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240" windowWidth="22560" windowHeight="11580" firstSheet="7"/>
  </bookViews>
  <sheets>
    <sheet name="Summary" sheetId="1" r:id="rId1"/>
    <sheet name="Salary and Benefits Adj." sheetId="6" r:id="rId2"/>
    <sheet name="Proforma 2016 O&amp;M" sheetId="8" r:id="rId3"/>
    <sheet name="Longwood Chemicals" sheetId="11" r:id="rId4"/>
    <sheet name="LUSI Chemicals" sheetId="15" r:id="rId5"/>
    <sheet name="Marion Chemical Adj" sheetId="4" r:id="rId6"/>
    <sheet name="Pasco Chemical Adj. " sheetId="5" r:id="rId7"/>
    <sheet name="WM Replacement Pasco" sheetId="14" r:id="rId8"/>
    <sheet name="Sandalhaven Chemicals" sheetId="12" r:id="rId9"/>
    <sheet name="Sanlando Chemical Adj." sheetId="10" r:id="rId10"/>
    <sheet name="UIF Purchased Water Sewer" sheetId="9" r:id="rId11"/>
    <sheet name="Sheet2" sheetId="2" r:id="rId12"/>
    <sheet name="Sheet3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\D">#REF!</definedName>
    <definedName name="\G">#REF!</definedName>
    <definedName name="\P">[1]Macros!#REF!</definedName>
    <definedName name="\Q">[1]Macros!#REF!</definedName>
    <definedName name="\S">#REF!</definedName>
    <definedName name="___________pri0062">'[2]F-1'!#REF!</definedName>
    <definedName name="___________pri0065">'[2]F-1'!#REF!</definedName>
    <definedName name="___________pri0066">'[2]F-1'!#REF!</definedName>
    <definedName name="___________pri0067">'[2]F-1'!#REF!</definedName>
    <definedName name="___________pri0068">'[2]F-1'!#REF!</definedName>
    <definedName name="__________pri0061">#REF!</definedName>
    <definedName name="__________pri0062">#REF!</definedName>
    <definedName name="__________pri0065">#REF!</definedName>
    <definedName name="__________pri0066">#REF!</definedName>
    <definedName name="__________pri0067">#REF!</definedName>
    <definedName name="__________pri0068">#REF!</definedName>
    <definedName name="_____pg1">'[3]A 7'!$D$4</definedName>
    <definedName name="_____TY2">[3]Macros!#REF!</definedName>
    <definedName name="____pg1">'[4]A 7'!$D$4</definedName>
    <definedName name="____pri0004">#REF!</definedName>
    <definedName name="____pri0005">#REF!</definedName>
    <definedName name="____pri0006">#REF!</definedName>
    <definedName name="____pri0007">#REF!</definedName>
    <definedName name="____pri0008">#REF!</definedName>
    <definedName name="____pri0009">#REF!</definedName>
    <definedName name="____pri0010">#REF!</definedName>
    <definedName name="____pri0011">#REF!</definedName>
    <definedName name="____pri0012">#REF!</definedName>
    <definedName name="____pri0013">#REF!</definedName>
    <definedName name="____pri0014">#REF!</definedName>
    <definedName name="____pri0015">#REF!</definedName>
    <definedName name="____pri0016">#REF!</definedName>
    <definedName name="____pri0017">#REF!</definedName>
    <definedName name="____pri0018">#REF!</definedName>
    <definedName name="____pri0019">#REF!</definedName>
    <definedName name="____pri0061">#REF!</definedName>
    <definedName name="____pri0062">#REF!</definedName>
    <definedName name="____pri0065">#REF!</definedName>
    <definedName name="____pri0066">#REF!</definedName>
    <definedName name="____pri0067">#REF!</definedName>
    <definedName name="____pri0068">#REF!</definedName>
    <definedName name="____TY2">[4]Macros!#REF!</definedName>
    <definedName name="___pg1">'[5]A 7'!$D$4</definedName>
    <definedName name="___pri0004">#REF!</definedName>
    <definedName name="___pri0005">#REF!</definedName>
    <definedName name="___pri0006">#REF!</definedName>
    <definedName name="___pri0007">#REF!</definedName>
    <definedName name="___pri0008">#REF!</definedName>
    <definedName name="___pri0009">#REF!</definedName>
    <definedName name="___pri0010">#REF!</definedName>
    <definedName name="___pri0011">#REF!</definedName>
    <definedName name="___pri0012">#REF!</definedName>
    <definedName name="___pri0013">#REF!</definedName>
    <definedName name="___pri0014">#REF!</definedName>
    <definedName name="___pri0015">#REF!</definedName>
    <definedName name="___pri0016">#REF!</definedName>
    <definedName name="___pri0017">#REF!</definedName>
    <definedName name="___pri0018">#REF!</definedName>
    <definedName name="___pri0019">#REF!</definedName>
    <definedName name="___pri0061">#REF!</definedName>
    <definedName name="___pri0062">#REF!</definedName>
    <definedName name="___pri0065">#REF!</definedName>
    <definedName name="___pri0066">#REF!</definedName>
    <definedName name="___pri0067">#REF!</definedName>
    <definedName name="___pri0068">#REF!</definedName>
    <definedName name="___TY2">[4]Macros!#REF!</definedName>
    <definedName name="__pg1">'[4]A 7'!$D$4</definedName>
    <definedName name="__pri0004">#REF!</definedName>
    <definedName name="__pri0005">#REF!</definedName>
    <definedName name="__pri0006">#REF!</definedName>
    <definedName name="__pri0007">#REF!</definedName>
    <definedName name="__pri0008">#REF!</definedName>
    <definedName name="__pri0009">#REF!</definedName>
    <definedName name="__pri0010">#REF!</definedName>
    <definedName name="__pri0011">#REF!</definedName>
    <definedName name="__pri0012">#REF!</definedName>
    <definedName name="__pri0013">#REF!</definedName>
    <definedName name="__pri0014">#REF!</definedName>
    <definedName name="__pri0015">#REF!</definedName>
    <definedName name="__pri0016">#REF!</definedName>
    <definedName name="__pri0017">#REF!</definedName>
    <definedName name="__pri0018">#REF!</definedName>
    <definedName name="__pri0019">#REF!</definedName>
    <definedName name="__pri0061">#REF!</definedName>
    <definedName name="__pri0062">#REF!</definedName>
    <definedName name="__pri0065">#REF!</definedName>
    <definedName name="__pri0066">#REF!</definedName>
    <definedName name="__pri0067">#REF!</definedName>
    <definedName name="__pri0068">#REF!</definedName>
    <definedName name="__TY2">[4]Macros!#REF!</definedName>
    <definedName name="_1PLANT_W">[6]Plnt!$A$1</definedName>
    <definedName name="_2S_RATEAL">#REF!</definedName>
    <definedName name="_3S_RATES">#REF!</definedName>
    <definedName name="_4W_RATEAL">#REF!</definedName>
    <definedName name="_xlnm._FilterDatabase" localSheetId="3" hidden="1">'Longwood Chemicals'!$A$9:$H$377</definedName>
    <definedName name="_xlnm._FilterDatabase" localSheetId="4" hidden="1">'LUSI Chemicals'!$A$8:$W$323</definedName>
    <definedName name="_xlnm._FilterDatabase" localSheetId="5" hidden="1">'Marion Chemical Adj'!$A$8:$L$8</definedName>
    <definedName name="_xlnm._FilterDatabase" localSheetId="6" hidden="1">'Pasco Chemical Adj. '!$A$8:$M$144</definedName>
    <definedName name="_xlnm._FilterDatabase" localSheetId="8" hidden="1">'Sandalhaven Chemicals'!$A$8:$G$329</definedName>
    <definedName name="_xlnm._FilterDatabase" localSheetId="9" hidden="1">'Sanlando Chemical Adj.'!$A$8:$W$572</definedName>
    <definedName name="_pg1" localSheetId="6">[7]Macros!$B$24</definedName>
    <definedName name="_pg1">[8]Macros!$B$23</definedName>
    <definedName name="_pri0004">#REF!</definedName>
    <definedName name="_pri0005">#REF!</definedName>
    <definedName name="_pri0006">#REF!</definedName>
    <definedName name="_pri0007">#REF!</definedName>
    <definedName name="_pri0008">#REF!</definedName>
    <definedName name="_pri0009">#REF!</definedName>
    <definedName name="_pri0010">#REF!</definedName>
    <definedName name="_pri0011">#REF!</definedName>
    <definedName name="_pri0012">#REF!</definedName>
    <definedName name="_pri0013">#REF!</definedName>
    <definedName name="_pri0014">#REF!</definedName>
    <definedName name="_pri0015">#REF!</definedName>
    <definedName name="_pri0016">#REF!</definedName>
    <definedName name="_pri0017">#REF!</definedName>
    <definedName name="_pri0018">#REF!</definedName>
    <definedName name="_pri0019">#REF!</definedName>
    <definedName name="_pri0061">#REF!</definedName>
    <definedName name="_pri0062">#REF!</definedName>
    <definedName name="_pri0065">#REF!</definedName>
    <definedName name="_pri0066">#REF!</definedName>
    <definedName name="_pri0067">#REF!</definedName>
    <definedName name="_pri0068">#REF!</definedName>
    <definedName name="_TY1">[1]Macros!$E$15</definedName>
    <definedName name="_TY2">[1]Macros!#REF!</definedName>
    <definedName name="a">#REF!</definedName>
    <definedName name="A_1">#REF!</definedName>
    <definedName name="A_17">#REF!</definedName>
    <definedName name="A_18">#REF!</definedName>
    <definedName name="A_19">#REF!</definedName>
    <definedName name="A_5">#REF!</definedName>
    <definedName name="A_9">#REF!</definedName>
    <definedName name="a10x">#REF!</definedName>
    <definedName name="a11x">#REF!</definedName>
    <definedName name="a12x">#REF!</definedName>
    <definedName name="a13x">#REF!</definedName>
    <definedName name="a14x">#REF!</definedName>
    <definedName name="a15x">#REF!</definedName>
    <definedName name="a16x">#REF!</definedName>
    <definedName name="a17x">#REF!</definedName>
    <definedName name="a18x">#REF!</definedName>
    <definedName name="a19x">#REF!</definedName>
    <definedName name="a1i">#REF!</definedName>
    <definedName name="a1x">#REF!</definedName>
    <definedName name="a2i">#REF!</definedName>
    <definedName name="a2x">#REF!</definedName>
    <definedName name="a3i">#REF!</definedName>
    <definedName name="a3x">#REF!</definedName>
    <definedName name="a4x">#REF!</definedName>
    <definedName name="a5x">#REF!</definedName>
    <definedName name="a6x">#REF!</definedName>
    <definedName name="a7x">#REF!</definedName>
    <definedName name="a8x">#REF!</definedName>
    <definedName name="a9x">#REF!</definedName>
    <definedName name="AccumDepr">[9]Data!$I$13:$J$131</definedName>
    <definedName name="AFUDC">#REF!</definedName>
    <definedName name="AIAC">[9]Data!$O$13:$P$131</definedName>
    <definedName name="ANNAACIAC">#REF!</definedName>
    <definedName name="ANNAD">#REF!</definedName>
    <definedName name="ANNAFC">#REF!</definedName>
    <definedName name="ANNCIAC">#REF!</definedName>
    <definedName name="ANNPL">#REF!</definedName>
    <definedName name="ARB">#REF!</definedName>
    <definedName name="ASECT">[1]Macros!#REF!</definedName>
    <definedName name="B_1">#REF!</definedName>
    <definedName name="B_10">#REF!</definedName>
    <definedName name="B_12">#REF!</definedName>
    <definedName name="B_13">#REF!</definedName>
    <definedName name="B_3">#REF!</definedName>
    <definedName name="B_3A">#REF!</definedName>
    <definedName name="B_3B">#REF!</definedName>
    <definedName name="B_5">#REF!</definedName>
    <definedName name="B_6">'[1]B 6'!#REF!</definedName>
    <definedName name="B_7">#REF!</definedName>
    <definedName name="B_8">#REF!</definedName>
    <definedName name="b10x">#REF!</definedName>
    <definedName name="b11x">#REF!</definedName>
    <definedName name="b12x">#REF!</definedName>
    <definedName name="b13x">#REF!</definedName>
    <definedName name="B14x">#REF!</definedName>
    <definedName name="b15i">#REF!</definedName>
    <definedName name="b15x">#REF!</definedName>
    <definedName name="b1i">#REF!</definedName>
    <definedName name="b1x">#REF!</definedName>
    <definedName name="b2i">#REF!</definedName>
    <definedName name="b2x">#REF!</definedName>
    <definedName name="B3B">'[10]A1 OPERATING INCOME ADJUST'!$A$49:$P$97</definedName>
    <definedName name="b3i">#REF!</definedName>
    <definedName name="B3R" localSheetId="6">'[10]A1 OPERATING INCOME ADJUST'!$A$1:$P$48</definedName>
    <definedName name="B3R">'[11]A1 OPERATING INCOME ADJUST'!$A$1:$P$48</definedName>
    <definedName name="b3x">#REF!</definedName>
    <definedName name="b4x">#REF!</definedName>
    <definedName name="b5x">#REF!</definedName>
    <definedName name="b6x">#REF!</definedName>
    <definedName name="b7x">#REF!</definedName>
    <definedName name="b8x">#REF!</definedName>
    <definedName name="b9x">#REF!</definedName>
    <definedName name="BALANCE">#REF!</definedName>
    <definedName name="BSECT">[1]Macros!#REF!</definedName>
    <definedName name="c_10x">#REF!</definedName>
    <definedName name="c_1i">#REF!</definedName>
    <definedName name="c_1x">#REF!</definedName>
    <definedName name="c_2i">#REF!</definedName>
    <definedName name="c_2x">#REF!</definedName>
    <definedName name="C_3">#REF!</definedName>
    <definedName name="c_3x">#REF!</definedName>
    <definedName name="c_4x">#REF!</definedName>
    <definedName name="C_5">#REF!</definedName>
    <definedName name="c_5i">#REF!</definedName>
    <definedName name="c_5x">#REF!</definedName>
    <definedName name="C_6">#REF!</definedName>
    <definedName name="c_6x1">#REF!</definedName>
    <definedName name="c_6x2">#REF!</definedName>
    <definedName name="c_6x3">#REF!</definedName>
    <definedName name="C_7A">#REF!</definedName>
    <definedName name="c_7x1">#REF!</definedName>
    <definedName name="c_7x2">#REF!</definedName>
    <definedName name="c_7x3">#REF!</definedName>
    <definedName name="c_7x4">#REF!</definedName>
    <definedName name="c_8x">#REF!</definedName>
    <definedName name="c_9x">#REF!</definedName>
    <definedName name="CIAC">[9]Data!$R$13:$S$131</definedName>
    <definedName name="CNC2.CE">'[12]Cust Eq Input'!#REF!</definedName>
    <definedName name="CO__02">#REF!</definedName>
    <definedName name="Company" localSheetId="6">[7]Macros!$E$4</definedName>
    <definedName name="Company">[8]Macros!$E$4</definedName>
    <definedName name="CSECT">[1]Macros!#REF!</definedName>
    <definedName name="CustomerDeposits">[9]Data!$AA$13:$AB$131</definedName>
    <definedName name="CWIP">[9]Data!$F$13:$G$131</definedName>
    <definedName name="CWS.CE">'[12]Cust Eq Input'!#REF!</definedName>
    <definedName name="D_1">#REF!</definedName>
    <definedName name="D_2">#REF!</definedName>
    <definedName name="D_3">#REF!</definedName>
    <definedName name="D_4">#REF!</definedName>
    <definedName name="D_5">#REF!</definedName>
    <definedName name="D_6">#REF!</definedName>
    <definedName name="D_7">#REF!</definedName>
    <definedName name="D1I">#REF!</definedName>
    <definedName name="d1x">#REF!</definedName>
    <definedName name="d2i">#REF!</definedName>
    <definedName name="D2x">#REF!</definedName>
    <definedName name="D3x">#REF!</definedName>
    <definedName name="D4x">#REF!</definedName>
    <definedName name="D5x">#REF!</definedName>
    <definedName name="D6x">#REF!</definedName>
    <definedName name="D7x">#REF!</definedName>
    <definedName name="DeferredCharges">[9]Data!$U$13:$V$131</definedName>
    <definedName name="DeferredIncomeTaxes">[9]Data!$X$13:$Y$131</definedName>
    <definedName name="DIR">#REF!</definedName>
    <definedName name="DisallowedPAA">[9]Data!$CF$13:$CG$131</definedName>
    <definedName name="docket">[7]Macros!$E$6</definedName>
    <definedName name="DSECT">[1]Macros!#REF!</definedName>
    <definedName name="E_1">#REF!</definedName>
    <definedName name="E_10">#REF!</definedName>
    <definedName name="E_11">#REF!</definedName>
    <definedName name="E_12">#REF!</definedName>
    <definedName name="E_13">#REF!</definedName>
    <definedName name="E_14">#REF!</definedName>
    <definedName name="E_2">#REF!</definedName>
    <definedName name="E_2A">#REF!</definedName>
    <definedName name="E_3">#REF!</definedName>
    <definedName name="E_4">#REF!</definedName>
    <definedName name="E_5">#REF!</definedName>
    <definedName name="E_6">#REF!</definedName>
    <definedName name="E_7">#REF!</definedName>
    <definedName name="E_8">#REF!</definedName>
    <definedName name="E_9">#REF!</definedName>
    <definedName name="e10x1">#REF!</definedName>
    <definedName name="e10x2">#REF!</definedName>
    <definedName name="e11x">#REF!</definedName>
    <definedName name="e12x">#REF!</definedName>
    <definedName name="e13x">#REF!</definedName>
    <definedName name="e14x">#REF!</definedName>
    <definedName name="e1x">#REF!</definedName>
    <definedName name="e1x2">#REF!</definedName>
    <definedName name="e2i">#REF!</definedName>
    <definedName name="e2i2">#REF!</definedName>
    <definedName name="e2x">#REF!</definedName>
    <definedName name="e2x2">#REF!</definedName>
    <definedName name="E3s">#REF!</definedName>
    <definedName name="E3w">#REF!</definedName>
    <definedName name="e3x">#REF!</definedName>
    <definedName name="e4x">#REF!</definedName>
    <definedName name="e5x">#REF!</definedName>
    <definedName name="e6x">#REF!</definedName>
    <definedName name="e7x">#REF!</definedName>
    <definedName name="e8x">#REF!</definedName>
    <definedName name="e9x">#REF!</definedName>
    <definedName name="ERC_S">#REF!</definedName>
    <definedName name="ERC_W">#REF!</definedName>
    <definedName name="ESECT">[1]Macros!#REF!</definedName>
    <definedName name="F_1">#REF!</definedName>
    <definedName name="F_10">#REF!</definedName>
    <definedName name="F_1A">#REF!</definedName>
    <definedName name="F_2">#REF!</definedName>
    <definedName name="F_3">#REF!</definedName>
    <definedName name="F_4">#REF!</definedName>
    <definedName name="F_5">#REF!</definedName>
    <definedName name="F_6">#REF!</definedName>
    <definedName name="F_7">#REF!</definedName>
    <definedName name="F_8">#REF!</definedName>
    <definedName name="F_9">#REF!</definedName>
    <definedName name="f10x">#REF!</definedName>
    <definedName name="f1x">#REF!</definedName>
    <definedName name="f2x">#REF!</definedName>
    <definedName name="f3x">#REF!</definedName>
    <definedName name="f4x">#REF!</definedName>
    <definedName name="f5x">#REF!</definedName>
    <definedName name="f6x">#REF!</definedName>
    <definedName name="f7x">#REF!</definedName>
    <definedName name="f8x">#REF!</definedName>
    <definedName name="f9x">#REF!</definedName>
    <definedName name="Finance__WSC.Work.Papers.WSC.Other.Prepayments">#REF!</definedName>
    <definedName name="FL.1">#REF!</definedName>
    <definedName name="FL.3">#REF!</definedName>
    <definedName name="FL.5">#REF!</definedName>
    <definedName name="FSECT">[1]Macros!#REF!</definedName>
    <definedName name="GA.1">#REF!</definedName>
    <definedName name="GA.3">#REF!</definedName>
    <definedName name="GA.5">#REF!</definedName>
    <definedName name="GEN">[1]Macros!#REF!</definedName>
    <definedName name="i">#REF!</definedName>
    <definedName name="ii">#REF!</definedName>
    <definedName name="iii">#REF!</definedName>
    <definedName name="iiii">#REF!</definedName>
    <definedName name="IL.1">#REF!</definedName>
    <definedName name="IL.3">#REF!</definedName>
    <definedName name="IL.5">#REF!</definedName>
    <definedName name="IN.3">#REF!</definedName>
    <definedName name="IN.5">#REF!</definedName>
    <definedName name="INST">#REF!</definedName>
    <definedName name="LA.1">#REF!</definedName>
    <definedName name="LA.3">#REF!</definedName>
    <definedName name="LA.5">#REF!</definedName>
    <definedName name="LEXINGTON">#REF!</definedName>
    <definedName name="MARGIN">#REF!</definedName>
    <definedName name="MD.1">#REF!</definedName>
    <definedName name="MD.3">#REF!</definedName>
    <definedName name="MD.5">#REF!</definedName>
    <definedName name="MS.1">#REF!</definedName>
    <definedName name="MS.3">#REF!</definedName>
    <definedName name="MS.5">#REF!</definedName>
    <definedName name="NAME">[6]INFO!$D$14</definedName>
    <definedName name="NC.1">#REF!</definedName>
    <definedName name="NC.3">#REF!</definedName>
    <definedName name="NC.5">#REF!</definedName>
    <definedName name="OCC.CE">'[12]Cust Eq Input'!#REF!</definedName>
    <definedName name="OH.1">#REF!</definedName>
    <definedName name="OH.3">#REF!</definedName>
    <definedName name="OH.5">#REF!</definedName>
    <definedName name="OH.CE">'[12]Cust Eq Input'!#REF!</definedName>
    <definedName name="OH.CEP">'[12]Cust Eq Input'!#REF!</definedName>
    <definedName name="PAA">[9]Data!$L$13:$M$131</definedName>
    <definedName name="Plant">[9]Data!$C$13:$D$131</definedName>
    <definedName name="Preparer" localSheetId="6">[7]Macros!$E$10</definedName>
    <definedName name="Preparer">[8]Macros!$E$10</definedName>
    <definedName name="_xlnm.Print_Area" localSheetId="3">'Longwood Chemicals'!$A$2:$H$91</definedName>
    <definedName name="_xlnm.Print_Area" localSheetId="4">'LUSI Chemicals'!$A$2:$W$323</definedName>
    <definedName name="_xlnm.Print_Area" localSheetId="5">'Marion Chemical Adj'!$A$8:$N$52</definedName>
    <definedName name="_xlnm.Print_Area" localSheetId="6">'Pasco Chemical Adj. '!$A$8:$O$155</definedName>
    <definedName name="_xlnm.Print_Area" localSheetId="8">'Sandalhaven Chemicals'!$A$2:$G$43</definedName>
    <definedName name="_xlnm.Print_Area" localSheetId="9">'Sanlando Chemical Adj.'!$A$2:$W$286</definedName>
    <definedName name="_xlnm.Print_Area" localSheetId="10">'UIF Purchased Water Sewer'!$A$110:$I$287</definedName>
    <definedName name="_xlnm.Print_Titles" localSheetId="3">'Longwood Chemicals'!$2:$9</definedName>
    <definedName name="_xlnm.Print_Titles" localSheetId="4">'LUSI Chemicals'!$2:$8</definedName>
    <definedName name="_xlnm.Print_Titles" localSheetId="5">'Marion Chemical Adj'!$6:$8</definedName>
    <definedName name="_xlnm.Print_Titles" localSheetId="6">'Pasco Chemical Adj. '!$6:$8</definedName>
    <definedName name="_xlnm.Print_Titles" localSheetId="8">'Sandalhaven Chemicals'!$2:$8</definedName>
    <definedName name="_xlnm.Print_Titles" localSheetId="9">'Sanlando Chemical Adj.'!$2:$8</definedName>
    <definedName name="_xlnm.Print_Titles" localSheetId="10">'UIF Purchased Water Sewer'!$1:$5</definedName>
    <definedName name="PUMPED">#REF!</definedName>
    <definedName name="S_STATS">#REF!</definedName>
    <definedName name="SADPRIM">#REF!</definedName>
    <definedName name="SC.1">#REF!</definedName>
    <definedName name="SC.3">#REF!</definedName>
    <definedName name="SC.5">#REF!</definedName>
    <definedName name="Schedule_Year_Ended___December_31__2011" localSheetId="6">[13]Macros!$E$7</definedName>
    <definedName name="Schedule_Year_Ended___December_31__2011">[8]Macros!$E$7</definedName>
    <definedName name="SCU.CE">'[12]Cust Eq Input'!#REF!</definedName>
    <definedName name="SE.SE60D.ALLOC.">#REF!</definedName>
    <definedName name="SPPRIM">#REF!</definedName>
    <definedName name="SRB">#REF!</definedName>
    <definedName name="SUMU_U">#REF!</definedName>
    <definedName name="test">#REF!</definedName>
    <definedName name="TN.1">#REF!</definedName>
    <definedName name="TN.3">#REF!</definedName>
    <definedName name="TN.5">#REF!</definedName>
    <definedName name="TOT.CNC.CE">'[12]Cust Eq Input'!#REF!</definedName>
    <definedName name="TREATED">#REF!</definedName>
    <definedName name="U_U_MAINS">#REF!</definedName>
    <definedName name="U_U_SEWER">#REF!</definedName>
    <definedName name="U_U_WATER">#REF!</definedName>
    <definedName name="VA.1">#REF!</definedName>
    <definedName name="VA.3">#REF!</definedName>
    <definedName name="VA.5">#REF!</definedName>
    <definedName name="W_STATS">#REF!</definedName>
    <definedName name="WADPRIM">#REF!</definedName>
    <definedName name="WCA">#REF!</definedName>
    <definedName name="WD.CE">'[12]Cust Eq Input'!#REF!</definedName>
    <definedName name="WPPRIM">#REF!</definedName>
    <definedName name="WRB">#REF!</definedName>
    <definedName name="WSCBSAllocation">[9]Data!$BE$13:$BF$131</definedName>
    <definedName name="YEAR">[6]INFO!$D$16</definedName>
    <definedName name="Year_End_Results_for_1997__1996____1995">#REF!</definedName>
    <definedName name="z">'[12]Cust Eq Input'!#REF!</definedName>
  </definedNames>
  <calcPr calcId="124519"/>
</workbook>
</file>

<file path=xl/calcChain.xml><?xml version="1.0" encoding="utf-8"?>
<calcChain xmlns="http://schemas.openxmlformats.org/spreadsheetml/2006/main">
  <c r="T310" i="15"/>
  <c r="R310"/>
  <c r="P310"/>
  <c r="N310"/>
  <c r="L310"/>
  <c r="J310"/>
  <c r="H310"/>
  <c r="F310"/>
  <c r="D310"/>
  <c r="Q308"/>
  <c r="S305"/>
  <c r="S308" s="1"/>
  <c r="Q305"/>
  <c r="O305"/>
  <c r="O308" s="1"/>
  <c r="M305"/>
  <c r="M308" s="1"/>
  <c r="M320" s="1"/>
  <c r="M321" s="1"/>
  <c r="K305"/>
  <c r="K308" s="1"/>
  <c r="I305"/>
  <c r="I308" s="1"/>
  <c r="I316" s="1"/>
  <c r="I317" s="1"/>
  <c r="G305"/>
  <c r="G308" s="1"/>
  <c r="G316" s="1"/>
  <c r="G317" s="1"/>
  <c r="E305"/>
  <c r="E308" s="1"/>
  <c r="E316" s="1"/>
  <c r="E317" s="1"/>
  <c r="C305"/>
  <c r="C308" s="1"/>
  <c r="C316" s="1"/>
  <c r="C317" s="1"/>
  <c r="W304"/>
  <c r="W303"/>
  <c r="W302"/>
  <c r="W301"/>
  <c r="W300"/>
  <c r="X304" s="1"/>
  <c r="W299"/>
  <c r="W298"/>
  <c r="W297"/>
  <c r="W296"/>
  <c r="W295"/>
  <c r="W294"/>
  <c r="X299" s="1"/>
  <c r="W293"/>
  <c r="W292"/>
  <c r="W291"/>
  <c r="W290"/>
  <c r="X293" s="1"/>
  <c r="W289"/>
  <c r="W288"/>
  <c r="W287"/>
  <c r="W286"/>
  <c r="W285"/>
  <c r="W284"/>
  <c r="W283"/>
  <c r="W282"/>
  <c r="W281"/>
  <c r="X288" s="1"/>
  <c r="W280"/>
  <c r="W279"/>
  <c r="W278"/>
  <c r="W277"/>
  <c r="W276"/>
  <c r="X280" s="1"/>
  <c r="W275"/>
  <c r="W274"/>
  <c r="W273"/>
  <c r="W272"/>
  <c r="W271"/>
  <c r="W270"/>
  <c r="X275" s="1"/>
  <c r="W269"/>
  <c r="W268"/>
  <c r="W267"/>
  <c r="W266"/>
  <c r="W265"/>
  <c r="W264"/>
  <c r="X269" s="1"/>
  <c r="W263"/>
  <c r="W262"/>
  <c r="W261"/>
  <c r="W260"/>
  <c r="W259"/>
  <c r="X262" s="1"/>
  <c r="W258"/>
  <c r="W257"/>
  <c r="W256"/>
  <c r="W255"/>
  <c r="W254"/>
  <c r="W253"/>
  <c r="W252"/>
  <c r="W251"/>
  <c r="W250"/>
  <c r="X257" s="1"/>
  <c r="W249"/>
  <c r="W248"/>
  <c r="W247"/>
  <c r="W246"/>
  <c r="W245"/>
  <c r="W244"/>
  <c r="X249" s="1"/>
  <c r="W243"/>
  <c r="W242"/>
  <c r="W241"/>
  <c r="W240"/>
  <c r="W239"/>
  <c r="W238"/>
  <c r="X243" s="1"/>
  <c r="W237"/>
  <c r="W236"/>
  <c r="W235"/>
  <c r="W234"/>
  <c r="X237" s="1"/>
  <c r="W233"/>
  <c r="W232"/>
  <c r="W231"/>
  <c r="W230"/>
  <c r="W229"/>
  <c r="W228"/>
  <c r="W227"/>
  <c r="W226"/>
  <c r="W225"/>
  <c r="W224"/>
  <c r="W223"/>
  <c r="W222"/>
  <c r="W221"/>
  <c r="W220"/>
  <c r="W219"/>
  <c r="X233" s="1"/>
  <c r="W218"/>
  <c r="W217"/>
  <c r="W216"/>
  <c r="W215"/>
  <c r="W214"/>
  <c r="W213"/>
  <c r="W212"/>
  <c r="W211"/>
  <c r="U210"/>
  <c r="W210" s="1"/>
  <c r="W209"/>
  <c r="W208"/>
  <c r="W207"/>
  <c r="W206"/>
  <c r="W205"/>
  <c r="W204"/>
  <c r="W203"/>
  <c r="W202"/>
  <c r="W201"/>
  <c r="W200"/>
  <c r="X218" s="1"/>
  <c r="W199"/>
  <c r="W198"/>
  <c r="W197"/>
  <c r="W196"/>
  <c r="XFD195"/>
  <c r="W195"/>
  <c r="W194"/>
  <c r="W193"/>
  <c r="W192"/>
  <c r="W191"/>
  <c r="W190"/>
  <c r="W189"/>
  <c r="W188"/>
  <c r="U187"/>
  <c r="W187" s="1"/>
  <c r="W186"/>
  <c r="W185"/>
  <c r="W184"/>
  <c r="W183"/>
  <c r="W182"/>
  <c r="W181"/>
  <c r="W180"/>
  <c r="W179"/>
  <c r="W178"/>
  <c r="X199" s="1"/>
  <c r="W177"/>
  <c r="W176"/>
  <c r="W175"/>
  <c r="W174"/>
  <c r="W173"/>
  <c r="W172"/>
  <c r="W171"/>
  <c r="W170"/>
  <c r="W169"/>
  <c r="W168"/>
  <c r="W167"/>
  <c r="W166"/>
  <c r="W165"/>
  <c r="W164"/>
  <c r="X177" s="1"/>
  <c r="W163"/>
  <c r="W162"/>
  <c r="W161"/>
  <c r="U161"/>
  <c r="W160"/>
  <c r="W159"/>
  <c r="W158"/>
  <c r="W157"/>
  <c r="W156"/>
  <c r="W155"/>
  <c r="W154"/>
  <c r="W153"/>
  <c r="W152"/>
  <c r="W151"/>
  <c r="W150"/>
  <c r="W149"/>
  <c r="X163" s="1"/>
  <c r="W148"/>
  <c r="W147"/>
  <c r="W146"/>
  <c r="W145"/>
  <c r="W144"/>
  <c r="W143"/>
  <c r="W142"/>
  <c r="W141"/>
  <c r="W140"/>
  <c r="W139"/>
  <c r="U138"/>
  <c r="W138" s="1"/>
  <c r="W137"/>
  <c r="W136"/>
  <c r="W135"/>
  <c r="W134"/>
  <c r="W133"/>
  <c r="W132"/>
  <c r="W131"/>
  <c r="W130"/>
  <c r="W129"/>
  <c r="XFD128"/>
  <c r="W128"/>
  <c r="W127"/>
  <c r="W126"/>
  <c r="W125"/>
  <c r="W124"/>
  <c r="W123"/>
  <c r="X148" s="1"/>
  <c r="W122"/>
  <c r="W121"/>
  <c r="W120"/>
  <c r="W119"/>
  <c r="W118"/>
  <c r="W117"/>
  <c r="W116"/>
  <c r="W115"/>
  <c r="W114"/>
  <c r="W113"/>
  <c r="W112"/>
  <c r="W111"/>
  <c r="W110"/>
  <c r="U109"/>
  <c r="W109" s="1"/>
  <c r="W108"/>
  <c r="W107"/>
  <c r="W106"/>
  <c r="W105"/>
  <c r="X122" s="1"/>
  <c r="W104"/>
  <c r="W103"/>
  <c r="W102"/>
  <c r="W101"/>
  <c r="W100"/>
  <c r="W99"/>
  <c r="W98"/>
  <c r="W97"/>
  <c r="W96"/>
  <c r="W95"/>
  <c r="W94"/>
  <c r="W93"/>
  <c r="W92"/>
  <c r="W91"/>
  <c r="W90"/>
  <c r="W89"/>
  <c r="W88"/>
  <c r="W87"/>
  <c r="X104" s="1"/>
  <c r="W86"/>
  <c r="XFD85"/>
  <c r="W85"/>
  <c r="W84"/>
  <c r="W83"/>
  <c r="W82"/>
  <c r="W81"/>
  <c r="W80"/>
  <c r="W79"/>
  <c r="W78"/>
  <c r="W77"/>
  <c r="W76"/>
  <c r="W75"/>
  <c r="W74"/>
  <c r="W73"/>
  <c r="W72"/>
  <c r="W71"/>
  <c r="W70"/>
  <c r="W69"/>
  <c r="W68"/>
  <c r="W67"/>
  <c r="X86" s="1"/>
  <c r="W66"/>
  <c r="W65"/>
  <c r="W64"/>
  <c r="W63"/>
  <c r="W62"/>
  <c r="W61"/>
  <c r="U60"/>
  <c r="W60" s="1"/>
  <c r="W59"/>
  <c r="W58"/>
  <c r="W57"/>
  <c r="W56"/>
  <c r="W55"/>
  <c r="W54"/>
  <c r="W53"/>
  <c r="W52"/>
  <c r="W51"/>
  <c r="W50"/>
  <c r="W49"/>
  <c r="W48"/>
  <c r="W47"/>
  <c r="W46"/>
  <c r="W45"/>
  <c r="W44"/>
  <c r="X66" s="1"/>
  <c r="W43"/>
  <c r="W42"/>
  <c r="W41"/>
  <c r="W40"/>
  <c r="W39"/>
  <c r="W38"/>
  <c r="W37"/>
  <c r="U36"/>
  <c r="W36" s="1"/>
  <c r="W35"/>
  <c r="W34"/>
  <c r="W33"/>
  <c r="W32"/>
  <c r="W31"/>
  <c r="W30"/>
  <c r="W29"/>
  <c r="W28"/>
  <c r="W27"/>
  <c r="W26"/>
  <c r="W25"/>
  <c r="W24"/>
  <c r="W23"/>
  <c r="W22"/>
  <c r="W21"/>
  <c r="W20"/>
  <c r="W19"/>
  <c r="XFD19" s="1"/>
  <c r="W18"/>
  <c r="W17"/>
  <c r="W16"/>
  <c r="W15"/>
  <c r="W14"/>
  <c r="W13"/>
  <c r="W12"/>
  <c r="W11"/>
  <c r="W10"/>
  <c r="U9"/>
  <c r="W9" s="1"/>
  <c r="W305" l="1"/>
  <c r="X28"/>
  <c r="X43"/>
  <c r="X305" l="1"/>
  <c r="C25" i="12" l="1"/>
  <c r="D20"/>
  <c r="D23" s="1"/>
  <c r="B20"/>
  <c r="B23" s="1"/>
  <c r="B35" s="1"/>
  <c r="B36" s="1"/>
  <c r="G18"/>
  <c r="G17"/>
  <c r="H18" s="1"/>
  <c r="H16"/>
  <c r="G16"/>
  <c r="H15"/>
  <c r="G15"/>
  <c r="H14"/>
  <c r="G14"/>
  <c r="H13"/>
  <c r="G13"/>
  <c r="H12"/>
  <c r="G12"/>
  <c r="H11"/>
  <c r="G11"/>
  <c r="H10"/>
  <c r="G10"/>
  <c r="H9"/>
  <c r="G9"/>
  <c r="G20" s="1"/>
  <c r="H20" l="1"/>
  <c r="D71" i="11" l="1"/>
  <c r="D68"/>
  <c r="B68"/>
  <c r="B71" s="1"/>
  <c r="B83" s="1"/>
  <c r="B84" s="1"/>
  <c r="H65"/>
  <c r="H64"/>
  <c r="H63"/>
  <c r="H62"/>
  <c r="H61"/>
  <c r="H60"/>
  <c r="H59"/>
  <c r="H58"/>
  <c r="H57"/>
  <c r="H56"/>
  <c r="H55"/>
  <c r="H54"/>
  <c r="F54"/>
  <c r="H53"/>
  <c r="H52"/>
  <c r="H51"/>
  <c r="H50"/>
  <c r="H49"/>
  <c r="H48"/>
  <c r="H47"/>
  <c r="H46"/>
  <c r="H45"/>
  <c r="H44"/>
  <c r="H43"/>
  <c r="H42"/>
  <c r="H41"/>
  <c r="H40"/>
  <c r="H39"/>
  <c r="F38"/>
  <c r="H38" s="1"/>
  <c r="H37"/>
  <c r="H36"/>
  <c r="H35"/>
  <c r="H34"/>
  <c r="H33"/>
  <c r="H32"/>
  <c r="H31"/>
  <c r="H30"/>
  <c r="H29"/>
  <c r="H28"/>
  <c r="H27"/>
  <c r="H26"/>
  <c r="H25"/>
  <c r="H24"/>
  <c r="F24"/>
  <c r="H23"/>
  <c r="H22"/>
  <c r="H21"/>
  <c r="H20"/>
  <c r="H19"/>
  <c r="H18"/>
  <c r="H17"/>
  <c r="H16"/>
  <c r="H15"/>
  <c r="F14"/>
  <c r="H14" s="1"/>
  <c r="H13"/>
  <c r="H12"/>
  <c r="H11"/>
  <c r="H10"/>
  <c r="H68" l="1"/>
  <c r="L268" i="10" l="1"/>
  <c r="H268"/>
  <c r="F268"/>
  <c r="D268"/>
  <c r="O266"/>
  <c r="K266"/>
  <c r="G266"/>
  <c r="G278" s="1"/>
  <c r="G279" s="1"/>
  <c r="C266"/>
  <c r="C274" s="1"/>
  <c r="C275" s="1"/>
  <c r="S263"/>
  <c r="Q263"/>
  <c r="O263"/>
  <c r="M263"/>
  <c r="M266" s="1"/>
  <c r="M278" s="1"/>
  <c r="M279" s="1"/>
  <c r="K263"/>
  <c r="I263"/>
  <c r="I266" s="1"/>
  <c r="I278" s="1"/>
  <c r="I279" s="1"/>
  <c r="G263"/>
  <c r="E263"/>
  <c r="E266" s="1"/>
  <c r="E274" s="1"/>
  <c r="E275" s="1"/>
  <c r="C263"/>
  <c r="W261"/>
  <c r="W260"/>
  <c r="W259"/>
  <c r="W258"/>
  <c r="W257"/>
  <c r="W256"/>
  <c r="W255"/>
  <c r="W254"/>
  <c r="X261" s="1"/>
  <c r="W253"/>
  <c r="W252"/>
  <c r="W251"/>
  <c r="W250"/>
  <c r="W249"/>
  <c r="X252" s="1"/>
  <c r="W248"/>
  <c r="W247"/>
  <c r="W246"/>
  <c r="W245"/>
  <c r="W244"/>
  <c r="W243"/>
  <c r="W242"/>
  <c r="W241"/>
  <c r="W240"/>
  <c r="X247" s="1"/>
  <c r="W239"/>
  <c r="W238"/>
  <c r="W237"/>
  <c r="W236"/>
  <c r="W235"/>
  <c r="W234"/>
  <c r="W233"/>
  <c r="W232"/>
  <c r="W231"/>
  <c r="W230"/>
  <c r="W229"/>
  <c r="X238" s="1"/>
  <c r="W228"/>
  <c r="W227"/>
  <c r="W226"/>
  <c r="W225"/>
  <c r="W224"/>
  <c r="W223"/>
  <c r="W222"/>
  <c r="W221"/>
  <c r="W220"/>
  <c r="W219"/>
  <c r="W218"/>
  <c r="W217"/>
  <c r="W216"/>
  <c r="X227" s="1"/>
  <c r="W215"/>
  <c r="W214"/>
  <c r="W213"/>
  <c r="W212"/>
  <c r="W211"/>
  <c r="W210"/>
  <c r="W209"/>
  <c r="W208"/>
  <c r="W207"/>
  <c r="W206"/>
  <c r="W205"/>
  <c r="W204"/>
  <c r="W203"/>
  <c r="X214" s="1"/>
  <c r="W202"/>
  <c r="W201"/>
  <c r="W200"/>
  <c r="W199"/>
  <c r="W198"/>
  <c r="W197"/>
  <c r="W196"/>
  <c r="W195"/>
  <c r="W194"/>
  <c r="W193"/>
  <c r="W192"/>
  <c r="W191"/>
  <c r="W190"/>
  <c r="X201" s="1"/>
  <c r="W189"/>
  <c r="W188"/>
  <c r="W187"/>
  <c r="W186"/>
  <c r="W185"/>
  <c r="W184"/>
  <c r="W183"/>
  <c r="W182"/>
  <c r="W181"/>
  <c r="W180"/>
  <c r="W179"/>
  <c r="W178"/>
  <c r="W177"/>
  <c r="X189" s="1"/>
  <c r="W176"/>
  <c r="W175"/>
  <c r="W174"/>
  <c r="W173"/>
  <c r="W172"/>
  <c r="W171"/>
  <c r="W170"/>
  <c r="W169"/>
  <c r="W168"/>
  <c r="W167"/>
  <c r="X176" s="1"/>
  <c r="W166"/>
  <c r="W165"/>
  <c r="W164"/>
  <c r="W163"/>
  <c r="W162"/>
  <c r="W161"/>
  <c r="W160"/>
  <c r="W159"/>
  <c r="W158"/>
  <c r="W157"/>
  <c r="W156"/>
  <c r="W155"/>
  <c r="W154"/>
  <c r="W153"/>
  <c r="X166" s="1"/>
  <c r="W152"/>
  <c r="W151"/>
  <c r="W150"/>
  <c r="W149"/>
  <c r="W148"/>
  <c r="W147"/>
  <c r="W146"/>
  <c r="W145"/>
  <c r="W144"/>
  <c r="X152" s="1"/>
  <c r="W143"/>
  <c r="W142"/>
  <c r="W141"/>
  <c r="W140"/>
  <c r="W139"/>
  <c r="W138"/>
  <c r="W137"/>
  <c r="W136"/>
  <c r="W135"/>
  <c r="W134"/>
  <c r="W133"/>
  <c r="W132"/>
  <c r="W131"/>
  <c r="X143" s="1"/>
  <c r="W130"/>
  <c r="W129"/>
  <c r="W128"/>
  <c r="W127"/>
  <c r="W126"/>
  <c r="X130" s="1"/>
  <c r="W125"/>
  <c r="W124"/>
  <c r="W123"/>
  <c r="W122"/>
  <c r="W121"/>
  <c r="W120"/>
  <c r="W119"/>
  <c r="W118"/>
  <c r="W117"/>
  <c r="X125" s="1"/>
  <c r="W116"/>
  <c r="W115"/>
  <c r="W114"/>
  <c r="W113"/>
  <c r="W112"/>
  <c r="W111"/>
  <c r="W110"/>
  <c r="W109"/>
  <c r="W108"/>
  <c r="W107"/>
  <c r="W106"/>
  <c r="X116" s="1"/>
  <c r="W105"/>
  <c r="W104"/>
  <c r="W103"/>
  <c r="W102"/>
  <c r="W101"/>
  <c r="W100"/>
  <c r="W99"/>
  <c r="W98"/>
  <c r="X105" s="1"/>
  <c r="W97"/>
  <c r="W96"/>
  <c r="W95"/>
  <c r="W94"/>
  <c r="W93"/>
  <c r="W92"/>
  <c r="W91"/>
  <c r="W90"/>
  <c r="X97" s="1"/>
  <c r="W89"/>
  <c r="W88"/>
  <c r="W87"/>
  <c r="W86"/>
  <c r="W85"/>
  <c r="W84"/>
  <c r="W83"/>
  <c r="W82"/>
  <c r="W81"/>
  <c r="W80"/>
  <c r="W79"/>
  <c r="X88" s="1"/>
  <c r="W78"/>
  <c r="W77"/>
  <c r="W76"/>
  <c r="W75"/>
  <c r="W74"/>
  <c r="W73"/>
  <c r="W72"/>
  <c r="W71"/>
  <c r="W70"/>
  <c r="W69"/>
  <c r="W68"/>
  <c r="W67"/>
  <c r="W66"/>
  <c r="X77" s="1"/>
  <c r="W65"/>
  <c r="W64"/>
  <c r="W63"/>
  <c r="W62"/>
  <c r="W61"/>
  <c r="W60"/>
  <c r="W59"/>
  <c r="W58"/>
  <c r="W57"/>
  <c r="W56"/>
  <c r="W55"/>
  <c r="W54"/>
  <c r="W53"/>
  <c r="X64" s="1"/>
  <c r="W52"/>
  <c r="W51"/>
  <c r="W50"/>
  <c r="W49"/>
  <c r="W48"/>
  <c r="W47"/>
  <c r="W46"/>
  <c r="W45"/>
  <c r="W44"/>
  <c r="W43"/>
  <c r="W42"/>
  <c r="X51" s="1"/>
  <c r="W41"/>
  <c r="W40"/>
  <c r="W39"/>
  <c r="W38"/>
  <c r="W37"/>
  <c r="W36"/>
  <c r="W35"/>
  <c r="W34"/>
  <c r="W33"/>
  <c r="W32"/>
  <c r="W31"/>
  <c r="X40" s="1"/>
  <c r="W30"/>
  <c r="W29"/>
  <c r="W28"/>
  <c r="W27"/>
  <c r="W26"/>
  <c r="W25"/>
  <c r="W24"/>
  <c r="W23"/>
  <c r="W22"/>
  <c r="X29" s="1"/>
  <c r="W21"/>
  <c r="W20"/>
  <c r="W19"/>
  <c r="W18"/>
  <c r="W17"/>
  <c r="W16"/>
  <c r="W15"/>
  <c r="W14"/>
  <c r="W13"/>
  <c r="W12"/>
  <c r="W11"/>
  <c r="W10"/>
  <c r="W9"/>
  <c r="W263" s="1"/>
  <c r="X20" l="1"/>
  <c r="X263" s="1"/>
  <c r="D479" i="9" l="1"/>
  <c r="D467"/>
  <c r="D386"/>
  <c r="D363"/>
  <c r="D325"/>
  <c r="D286"/>
  <c r="D247"/>
  <c r="D207"/>
  <c r="D193"/>
  <c r="D156"/>
  <c r="D118"/>
  <c r="D111"/>
  <c r="D108"/>
  <c r="D57"/>
  <c r="D469" s="1"/>
  <c r="F20" i="8" l="1"/>
  <c r="F18"/>
  <c r="F16"/>
  <c r="F14"/>
  <c r="F12"/>
  <c r="F10"/>
  <c r="F8"/>
  <c r="B21" i="6" l="1"/>
  <c r="B20"/>
  <c r="D17"/>
  <c r="B17"/>
  <c r="G16"/>
  <c r="N16" s="1"/>
  <c r="F16"/>
  <c r="P16" s="1"/>
  <c r="E16"/>
  <c r="O16" s="1"/>
  <c r="G15"/>
  <c r="N15" s="1"/>
  <c r="F15"/>
  <c r="E15"/>
  <c r="O15" s="1"/>
  <c r="G14"/>
  <c r="N14" s="1"/>
  <c r="E14"/>
  <c r="O14" s="1"/>
  <c r="C14"/>
  <c r="C17" s="1"/>
  <c r="N13"/>
  <c r="H13"/>
  <c r="I13" s="1"/>
  <c r="G13"/>
  <c r="K13" s="1"/>
  <c r="F13"/>
  <c r="P13" s="1"/>
  <c r="E13"/>
  <c r="O13" s="1"/>
  <c r="N12"/>
  <c r="O12" s="1"/>
  <c r="H12"/>
  <c r="I12" s="1"/>
  <c r="G12"/>
  <c r="K12" s="1"/>
  <c r="N11"/>
  <c r="H11"/>
  <c r="I11" s="1"/>
  <c r="G11"/>
  <c r="K11" s="1"/>
  <c r="F11"/>
  <c r="P11" s="1"/>
  <c r="E11"/>
  <c r="O11" s="1"/>
  <c r="N10"/>
  <c r="H10"/>
  <c r="I10" s="1"/>
  <c r="G10"/>
  <c r="K10" s="1"/>
  <c r="F10"/>
  <c r="P10" s="1"/>
  <c r="E10"/>
  <c r="O10" s="1"/>
  <c r="N9"/>
  <c r="H9"/>
  <c r="I9" s="1"/>
  <c r="G9"/>
  <c r="K9" s="1"/>
  <c r="F9"/>
  <c r="P9" s="1"/>
  <c r="E9"/>
  <c r="O9" s="1"/>
  <c r="N8"/>
  <c r="H8"/>
  <c r="I8" s="1"/>
  <c r="G8"/>
  <c r="K8" s="1"/>
  <c r="F8"/>
  <c r="P8" s="1"/>
  <c r="E8"/>
  <c r="O8" s="1"/>
  <c r="N7"/>
  <c r="H7"/>
  <c r="I7" s="1"/>
  <c r="G7"/>
  <c r="K7" s="1"/>
  <c r="F7"/>
  <c r="P7" s="1"/>
  <c r="E7"/>
  <c r="O7" s="1"/>
  <c r="N6"/>
  <c r="H6"/>
  <c r="I6" s="1"/>
  <c r="G6"/>
  <c r="K6" s="1"/>
  <c r="F6"/>
  <c r="P6" s="1"/>
  <c r="E6"/>
  <c r="O6" s="1"/>
  <c r="N5"/>
  <c r="H5"/>
  <c r="I5" s="1"/>
  <c r="G5"/>
  <c r="K5" s="1"/>
  <c r="F5"/>
  <c r="P5" s="1"/>
  <c r="E5"/>
  <c r="O5" s="1"/>
  <c r="N4"/>
  <c r="H4"/>
  <c r="I4" s="1"/>
  <c r="G4"/>
  <c r="G17" s="1"/>
  <c r="F4"/>
  <c r="P4" s="1"/>
  <c r="E4"/>
  <c r="O4" s="1"/>
  <c r="M5" l="1"/>
  <c r="L5"/>
  <c r="M7"/>
  <c r="L7"/>
  <c r="M9"/>
  <c r="L9"/>
  <c r="O30"/>
  <c r="O29"/>
  <c r="O28"/>
  <c r="O27"/>
  <c r="O26"/>
  <c r="M13"/>
  <c r="L13"/>
  <c r="M6"/>
  <c r="L6"/>
  <c r="M8"/>
  <c r="L8"/>
  <c r="M10"/>
  <c r="L10"/>
  <c r="P30"/>
  <c r="P29"/>
  <c r="P28"/>
  <c r="P27"/>
  <c r="P26"/>
  <c r="P31" s="1"/>
  <c r="G30"/>
  <c r="I30" s="1"/>
  <c r="G29"/>
  <c r="I29" s="1"/>
  <c r="G28"/>
  <c r="I28" s="1"/>
  <c r="G27"/>
  <c r="I27" s="1"/>
  <c r="G26"/>
  <c r="M12"/>
  <c r="L12"/>
  <c r="O17"/>
  <c r="N17"/>
  <c r="P15"/>
  <c r="M11"/>
  <c r="L11"/>
  <c r="J6"/>
  <c r="J7"/>
  <c r="J8"/>
  <c r="J9"/>
  <c r="J10"/>
  <c r="J11"/>
  <c r="J12"/>
  <c r="P12"/>
  <c r="P17" s="1"/>
  <c r="J13"/>
  <c r="K14"/>
  <c r="K15"/>
  <c r="K16"/>
  <c r="J4"/>
  <c r="J5"/>
  <c r="K4"/>
  <c r="F14"/>
  <c r="P14" s="1"/>
  <c r="H14"/>
  <c r="H15"/>
  <c r="H16"/>
  <c r="J16" l="1"/>
  <c r="I16"/>
  <c r="J14"/>
  <c r="I14"/>
  <c r="I17" s="1"/>
  <c r="K17"/>
  <c r="M4"/>
  <c r="M17" s="1"/>
  <c r="L4"/>
  <c r="L14"/>
  <c r="M14"/>
  <c r="H30"/>
  <c r="J30" s="1"/>
  <c r="H29"/>
  <c r="J29" s="1"/>
  <c r="H28"/>
  <c r="J28" s="1"/>
  <c r="H27"/>
  <c r="J27" s="1"/>
  <c r="H26"/>
  <c r="M30"/>
  <c r="M29"/>
  <c r="M28"/>
  <c r="M27"/>
  <c r="M26"/>
  <c r="J15"/>
  <c r="J17" s="1"/>
  <c r="I15"/>
  <c r="L15"/>
  <c r="M15"/>
  <c r="L30"/>
  <c r="L29"/>
  <c r="L28"/>
  <c r="L27"/>
  <c r="L26"/>
  <c r="L31" s="1"/>
  <c r="G31"/>
  <c r="G33" s="1"/>
  <c r="I26"/>
  <c r="I31" s="1"/>
  <c r="H17"/>
  <c r="O31"/>
  <c r="L16"/>
  <c r="M16"/>
  <c r="H31" l="1"/>
  <c r="H33" s="1"/>
  <c r="J26"/>
  <c r="J31" s="1"/>
  <c r="M31"/>
  <c r="L17"/>
  <c r="J148" i="5" l="1"/>
  <c r="H148"/>
  <c r="F148"/>
  <c r="D148"/>
  <c r="I146"/>
  <c r="I153" s="1"/>
  <c r="I154" s="1"/>
  <c r="G146"/>
  <c r="G153" s="1"/>
  <c r="G154" s="1"/>
  <c r="E146"/>
  <c r="E153" s="1"/>
  <c r="E154" s="1"/>
  <c r="C146"/>
  <c r="C153" s="1"/>
  <c r="C154" s="1"/>
  <c r="N145"/>
  <c r="N144"/>
  <c r="I144"/>
  <c r="E144"/>
  <c r="C144"/>
  <c r="L143"/>
  <c r="L142"/>
  <c r="L141"/>
  <c r="L140"/>
  <c r="L139"/>
  <c r="L138"/>
  <c r="L137"/>
  <c r="M143" s="1"/>
  <c r="O143" s="1"/>
  <c r="L136"/>
  <c r="L135"/>
  <c r="L134"/>
  <c r="L133"/>
  <c r="L132"/>
  <c r="L131"/>
  <c r="L130"/>
  <c r="L129"/>
  <c r="L128"/>
  <c r="L127"/>
  <c r="L126"/>
  <c r="L125"/>
  <c r="M136" s="1"/>
  <c r="O136" s="1"/>
  <c r="L124"/>
  <c r="L123"/>
  <c r="L122"/>
  <c r="L121"/>
  <c r="L120"/>
  <c r="L119"/>
  <c r="L118"/>
  <c r="M123" s="1"/>
  <c r="O123" s="1"/>
  <c r="L117"/>
  <c r="L116"/>
  <c r="L115"/>
  <c r="L114"/>
  <c r="L113"/>
  <c r="L112"/>
  <c r="L111"/>
  <c r="L110"/>
  <c r="L109"/>
  <c r="M117" s="1"/>
  <c r="O117" s="1"/>
  <c r="L108"/>
  <c r="L107"/>
  <c r="L106"/>
  <c r="L105"/>
  <c r="L104"/>
  <c r="L103"/>
  <c r="L102"/>
  <c r="L101"/>
  <c r="L100"/>
  <c r="L99"/>
  <c r="L98"/>
  <c r="L97"/>
  <c r="M108" s="1"/>
  <c r="O108" s="1"/>
  <c r="L96"/>
  <c r="L95"/>
  <c r="L94"/>
  <c r="L93"/>
  <c r="L92"/>
  <c r="L91"/>
  <c r="L90"/>
  <c r="L89"/>
  <c r="L88"/>
  <c r="L87"/>
  <c r="L86"/>
  <c r="L85"/>
  <c r="L84"/>
  <c r="M95" s="1"/>
  <c r="O95" s="1"/>
  <c r="L83"/>
  <c r="L82"/>
  <c r="L81"/>
  <c r="L80"/>
  <c r="L79"/>
  <c r="L78"/>
  <c r="L77"/>
  <c r="L76"/>
  <c r="M83" s="1"/>
  <c r="O83" s="1"/>
  <c r="L75"/>
  <c r="L74"/>
  <c r="L73"/>
  <c r="L72"/>
  <c r="L71"/>
  <c r="L70"/>
  <c r="L69"/>
  <c r="L68"/>
  <c r="L67"/>
  <c r="L66"/>
  <c r="L65"/>
  <c r="L64"/>
  <c r="L63"/>
  <c r="L62"/>
  <c r="L61"/>
  <c r="M75" s="1"/>
  <c r="O75" s="1"/>
  <c r="L60"/>
  <c r="L59"/>
  <c r="L58"/>
  <c r="L57"/>
  <c r="L56"/>
  <c r="L55"/>
  <c r="L54"/>
  <c r="L53"/>
  <c r="L52"/>
  <c r="L51"/>
  <c r="L50"/>
  <c r="L49"/>
  <c r="L48"/>
  <c r="L47"/>
  <c r="L46"/>
  <c r="L45"/>
  <c r="M60" s="1"/>
  <c r="O60" s="1"/>
  <c r="L44"/>
  <c r="L43"/>
  <c r="L42"/>
  <c r="L41"/>
  <c r="L40"/>
  <c r="L39"/>
  <c r="L38"/>
  <c r="L37"/>
  <c r="L36"/>
  <c r="L35"/>
  <c r="M44" s="1"/>
  <c r="O44" s="1"/>
  <c r="L34"/>
  <c r="L33"/>
  <c r="L32"/>
  <c r="L31"/>
  <c r="L30"/>
  <c r="L29"/>
  <c r="L28"/>
  <c r="L27"/>
  <c r="L26"/>
  <c r="L25"/>
  <c r="M34" s="1"/>
  <c r="O34" s="1"/>
  <c r="L24"/>
  <c r="L23"/>
  <c r="L22"/>
  <c r="L21"/>
  <c r="L20"/>
  <c r="L19"/>
  <c r="L18"/>
  <c r="L17"/>
  <c r="L16"/>
  <c r="L15"/>
  <c r="L14"/>
  <c r="L13"/>
  <c r="L12"/>
  <c r="L11"/>
  <c r="L10"/>
  <c r="L9"/>
  <c r="L144" s="1"/>
  <c r="M23" l="1"/>
  <c r="D97" i="4"/>
  <c r="J47"/>
  <c r="I45"/>
  <c r="G45"/>
  <c r="E45"/>
  <c r="C45"/>
  <c r="M41"/>
  <c r="H41"/>
  <c r="H43" s="1"/>
  <c r="I47" s="1"/>
  <c r="F41"/>
  <c r="F43" s="1"/>
  <c r="G47" s="1"/>
  <c r="D41"/>
  <c r="D43" s="1"/>
  <c r="B41"/>
  <c r="B43" s="1"/>
  <c r="K40"/>
  <c r="K39"/>
  <c r="L40" s="1"/>
  <c r="N40" s="1"/>
  <c r="K38"/>
  <c r="K37"/>
  <c r="K36"/>
  <c r="K35"/>
  <c r="L38" s="1"/>
  <c r="N38" s="1"/>
  <c r="K34"/>
  <c r="K33"/>
  <c r="K32"/>
  <c r="K31"/>
  <c r="K30"/>
  <c r="L34" s="1"/>
  <c r="N34" s="1"/>
  <c r="K29"/>
  <c r="K28"/>
  <c r="L29" s="1"/>
  <c r="N29" s="1"/>
  <c r="K27"/>
  <c r="K26"/>
  <c r="L27" s="1"/>
  <c r="N27" s="1"/>
  <c r="K25"/>
  <c r="K24"/>
  <c r="L25" s="1"/>
  <c r="N25" s="1"/>
  <c r="K23"/>
  <c r="K22"/>
  <c r="L23" s="1"/>
  <c r="N23" s="1"/>
  <c r="K21"/>
  <c r="K20"/>
  <c r="L21" s="1"/>
  <c r="N21" s="1"/>
  <c r="K19"/>
  <c r="K18"/>
  <c r="K17"/>
  <c r="L19" s="1"/>
  <c r="N19" s="1"/>
  <c r="K16"/>
  <c r="K15"/>
  <c r="K14"/>
  <c r="L16" s="1"/>
  <c r="N16" s="1"/>
  <c r="K13"/>
  <c r="K12"/>
  <c r="K11"/>
  <c r="L13" s="1"/>
  <c r="N13" s="1"/>
  <c r="K10"/>
  <c r="K9"/>
  <c r="K41" s="1"/>
  <c r="M144" i="5" l="1"/>
  <c r="O23"/>
  <c r="O144" s="1"/>
  <c r="R149" s="1"/>
  <c r="E47" i="4"/>
  <c r="D54"/>
  <c r="D55" s="1"/>
  <c r="B50"/>
  <c r="B51" s="1"/>
  <c r="C47"/>
  <c r="K47" s="1"/>
  <c r="L10"/>
  <c r="L41" l="1"/>
  <c r="N10"/>
  <c r="N41" s="1"/>
</calcChain>
</file>

<file path=xl/sharedStrings.xml><?xml version="1.0" encoding="utf-8"?>
<sst xmlns="http://schemas.openxmlformats.org/spreadsheetml/2006/main" count="5987" uniqueCount="548">
  <si>
    <t>Adjustments for which no workpapers were provided in response to Citizens' POD 4</t>
  </si>
  <si>
    <t>Eagle Ridge</t>
  </si>
  <si>
    <t>System</t>
  </si>
  <si>
    <t>MFR Sch. A-3</t>
  </si>
  <si>
    <t>MFR Sch. D-2</t>
  </si>
  <si>
    <t>MFR Sch. B-3</t>
  </si>
  <si>
    <t>Tierra Verde</t>
  </si>
  <si>
    <t>Cypress Lakes</t>
  </si>
  <si>
    <t>Sanlando</t>
  </si>
  <si>
    <t>Sandalhaven</t>
  </si>
  <si>
    <t>Pennbrooke</t>
  </si>
  <si>
    <t>Mid County</t>
  </si>
  <si>
    <t>Longwood</t>
  </si>
  <si>
    <t>Lake Placid</t>
  </si>
  <si>
    <t>Labrador</t>
  </si>
  <si>
    <t>Lake Utility Services</t>
  </si>
  <si>
    <t>Seminole County</t>
  </si>
  <si>
    <t>Pinellas County</t>
  </si>
  <si>
    <t>Orange County</t>
  </si>
  <si>
    <t>Marion County</t>
  </si>
  <si>
    <t>Pasco County</t>
  </si>
  <si>
    <r>
      <rPr>
        <u/>
        <sz val="12"/>
        <rFont val="Times New Roman"/>
        <family val="1"/>
      </rPr>
      <t>Pro forma ADIT adj</t>
    </r>
    <r>
      <rPr>
        <sz val="12"/>
        <color indexed="10"/>
        <rFont val="Times New Roman"/>
        <family val="1"/>
      </rPr>
      <t xml:space="preserve">. See response to OPC 2nd POD's #35. Workpapers are included with MFR schedules.       </t>
    </r>
  </si>
  <si>
    <t>Utilities, Inc. of Florida</t>
  </si>
  <si>
    <t>Docket No. 160101</t>
  </si>
  <si>
    <t xml:space="preserve">Schedule of Chemicals </t>
  </si>
  <si>
    <t>Test Year Ended December 31, 2015</t>
  </si>
  <si>
    <t>Sodium Hypochlorite 
Water</t>
  </si>
  <si>
    <t>Sodium Hypochlorite 
Sewer</t>
  </si>
  <si>
    <t>Sodium Thiosulfate</t>
  </si>
  <si>
    <t>Chlorine Sticks</t>
  </si>
  <si>
    <t>Monthly</t>
  </si>
  <si>
    <t>Per Trial</t>
  </si>
  <si>
    <t>Date of Invoice</t>
  </si>
  <si>
    <t>Gallons</t>
  </si>
  <si>
    <t>Unit Price</t>
  </si>
  <si>
    <t>50# Bag</t>
  </si>
  <si>
    <t>50# Pail</t>
  </si>
  <si>
    <t>Freight</t>
  </si>
  <si>
    <t>Total</t>
  </si>
  <si>
    <t>Balance</t>
  </si>
  <si>
    <t>Diff</t>
  </si>
  <si>
    <t>TOTAL</t>
  </si>
  <si>
    <t>Quantity Purchased</t>
  </si>
  <si>
    <t xml:space="preserve">Unit of Measure </t>
  </si>
  <si>
    <t xml:space="preserve">Gallons </t>
  </si>
  <si>
    <t>Pounds</t>
  </si>
  <si>
    <t xml:space="preserve">Average Cost/ Unit </t>
  </si>
  <si>
    <t xml:space="preserve">Where Used (Water/ Sewer) </t>
  </si>
  <si>
    <t>Water</t>
  </si>
  <si>
    <t>Sewer</t>
  </si>
  <si>
    <t>Allocation between Water / Sewer</t>
  </si>
  <si>
    <t>Application</t>
  </si>
  <si>
    <t>Disinfecting agent</t>
  </si>
  <si>
    <t>Filter Maintenance</t>
  </si>
  <si>
    <t>Clarifier Maintenance</t>
  </si>
  <si>
    <t>Water, total item used</t>
  </si>
  <si>
    <t>Water, chemical feed rate, ppm</t>
  </si>
  <si>
    <t>N/A</t>
  </si>
  <si>
    <t>Volume treated, million gal.</t>
  </si>
  <si>
    <t>Sewer, total item used</t>
  </si>
  <si>
    <t>Sewer, chemical feed rate, ppm</t>
  </si>
  <si>
    <t>MARION</t>
  </si>
  <si>
    <t>Florida</t>
  </si>
  <si>
    <t>THE DUMONT COMPANY INC</t>
  </si>
  <si>
    <t>DUMONT/A HAWKINS INC COPANY</t>
  </si>
  <si>
    <t>Hypochlorite</t>
  </si>
  <si>
    <t>Chlorine Hypochlorite</t>
  </si>
  <si>
    <t>Pool Sticks</t>
  </si>
  <si>
    <t>Sodium Hypochlorite</t>
  </si>
  <si>
    <t>Soduim Hypochlorite</t>
  </si>
  <si>
    <t>Invoice #351122</t>
  </si>
  <si>
    <t>Soldium Hypochlorite</t>
  </si>
  <si>
    <t>CHEMICAL INV ADJ 2014</t>
  </si>
  <si>
    <t>CHEMICAL INV ADJ 14</t>
  </si>
  <si>
    <t>FL OV ACCRUALS</t>
  </si>
  <si>
    <t>ACCR PO 204282</t>
  </si>
  <si>
    <t>SODIUM HYPOCHLORITE</t>
  </si>
  <si>
    <t>CHEMICAL INV ADJ 2015</t>
  </si>
  <si>
    <t>CHEMICAL INV ADJ 15</t>
  </si>
  <si>
    <t>HAWKINS, INC</t>
  </si>
  <si>
    <t>Sodium Hypochlorite 
OW &amp; BV Wells</t>
  </si>
  <si>
    <t>Sodium Hypochlorite 
ST Wells</t>
  </si>
  <si>
    <t>Ammonia
AS4000 GL</t>
  </si>
  <si>
    <t>Aquadene
SK 7641 @ 0.10%</t>
  </si>
  <si>
    <t xml:space="preserve">Per </t>
  </si>
  <si>
    <t>Location</t>
  </si>
  <si>
    <t>Units</t>
  </si>
  <si>
    <t>Gal</t>
  </si>
  <si>
    <t>Trial Balance</t>
  </si>
  <si>
    <t>Difference</t>
  </si>
  <si>
    <t>Buena Vista 1</t>
  </si>
  <si>
    <t>ST 1</t>
  </si>
  <si>
    <t>ST 13</t>
  </si>
  <si>
    <t>ST 2</t>
  </si>
  <si>
    <t>Buena Vista 3</t>
  </si>
  <si>
    <t>Orangewood 1</t>
  </si>
  <si>
    <t>Orangewood 2</t>
  </si>
  <si>
    <t>Buena Vista 2</t>
  </si>
  <si>
    <t>ST Wells 2 &amp; 13</t>
  </si>
  <si>
    <t>Orangewood 3/4</t>
  </si>
  <si>
    <t xml:space="preserve">Specify Dosage Rate </t>
  </si>
  <si>
    <t>Sequestrant</t>
  </si>
  <si>
    <t>PER PASCO G/L</t>
  </si>
  <si>
    <t>NH3 for ST #1</t>
  </si>
  <si>
    <t>CARUS CORPORATION</t>
  </si>
  <si>
    <t>Aquadene for S/T WTP</t>
  </si>
  <si>
    <t>SE 5 AP ACCRUAL FEBRUARY 15</t>
  </si>
  <si>
    <t xml:space="preserve"> Aquadene @ S/T</t>
  </si>
  <si>
    <t>SE 5 AP ACCRUAL JULY 15</t>
  </si>
  <si>
    <t>SE 5 AP ACCRUAL OCTOBER 15</t>
  </si>
  <si>
    <t>20-5gal containers Of Aquadene</t>
  </si>
  <si>
    <t>SE 5 AP ACCRUAL NOVEMBER 15</t>
  </si>
  <si>
    <t>CUSTOMERS</t>
  </si>
  <si>
    <t>PERCENTAGE</t>
  </si>
  <si>
    <t>Salaries &amp; Wages</t>
  </si>
  <si>
    <t>Employee Pension</t>
  </si>
  <si>
    <t>Fleet Trans. Expense</t>
  </si>
  <si>
    <t>ALLOCATION</t>
  </si>
  <si>
    <t>Account No.</t>
  </si>
  <si>
    <t>341.5</t>
  </si>
  <si>
    <t>391.7</t>
  </si>
  <si>
    <t>Mid-County</t>
  </si>
  <si>
    <t>LUSI</t>
  </si>
  <si>
    <t>UIF</t>
  </si>
  <si>
    <t>ACME</t>
  </si>
  <si>
    <t>Fleet Trans. Exp</t>
  </si>
  <si>
    <t>Payroll Taxes</t>
  </si>
  <si>
    <t>UIF Allocations</t>
  </si>
  <si>
    <t>W &amp; WW Totals</t>
  </si>
  <si>
    <t>Total ERCs</t>
  </si>
  <si>
    <t>Seminole ERC's</t>
  </si>
  <si>
    <t>Pasco ERC's</t>
  </si>
  <si>
    <t>Pinellas ERC's</t>
  </si>
  <si>
    <t>Marion ERC's</t>
  </si>
  <si>
    <t>Orange ERC's</t>
  </si>
  <si>
    <t>Paytoll Taxes</t>
  </si>
  <si>
    <r>
      <t xml:space="preserve">Pro forma adjustments related to new employees and increases - salaries &amp; wages, salaries &amp; wages - officers, employee pensions &amp; benefits; </t>
    </r>
    <r>
      <rPr>
        <sz val="12"/>
        <color rgb="FFFF0000"/>
        <rFont val="Times New Roman"/>
        <family val="1"/>
      </rPr>
      <t>(See worksheet Salary and Benefits Adj.)</t>
    </r>
  </si>
  <si>
    <r>
      <t xml:space="preserve">pro forma salaries &amp; wages, salaries &amp; wage - officers and benefits; </t>
    </r>
    <r>
      <rPr>
        <sz val="12"/>
        <color rgb="FFFF0000"/>
        <rFont val="Times New Roman"/>
        <family val="1"/>
      </rPr>
      <t>(See worksheet Salary and Benefits Adj.)</t>
    </r>
  </si>
  <si>
    <r>
      <t xml:space="preserve"> pro forma adjustments to salary &amp; wages, salary &amp; wages - officers, employee pension and benefits;  </t>
    </r>
    <r>
      <rPr>
        <sz val="12"/>
        <color rgb="FFFF0000"/>
        <rFont val="Times New Roman"/>
        <family val="1"/>
      </rPr>
      <t xml:space="preserve">(See worksheet Salary and Benefits Adj.) </t>
    </r>
  </si>
  <si>
    <r>
      <t xml:space="preserve">pro forma salaries &amp; wages, salaries &amp; wages - officers, employee benefits </t>
    </r>
    <r>
      <rPr>
        <sz val="12"/>
        <color rgb="FFFF0000"/>
        <rFont val="Times New Roman"/>
        <family val="1"/>
      </rPr>
      <t>(See worksheet Salary and Benefits Adj.)</t>
    </r>
    <r>
      <rPr>
        <sz val="12"/>
        <color theme="1"/>
        <rFont val="Times New Roman"/>
        <family val="2"/>
      </rPr>
      <t xml:space="preserve"> </t>
    </r>
  </si>
  <si>
    <t xml:space="preserve">Chemical expense - adjustment to accruals and allocations;                       </t>
  </si>
  <si>
    <r>
      <t xml:space="preserve">pro forma adjustments to salary &amp; wages, salary &amp; wages - officers, employee pension and benefits </t>
    </r>
    <r>
      <rPr>
        <sz val="12"/>
        <color rgb="FFFF0000"/>
        <rFont val="Times New Roman"/>
        <family val="1"/>
      </rPr>
      <t>(See worksheet Salary and Benefits Adj.)</t>
    </r>
  </si>
  <si>
    <t>Line#</t>
  </si>
  <si>
    <t>Co#</t>
  </si>
  <si>
    <t>Company</t>
  </si>
  <si>
    <t>Obj#</t>
  </si>
  <si>
    <t>Expense</t>
  </si>
  <si>
    <t>Annualized amount</t>
  </si>
  <si>
    <t>Description</t>
  </si>
  <si>
    <t>FTE added</t>
  </si>
  <si>
    <t>Purchased Power</t>
  </si>
  <si>
    <t>Termination of interruptible power tariff by Duke Energy</t>
  </si>
  <si>
    <t>Termination of interruptible power tariff by Seco</t>
  </si>
  <si>
    <t>All</t>
  </si>
  <si>
    <t>All companies</t>
  </si>
  <si>
    <t>Addition of 1.0 FTE - GIS Technician</t>
  </si>
  <si>
    <t>Employee Pension &amp; Benefits</t>
  </si>
  <si>
    <t>30% of annualized wages</t>
  </si>
  <si>
    <t>Convert P/T Field Tech to F/T, 0.6 FTE to 1.0 FTE</t>
  </si>
  <si>
    <t>Addition of 1.0 FTE - Maintenance Technician</t>
  </si>
  <si>
    <t>Convert Field Tech FTE to Area Manager - Maintenance Crew</t>
  </si>
  <si>
    <t>Addition of Sr. Financial Analyst</t>
  </si>
  <si>
    <t>Purchased Sewer</t>
  </si>
  <si>
    <t>1.1% increase by City of St. Petersburg</t>
  </si>
  <si>
    <t>Annualization adjustment, all flow now goes to EWD</t>
  </si>
  <si>
    <t>2.0% increase by City of Altamonte Springs, Weathersfield &amp; Trailwoods</t>
  </si>
  <si>
    <t>2.0% increase by Pasco County, Summertree &amp; Orangewood</t>
  </si>
  <si>
    <t>1.0% increase by City of Sanford, Ravenna Park</t>
  </si>
  <si>
    <t>Purchased Water</t>
  </si>
  <si>
    <t>2.96% increase by Orange Co. Utilities, Davis Shores</t>
  </si>
  <si>
    <t>Fleet Transportation Expense</t>
  </si>
  <si>
    <t>3% increase reflecting increase of truck fleet by three units</t>
  </si>
  <si>
    <r>
      <t xml:space="preserve">Adj. salary and benefits for 5 new FTEs </t>
    </r>
    <r>
      <rPr>
        <sz val="12"/>
        <color rgb="FFFF0000"/>
        <rFont val="Times New Roman"/>
        <family val="1"/>
      </rPr>
      <t>(See worksheet Salary and Benefits Adj.)</t>
    </r>
    <r>
      <rPr>
        <sz val="12"/>
        <color theme="1"/>
        <rFont val="Times New Roman"/>
        <family val="2"/>
      </rPr>
      <t xml:space="preserve">; </t>
    </r>
  </si>
  <si>
    <r>
      <t xml:space="preserve">Remove GL charges for invoice incorrectly charged to chemicals </t>
    </r>
    <r>
      <rPr>
        <sz val="12"/>
        <color rgb="FFFF0000"/>
        <rFont val="Times New Roman"/>
        <family val="1"/>
      </rPr>
      <t>(See worksheet Pasco Chemical Adj);</t>
    </r>
    <r>
      <rPr>
        <sz val="12"/>
        <color theme="1"/>
        <rFont val="Times New Roman"/>
        <family val="2"/>
      </rPr>
      <t/>
    </r>
  </si>
  <si>
    <r>
      <t xml:space="preserve">Adj. salary and benefits for 5 new FTEs </t>
    </r>
    <r>
      <rPr>
        <sz val="12"/>
        <color rgb="FFFF0000"/>
        <rFont val="Times New Roman"/>
        <family val="1"/>
      </rPr>
      <t>(See worksheet Salary and Benefits Adj.)</t>
    </r>
    <r>
      <rPr>
        <sz val="12"/>
        <color theme="1"/>
        <rFont val="Times New Roman"/>
        <family val="2"/>
      </rPr>
      <t>;</t>
    </r>
  </si>
  <si>
    <r>
      <t xml:space="preserve">WWTP Sediment removal project amortization. </t>
    </r>
    <r>
      <rPr>
        <sz val="12"/>
        <color rgb="FFFF0000"/>
        <rFont val="Times New Roman"/>
        <family val="1"/>
      </rPr>
      <t>No workpapers. Calculation based on proforma projected removal cost amortized over 10 years.</t>
    </r>
  </si>
  <si>
    <r>
      <t xml:space="preserve">increase in truck fleet </t>
    </r>
    <r>
      <rPr>
        <sz val="12"/>
        <color rgb="FFFF0000"/>
        <rFont val="Times New Roman"/>
        <family val="1"/>
      </rPr>
      <t>No workpapers. See worksheet Proforma 2016 O&amp;M for percentage increase applied to total TY expense</t>
    </r>
  </si>
  <si>
    <t xml:space="preserve">UIF </t>
  </si>
  <si>
    <t>GL Detail Extraction</t>
  </si>
  <si>
    <t>Purchased Water / Sewage Treatment</t>
  </si>
  <si>
    <t>From Date</t>
  </si>
  <si>
    <t>Thru Date</t>
  </si>
  <si>
    <t>Do</t>
  </si>
  <si>
    <t>G/L</t>
  </si>
  <si>
    <t>Co</t>
  </si>
  <si>
    <t>Business Unit</t>
  </si>
  <si>
    <t>Obj Acct</t>
  </si>
  <si>
    <t>Amount</t>
  </si>
  <si>
    <t>G/L Date</t>
  </si>
  <si>
    <t>Region</t>
  </si>
  <si>
    <t>Explanation Alpha Name</t>
  </si>
  <si>
    <t>Explanation -Remark-</t>
  </si>
  <si>
    <t>Asset ID</t>
  </si>
  <si>
    <t>Document Number</t>
  </si>
  <si>
    <t>Batch Number</t>
  </si>
  <si>
    <t>Purchase Order</t>
  </si>
  <si>
    <t>PO Originator</t>
  </si>
  <si>
    <t>PO Do Ty</t>
  </si>
  <si>
    <t>Rev Void</t>
  </si>
  <si>
    <t>Do Ty</t>
  </si>
  <si>
    <t>Sub</t>
  </si>
  <si>
    <t>Sub Type</t>
  </si>
  <si>
    <t>Sub- ledger</t>
  </si>
  <si>
    <t>Per No</t>
  </si>
  <si>
    <t>FY</t>
  </si>
  <si>
    <t>Address Number</t>
  </si>
  <si>
    <t>LT</t>
  </si>
  <si>
    <t>Doc Co</t>
  </si>
  <si>
    <t>Bth Ty</t>
  </si>
  <si>
    <t>Posted Code</t>
  </si>
  <si>
    <t>JE Line Number</t>
  </si>
  <si>
    <t>Line Extension</t>
  </si>
  <si>
    <t>Reconciled</t>
  </si>
  <si>
    <t>SE5.PURSWR.EXP 12/14</t>
  </si>
  <si>
    <t>R</t>
  </si>
  <si>
    <t>JE</t>
  </si>
  <si>
    <t>AA</t>
  </si>
  <si>
    <t>G</t>
  </si>
  <si>
    <t>P</t>
  </si>
  <si>
    <t>SE5.PURSWR.EXP 1/15</t>
  </si>
  <si>
    <t>SE5.PURSWR.EXP 2/15</t>
  </si>
  <si>
    <t>SE5.PURSWR.EXP 3/15</t>
  </si>
  <si>
    <t>V</t>
  </si>
  <si>
    <t>SE5.PURSWR.EXP 4/15</t>
  </si>
  <si>
    <t>SE5.PURSWR.EXP 5/15</t>
  </si>
  <si>
    <t>SE5.PURSWR.EXP 6/15</t>
  </si>
  <si>
    <t>SE5.PURSWR.EXP 7/15</t>
  </si>
  <si>
    <t>SE5.PURSWR.EXP 8/15</t>
  </si>
  <si>
    <t>SE5.PURSWR.EXP 9/15</t>
  </si>
  <si>
    <t>RCL PURCHASED SEWER INVOICES</t>
  </si>
  <si>
    <t>RCL PV 716309 PASCO COUNTY</t>
  </si>
  <si>
    <t>RCL PV 716308 PASCO COUNTY</t>
  </si>
  <si>
    <t>SE5.PURSWR.EXP 9/15 ADJUSTMENT</t>
  </si>
  <si>
    <t>TRANSFER PURCHASED SEWER PV</t>
  </si>
  <si>
    <t>TRANSFER PV 723467</t>
  </si>
  <si>
    <t>TRANSFER PV 723466</t>
  </si>
  <si>
    <t>SE5.PURSWR.EXP 10/15</t>
  </si>
  <si>
    <t>TRANSFER PV 730408</t>
  </si>
  <si>
    <t>TRANSFER PV 730407</t>
  </si>
  <si>
    <t>SE5.PURSWR.EXP 11/15</t>
  </si>
  <si>
    <t>TRANSFER PV 737422</t>
  </si>
  <si>
    <t>TRANSFER PV 738352</t>
  </si>
  <si>
    <t>SE5.PURSWR.EXP 12/15</t>
  </si>
  <si>
    <t>PASCO COUNTY UTILITY DEPT</t>
  </si>
  <si>
    <t>102714-112414</t>
  </si>
  <si>
    <t>PV</t>
  </si>
  <si>
    <t>112414-122914</t>
  </si>
  <si>
    <t>122914-012615</t>
  </si>
  <si>
    <t>012615-022315</t>
  </si>
  <si>
    <t>022315-033015</t>
  </si>
  <si>
    <t>033015-042715</t>
  </si>
  <si>
    <t>042715-052715</t>
  </si>
  <si>
    <t>052715-062915</t>
  </si>
  <si>
    <t>062915-072715</t>
  </si>
  <si>
    <t>072715-083115</t>
  </si>
  <si>
    <t>083115-092815</t>
  </si>
  <si>
    <t>092815-102615</t>
  </si>
  <si>
    <t>10-26-11-30/15</t>
  </si>
  <si>
    <t>Pasco - Sewer</t>
  </si>
  <si>
    <t>102615-113015</t>
  </si>
  <si>
    <t>Pasco Summertree - Sewer</t>
  </si>
  <si>
    <t>ALTAMONTE SPRINGS, CITY OF</t>
  </si>
  <si>
    <t>102815-120115</t>
  </si>
  <si>
    <t>Seminole - Water</t>
  </si>
  <si>
    <t>122214-012215</t>
  </si>
  <si>
    <t>032415-042315</t>
  </si>
  <si>
    <t>052715-062315</t>
  </si>
  <si>
    <t>072215-082115</t>
  </si>
  <si>
    <t>092315-102215</t>
  </si>
  <si>
    <t>SE5.PURWTR.EXP 1/15</t>
  </si>
  <si>
    <t>SE5.PURWTR.EXP 2/15</t>
  </si>
  <si>
    <t>SE5.PURWTR.EXP 3/15</t>
  </si>
  <si>
    <t>SE5.PURWTR.EXP 4/15</t>
  </si>
  <si>
    <t>SE5.PURWTR.EXP 5/15</t>
  </si>
  <si>
    <t>SE5.PURWTR.EXP 6/15</t>
  </si>
  <si>
    <t>SE5.PURWTR.EXP 7/15</t>
  </si>
  <si>
    <t>SE5.PURWTR.EXP 8/15</t>
  </si>
  <si>
    <t>SE5.PURWTR.EXP 9/15</t>
  </si>
  <si>
    <t>SE5.PURWTR.EXP 10/15</t>
  </si>
  <si>
    <t>SE5.PURWTR.EXP 11/15</t>
  </si>
  <si>
    <t>SE 5 AP ACCRUAL DECEMBER 15</t>
  </si>
  <si>
    <t>CITY OF LAKE MARY</t>
  </si>
  <si>
    <t>120914-010915</t>
  </si>
  <si>
    <t>010915-021015</t>
  </si>
  <si>
    <t>021015-031015</t>
  </si>
  <si>
    <t>031015-040815</t>
  </si>
  <si>
    <t>040815-051115</t>
  </si>
  <si>
    <t>051115-060915</t>
  </si>
  <si>
    <t>060915-070915</t>
  </si>
  <si>
    <t>070915-081115</t>
  </si>
  <si>
    <t>081115-091015</t>
  </si>
  <si>
    <t>091015-100915</t>
  </si>
  <si>
    <t>100915-111015</t>
  </si>
  <si>
    <t>112115-122315</t>
  </si>
  <si>
    <t>111015-120915</t>
  </si>
  <si>
    <t>SE5.PURWTR.EXP 12/14</t>
  </si>
  <si>
    <t>SE5.PURWTR.EXP 12/15</t>
  </si>
  <si>
    <t>CITY OF SANFORD</t>
  </si>
  <si>
    <t>121014-011215</t>
  </si>
  <si>
    <t>010615-020515</t>
  </si>
  <si>
    <t>021015-031115</t>
  </si>
  <si>
    <t>031115-040915</t>
  </si>
  <si>
    <t>041015-050715</t>
  </si>
  <si>
    <t>050815-060915</t>
  </si>
  <si>
    <t>070815-081015</t>
  </si>
  <si>
    <t>081015-090915</t>
  </si>
  <si>
    <t xml:space="preserve"> 090915-100715</t>
  </si>
  <si>
    <t>100715-110915</t>
  </si>
  <si>
    <t>SEMINOLE COUNTY</t>
  </si>
  <si>
    <t>121714-011615</t>
  </si>
  <si>
    <t>011615-021715</t>
  </si>
  <si>
    <t>021715-031915</t>
  </si>
  <si>
    <t>031915-041715</t>
  </si>
  <si>
    <t>041715-051915</t>
  </si>
  <si>
    <t>051915-061815</t>
  </si>
  <si>
    <t>061815-071715</t>
  </si>
  <si>
    <t>091715-101915</t>
  </si>
  <si>
    <t>101915-111715</t>
  </si>
  <si>
    <t>Swminole - Water</t>
  </si>
  <si>
    <t>CITY OF ALTAMONTE SPRINGS</t>
  </si>
  <si>
    <t>Seminole - Sewer</t>
  </si>
  <si>
    <t>120814-010715</t>
  </si>
  <si>
    <t>011315-020915</t>
  </si>
  <si>
    <t>021015-030915</t>
  </si>
  <si>
    <t>030915-040815</t>
  </si>
  <si>
    <t>040915-050615</t>
  </si>
  <si>
    <t>050715-060915</t>
  </si>
  <si>
    <t>060915-070815</t>
  </si>
  <si>
    <t>070915-080715</t>
  </si>
  <si>
    <t>080715-090415</t>
  </si>
  <si>
    <t>090415-100715</t>
  </si>
  <si>
    <t>ORLANDO UTILITIES COMMISSION</t>
  </si>
  <si>
    <t>121014-011015</t>
  </si>
  <si>
    <t>011015-021015</t>
  </si>
  <si>
    <t>031115-041015</t>
  </si>
  <si>
    <t>041015-051115</t>
  </si>
  <si>
    <t>051115-061015</t>
  </si>
  <si>
    <t>061015-071015</t>
  </si>
  <si>
    <t>071015-081115</t>
  </si>
  <si>
    <t>111015-121015</t>
  </si>
  <si>
    <t xml:space="preserve">Orange County </t>
  </si>
  <si>
    <t>ORANGE COUNTY UTILITIES</t>
  </si>
  <si>
    <t>122014-012215</t>
  </si>
  <si>
    <t>012315-021915</t>
  </si>
  <si>
    <t>022015-032415</t>
  </si>
  <si>
    <t>032515-042315</t>
  </si>
  <si>
    <t>042415-052215</t>
  </si>
  <si>
    <t>052315-062315</t>
  </si>
  <si>
    <t>062415-072415</t>
  </si>
  <si>
    <t>072515-082615</t>
  </si>
  <si>
    <t>082715-092415</t>
  </si>
  <si>
    <t>092515-102315</t>
  </si>
  <si>
    <t>102415-112015</t>
  </si>
  <si>
    <t>112115-22315</t>
  </si>
  <si>
    <t>PINELLAS COUNTY UTILITIES</t>
  </si>
  <si>
    <t>123114-030315</t>
  </si>
  <si>
    <t>030415-050115</t>
  </si>
  <si>
    <t>050215-063015</t>
  </si>
  <si>
    <t>070115-082715</t>
  </si>
  <si>
    <t>08/28/15-10/27/15</t>
  </si>
  <si>
    <t>Pinellas Water</t>
  </si>
  <si>
    <t>GL Summazation - Daily</t>
  </si>
  <si>
    <t>J1</t>
  </si>
  <si>
    <t xml:space="preserve"> LAKE TARPON SWR MOVE 0115</t>
  </si>
  <si>
    <t xml:space="preserve"> LAKE TARPON SWR MOVE 0215</t>
  </si>
  <si>
    <t xml:space="preserve"> LAKE TARPON SWR MOVE 0315</t>
  </si>
  <si>
    <t xml:space="preserve"> LAKE TARPON SWR MOVE 0415</t>
  </si>
  <si>
    <t xml:space="preserve"> LAKE TARPON SWR MOVE 0515</t>
  </si>
  <si>
    <t xml:space="preserve"> LAKE TARPON SWR MOVE 0615</t>
  </si>
  <si>
    <t xml:space="preserve"> LAKE TARPON SWR MOVE 0715</t>
  </si>
  <si>
    <t xml:space="preserve"> LAKE TARPON SWR MOVE 0815</t>
  </si>
  <si>
    <t xml:space="preserve"> LAKE TARPON SWR MOVE 0915</t>
  </si>
  <si>
    <t xml:space="preserve"> LAKE TARPON SWR MOVE 1015</t>
  </si>
  <si>
    <t xml:space="preserve"> LAKE TARPON SWR MOVE 1115</t>
  </si>
  <si>
    <t xml:space="preserve"> LAKE TARPON SWR MOVE 1215</t>
  </si>
  <si>
    <t>Pinellas - Water</t>
  </si>
  <si>
    <t>B-5 Pinellas - Water</t>
  </si>
  <si>
    <t>B- 5 Marion - Water</t>
  </si>
  <si>
    <t>B- 6 Marion - Sewer</t>
  </si>
  <si>
    <t xml:space="preserve"> B- 6 Pasco - Sewer</t>
  </si>
  <si>
    <t>B- 5 Orange - Water</t>
  </si>
  <si>
    <t>B -5 Seminole - Water</t>
  </si>
  <si>
    <t>B - 6 Seminole Sewer</t>
  </si>
  <si>
    <r>
      <t xml:space="preserve">increase in purchased water .  </t>
    </r>
    <r>
      <rPr>
        <sz val="12"/>
        <color rgb="FFFF0000"/>
        <rFont val="Times New Roman"/>
        <family val="1"/>
      </rPr>
      <t>See worksheet Proforma 2016 O&amp;M for percentage increase applied to total TY expense reflected in worksheet UIF Purchased Water Sewer</t>
    </r>
  </si>
  <si>
    <r>
      <t xml:space="preserve"> purchased sewage treatment expense;  </t>
    </r>
    <r>
      <rPr>
        <sz val="12"/>
        <color rgb="FFFF0000"/>
        <rFont val="Times New Roman"/>
        <family val="1"/>
      </rPr>
      <t>See worksheet Proforma 2016 O&amp;M for percentage increase applied to total TY expense reflected in worksheet UIF Purchased Water Sewer</t>
    </r>
  </si>
  <si>
    <r>
      <t xml:space="preserve">increase in truck fleet </t>
    </r>
    <r>
      <rPr>
        <sz val="12"/>
        <color rgb="FFFF0000"/>
        <rFont val="Times New Roman"/>
        <family val="1"/>
      </rPr>
      <t>See worksheet Proforma 2016 O&amp;M for percentage increase applied to total TY expense</t>
    </r>
  </si>
  <si>
    <r>
      <t>Adj. salary and benefits for 5 new FTEs; annualize 2015 salary and wages (3 adjs)</t>
    </r>
    <r>
      <rPr>
        <sz val="12"/>
        <color rgb="FFFF0000"/>
        <rFont val="Times New Roman"/>
        <family val="1"/>
      </rPr>
      <t>(See worksheet Salary and Benefits Adj.)</t>
    </r>
  </si>
  <si>
    <r>
      <t xml:space="preserve"> increase in truck fleet; </t>
    </r>
    <r>
      <rPr>
        <sz val="12"/>
        <color rgb="FFFF0000"/>
        <rFont val="Times New Roman"/>
        <family val="1"/>
      </rPr>
      <t>No workpapers. See worksheet Proforma 2016 O&amp;M for percentage increase applied to total TY expense</t>
    </r>
  </si>
  <si>
    <r>
      <t xml:space="preserve">increase in truck fleet  </t>
    </r>
    <r>
      <rPr>
        <sz val="12"/>
        <color rgb="FFFF0000"/>
        <rFont val="Times New Roman"/>
        <family val="1"/>
      </rPr>
      <t>No workpapers. See worksheet Proforma 2016 O&amp;M for percentage increase applied to total TY expense</t>
    </r>
  </si>
  <si>
    <r>
      <t xml:space="preserve">increase in purchased water.  </t>
    </r>
    <r>
      <rPr>
        <sz val="12"/>
        <color rgb="FFFF0000"/>
        <rFont val="Times New Roman"/>
        <family val="1"/>
      </rPr>
      <t>See worksheet Proforma 2016 O&amp;M for percentage increase applied to total TY expense reflected in worksheet UIF Purchased Water Sewer</t>
    </r>
  </si>
  <si>
    <r>
      <t xml:space="preserve"> purchased sewer expense adjustment;  </t>
    </r>
    <r>
      <rPr>
        <sz val="12"/>
        <color rgb="FFFF0000"/>
        <rFont val="Times New Roman"/>
        <family val="1"/>
      </rPr>
      <t>See worksheet Proforma 2016 O&amp;M for percentage increase applied to total TY expense reflected in worksheet UIF Purchased Water Sewer</t>
    </r>
  </si>
  <si>
    <r>
      <t xml:space="preserve">increase in cost of sewer treated (2 adjustments); </t>
    </r>
    <r>
      <rPr>
        <sz val="12"/>
        <color rgb="FFFF0000"/>
        <rFont val="Times New Roman"/>
        <family val="1"/>
      </rPr>
      <t xml:space="preserve"> See worksheet Proforma 2016 O&amp;M for percentage increase applied to total TY expense reflected in worksheet UIF Purchased Water Sewer</t>
    </r>
  </si>
  <si>
    <r>
      <t xml:space="preserve">pro forma increase in trucks </t>
    </r>
    <r>
      <rPr>
        <sz val="12"/>
        <color rgb="FFFF0000"/>
        <rFont val="Times New Roman"/>
        <family val="1"/>
      </rPr>
      <t>See worksheet Proforma 2016 O&amp;M for percentage increase applied to total TY expense</t>
    </r>
  </si>
  <si>
    <r>
      <t xml:space="preserve"> pro forma increase in trucks </t>
    </r>
    <r>
      <rPr>
        <sz val="12"/>
        <color rgb="FFFF0000"/>
        <rFont val="Times New Roman"/>
        <family val="1"/>
      </rPr>
      <t>No workpapers. See worksheet Proforma 2016 O&amp;M for percentage increase applied to total TY expense</t>
    </r>
  </si>
  <si>
    <r>
      <t xml:space="preserve">pro forma salaries; pro forma benefits;  </t>
    </r>
    <r>
      <rPr>
        <sz val="12"/>
        <color rgb="FFFF0000"/>
        <rFont val="Times New Roman"/>
        <family val="1"/>
      </rPr>
      <t xml:space="preserve">(See worksheet Salary and Benefits Adj.) </t>
    </r>
  </si>
  <si>
    <r>
      <t xml:space="preserve">pro forma salaries; pro forma benefits; </t>
    </r>
    <r>
      <rPr>
        <sz val="12"/>
        <color rgb="FFFF0000"/>
        <rFont val="Times New Roman"/>
        <family val="1"/>
      </rPr>
      <t>(See worksheet Salary and Benefits Adj.)</t>
    </r>
  </si>
  <si>
    <r>
      <t xml:space="preserve">pro forma salaries; pro forma benefits;  </t>
    </r>
    <r>
      <rPr>
        <sz val="12"/>
        <color rgb="FFFF0000"/>
        <rFont val="Times New Roman"/>
        <family val="1"/>
      </rPr>
      <t>(See worksheet Salary and Benefits Adj.)</t>
    </r>
  </si>
  <si>
    <r>
      <t xml:space="preserve">pro forma salaries; pro forma benefits </t>
    </r>
    <r>
      <rPr>
        <sz val="12"/>
        <color rgb="FFFF0000"/>
        <rFont val="Times New Roman"/>
        <family val="1"/>
      </rPr>
      <t>(See worksheet Salary and Benefits Adj.)</t>
    </r>
  </si>
  <si>
    <r>
      <t xml:space="preserve">Adj. salary and benefits for 5 new FTEs; </t>
    </r>
    <r>
      <rPr>
        <sz val="12"/>
        <color rgb="FFFF0000"/>
        <rFont val="Times New Roman"/>
        <family val="1"/>
      </rPr>
      <t>(See worksheet Salary and Benefits Adj.)</t>
    </r>
  </si>
  <si>
    <r>
      <t xml:space="preserve">adjustment to annualize salaries (3 adjustments). </t>
    </r>
    <r>
      <rPr>
        <sz val="12"/>
        <color rgb="FFFF0000"/>
        <rFont val="Times New Roman"/>
        <family val="1"/>
      </rPr>
      <t xml:space="preserve">No workpapers. Salary and wages were increased by 3.75% to reflect TY salary adjustments. </t>
    </r>
    <r>
      <rPr>
        <sz val="12"/>
        <color theme="1"/>
        <rFont val="Times New Roman"/>
        <family val="2"/>
      </rPr>
      <t xml:space="preserve">
</t>
    </r>
  </si>
  <si>
    <r>
      <t>adjustment to annualize salaries (3 adjustments).</t>
    </r>
    <r>
      <rPr>
        <sz val="12"/>
        <color rgb="FFFF0000"/>
        <rFont val="Times New Roman"/>
        <family val="1"/>
      </rPr>
      <t xml:space="preserve">No workpapers. Salary and wages were increased by 3.75% to reflect TY salary adjustments. </t>
    </r>
    <r>
      <rPr>
        <sz val="12"/>
        <color theme="1"/>
        <rFont val="Times New Roman"/>
        <family val="2"/>
      </rPr>
      <t xml:space="preserve">
</t>
    </r>
  </si>
  <si>
    <r>
      <t xml:space="preserve">adjustment to annualize salaries (3 adjustments). </t>
    </r>
    <r>
      <rPr>
        <sz val="12"/>
        <color rgb="FFFF0000"/>
        <rFont val="Times New Roman"/>
        <family val="1"/>
      </rPr>
      <t xml:space="preserve">No workpapers. Salary and wages were increased by 3.75% to reflect TY salary adjustments. </t>
    </r>
    <r>
      <rPr>
        <sz val="12"/>
        <color theme="1"/>
        <rFont val="Times New Roman"/>
        <family val="2"/>
      </rPr>
      <t xml:space="preserve"> 
</t>
    </r>
  </si>
  <si>
    <r>
      <t xml:space="preserve">annualize 2015 salary and wages (3 adjs)  </t>
    </r>
    <r>
      <rPr>
        <sz val="12"/>
        <color rgb="FFFF0000"/>
        <rFont val="Times New Roman"/>
        <family val="1"/>
      </rPr>
      <t xml:space="preserve">No workpapers. Salary and wages were increased by 3.75% to reflect TY salary adjustments. </t>
    </r>
    <r>
      <rPr>
        <sz val="12"/>
        <color theme="1"/>
        <rFont val="Times New Roman"/>
        <family val="2"/>
      </rPr>
      <t xml:space="preserve"> </t>
    </r>
  </si>
  <si>
    <r>
      <t xml:space="preserve"> annualize 2015 salary and wages (3 adjs); </t>
    </r>
    <r>
      <rPr>
        <sz val="12"/>
        <color rgb="FFFF0000"/>
        <rFont val="Times New Roman"/>
        <family val="1"/>
      </rPr>
      <t xml:space="preserve">No workpapers. Salary and wages were increased by 3.75% to reflect TY salary adjustments. </t>
    </r>
  </si>
  <si>
    <r>
      <t xml:space="preserve">annualize 2015 salary and wages (3 adjs); </t>
    </r>
    <r>
      <rPr>
        <sz val="12"/>
        <color rgb="FFFF0000"/>
        <rFont val="Times New Roman"/>
        <family val="1"/>
      </rPr>
      <t xml:space="preserve">No workpapers. Salary and wages were increased by 3.75% to reflect TY salary adjustments. </t>
    </r>
  </si>
  <si>
    <r>
      <t xml:space="preserve">Allocated chemical expense based on usage,  adj. exp. For invoice not booked; adjust prior year accrual; </t>
    </r>
    <r>
      <rPr>
        <sz val="12"/>
        <color rgb="FFFF0000"/>
        <rFont val="Times New Roman"/>
        <family val="1"/>
      </rPr>
      <t xml:space="preserve"> (See worksheet Marion Chemical Adj) </t>
    </r>
    <r>
      <rPr>
        <sz val="12"/>
        <color theme="1"/>
        <rFont val="Times New Roman"/>
        <family val="2"/>
      </rPr>
      <t/>
    </r>
  </si>
  <si>
    <t>formerly Sanlando Utilities Corporation</t>
  </si>
  <si>
    <t>Sodium Hypochlorite
Water Plant</t>
  </si>
  <si>
    <t>Aquadene
SK7641 @ 0.10%</t>
  </si>
  <si>
    <t>Sodium Hypochlorite
Sewer Plant</t>
  </si>
  <si>
    <t>Sodium Bisulfite
40%</t>
  </si>
  <si>
    <t>Polymer
EK 79X</t>
  </si>
  <si>
    <t>Sodium Aluminate
38%</t>
  </si>
  <si>
    <t>Calcium Hypochlorite</t>
  </si>
  <si>
    <t>Degreaser</t>
  </si>
  <si>
    <t>Misc. Odor Control</t>
  </si>
  <si>
    <t xml:space="preserve">Gal </t>
  </si>
  <si>
    <t xml:space="preserve">Unit Price </t>
  </si>
  <si>
    <t>Lb</t>
  </si>
  <si>
    <t>100# Pail</t>
  </si>
  <si>
    <t>Various</t>
  </si>
  <si>
    <t>Sales Tax</t>
  </si>
  <si>
    <t>Wekiva</t>
  </si>
  <si>
    <t>Des Pinar</t>
  </si>
  <si>
    <t>Knollwood</t>
  </si>
  <si>
    <t>Specify Use</t>
  </si>
  <si>
    <t>Disinfection</t>
  </si>
  <si>
    <t>Corrosion Inhibitor</t>
  </si>
  <si>
    <t>Dechlorination</t>
  </si>
  <si>
    <t>Dewatering Aid</t>
  </si>
  <si>
    <t>Phosphorus Removal</t>
  </si>
  <si>
    <t>Clarifier Weir Maintenance</t>
  </si>
  <si>
    <t>Lift Station Maintenance</t>
  </si>
  <si>
    <t>Odor Control</t>
  </si>
  <si>
    <t>Water, total item used, gallons</t>
  </si>
  <si>
    <t xml:space="preserve">Water, chemical feed rate, ppm </t>
  </si>
  <si>
    <t>Sewer, total item used, gallons</t>
  </si>
  <si>
    <r>
      <t xml:space="preserve">Chemical expense - adjustment to accruals and allocations </t>
    </r>
    <r>
      <rPr>
        <sz val="12"/>
        <color rgb="FFFF0000"/>
        <rFont val="Times New Roman"/>
        <family val="1"/>
      </rPr>
      <t>See worksheet Sanlando Chemical Adj.</t>
    </r>
  </si>
  <si>
    <r>
      <t xml:space="preserve">amortize costs associated with decommissioning of Summertree wells and plants  </t>
    </r>
    <r>
      <rPr>
        <sz val="12"/>
        <color rgb="FFFF0000"/>
        <rFont val="Times New Roman"/>
        <family val="1"/>
      </rPr>
      <t>No workpapers. Calculation based on proforma cost to decommision is amortized over 10 years.</t>
    </r>
  </si>
  <si>
    <r>
      <t xml:space="preserve">remove amortization expense. </t>
    </r>
    <r>
      <rPr>
        <sz val="12"/>
        <color rgb="FFFF0000"/>
        <rFont val="Times New Roman"/>
        <family val="1"/>
      </rPr>
      <t>No workpapers.</t>
    </r>
  </si>
  <si>
    <t>formerly Utilities, Inc. of Longwood</t>
  </si>
  <si>
    <t>Docket No. 160xxx</t>
  </si>
  <si>
    <t>Dry Polymer</t>
  </si>
  <si>
    <t>Other</t>
  </si>
  <si>
    <t>10% solution</t>
  </si>
  <si>
    <t>EK 27 X</t>
  </si>
  <si>
    <t xml:space="preserve">TOTAL AMOUNTS </t>
  </si>
  <si>
    <t xml:space="preserve">1 Gal </t>
  </si>
  <si>
    <t>Sewer Only</t>
  </si>
  <si>
    <r>
      <t xml:space="preserve">Remove December expense for 2016 invoice. </t>
    </r>
    <r>
      <rPr>
        <sz val="12"/>
        <color rgb="FFFF0000"/>
        <rFont val="Times New Roman"/>
        <family val="1"/>
      </rPr>
      <t>See worksheet Longwood Chemicals.</t>
    </r>
  </si>
  <si>
    <r>
      <t xml:space="preserve">pro forma purchased power </t>
    </r>
    <r>
      <rPr>
        <sz val="12"/>
        <color rgb="FFFF0000"/>
        <rFont val="Times New Roman"/>
        <family val="1"/>
      </rPr>
      <t>See worksheet Proforma 2016 O&amp;M</t>
    </r>
  </si>
  <si>
    <t>formerly Utilities, Inc. of Sandalhaven</t>
  </si>
  <si>
    <t>Sodium Hypochlorite
10% solution</t>
  </si>
  <si>
    <t>Pails</t>
  </si>
  <si>
    <r>
      <t xml:space="preserve">Reconcile to chemical schedule </t>
    </r>
    <r>
      <rPr>
        <sz val="12"/>
        <color rgb="FFFF0000"/>
        <rFont val="Times New Roman"/>
        <family val="1"/>
      </rPr>
      <t>See worksheet Sandalhaven Chemicals</t>
    </r>
  </si>
  <si>
    <r>
      <t xml:space="preserve">depreciation related to WWTP retirement (6 adjustments) </t>
    </r>
    <r>
      <rPr>
        <sz val="12"/>
        <color rgb="FFFF0000"/>
        <rFont val="Times New Roman"/>
        <family val="1"/>
      </rPr>
      <t>No workpapers. The adjustments remove the balances in the accounts indicated.</t>
    </r>
  </si>
  <si>
    <t>Doc Number</t>
  </si>
  <si>
    <t>LT 1 Amount</t>
  </si>
  <si>
    <t>Explanation</t>
  </si>
  <si>
    <t>Asset Number</t>
  </si>
  <si>
    <t>LT 1 Debit</t>
  </si>
  <si>
    <t>P C</t>
  </si>
  <si>
    <t>LT2 PC</t>
  </si>
  <si>
    <t>LT 2 Credit</t>
  </si>
  <si>
    <t>LT 2 Amount</t>
  </si>
  <si>
    <t>Sub ledger Type</t>
  </si>
  <si>
    <t>Cur Cod</t>
  </si>
  <si>
    <t>Exchange Rate</t>
  </si>
  <si>
    <t>Ledger Type</t>
  </si>
  <si>
    <t>Batch Type</t>
  </si>
  <si>
    <t>Batch Date</t>
  </si>
  <si>
    <t>R ND</t>
  </si>
  <si>
    <t>Reconciled Code</t>
  </si>
  <si>
    <t>Reference 1</t>
  </si>
  <si>
    <t>Reference 2</t>
  </si>
  <si>
    <t>Reference 3</t>
  </si>
  <si>
    <t>UM</t>
  </si>
  <si>
    <t>Check Cleared</t>
  </si>
  <si>
    <t>Invoice Number</t>
  </si>
  <si>
    <t>Service/ Tax Date</t>
  </si>
  <si>
    <t>Transaction Originator</t>
  </si>
  <si>
    <t>User ID</t>
  </si>
  <si>
    <t>Home Business Unit</t>
  </si>
  <si>
    <t>Historical Rate</t>
  </si>
  <si>
    <t>Historical Date</t>
  </si>
  <si>
    <t>Pha se</t>
  </si>
  <si>
    <t>Categories Work Order 01</t>
  </si>
  <si>
    <t>DP</t>
  </si>
  <si>
    <t>BUENA VISTA WM REPLACEMENT PH</t>
  </si>
  <si>
    <t>Accumulated Depreciation Acct</t>
  </si>
  <si>
    <t>5000411</t>
  </si>
  <si>
    <t xml:space="preserve"> </t>
  </si>
  <si>
    <t>00252</t>
  </si>
  <si>
    <t>USD</t>
  </si>
  <si>
    <t>General Ledger</t>
  </si>
  <si>
    <t>Depreciation - Journal Entries</t>
  </si>
  <si>
    <t>MGRANT</t>
  </si>
  <si>
    <t xml:space="preserve">         252</t>
  </si>
  <si>
    <t xml:space="preserve">                             .</t>
  </si>
  <si>
    <t>BHALLORA</t>
  </si>
  <si>
    <t>CKIM</t>
  </si>
  <si>
    <t>PSAMPSEL</t>
  </si>
  <si>
    <r>
      <t xml:space="preserve">Remove T&amp;D booked incorrectly </t>
    </r>
    <r>
      <rPr>
        <sz val="12"/>
        <color rgb="FFFF0000"/>
        <rFont val="Times New Roman"/>
        <family val="1"/>
      </rPr>
      <t>See worksheet WM Replacement Pasco</t>
    </r>
  </si>
  <si>
    <r>
      <t xml:space="preserve">T&amp;D booked incorrectly </t>
    </r>
    <r>
      <rPr>
        <sz val="12"/>
        <color rgb="FFFF0000"/>
        <rFont val="Times New Roman"/>
        <family val="1"/>
      </rPr>
      <t>See worksheet WM Replacement Pasco</t>
    </r>
  </si>
  <si>
    <r>
      <rPr>
        <u/>
        <sz val="12"/>
        <rFont val="Times New Roman"/>
        <family val="1"/>
      </rPr>
      <t>Pro forma ADIT adj</t>
    </r>
    <r>
      <rPr>
        <sz val="12"/>
        <color indexed="10"/>
        <rFont val="Times New Roman"/>
        <family val="1"/>
      </rPr>
      <t xml:space="preserve">. See response to OPC 1st POD's #1. Workpapers are included with MFR schedules.       </t>
    </r>
  </si>
  <si>
    <r>
      <rPr>
        <sz val="12"/>
        <color theme="1"/>
        <rFont val="Times New Roman"/>
        <family val="1"/>
      </rPr>
      <t>Pro forma ADIT adj.</t>
    </r>
    <r>
      <rPr>
        <sz val="12"/>
        <color rgb="FFFF0000"/>
        <rFont val="Times New Roman"/>
        <family val="1"/>
      </rPr>
      <t xml:space="preserve"> See response to OPC 1st POD's #1. Workpapers are included with MFR schedules.    </t>
    </r>
  </si>
  <si>
    <r>
      <rPr>
        <u/>
        <sz val="12"/>
        <rFont val="Times New Roman"/>
        <family val="1"/>
      </rPr>
      <t>Pro forma ADIT adj</t>
    </r>
    <r>
      <rPr>
        <sz val="12"/>
        <color indexed="10"/>
        <rFont val="Times New Roman"/>
        <family val="1"/>
      </rPr>
      <t xml:space="preserve">. See response to OPC 1st POD's #1. Workpapers are included with MFR schedules.    </t>
    </r>
  </si>
  <si>
    <r>
      <rPr>
        <u/>
        <sz val="12"/>
        <rFont val="Times New Roman"/>
        <family val="1"/>
      </rPr>
      <t>Pro forma ADIT adj</t>
    </r>
    <r>
      <rPr>
        <sz val="12"/>
        <color indexed="10"/>
        <rFont val="Times New Roman"/>
        <family val="1"/>
      </rPr>
      <t xml:space="preserve">.See response to OPC 1st POD's #1. Workpapers are included with MFR schedules.    </t>
    </r>
  </si>
  <si>
    <r>
      <t xml:space="preserve">Commission Ordered Adjustments. </t>
    </r>
    <r>
      <rPr>
        <sz val="12"/>
        <color rgb="FFFF0000"/>
        <rFont val="Times New Roman"/>
        <family val="1"/>
      </rPr>
      <t xml:space="preserve">See response to OPC 1st POD's #2. </t>
    </r>
  </si>
  <si>
    <r>
      <rPr>
        <sz val="12"/>
        <color rgb="FFFF0000"/>
        <rFont val="Times New Roman"/>
        <family val="1"/>
      </rPr>
      <t xml:space="preserve">See response to OPC 1st POD's #2. </t>
    </r>
    <r>
      <rPr>
        <sz val="12"/>
        <color theme="1"/>
        <rFont val="Times New Roman"/>
        <family val="2"/>
      </rPr>
      <t xml:space="preserve"> </t>
    </r>
  </si>
  <si>
    <r>
      <t xml:space="preserve">Chemical expense based on TY usage </t>
    </r>
    <r>
      <rPr>
        <sz val="12"/>
        <color rgb="FFFF0000"/>
        <rFont val="Times New Roman"/>
        <family val="1"/>
      </rPr>
      <t>See response to OPC 1st POD's #1. Workpapers are included with MFR schedules.</t>
    </r>
    <r>
      <rPr>
        <sz val="12"/>
        <color theme="1"/>
        <rFont val="Times New Roman"/>
        <family val="2"/>
      </rPr>
      <t xml:space="preserve">  </t>
    </r>
  </si>
  <si>
    <r>
      <t xml:space="preserve">Chemical expense based on TY usage </t>
    </r>
    <r>
      <rPr>
        <sz val="12"/>
        <color rgb="FFFF0000"/>
        <rFont val="Times New Roman"/>
        <family val="1"/>
      </rPr>
      <t xml:space="preserve">See response to OPC 1st POD's #1. Workpapers are included with MFR schedules.  </t>
    </r>
    <r>
      <rPr>
        <sz val="12"/>
        <color theme="1"/>
        <rFont val="Times New Roman"/>
        <family val="2"/>
      </rPr>
      <t xml:space="preserve">     </t>
    </r>
  </si>
  <si>
    <r>
      <t xml:space="preserve">Chemical expense based on TY usage </t>
    </r>
    <r>
      <rPr>
        <sz val="12"/>
        <color rgb="FFFF0000"/>
        <rFont val="Times New Roman"/>
        <family val="1"/>
      </rPr>
      <t xml:space="preserve">See response to OPC 1st POD's #1. Workpapers are included with MFR schedules. </t>
    </r>
  </si>
  <si>
    <r>
      <t xml:space="preserve">annualize 2015 wage increase (3 adjustments);  </t>
    </r>
    <r>
      <rPr>
        <sz val="12"/>
        <color rgb="FFFF0000"/>
        <rFont val="Times New Roman"/>
        <family val="1"/>
      </rPr>
      <t xml:space="preserve">See response to OPC 1st POD's #1). Workpapers included in MFR schedules </t>
    </r>
  </si>
  <si>
    <r>
      <t xml:space="preserve">2016 wage increase (3 adjustments) </t>
    </r>
    <r>
      <rPr>
        <sz val="12"/>
        <color rgb="FFFF0000"/>
        <rFont val="Times New Roman"/>
        <family val="1"/>
      </rPr>
      <t xml:space="preserve">See response to OPC 1st POD's #1). Workpapers included in MFR schedules </t>
    </r>
  </si>
  <si>
    <r>
      <t xml:space="preserve">impact of additional employees and employee promotions </t>
    </r>
    <r>
      <rPr>
        <sz val="12"/>
        <color rgb="FFFF0000"/>
        <rFont val="Times New Roman"/>
        <family val="1"/>
      </rPr>
      <t>(See worksheet Salary and Benefits Adj. also see response to OPC 1st POD's #1). Workpapers included in MFR schedules</t>
    </r>
    <r>
      <rPr>
        <sz val="12"/>
        <color theme="1"/>
        <rFont val="Times New Roman"/>
        <family val="2"/>
      </rPr>
      <t xml:space="preserve">                      </t>
    </r>
  </si>
  <si>
    <r>
      <t xml:space="preserve">purchased power adjustment </t>
    </r>
    <r>
      <rPr>
        <sz val="12"/>
        <color rgb="FFFF0000"/>
        <rFont val="Times New Roman"/>
        <family val="1"/>
      </rPr>
      <t>(See worksheet response to OPC 1st POD's #1) workpapers included in MFR schedules</t>
    </r>
  </si>
  <si>
    <r>
      <t xml:space="preserve">Commission ordered depreciation adjustments  </t>
    </r>
    <r>
      <rPr>
        <sz val="12"/>
        <color rgb="FFFF0000"/>
        <rFont val="Times New Roman"/>
        <family val="1"/>
      </rPr>
      <t xml:space="preserve">See response to OPC 1st POD's  #1. Workpapers COAS-V1 are included with MFR schedules.       </t>
    </r>
  </si>
  <si>
    <t xml:space="preserve">Various COA </t>
  </si>
  <si>
    <r>
      <t xml:space="preserve">CIAC amortization related to decommissioning WWTP (4 adjustments) </t>
    </r>
    <r>
      <rPr>
        <sz val="12"/>
        <color rgb="FFFF0000"/>
        <rFont val="Times New Roman"/>
        <family val="1"/>
      </rPr>
      <t>No workpapers. The adjustments remove the balances in the accounts indicated with the exception of Tap Fees (See attached PSC-16-0013- PAA page 10)</t>
    </r>
  </si>
  <si>
    <r>
      <t xml:space="preserve">depreciation - audit adjustments </t>
    </r>
    <r>
      <rPr>
        <sz val="12"/>
        <color rgb="FFFF0000"/>
        <rFont val="Times New Roman"/>
        <family val="1"/>
      </rPr>
      <t>See attached PSC-16-0013- PAA page 9</t>
    </r>
  </si>
  <si>
    <t>formerly Lake Utility Services, Inc.</t>
  </si>
  <si>
    <t>Sodium Hypochlorite
LUSI Combined</t>
  </si>
  <si>
    <t>Sodium Hypochlorite
Four Lakes</t>
  </si>
  <si>
    <t>Sodium Hypochlorite
Lake Saunders</t>
  </si>
  <si>
    <t>Sulfuric Acid
93.30%</t>
  </si>
  <si>
    <t>Citric Acid</t>
  </si>
  <si>
    <t>Polymer
EK 64D</t>
  </si>
  <si>
    <t>Tons</t>
  </si>
  <si>
    <t>Lake Groves</t>
  </si>
  <si>
    <t>Amber Hill</t>
  </si>
  <si>
    <t>Crescent West</t>
  </si>
  <si>
    <t>Highland Pt</t>
  </si>
  <si>
    <t>Lake Ridge</t>
  </si>
  <si>
    <t>Lk Crescent Hills</t>
  </si>
  <si>
    <t>Oranges</t>
  </si>
  <si>
    <t>Vistas</t>
  </si>
  <si>
    <t>Four Lakes</t>
  </si>
  <si>
    <t>Lake Saunders</t>
  </si>
  <si>
    <t>Clermont 1</t>
  </si>
  <si>
    <t>Clermont 2</t>
  </si>
  <si>
    <t>Disinfectant</t>
  </si>
  <si>
    <t>pH Adjustment</t>
  </si>
  <si>
    <t>Air Scrubber Maintenance</t>
  </si>
  <si>
    <r>
      <t xml:space="preserve">Chemical expense adjustment </t>
    </r>
    <r>
      <rPr>
        <sz val="12"/>
        <color rgb="FFFF0000"/>
        <rFont val="Times New Roman"/>
        <family val="1"/>
      </rPr>
      <t>See worksheet LUSI Chemicals.</t>
    </r>
  </si>
  <si>
    <r>
      <t xml:space="preserve">rental expense correction </t>
    </r>
    <r>
      <rPr>
        <sz val="12"/>
        <color rgb="FFFF0000"/>
        <rFont val="Times New Roman"/>
        <family val="1"/>
      </rPr>
      <t>There is no workpaper for this adjustment. The expense was booked in error to water instead of sewer.</t>
    </r>
  </si>
  <si>
    <r>
      <t xml:space="preserve">audit adjustments </t>
    </r>
    <r>
      <rPr>
        <sz val="12"/>
        <color rgb="FFFF0000"/>
        <rFont val="Times New Roman"/>
        <family val="1"/>
      </rPr>
      <t>See attached PSC-16-0013-PAA</t>
    </r>
  </si>
  <si>
    <r>
      <t xml:space="preserve">adjustments related to decommissioning WWTP and diverting flow (5 adjustments) </t>
    </r>
    <r>
      <rPr>
        <sz val="12"/>
        <color rgb="FFFF0000"/>
        <rFont val="Times New Roman"/>
        <family val="1"/>
      </rPr>
      <t>See attached Sandalhaven O&amp;M Changes</t>
    </r>
  </si>
</sst>
</file>

<file path=xl/styles.xml><?xml version="1.0" encoding="utf-8"?>
<styleSheet xmlns="http://schemas.openxmlformats.org/spreadsheetml/2006/main">
  <numFmts count="19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00"/>
    <numFmt numFmtId="166" formatCode="&quot;$&quot;#,##0.00"/>
    <numFmt numFmtId="167" formatCode="#########"/>
    <numFmt numFmtId="168" formatCode="##"/>
    <numFmt numFmtId="169" formatCode="mm/yy"/>
    <numFmt numFmtId="170" formatCode="_([$€-2]* #,##0.00_);_([$€-2]* \(#,##0.00\);_([$€-2]* &quot;-&quot;??_)"/>
    <numFmt numFmtId="171" formatCode="[$-409]mmmm\ d\,\ yyyy;@"/>
    <numFmt numFmtId="172" formatCode="_(* #,##0.0_);_(* \(#,##0.0\);_(* &quot;-&quot;??_);_(@_)"/>
    <numFmt numFmtId="173" formatCode="0.000%"/>
    <numFmt numFmtId="174" formatCode="#,##0.000"/>
    <numFmt numFmtId="175" formatCode="0.0%"/>
    <numFmt numFmtId="176" formatCode="_(* #,##0_);_(* \(#,##0\);_(* &quot;-&quot;??_);_(@_)"/>
    <numFmt numFmtId="177" formatCode="mm/dd/yyyy;@"/>
  </numFmts>
  <fonts count="30">
    <font>
      <sz val="12"/>
      <color theme="1"/>
      <name val="Times New Roman"/>
      <family val="2"/>
    </font>
    <font>
      <sz val="11"/>
      <color theme="1"/>
      <name val="Calibri"/>
      <family val="2"/>
    </font>
    <font>
      <sz val="12"/>
      <color theme="1"/>
      <name val="Times New Roman"/>
      <family val="1"/>
    </font>
    <font>
      <u/>
      <sz val="12"/>
      <name val="Times New Roman"/>
      <family val="1"/>
    </font>
    <font>
      <sz val="12"/>
      <color indexed="10"/>
      <name val="Times New Roman"/>
      <family val="1"/>
    </font>
    <font>
      <b/>
      <sz val="11"/>
      <color theme="1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0"/>
      <name val="Bookman Old Style"/>
      <family val="1"/>
    </font>
    <font>
      <sz val="10"/>
      <name val="Geneva"/>
      <family val="2"/>
    </font>
    <font>
      <sz val="10"/>
      <color indexed="8"/>
      <name val="Arial"/>
      <family val="2"/>
    </font>
    <font>
      <b/>
      <sz val="10"/>
      <name val="Garmond (W1)"/>
      <family val="1"/>
    </font>
    <font>
      <sz val="10"/>
      <name val="Courier"/>
      <family val="3"/>
    </font>
    <font>
      <sz val="10"/>
      <name val="Geneva"/>
    </font>
    <font>
      <sz val="10"/>
      <name val="Garmond (W1)"/>
    </font>
    <font>
      <sz val="12"/>
      <name val="Arial"/>
      <family val="2"/>
    </font>
    <font>
      <sz val="12"/>
      <color rgb="FFFF0000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Times New Roman"/>
      <family val="2"/>
    </font>
    <font>
      <u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trike/>
      <u val="singleAccounting"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09">
    <xf numFmtId="0" fontId="0" fillId="0" borderId="0"/>
    <xf numFmtId="0" fontId="6" fillId="0" borderId="0"/>
    <xf numFmtId="0" fontId="7" fillId="0" borderId="0"/>
    <xf numFmtId="43" fontId="7" fillId="0" borderId="0" applyFont="0" applyFill="0" applyBorder="0" applyAlignment="0" applyProtection="0"/>
    <xf numFmtId="0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2" borderId="2" applyNumberFormat="0" applyFont="0" applyAlignment="0" applyProtection="0"/>
    <xf numFmtId="0" fontId="9" fillId="2" borderId="2" applyNumberFormat="0" applyFont="0" applyAlignment="0" applyProtection="0"/>
    <xf numFmtId="0" fontId="9" fillId="2" borderId="2" applyNumberFormat="0" applyFont="0" applyAlignment="0" applyProtection="0"/>
    <xf numFmtId="0" fontId="9" fillId="2" borderId="2" applyNumberFormat="0" applyFont="0" applyAlignment="0" applyProtection="0"/>
    <xf numFmtId="0" fontId="9" fillId="2" borderId="2" applyNumberFormat="0" applyFont="0" applyAlignment="0" applyProtection="0"/>
    <xf numFmtId="0" fontId="9" fillId="2" borderId="2" applyNumberFormat="0" applyFont="0" applyAlignment="0" applyProtection="0"/>
    <xf numFmtId="0" fontId="9" fillId="2" borderId="2" applyNumberFormat="0" applyFont="0" applyAlignment="0" applyProtection="0"/>
    <xf numFmtId="0" fontId="9" fillId="2" borderId="2" applyNumberFormat="0" applyFont="0" applyAlignment="0" applyProtection="0"/>
    <xf numFmtId="0" fontId="9" fillId="2" borderId="2" applyNumberFormat="0" applyFont="0" applyAlignment="0" applyProtection="0"/>
    <xf numFmtId="0" fontId="9" fillId="2" borderId="2" applyNumberFormat="0" applyFont="0" applyAlignment="0" applyProtection="0"/>
    <xf numFmtId="0" fontId="9" fillId="2" borderId="2" applyNumberFormat="0" applyFont="0" applyAlignment="0" applyProtection="0"/>
    <xf numFmtId="0" fontId="9" fillId="2" borderId="2" applyNumberFormat="0" applyFont="0" applyAlignment="0" applyProtection="0"/>
    <xf numFmtId="0" fontId="9" fillId="2" borderId="2" applyNumberFormat="0" applyFont="0" applyAlignment="0" applyProtection="0"/>
    <xf numFmtId="0" fontId="9" fillId="2" borderId="2" applyNumberFormat="0" applyFont="0" applyAlignment="0" applyProtection="0"/>
    <xf numFmtId="0" fontId="6" fillId="0" borderId="0"/>
    <xf numFmtId="0" fontId="7" fillId="0" borderId="0"/>
    <xf numFmtId="43" fontId="7" fillId="0" borderId="0" applyFont="0" applyFill="0" applyBorder="0" applyAlignment="0" applyProtection="0"/>
    <xf numFmtId="0" fontId="10" fillId="0" borderId="0"/>
    <xf numFmtId="0" fontId="1" fillId="0" borderId="0"/>
    <xf numFmtId="167" fontId="11" fillId="0" borderId="0"/>
    <xf numFmtId="167" fontId="11" fillId="0" borderId="0"/>
    <xf numFmtId="167" fontId="11" fillId="0" borderId="0"/>
    <xf numFmtId="168" fontId="12" fillId="0" borderId="0" applyFont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4" fillId="0" borderId="0" applyFont="0" applyAlignment="0">
      <alignment horizontal="centerContinuous"/>
    </xf>
    <xf numFmtId="41" fontId="14" fillId="0" borderId="0" applyFont="0" applyAlignment="0">
      <alignment horizontal="centerContinuous"/>
    </xf>
    <xf numFmtId="41" fontId="14" fillId="0" borderId="0" applyFont="0" applyAlignment="0">
      <alignment horizontal="centerContinuous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4" fillId="0" borderId="0" applyFont="0" applyAlignment="0">
      <alignment horizontal="centerContinuous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4" fillId="0" borderId="0" applyFont="0" applyAlignment="0">
      <alignment horizontal="centerContinuous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8" fontId="1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14" fillId="0" borderId="0" applyFont="0" applyAlignment="0">
      <alignment horizontal="centerContinuous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14" fillId="0" borderId="0" applyFont="0" applyAlignment="0">
      <alignment horizontal="centerContinuous"/>
    </xf>
    <xf numFmtId="8" fontId="16" fillId="0" borderId="0" applyFont="0" applyFill="0" applyBorder="0" applyAlignment="0" applyProtection="0"/>
    <xf numFmtId="42" fontId="14" fillId="0" borderId="0" applyFont="0" applyAlignment="0">
      <alignment horizontal="centerContinuous"/>
    </xf>
    <xf numFmtId="44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8" fontId="16" fillId="0" borderId="0" applyFont="0" applyFill="0" applyBorder="0" applyAlignment="0" applyProtection="0"/>
    <xf numFmtId="14" fontId="16" fillId="0" borderId="0"/>
    <xf numFmtId="169" fontId="11" fillId="0" borderId="0" applyFont="0" applyAlignment="0"/>
    <xf numFmtId="170" fontId="1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6" fillId="0" borderId="0"/>
    <xf numFmtId="0" fontId="16" fillId="0" borderId="0"/>
    <xf numFmtId="0" fontId="10" fillId="0" borderId="0"/>
    <xf numFmtId="0" fontId="16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7" fillId="0" borderId="0"/>
    <xf numFmtId="0" fontId="7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17" fillId="0" borderId="0"/>
    <xf numFmtId="0" fontId="6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6" fillId="0" borderId="0"/>
    <xf numFmtId="171" fontId="15" fillId="0" borderId="0"/>
    <xf numFmtId="171" fontId="15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9" fillId="0" borderId="0"/>
  </cellStyleXfs>
  <cellXfs count="511">
    <xf numFmtId="0" fontId="0" fillId="0" borderId="0" xfId="0"/>
    <xf numFmtId="0" fontId="6" fillId="0" borderId="0" xfId="1" applyFill="1"/>
    <xf numFmtId="3" fontId="6" fillId="0" borderId="0" xfId="1" applyNumberFormat="1"/>
    <xf numFmtId="2" fontId="6" fillId="0" borderId="0" xfId="1" applyNumberFormat="1"/>
    <xf numFmtId="0" fontId="7" fillId="0" borderId="0" xfId="2"/>
    <xf numFmtId="43" fontId="7" fillId="0" borderId="0" xfId="2" applyNumberFormat="1"/>
    <xf numFmtId="0" fontId="6" fillId="0" borderId="0" xfId="1" applyFont="1" applyFill="1"/>
    <xf numFmtId="0" fontId="7" fillId="0" borderId="0" xfId="2" applyAlignment="1">
      <alignment horizontal="center" wrapText="1"/>
    </xf>
    <xf numFmtId="0" fontId="7" fillId="0" borderId="0" xfId="2" applyAlignment="1">
      <alignment horizontal="center"/>
    </xf>
    <xf numFmtId="0" fontId="7" fillId="0" borderId="3" xfId="2" applyBorder="1" applyAlignment="1">
      <alignment horizontal="center"/>
    </xf>
    <xf numFmtId="3" fontId="7" fillId="0" borderId="3" xfId="2" applyNumberFormat="1" applyBorder="1" applyAlignment="1">
      <alignment horizontal="center"/>
    </xf>
    <xf numFmtId="2" fontId="7" fillId="0" borderId="3" xfId="2" applyNumberFormat="1" applyBorder="1" applyAlignment="1">
      <alignment horizontal="center"/>
    </xf>
    <xf numFmtId="43" fontId="7" fillId="0" borderId="0" xfId="2" applyNumberFormat="1" applyBorder="1" applyAlignment="1">
      <alignment horizontal="center"/>
    </xf>
    <xf numFmtId="0" fontId="7" fillId="0" borderId="0" xfId="2" applyBorder="1" applyAlignment="1">
      <alignment horizontal="center"/>
    </xf>
    <xf numFmtId="14" fontId="7" fillId="0" borderId="0" xfId="2" applyNumberFormat="1" applyBorder="1"/>
    <xf numFmtId="3" fontId="7" fillId="0" borderId="0" xfId="2" applyNumberFormat="1" applyBorder="1"/>
    <xf numFmtId="2" fontId="7" fillId="0" borderId="0" xfId="2" applyNumberFormat="1" applyBorder="1"/>
    <xf numFmtId="3" fontId="0" fillId="0" borderId="0" xfId="3" applyNumberFormat="1" applyFont="1" applyBorder="1"/>
    <xf numFmtId="2" fontId="0" fillId="0" borderId="0" xfId="3" applyNumberFormat="1" applyFont="1" applyBorder="1"/>
    <xf numFmtId="43" fontId="0" fillId="0" borderId="0" xfId="3" applyFont="1" applyFill="1" applyBorder="1"/>
    <xf numFmtId="43" fontId="0" fillId="0" borderId="0" xfId="3" applyFont="1" applyBorder="1"/>
    <xf numFmtId="43" fontId="7" fillId="0" borderId="0" xfId="2" applyNumberFormat="1" applyBorder="1"/>
    <xf numFmtId="0" fontId="7" fillId="0" borderId="0" xfId="2" applyBorder="1"/>
    <xf numFmtId="14" fontId="7" fillId="0" borderId="4" xfId="2" applyNumberFormat="1" applyBorder="1"/>
    <xf numFmtId="3" fontId="0" fillId="0" borderId="4" xfId="3" applyNumberFormat="1" applyFont="1" applyBorder="1"/>
    <xf numFmtId="2" fontId="0" fillId="0" borderId="4" xfId="3" applyNumberFormat="1" applyFont="1" applyBorder="1"/>
    <xf numFmtId="43" fontId="0" fillId="0" borderId="4" xfId="3" applyFont="1" applyFill="1" applyBorder="1"/>
    <xf numFmtId="43" fontId="0" fillId="0" borderId="4" xfId="3" applyFont="1" applyBorder="1"/>
    <xf numFmtId="43" fontId="0" fillId="3" borderId="0" xfId="3" applyFont="1" applyFill="1" applyBorder="1"/>
    <xf numFmtId="0" fontId="8" fillId="0" borderId="5" xfId="2" applyFont="1" applyBorder="1" applyAlignment="1">
      <alignment horizontal="right"/>
    </xf>
    <xf numFmtId="3" fontId="7" fillId="0" borderId="5" xfId="2" applyNumberFormat="1" applyBorder="1"/>
    <xf numFmtId="2" fontId="0" fillId="0" borderId="5" xfId="3" applyNumberFormat="1" applyFont="1" applyBorder="1"/>
    <xf numFmtId="43" fontId="8" fillId="0" borderId="5" xfId="3" applyFont="1" applyFill="1" applyBorder="1"/>
    <xf numFmtId="43" fontId="8" fillId="0" borderId="5" xfId="3" applyFont="1" applyBorder="1"/>
    <xf numFmtId="0" fontId="8" fillId="0" borderId="0" xfId="2" applyFont="1" applyBorder="1" applyAlignment="1">
      <alignment horizontal="right"/>
    </xf>
    <xf numFmtId="43" fontId="8" fillId="0" borderId="0" xfId="3" applyFont="1" applyFill="1" applyBorder="1"/>
    <xf numFmtId="43" fontId="8" fillId="0" borderId="0" xfId="3" applyFont="1" applyBorder="1"/>
    <xf numFmtId="0" fontId="7" fillId="0" borderId="0" xfId="2" applyFill="1" applyAlignment="1">
      <alignment horizontal="right" wrapText="1"/>
    </xf>
    <xf numFmtId="3" fontId="6" fillId="0" borderId="0" xfId="3" applyNumberFormat="1" applyFont="1" applyFill="1"/>
    <xf numFmtId="2" fontId="7" fillId="0" borderId="0" xfId="2" applyNumberFormat="1" applyFill="1"/>
    <xf numFmtId="0" fontId="7" fillId="0" borderId="0" xfId="2" applyFill="1"/>
    <xf numFmtId="43" fontId="7" fillId="0" borderId="0" xfId="2" applyNumberFormat="1" applyFill="1"/>
    <xf numFmtId="0" fontId="7" fillId="0" borderId="0" xfId="2" applyFill="1" applyAlignment="1">
      <alignment horizontal="right"/>
    </xf>
    <xf numFmtId="3" fontId="7" fillId="0" borderId="0" xfId="2" applyNumberFormat="1" applyFill="1" applyAlignment="1">
      <alignment horizontal="right"/>
    </xf>
    <xf numFmtId="2" fontId="7" fillId="0" borderId="0" xfId="2" applyNumberFormat="1" applyFill="1" applyAlignment="1">
      <alignment horizontal="center"/>
    </xf>
    <xf numFmtId="4" fontId="7" fillId="0" borderId="0" xfId="2" applyNumberFormat="1" applyFill="1"/>
    <xf numFmtId="3" fontId="7" fillId="0" borderId="0" xfId="2" applyNumberFormat="1" applyFill="1"/>
    <xf numFmtId="0" fontId="7" fillId="0" borderId="6" xfId="2" applyFill="1" applyBorder="1" applyAlignment="1">
      <alignment horizontal="center"/>
    </xf>
    <xf numFmtId="0" fontId="8" fillId="0" borderId="0" xfId="2" applyFont="1" applyFill="1" applyAlignment="1">
      <alignment horizontal="right"/>
    </xf>
    <xf numFmtId="44" fontId="8" fillId="0" borderId="5" xfId="2" applyNumberFormat="1" applyFont="1" applyFill="1" applyBorder="1"/>
    <xf numFmtId="3" fontId="8" fillId="0" borderId="5" xfId="2" applyNumberFormat="1" applyFont="1" applyFill="1" applyBorder="1"/>
    <xf numFmtId="2" fontId="8" fillId="0" borderId="5" xfId="2" applyNumberFormat="1" applyFont="1" applyFill="1" applyBorder="1"/>
    <xf numFmtId="0" fontId="7" fillId="0" borderId="0" xfId="2" applyFill="1" applyAlignment="1">
      <alignment horizontal="center"/>
    </xf>
    <xf numFmtId="3" fontId="7" fillId="0" borderId="0" xfId="2" applyNumberFormat="1" applyFill="1" applyBorder="1" applyAlignment="1">
      <alignment horizontal="center"/>
    </xf>
    <xf numFmtId="2" fontId="7" fillId="0" borderId="0" xfId="2" applyNumberFormat="1" applyFill="1" applyBorder="1" applyAlignment="1">
      <alignment horizontal="center"/>
    </xf>
    <xf numFmtId="0" fontId="7" fillId="0" borderId="0" xfId="2" applyFill="1" applyBorder="1" applyAlignment="1">
      <alignment horizontal="center"/>
    </xf>
    <xf numFmtId="164" fontId="7" fillId="0" borderId="7" xfId="2" applyNumberFormat="1" applyFill="1" applyBorder="1" applyAlignment="1">
      <alignment horizontal="center"/>
    </xf>
    <xf numFmtId="3" fontId="7" fillId="0" borderId="0" xfId="2" applyNumberFormat="1"/>
    <xf numFmtId="2" fontId="7" fillId="0" borderId="0" xfId="2" applyNumberFormat="1"/>
    <xf numFmtId="0" fontId="9" fillId="0" borderId="0" xfId="4" applyNumberFormat="1" applyFont="1" applyFill="1" applyBorder="1" applyAlignment="1" applyProtection="1"/>
    <xf numFmtId="43" fontId="9" fillId="0" borderId="0" xfId="4" applyNumberFormat="1" applyFont="1" applyFill="1" applyBorder="1" applyAlignment="1" applyProtection="1"/>
    <xf numFmtId="14" fontId="9" fillId="0" borderId="0" xfId="4" applyNumberFormat="1" applyFont="1" applyFill="1" applyBorder="1" applyAlignment="1" applyProtection="1"/>
    <xf numFmtId="43" fontId="9" fillId="3" borderId="0" xfId="4" applyNumberFormat="1" applyFont="1" applyFill="1" applyBorder="1" applyAlignment="1" applyProtection="1"/>
    <xf numFmtId="14" fontId="9" fillId="3" borderId="0" xfId="4" applyNumberFormat="1" applyFont="1" applyFill="1" applyBorder="1" applyAlignment="1" applyProtection="1"/>
    <xf numFmtId="0" fontId="9" fillId="3" borderId="0" xfId="4" applyNumberFormat="1" applyFont="1" applyFill="1" applyBorder="1" applyAlignment="1" applyProtection="1"/>
    <xf numFmtId="4" fontId="7" fillId="0" borderId="5" xfId="2" applyNumberFormat="1" applyBorder="1"/>
    <xf numFmtId="0" fontId="6" fillId="0" borderId="0" xfId="85" applyFill="1"/>
    <xf numFmtId="3" fontId="6" fillId="0" borderId="0" xfId="85" applyNumberFormat="1"/>
    <xf numFmtId="2" fontId="6" fillId="0" borderId="0" xfId="85" applyNumberFormat="1"/>
    <xf numFmtId="1" fontId="6" fillId="0" borderId="0" xfId="85" applyNumberFormat="1"/>
    <xf numFmtId="0" fontId="7" fillId="0" borderId="0" xfId="86"/>
    <xf numFmtId="43" fontId="7" fillId="0" borderId="0" xfId="86" applyNumberFormat="1"/>
    <xf numFmtId="0" fontId="6" fillId="0" borderId="0" xfId="85" applyFont="1" applyFill="1"/>
    <xf numFmtId="0" fontId="7" fillId="0" borderId="0" xfId="86" applyAlignment="1">
      <alignment horizontal="center" wrapText="1"/>
    </xf>
    <xf numFmtId="0" fontId="7" fillId="0" borderId="0" xfId="86" applyAlignment="1">
      <alignment horizontal="center"/>
    </xf>
    <xf numFmtId="43" fontId="7" fillId="0" borderId="0" xfId="86" applyNumberFormat="1" applyAlignment="1">
      <alignment horizontal="center"/>
    </xf>
    <xf numFmtId="0" fontId="7" fillId="0" borderId="3" xfId="86" applyBorder="1" applyAlignment="1">
      <alignment horizontal="center"/>
    </xf>
    <xf numFmtId="3" fontId="7" fillId="0" borderId="3" xfId="86" applyNumberFormat="1" applyBorder="1" applyAlignment="1">
      <alignment horizontal="center"/>
    </xf>
    <xf numFmtId="2" fontId="7" fillId="0" borderId="3" xfId="86" applyNumberFormat="1" applyBorder="1" applyAlignment="1">
      <alignment horizontal="center"/>
    </xf>
    <xf numFmtId="1" fontId="7" fillId="0" borderId="3" xfId="86" applyNumberFormat="1" applyBorder="1" applyAlignment="1">
      <alignment horizontal="center"/>
    </xf>
    <xf numFmtId="43" fontId="7" fillId="0" borderId="0" xfId="86" applyNumberFormat="1" applyFill="1" applyBorder="1" applyAlignment="1">
      <alignment horizontal="center"/>
    </xf>
    <xf numFmtId="43" fontId="7" fillId="0" borderId="0" xfId="86" applyNumberFormat="1" applyBorder="1" applyAlignment="1">
      <alignment horizontal="center"/>
    </xf>
    <xf numFmtId="0" fontId="7" fillId="0" borderId="0" xfId="86" applyBorder="1" applyAlignment="1">
      <alignment horizontal="center"/>
    </xf>
    <xf numFmtId="14" fontId="7" fillId="0" borderId="0" xfId="86" applyNumberFormat="1" applyBorder="1"/>
    <xf numFmtId="3" fontId="7" fillId="0" borderId="0" xfId="86" applyNumberFormat="1" applyBorder="1"/>
    <xf numFmtId="2" fontId="7" fillId="0" borderId="0" xfId="86" applyNumberFormat="1" applyBorder="1"/>
    <xf numFmtId="1" fontId="7" fillId="0" borderId="0" xfId="86" applyNumberFormat="1" applyBorder="1"/>
    <xf numFmtId="3" fontId="0" fillId="0" borderId="0" xfId="87" applyNumberFormat="1" applyFont="1" applyBorder="1"/>
    <xf numFmtId="2" fontId="0" fillId="0" borderId="0" xfId="87" applyNumberFormat="1" applyFont="1" applyBorder="1"/>
    <xf numFmtId="43" fontId="0" fillId="0" borderId="0" xfId="87" applyFont="1" applyFill="1" applyBorder="1"/>
    <xf numFmtId="43" fontId="0" fillId="0" borderId="0" xfId="87" applyFont="1" applyBorder="1"/>
    <xf numFmtId="43" fontId="7" fillId="0" borderId="0" xfId="86" applyNumberFormat="1" applyBorder="1"/>
    <xf numFmtId="0" fontId="7" fillId="0" borderId="0" xfId="86" applyBorder="1"/>
    <xf numFmtId="1" fontId="0" fillId="0" borderId="0" xfId="87" applyNumberFormat="1" applyFont="1" applyBorder="1"/>
    <xf numFmtId="14" fontId="7" fillId="0" borderId="0" xfId="86" applyNumberFormat="1" applyFill="1" applyBorder="1"/>
    <xf numFmtId="0" fontId="7" fillId="0" borderId="0" xfId="86" applyFill="1" applyBorder="1"/>
    <xf numFmtId="1" fontId="0" fillId="0" borderId="0" xfId="87" applyNumberFormat="1" applyFont="1" applyFill="1" applyBorder="1"/>
    <xf numFmtId="2" fontId="0" fillId="0" borderId="0" xfId="87" applyNumberFormat="1" applyFont="1" applyFill="1" applyBorder="1"/>
    <xf numFmtId="3" fontId="0" fillId="0" borderId="0" xfId="87" applyNumberFormat="1" applyFont="1" applyFill="1" applyBorder="1"/>
    <xf numFmtId="14" fontId="7" fillId="0" borderId="0" xfId="86" applyNumberFormat="1" applyFont="1" applyBorder="1"/>
    <xf numFmtId="14" fontId="7" fillId="0" borderId="0" xfId="86" applyNumberFormat="1" applyFont="1" applyFill="1" applyBorder="1"/>
    <xf numFmtId="0" fontId="8" fillId="0" borderId="5" xfId="86" applyFont="1" applyBorder="1" applyAlignment="1">
      <alignment horizontal="right"/>
    </xf>
    <xf numFmtId="3" fontId="7" fillId="0" borderId="5" xfId="86" applyNumberFormat="1" applyBorder="1"/>
    <xf numFmtId="2" fontId="0" fillId="0" borderId="5" xfId="87" applyNumberFormat="1" applyFont="1" applyBorder="1"/>
    <xf numFmtId="3" fontId="0" fillId="0" borderId="5" xfId="87" applyNumberFormat="1" applyFont="1" applyBorder="1"/>
    <xf numFmtId="43" fontId="8" fillId="0" borderId="5" xfId="87" applyFont="1" applyFill="1" applyBorder="1"/>
    <xf numFmtId="43" fontId="7" fillId="0" borderId="5" xfId="87" applyFont="1" applyFill="1" applyBorder="1"/>
    <xf numFmtId="43" fontId="7" fillId="0" borderId="5" xfId="87" applyNumberFormat="1" applyFont="1" applyFill="1" applyBorder="1"/>
    <xf numFmtId="0" fontId="8" fillId="0" borderId="0" xfId="86" applyFont="1" applyBorder="1" applyAlignment="1">
      <alignment horizontal="right"/>
    </xf>
    <xf numFmtId="43" fontId="8" fillId="0" borderId="0" xfId="87" applyFont="1" applyFill="1" applyBorder="1"/>
    <xf numFmtId="43" fontId="8" fillId="0" borderId="0" xfId="87" applyFont="1" applyBorder="1"/>
    <xf numFmtId="0" fontId="7" fillId="0" borderId="0" xfId="86" applyFill="1" applyAlignment="1">
      <alignment horizontal="right" wrapText="1"/>
    </xf>
    <xf numFmtId="3" fontId="6" fillId="0" borderId="0" xfId="87" applyNumberFormat="1" applyFont="1" applyFill="1"/>
    <xf numFmtId="2" fontId="7" fillId="0" borderId="0" xfId="86" applyNumberFormat="1" applyFill="1"/>
    <xf numFmtId="0" fontId="7" fillId="0" borderId="0" xfId="86" applyFill="1"/>
    <xf numFmtId="43" fontId="7" fillId="0" borderId="0" xfId="86" applyNumberFormat="1" applyFill="1"/>
    <xf numFmtId="0" fontId="7" fillId="0" borderId="0" xfId="86" applyFill="1" applyAlignment="1">
      <alignment horizontal="right"/>
    </xf>
    <xf numFmtId="3" fontId="7" fillId="0" borderId="0" xfId="86" applyNumberFormat="1" applyFill="1" applyAlignment="1">
      <alignment horizontal="right"/>
    </xf>
    <xf numFmtId="2" fontId="7" fillId="0" borderId="0" xfId="86" applyNumberFormat="1" applyFill="1" applyAlignment="1">
      <alignment horizontal="center"/>
    </xf>
    <xf numFmtId="3" fontId="7" fillId="0" borderId="0" xfId="86" applyNumberFormat="1" applyFill="1" applyAlignment="1">
      <alignment horizontal="center"/>
    </xf>
    <xf numFmtId="166" fontId="7" fillId="0" borderId="0" xfId="86" applyNumberFormat="1" applyFill="1"/>
    <xf numFmtId="3" fontId="7" fillId="0" borderId="0" xfId="86" applyNumberFormat="1" applyFill="1"/>
    <xf numFmtId="1" fontId="7" fillId="0" borderId="0" xfId="86" applyNumberFormat="1" applyFill="1"/>
    <xf numFmtId="3" fontId="7" fillId="0" borderId="0" xfId="86" applyNumberFormat="1" applyFill="1" applyBorder="1" applyAlignment="1">
      <alignment horizontal="center"/>
    </xf>
    <xf numFmtId="2" fontId="7" fillId="0" borderId="0" xfId="86" applyNumberFormat="1" applyFill="1" applyBorder="1" applyAlignment="1">
      <alignment horizontal="center"/>
    </xf>
    <xf numFmtId="1" fontId="7" fillId="0" borderId="0" xfId="86" applyNumberFormat="1" applyFill="1" applyBorder="1" applyAlignment="1">
      <alignment horizontal="center"/>
    </xf>
    <xf numFmtId="3" fontId="7" fillId="0" borderId="0" xfId="86" applyNumberFormat="1"/>
    <xf numFmtId="2" fontId="7" fillId="0" borderId="0" xfId="86" applyNumberFormat="1"/>
    <xf numFmtId="1" fontId="7" fillId="0" borderId="0" xfId="86" applyNumberFormat="1"/>
    <xf numFmtId="0" fontId="5" fillId="0" borderId="0" xfId="88" applyFont="1"/>
    <xf numFmtId="0" fontId="1" fillId="0" borderId="0" xfId="88" applyFont="1"/>
    <xf numFmtId="41" fontId="1" fillId="0" borderId="0" xfId="88" applyNumberFormat="1" applyFont="1"/>
    <xf numFmtId="0" fontId="1" fillId="0" borderId="0" xfId="89"/>
    <xf numFmtId="0" fontId="9" fillId="0" borderId="0" xfId="88" applyNumberFormat="1" applyFont="1" applyFill="1" applyBorder="1" applyAlignment="1" applyProtection="1"/>
    <xf numFmtId="43" fontId="9" fillId="0" borderId="0" xfId="88" applyNumberFormat="1" applyFont="1" applyFill="1" applyBorder="1" applyAlignment="1" applyProtection="1"/>
    <xf numFmtId="14" fontId="9" fillId="0" borderId="0" xfId="88" applyNumberFormat="1" applyFont="1" applyFill="1" applyBorder="1" applyAlignment="1" applyProtection="1"/>
    <xf numFmtId="41" fontId="9" fillId="0" borderId="0" xfId="88" applyNumberFormat="1" applyFont="1" applyFill="1" applyBorder="1" applyAlignment="1" applyProtection="1"/>
    <xf numFmtId="43" fontId="9" fillId="3" borderId="0" xfId="88" applyNumberFormat="1" applyFont="1" applyFill="1" applyBorder="1" applyAlignment="1" applyProtection="1"/>
    <xf numFmtId="14" fontId="9" fillId="3" borderId="0" xfId="88" applyNumberFormat="1" applyFont="1" applyFill="1" applyBorder="1" applyAlignment="1" applyProtection="1"/>
    <xf numFmtId="0" fontId="9" fillId="3" borderId="0" xfId="88" applyNumberFormat="1" applyFont="1" applyFill="1" applyBorder="1" applyAlignment="1" applyProtection="1"/>
    <xf numFmtId="43" fontId="9" fillId="4" borderId="0" xfId="88" applyNumberFormat="1" applyFont="1" applyFill="1" applyBorder="1" applyAlignment="1" applyProtection="1"/>
    <xf numFmtId="43" fontId="9" fillId="5" borderId="0" xfId="88" applyNumberFormat="1" applyFont="1" applyFill="1" applyBorder="1" applyAlignment="1" applyProtection="1"/>
    <xf numFmtId="0" fontId="20" fillId="0" borderId="0" xfId="33" applyFont="1"/>
    <xf numFmtId="0" fontId="21" fillId="0" borderId="0" xfId="33" applyFont="1" applyAlignment="1">
      <alignment horizontal="centerContinuous"/>
    </xf>
    <xf numFmtId="0" fontId="20" fillId="0" borderId="4" xfId="33" applyFont="1" applyBorder="1" applyAlignment="1">
      <alignment horizontal="centerContinuous"/>
    </xf>
    <xf numFmtId="0" fontId="20" fillId="0" borderId="0" xfId="33" applyFont="1" applyAlignment="1">
      <alignment horizontal="right"/>
    </xf>
    <xf numFmtId="0" fontId="20" fillId="0" borderId="4" xfId="33" quotePrefix="1" applyFont="1" applyBorder="1" applyAlignment="1">
      <alignment horizontal="right"/>
    </xf>
    <xf numFmtId="0" fontId="20" fillId="0" borderId="4" xfId="33" applyFont="1" applyBorder="1" applyAlignment="1">
      <alignment horizontal="right"/>
    </xf>
    <xf numFmtId="172" fontId="20" fillId="0" borderId="0" xfId="33" applyNumberFormat="1" applyFont="1" applyFill="1" applyAlignment="1">
      <alignment horizontal="left"/>
    </xf>
    <xf numFmtId="172" fontId="20" fillId="0" borderId="0" xfId="33" applyNumberFormat="1" applyFont="1"/>
    <xf numFmtId="10" fontId="22" fillId="0" borderId="0" xfId="267" applyNumberFormat="1" applyFont="1"/>
    <xf numFmtId="173" fontId="22" fillId="0" borderId="0" xfId="267" applyNumberFormat="1" applyFont="1"/>
    <xf numFmtId="43" fontId="20" fillId="0" borderId="0" xfId="33" applyNumberFormat="1" applyFont="1"/>
    <xf numFmtId="172" fontId="20" fillId="3" borderId="0" xfId="33" applyNumberFormat="1" applyFont="1" applyFill="1" applyAlignment="1">
      <alignment horizontal="left"/>
    </xf>
    <xf numFmtId="172" fontId="20" fillId="3" borderId="0" xfId="33" applyNumberFormat="1" applyFont="1" applyFill="1"/>
    <xf numFmtId="10" fontId="22" fillId="3" borderId="0" xfId="267" applyNumberFormat="1" applyFont="1" applyFill="1"/>
    <xf numFmtId="173" fontId="22" fillId="3" borderId="0" xfId="267" applyNumberFormat="1" applyFont="1" applyFill="1"/>
    <xf numFmtId="43" fontId="20" fillId="3" borderId="0" xfId="33" applyNumberFormat="1" applyFont="1" applyFill="1"/>
    <xf numFmtId="172" fontId="21" fillId="6" borderId="0" xfId="33" applyNumberFormat="1" applyFont="1" applyFill="1" applyAlignment="1">
      <alignment horizontal="left"/>
    </xf>
    <xf numFmtId="172" fontId="21" fillId="6" borderId="0" xfId="33" applyNumberFormat="1" applyFont="1" applyFill="1"/>
    <xf numFmtId="43" fontId="21" fillId="6" borderId="0" xfId="33" applyNumberFormat="1" applyFont="1" applyFill="1"/>
    <xf numFmtId="44" fontId="22" fillId="0" borderId="0" xfId="307" applyFont="1"/>
    <xf numFmtId="0" fontId="20" fillId="7" borderId="0" xfId="33" applyFont="1" applyFill="1"/>
    <xf numFmtId="44" fontId="22" fillId="7" borderId="0" xfId="307" applyFont="1" applyFill="1"/>
    <xf numFmtId="0" fontId="21" fillId="0" borderId="0" xfId="33" applyFont="1"/>
    <xf numFmtId="0" fontId="20" fillId="0" borderId="0" xfId="33" applyFont="1" applyAlignment="1">
      <alignment horizontal="center"/>
    </xf>
    <xf numFmtId="0" fontId="23" fillId="0" borderId="0" xfId="33" applyFont="1" applyAlignment="1">
      <alignment horizontal="center"/>
    </xf>
    <xf numFmtId="0" fontId="21" fillId="0" borderId="4" xfId="33" applyFont="1" applyBorder="1" applyAlignment="1">
      <alignment horizontal="center"/>
    </xf>
    <xf numFmtId="4" fontId="20" fillId="0" borderId="0" xfId="33" applyNumberFormat="1" applyFont="1"/>
    <xf numFmtId="4" fontId="20" fillId="0" borderId="5" xfId="33" applyNumberFormat="1" applyFont="1" applyBorder="1"/>
    <xf numFmtId="43" fontId="20" fillId="0" borderId="5" xfId="33" applyNumberFormat="1" applyFont="1" applyBorder="1"/>
    <xf numFmtId="43" fontId="21" fillId="0" borderId="0" xfId="33" applyNumberFormat="1" applyFont="1"/>
    <xf numFmtId="44" fontId="20" fillId="0" borderId="0" xfId="33" applyNumberFormat="1" applyFont="1"/>
    <xf numFmtId="0" fontId="0" fillId="0" borderId="9" xfId="0" applyBorder="1"/>
    <xf numFmtId="0" fontId="0" fillId="0" borderId="10" xfId="0" applyBorder="1"/>
    <xf numFmtId="0" fontId="0" fillId="0" borderId="0" xfId="0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8" xfId="0" applyBorder="1" applyAlignment="1">
      <alignment horizontal="center"/>
    </xf>
    <xf numFmtId="0" fontId="0" fillId="0" borderId="8" xfId="0" applyBorder="1" applyAlignment="1">
      <alignment vertical="top"/>
    </xf>
    <xf numFmtId="0" fontId="0" fillId="0" borderId="1" xfId="0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0" fillId="0" borderId="0" xfId="0" applyAlignment="1">
      <alignment vertical="top"/>
    </xf>
    <xf numFmtId="0" fontId="0" fillId="0" borderId="10" xfId="0" applyBorder="1" applyAlignment="1">
      <alignment vertical="top"/>
    </xf>
    <xf numFmtId="0" fontId="0" fillId="0" borderId="8" xfId="0" applyBorder="1" applyAlignment="1">
      <alignment vertical="top" wrapText="1"/>
    </xf>
    <xf numFmtId="0" fontId="2" fillId="0" borderId="9" xfId="0" applyFont="1" applyBorder="1" applyAlignment="1">
      <alignment vertical="top" wrapText="1"/>
    </xf>
    <xf numFmtId="0" fontId="0" fillId="0" borderId="1" xfId="0" applyFill="1" applyBorder="1" applyAlignment="1">
      <alignment vertical="top"/>
    </xf>
    <xf numFmtId="0" fontId="0" fillId="0" borderId="1" xfId="0" applyBorder="1" applyAlignment="1">
      <alignment vertical="top"/>
    </xf>
    <xf numFmtId="0" fontId="0" fillId="0" borderId="8" xfId="0" applyFill="1" applyBorder="1" applyAlignment="1">
      <alignment vertical="top"/>
    </xf>
    <xf numFmtId="0" fontId="0" fillId="0" borderId="10" xfId="0" applyFill="1" applyBorder="1" applyAlignment="1">
      <alignment vertical="top"/>
    </xf>
    <xf numFmtId="0" fontId="0" fillId="0" borderId="9" xfId="0" applyFill="1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9" xfId="0" applyBorder="1" applyAlignment="1">
      <alignment vertical="top" wrapText="1"/>
    </xf>
    <xf numFmtId="0" fontId="2" fillId="0" borderId="10" xfId="0" applyFont="1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0" fillId="0" borderId="8" xfId="0" applyFill="1" applyBorder="1" applyAlignment="1">
      <alignment vertical="top" wrapText="1"/>
    </xf>
    <xf numFmtId="0" fontId="0" fillId="0" borderId="10" xfId="0" applyFill="1" applyBorder="1" applyAlignment="1">
      <alignment vertical="top" wrapText="1"/>
    </xf>
    <xf numFmtId="0" fontId="0" fillId="0" borderId="9" xfId="0" applyFill="1" applyBorder="1" applyAlignment="1">
      <alignment vertical="top" wrapText="1"/>
    </xf>
    <xf numFmtId="0" fontId="7" fillId="0" borderId="4" xfId="33" applyBorder="1" applyAlignment="1">
      <alignment horizontal="center" wrapText="1"/>
    </xf>
    <xf numFmtId="0" fontId="7" fillId="0" borderId="4" xfId="33" applyBorder="1" applyAlignment="1">
      <alignment wrapText="1"/>
    </xf>
    <xf numFmtId="40" fontId="7" fillId="0" borderId="4" xfId="33" applyNumberFormat="1" applyBorder="1" applyAlignment="1">
      <alignment horizontal="center" wrapText="1"/>
    </xf>
    <xf numFmtId="0" fontId="7" fillId="0" borderId="0" xfId="33" applyAlignment="1">
      <alignment wrapText="1"/>
    </xf>
    <xf numFmtId="0" fontId="7" fillId="0" borderId="0" xfId="33" applyAlignment="1">
      <alignment horizontal="center"/>
    </xf>
    <xf numFmtId="0" fontId="7" fillId="0" borderId="0" xfId="33"/>
    <xf numFmtId="40" fontId="7" fillId="0" borderId="0" xfId="33" applyNumberFormat="1" applyAlignment="1"/>
    <xf numFmtId="0" fontId="7" fillId="3" borderId="0" xfId="33" applyFill="1" applyAlignment="1">
      <alignment horizontal="center"/>
    </xf>
    <xf numFmtId="0" fontId="7" fillId="3" borderId="0" xfId="33" applyFill="1"/>
    <xf numFmtId="40" fontId="7" fillId="3" borderId="0" xfId="33" applyNumberFormat="1" applyFill="1" applyAlignment="1"/>
    <xf numFmtId="164" fontId="7" fillId="3" borderId="0" xfId="33" applyNumberFormat="1" applyFill="1"/>
    <xf numFmtId="164" fontId="7" fillId="0" borderId="0" xfId="33" applyNumberFormat="1"/>
    <xf numFmtId="0" fontId="24" fillId="0" borderId="0" xfId="33" applyFont="1"/>
    <xf numFmtId="43" fontId="0" fillId="0" borderId="0" xfId="97" applyFont="1"/>
    <xf numFmtId="14" fontId="7" fillId="0" borderId="0" xfId="33" applyNumberFormat="1"/>
    <xf numFmtId="21" fontId="7" fillId="0" borderId="0" xfId="33" applyNumberFormat="1"/>
    <xf numFmtId="43" fontId="7" fillId="0" borderId="0" xfId="33" applyNumberFormat="1"/>
    <xf numFmtId="14" fontId="0" fillId="0" borderId="0" xfId="97" applyNumberFormat="1" applyFont="1"/>
    <xf numFmtId="0" fontId="8" fillId="0" borderId="0" xfId="33" applyFont="1" applyAlignment="1">
      <alignment horizontal="center"/>
    </xf>
    <xf numFmtId="43" fontId="8" fillId="0" borderId="0" xfId="33" applyNumberFormat="1" applyFont="1" applyAlignment="1">
      <alignment horizontal="center"/>
    </xf>
    <xf numFmtId="43" fontId="8" fillId="0" borderId="0" xfId="97" applyFont="1" applyAlignment="1">
      <alignment horizontal="center"/>
    </xf>
    <xf numFmtId="0" fontId="8" fillId="0" borderId="0" xfId="33" applyFont="1"/>
    <xf numFmtId="43" fontId="8" fillId="0" borderId="0" xfId="97" applyNumberFormat="1" applyFont="1"/>
    <xf numFmtId="49" fontId="7" fillId="0" borderId="0" xfId="33" applyNumberFormat="1"/>
    <xf numFmtId="0" fontId="25" fillId="4" borderId="0" xfId="33" applyFont="1" applyFill="1"/>
    <xf numFmtId="43" fontId="25" fillId="4" borderId="0" xfId="33" applyNumberFormat="1" applyFont="1" applyFill="1"/>
    <xf numFmtId="49" fontId="25" fillId="4" borderId="0" xfId="33" applyNumberFormat="1" applyFont="1" applyFill="1"/>
    <xf numFmtId="14" fontId="25" fillId="4" borderId="0" xfId="33" applyNumberFormat="1" applyFont="1" applyFill="1"/>
    <xf numFmtId="43" fontId="25" fillId="4" borderId="0" xfId="97" applyFont="1" applyFill="1"/>
    <xf numFmtId="0" fontId="25" fillId="0" borderId="0" xfId="33" applyFont="1"/>
    <xf numFmtId="43" fontId="25" fillId="0" borderId="0" xfId="33" applyNumberFormat="1" applyFont="1"/>
    <xf numFmtId="49" fontId="25" fillId="0" borderId="0" xfId="33" applyNumberFormat="1" applyFont="1"/>
    <xf numFmtId="14" fontId="25" fillId="0" borderId="0" xfId="33" applyNumberFormat="1" applyFont="1"/>
    <xf numFmtId="43" fontId="25" fillId="0" borderId="0" xfId="97" applyFont="1"/>
    <xf numFmtId="0" fontId="7" fillId="0" borderId="0" xfId="33" applyFill="1"/>
    <xf numFmtId="43" fontId="7" fillId="0" borderId="0" xfId="33" applyNumberFormat="1" applyFill="1"/>
    <xf numFmtId="49" fontId="7" fillId="0" borderId="0" xfId="33" applyNumberFormat="1" applyFill="1"/>
    <xf numFmtId="14" fontId="7" fillId="0" borderId="0" xfId="33" applyNumberFormat="1" applyFill="1"/>
    <xf numFmtId="43" fontId="0" fillId="0" borderId="0" xfId="97" applyFont="1" applyFill="1"/>
    <xf numFmtId="0" fontId="8" fillId="0" borderId="0" xfId="33" applyFont="1" applyAlignment="1">
      <alignment horizontal="right"/>
    </xf>
    <xf numFmtId="43" fontId="7" fillId="0" borderId="5" xfId="33" applyNumberFormat="1" applyBorder="1"/>
    <xf numFmtId="43" fontId="8" fillId="0" borderId="5" xfId="33" applyNumberFormat="1" applyFont="1" applyBorder="1"/>
    <xf numFmtId="43" fontId="26" fillId="4" borderId="0" xfId="97" applyFont="1" applyFill="1" applyBorder="1"/>
    <xf numFmtId="43" fontId="8" fillId="0" borderId="0" xfId="33" applyNumberFormat="1" applyFont="1" applyBorder="1"/>
    <xf numFmtId="43" fontId="7" fillId="3" borderId="0" xfId="33" applyNumberFormat="1" applyFill="1"/>
    <xf numFmtId="49" fontId="7" fillId="3" borderId="0" xfId="33" applyNumberFormat="1" applyFill="1"/>
    <xf numFmtId="14" fontId="7" fillId="3" borderId="0" xfId="33" applyNumberFormat="1" applyFill="1"/>
    <xf numFmtId="43" fontId="0" fillId="3" borderId="0" xfId="97" applyFont="1" applyFill="1"/>
    <xf numFmtId="0" fontId="25" fillId="4" borderId="0" xfId="33" applyNumberFormat="1" applyFont="1" applyFill="1"/>
    <xf numFmtId="43" fontId="7" fillId="0" borderId="0" xfId="33" applyNumberFormat="1" applyAlignment="1">
      <alignment horizontal="right"/>
    </xf>
    <xf numFmtId="3" fontId="7" fillId="0" borderId="0" xfId="33" applyNumberFormat="1"/>
    <xf numFmtId="0" fontId="7" fillId="0" borderId="0" xfId="33" applyAlignment="1">
      <alignment horizontal="right"/>
    </xf>
    <xf numFmtId="0" fontId="6" fillId="0" borderId="0" xfId="196" applyFont="1"/>
    <xf numFmtId="3" fontId="6" fillId="0" borderId="0" xfId="196" applyNumberFormat="1"/>
    <xf numFmtId="0" fontId="6" fillId="0" borderId="0" xfId="196"/>
    <xf numFmtId="1" fontId="6" fillId="0" borderId="0" xfId="196" applyNumberFormat="1"/>
    <xf numFmtId="4" fontId="6" fillId="0" borderId="0" xfId="196" applyNumberFormat="1"/>
    <xf numFmtId="2" fontId="6" fillId="0" borderId="0" xfId="196" applyNumberFormat="1" applyAlignment="1"/>
    <xf numFmtId="44" fontId="6" fillId="0" borderId="0" xfId="196" applyNumberFormat="1"/>
    <xf numFmtId="3" fontId="6" fillId="0" borderId="0" xfId="196" applyNumberFormat="1" applyAlignment="1">
      <alignment horizontal="center"/>
    </xf>
    <xf numFmtId="0" fontId="6" fillId="0" borderId="0" xfId="196" applyAlignment="1">
      <alignment horizontal="center"/>
    </xf>
    <xf numFmtId="1" fontId="6" fillId="0" borderId="0" xfId="196" applyNumberFormat="1" applyAlignment="1">
      <alignment horizontal="center"/>
    </xf>
    <xf numFmtId="4" fontId="6" fillId="0" borderId="0" xfId="196" applyNumberFormat="1" applyAlignment="1">
      <alignment horizontal="center"/>
    </xf>
    <xf numFmtId="2" fontId="6" fillId="0" borderId="0" xfId="196" applyNumberFormat="1" applyFont="1" applyAlignment="1"/>
    <xf numFmtId="0" fontId="6" fillId="0" borderId="3" xfId="196" applyBorder="1" applyAlignment="1">
      <alignment horizontal="center"/>
    </xf>
    <xf numFmtId="3" fontId="6" fillId="0" borderId="3" xfId="196" applyNumberFormat="1" applyFont="1" applyBorder="1" applyAlignment="1">
      <alignment horizontal="center"/>
    </xf>
    <xf numFmtId="1" fontId="6" fillId="0" borderId="3" xfId="196" applyNumberFormat="1" applyFont="1" applyBorder="1" applyAlignment="1">
      <alignment horizontal="center"/>
    </xf>
    <xf numFmtId="4" fontId="6" fillId="0" borderId="3" xfId="196" applyNumberFormat="1" applyBorder="1" applyAlignment="1">
      <alignment horizontal="center"/>
    </xf>
    <xf numFmtId="0" fontId="6" fillId="0" borderId="3" xfId="196" applyFont="1" applyBorder="1" applyAlignment="1">
      <alignment horizontal="center"/>
    </xf>
    <xf numFmtId="2" fontId="6" fillId="0" borderId="3" xfId="196" applyNumberFormat="1" applyFont="1" applyBorder="1" applyAlignment="1">
      <alignment horizontal="center"/>
    </xf>
    <xf numFmtId="14" fontId="6" fillId="0" borderId="0" xfId="196" applyNumberFormat="1" applyBorder="1" applyAlignment="1">
      <alignment horizontal="right"/>
    </xf>
    <xf numFmtId="14" fontId="6" fillId="0" borderId="0" xfId="196" applyNumberFormat="1" applyFont="1" applyBorder="1" applyAlignment="1">
      <alignment horizontal="right"/>
    </xf>
    <xf numFmtId="3" fontId="6" fillId="0" borderId="0" xfId="196" applyNumberFormat="1" applyFill="1" applyBorder="1"/>
    <xf numFmtId="2" fontId="6" fillId="0" borderId="0" xfId="196" applyNumberFormat="1" applyBorder="1"/>
    <xf numFmtId="3" fontId="6" fillId="0" borderId="0" xfId="196" applyNumberFormat="1" applyBorder="1"/>
    <xf numFmtId="1" fontId="6" fillId="0" borderId="0" xfId="196" applyNumberFormat="1" applyBorder="1"/>
    <xf numFmtId="4" fontId="6" fillId="0" borderId="0" xfId="196" applyNumberFormat="1" applyBorder="1"/>
    <xf numFmtId="44" fontId="0" fillId="0" borderId="0" xfId="11" applyNumberFormat="1" applyFont="1" applyFill="1" applyBorder="1" applyAlignment="1">
      <alignment horizontal="center"/>
    </xf>
    <xf numFmtId="0" fontId="6" fillId="0" borderId="0" xfId="196" applyBorder="1"/>
    <xf numFmtId="0" fontId="6" fillId="0" borderId="0" xfId="196" applyBorder="1" applyAlignment="1">
      <alignment horizontal="center"/>
    </xf>
    <xf numFmtId="3" fontId="6" fillId="0" borderId="0" xfId="196" applyNumberFormat="1" applyBorder="1" applyAlignment="1"/>
    <xf numFmtId="2" fontId="6" fillId="0" borderId="0" xfId="196" applyNumberFormat="1" applyBorder="1" applyAlignment="1"/>
    <xf numFmtId="1" fontId="6" fillId="0" borderId="0" xfId="196" applyNumberFormat="1" applyBorder="1" applyAlignment="1"/>
    <xf numFmtId="4" fontId="6" fillId="0" borderId="0" xfId="196" applyNumberFormat="1" applyBorder="1" applyAlignment="1"/>
    <xf numFmtId="0" fontId="6" fillId="0" borderId="0" xfId="196" applyFill="1" applyBorder="1"/>
    <xf numFmtId="14" fontId="6" fillId="0" borderId="0" xfId="196" applyNumberFormat="1" applyFill="1" applyBorder="1" applyAlignment="1">
      <alignment horizontal="right"/>
    </xf>
    <xf numFmtId="14" fontId="6" fillId="0" borderId="0" xfId="196" applyNumberFormat="1" applyFont="1" applyFill="1" applyBorder="1" applyAlignment="1">
      <alignment horizontal="right"/>
    </xf>
    <xf numFmtId="2" fontId="6" fillId="0" borderId="0" xfId="196" applyNumberFormat="1" applyFill="1" applyBorder="1"/>
    <xf numFmtId="1" fontId="6" fillId="0" borderId="0" xfId="196" applyNumberFormat="1" applyFill="1" applyBorder="1"/>
    <xf numFmtId="4" fontId="6" fillId="0" borderId="0" xfId="196" applyNumberFormat="1" applyFill="1" applyBorder="1"/>
    <xf numFmtId="0" fontId="6" fillId="0" borderId="0" xfId="196" applyFill="1"/>
    <xf numFmtId="44" fontId="6" fillId="0" borderId="0" xfId="196" applyNumberFormat="1" applyFill="1"/>
    <xf numFmtId="14" fontId="6" fillId="0" borderId="3" xfId="196" applyNumberFormat="1" applyBorder="1" applyAlignment="1">
      <alignment horizontal="right"/>
    </xf>
    <xf numFmtId="14" fontId="6" fillId="0" borderId="3" xfId="196" applyNumberFormat="1" applyFont="1" applyBorder="1" applyAlignment="1">
      <alignment horizontal="right"/>
    </xf>
    <xf numFmtId="3" fontId="6" fillId="0" borderId="3" xfId="196" applyNumberFormat="1" applyBorder="1"/>
    <xf numFmtId="2" fontId="6" fillId="0" borderId="3" xfId="196" applyNumberFormat="1" applyBorder="1"/>
    <xf numFmtId="1" fontId="6" fillId="0" borderId="3" xfId="196" applyNumberFormat="1" applyBorder="1"/>
    <xf numFmtId="4" fontId="6" fillId="0" borderId="3" xfId="196" applyNumberFormat="1" applyBorder="1"/>
    <xf numFmtId="44" fontId="0" fillId="0" borderId="3" xfId="11" applyNumberFormat="1" applyFont="1" applyFill="1" applyBorder="1" applyAlignment="1">
      <alignment horizontal="center"/>
    </xf>
    <xf numFmtId="44" fontId="6" fillId="0" borderId="3" xfId="196" applyNumberFormat="1" applyBorder="1"/>
    <xf numFmtId="0" fontId="6" fillId="0" borderId="0" xfId="196" applyAlignment="1">
      <alignment horizontal="right"/>
    </xf>
    <xf numFmtId="3" fontId="6" fillId="0" borderId="4" xfId="196" applyNumberFormat="1" applyBorder="1"/>
    <xf numFmtId="2" fontId="6" fillId="0" borderId="4" xfId="196" applyNumberFormat="1" applyBorder="1"/>
    <xf numFmtId="1" fontId="6" fillId="0" borderId="4" xfId="196" applyNumberFormat="1" applyBorder="1"/>
    <xf numFmtId="4" fontId="6" fillId="0" borderId="4" xfId="196" applyNumberFormat="1" applyBorder="1"/>
    <xf numFmtId="3" fontId="6" fillId="0" borderId="7" xfId="11" applyNumberFormat="1" applyBorder="1" applyAlignment="1"/>
    <xf numFmtId="3" fontId="6" fillId="0" borderId="7" xfId="196" applyNumberFormat="1" applyBorder="1"/>
    <xf numFmtId="4" fontId="6" fillId="0" borderId="7" xfId="196" applyNumberFormat="1" applyBorder="1"/>
    <xf numFmtId="2" fontId="6" fillId="0" borderId="7" xfId="196" applyNumberFormat="1" applyBorder="1"/>
    <xf numFmtId="44" fontId="27" fillId="0" borderId="7" xfId="11" applyNumberFormat="1" applyFont="1" applyBorder="1"/>
    <xf numFmtId="44" fontId="6" fillId="0" borderId="7" xfId="11" applyNumberFormat="1" applyBorder="1"/>
    <xf numFmtId="44" fontId="6" fillId="0" borderId="0" xfId="11" applyNumberFormat="1" applyBorder="1"/>
    <xf numFmtId="0" fontId="6" fillId="0" borderId="0" xfId="196" applyFill="1" applyAlignment="1">
      <alignment horizontal="right" wrapText="1"/>
    </xf>
    <xf numFmtId="3" fontId="6" fillId="0" borderId="0" xfId="11" applyNumberFormat="1" applyFill="1"/>
    <xf numFmtId="4" fontId="6" fillId="0" borderId="0" xfId="196" applyNumberFormat="1" applyFill="1"/>
    <xf numFmtId="1" fontId="6" fillId="0" borderId="0" xfId="196" applyNumberFormat="1" applyFill="1"/>
    <xf numFmtId="2" fontId="6" fillId="0" borderId="0" xfId="196" applyNumberFormat="1" applyFill="1" applyAlignment="1"/>
    <xf numFmtId="0" fontId="6" fillId="0" borderId="0" xfId="196" applyFill="1" applyAlignment="1">
      <alignment horizontal="right"/>
    </xf>
    <xf numFmtId="3" fontId="6" fillId="0" borderId="0" xfId="196" applyNumberFormat="1" applyFill="1" applyAlignment="1">
      <alignment horizontal="center"/>
    </xf>
    <xf numFmtId="0" fontId="6" fillId="0" borderId="0" xfId="196" applyFill="1" applyAlignment="1">
      <alignment horizontal="center"/>
    </xf>
    <xf numFmtId="1" fontId="6" fillId="0" borderId="0" xfId="196" applyNumberFormat="1" applyFill="1" applyAlignment="1">
      <alignment horizontal="center"/>
    </xf>
    <xf numFmtId="3" fontId="6" fillId="0" borderId="4" xfId="196" applyNumberFormat="1" applyFill="1" applyBorder="1" applyAlignment="1"/>
    <xf numFmtId="8" fontId="6" fillId="0" borderId="4" xfId="196" applyNumberFormat="1" applyFill="1" applyBorder="1" applyAlignment="1"/>
    <xf numFmtId="1" fontId="6" fillId="0" borderId="4" xfId="196" applyNumberFormat="1" applyFill="1" applyBorder="1" applyAlignment="1"/>
    <xf numFmtId="4" fontId="6" fillId="0" borderId="4" xfId="196" applyNumberFormat="1" applyFill="1" applyBorder="1" applyAlignment="1"/>
    <xf numFmtId="0" fontId="6" fillId="0" borderId="4" xfId="196" applyFill="1" applyBorder="1" applyAlignment="1">
      <alignment horizontal="center"/>
    </xf>
    <xf numFmtId="2" fontId="6" fillId="0" borderId="4" xfId="196" applyNumberFormat="1" applyFill="1" applyBorder="1" applyAlignment="1"/>
    <xf numFmtId="44" fontId="6" fillId="0" borderId="4" xfId="196" applyNumberFormat="1" applyFill="1" applyBorder="1"/>
    <xf numFmtId="0" fontId="6" fillId="0" borderId="6" xfId="196" applyFill="1" applyBorder="1" applyAlignment="1">
      <alignment horizontal="center"/>
    </xf>
    <xf numFmtId="2" fontId="6" fillId="0" borderId="6" xfId="196" applyNumberFormat="1" applyFill="1" applyBorder="1" applyAlignment="1"/>
    <xf numFmtId="44" fontId="6" fillId="0" borderId="6" xfId="196" applyNumberFormat="1" applyFill="1" applyBorder="1" applyAlignment="1">
      <alignment horizontal="center"/>
    </xf>
    <xf numFmtId="3" fontId="6" fillId="0" borderId="0" xfId="196" applyNumberFormat="1" applyFill="1"/>
    <xf numFmtId="0" fontId="6" fillId="0" borderId="0" xfId="196" applyFont="1" applyFill="1" applyAlignment="1">
      <alignment horizontal="right"/>
    </xf>
    <xf numFmtId="3" fontId="6" fillId="0" borderId="4" xfId="196" applyNumberFormat="1" applyFill="1" applyBorder="1" applyAlignment="1">
      <alignment horizontal="center"/>
    </xf>
    <xf numFmtId="4" fontId="6" fillId="0" borderId="4" xfId="196" applyNumberFormat="1" applyFill="1" applyBorder="1" applyAlignment="1">
      <alignment horizontal="center"/>
    </xf>
    <xf numFmtId="0" fontId="6" fillId="0" borderId="0" xfId="196" applyFill="1" applyBorder="1" applyAlignment="1">
      <alignment horizontal="center"/>
    </xf>
    <xf numFmtId="0" fontId="6" fillId="0" borderId="7" xfId="196" applyFill="1" applyBorder="1" applyAlignment="1">
      <alignment horizontal="center"/>
    </xf>
    <xf numFmtId="2" fontId="6" fillId="0" borderId="7" xfId="196" applyNumberFormat="1" applyFill="1" applyBorder="1" applyAlignment="1"/>
    <xf numFmtId="44" fontId="6" fillId="0" borderId="7" xfId="196" applyNumberFormat="1" applyFill="1" applyBorder="1"/>
    <xf numFmtId="3" fontId="6" fillId="0" borderId="6" xfId="196" applyNumberFormat="1" applyFill="1" applyBorder="1" applyAlignment="1">
      <alignment horizontal="center"/>
    </xf>
    <xf numFmtId="4" fontId="6" fillId="0" borderId="6" xfId="196" applyNumberFormat="1" applyFill="1" applyBorder="1" applyAlignment="1">
      <alignment horizontal="center"/>
    </xf>
    <xf numFmtId="2" fontId="6" fillId="0" borderId="0" xfId="196" applyNumberFormat="1" applyFill="1" applyBorder="1" applyAlignment="1"/>
    <xf numFmtId="3" fontId="6" fillId="0" borderId="0" xfId="196" applyNumberFormat="1" applyFill="1" applyBorder="1" applyAlignment="1">
      <alignment horizontal="center"/>
    </xf>
    <xf numFmtId="1" fontId="6" fillId="0" borderId="0" xfId="196" applyNumberFormat="1" applyFill="1" applyBorder="1" applyAlignment="1">
      <alignment horizontal="center"/>
    </xf>
    <xf numFmtId="4" fontId="6" fillId="0" borderId="0" xfId="196" applyNumberFormat="1" applyFill="1" applyBorder="1" applyAlignment="1">
      <alignment horizontal="center"/>
    </xf>
    <xf numFmtId="44" fontId="28" fillId="0" borderId="0" xfId="196" applyNumberFormat="1" applyFont="1"/>
    <xf numFmtId="175" fontId="6" fillId="0" borderId="3" xfId="196" applyNumberFormat="1" applyBorder="1" applyAlignment="1">
      <alignment horizontal="center"/>
    </xf>
    <xf numFmtId="44" fontId="6" fillId="0" borderId="3" xfId="196" applyNumberFormat="1" applyBorder="1" applyAlignment="1">
      <alignment horizontal="center"/>
    </xf>
    <xf numFmtId="2" fontId="6" fillId="0" borderId="0" xfId="196" applyNumberFormat="1" applyBorder="1" applyAlignment="1">
      <alignment horizontal="center"/>
    </xf>
    <xf numFmtId="0" fontId="6" fillId="0" borderId="0" xfId="196" applyNumberFormat="1" applyBorder="1" applyAlignment="1">
      <alignment horizontal="center"/>
    </xf>
    <xf numFmtId="0" fontId="6" fillId="0" borderId="0" xfId="196" applyNumberFormat="1" applyFill="1" applyBorder="1" applyAlignment="1">
      <alignment horizontal="center"/>
    </xf>
    <xf numFmtId="0" fontId="6" fillId="0" borderId="0" xfId="196" applyBorder="1" applyAlignment="1">
      <alignment horizontal="right"/>
    </xf>
    <xf numFmtId="44" fontId="0" fillId="0" borderId="0" xfId="11" applyNumberFormat="1" applyFont="1" applyBorder="1" applyAlignment="1">
      <alignment horizontal="center"/>
    </xf>
    <xf numFmtId="0" fontId="6" fillId="0" borderId="4" xfId="196" applyNumberFormat="1" applyBorder="1"/>
    <xf numFmtId="44" fontId="0" fillId="0" borderId="4" xfId="11" applyNumberFormat="1" applyFont="1" applyBorder="1"/>
    <xf numFmtId="176" fontId="6" fillId="0" borderId="7" xfId="11" applyNumberFormat="1" applyBorder="1"/>
    <xf numFmtId="0" fontId="6" fillId="0" borderId="7" xfId="196" applyBorder="1"/>
    <xf numFmtId="0" fontId="6" fillId="8" borderId="0" xfId="196" applyFill="1"/>
    <xf numFmtId="0" fontId="6" fillId="9" borderId="0" xfId="196" applyFill="1"/>
    <xf numFmtId="0" fontId="6" fillId="0" borderId="0" xfId="196" applyFill="1" applyAlignment="1">
      <alignment horizontal="center" wrapText="1"/>
    </xf>
    <xf numFmtId="176" fontId="6" fillId="0" borderId="0" xfId="11" applyNumberFormat="1" applyFill="1"/>
    <xf numFmtId="176" fontId="0" fillId="0" borderId="0" xfId="11" applyNumberFormat="1" applyFont="1" applyFill="1"/>
    <xf numFmtId="0" fontId="6" fillId="0" borderId="4" xfId="196" applyFill="1" applyBorder="1"/>
    <xf numFmtId="0" fontId="6" fillId="0" borderId="0" xfId="196" applyFont="1" applyAlignment="1">
      <alignment horizontal="center"/>
    </xf>
    <xf numFmtId="0" fontId="6" fillId="0" borderId="0" xfId="196" applyBorder="1" applyAlignment="1"/>
    <xf numFmtId="44" fontId="6" fillId="0" borderId="0" xfId="196" applyNumberFormat="1" applyBorder="1" applyAlignment="1">
      <alignment horizontal="center"/>
    </xf>
    <xf numFmtId="0" fontId="6" fillId="0" borderId="0" xfId="196" applyNumberFormat="1" applyBorder="1" applyAlignment="1"/>
    <xf numFmtId="176" fontId="6" fillId="0" borderId="7" xfId="11" applyNumberFormat="1" applyBorder="1" applyAlignment="1"/>
    <xf numFmtId="49" fontId="27" fillId="0" borderId="0" xfId="33" applyNumberFormat="1" applyFont="1" applyFill="1" applyBorder="1" applyAlignment="1" applyProtection="1"/>
    <xf numFmtId="49" fontId="7" fillId="0" borderId="0" xfId="33" applyNumberFormat="1" applyFont="1" applyFill="1" applyBorder="1" applyAlignment="1" applyProtection="1"/>
    <xf numFmtId="177" fontId="7" fillId="0" borderId="0" xfId="33" applyNumberFormat="1" applyFont="1" applyFill="1" applyBorder="1" applyAlignment="1" applyProtection="1"/>
    <xf numFmtId="49" fontId="7" fillId="0" borderId="0" xfId="33" applyNumberFormat="1" applyFill="1" applyBorder="1" applyAlignment="1" applyProtection="1"/>
    <xf numFmtId="0" fontId="19" fillId="0" borderId="1" xfId="0" applyFont="1" applyBorder="1" applyAlignment="1">
      <alignment vertical="top" wrapText="1"/>
    </xf>
    <xf numFmtId="0" fontId="6" fillId="0" borderId="0" xfId="308" applyFont="1"/>
    <xf numFmtId="3" fontId="29" fillId="0" borderId="0" xfId="308" applyNumberFormat="1"/>
    <xf numFmtId="0" fontId="29" fillId="0" borderId="0" xfId="308"/>
    <xf numFmtId="1" fontId="29" fillId="0" borderId="0" xfId="308" applyNumberFormat="1"/>
    <xf numFmtId="174" fontId="29" fillId="0" borderId="0" xfId="308" applyNumberFormat="1"/>
    <xf numFmtId="4" fontId="29" fillId="0" borderId="0" xfId="308" applyNumberFormat="1"/>
    <xf numFmtId="2" fontId="29" fillId="0" borderId="0" xfId="308" applyNumberFormat="1" applyAlignment="1"/>
    <xf numFmtId="44" fontId="29" fillId="0" borderId="0" xfId="308" applyNumberFormat="1"/>
    <xf numFmtId="1" fontId="29" fillId="0" borderId="0" xfId="308" applyNumberFormat="1" applyAlignment="1">
      <alignment horizontal="center"/>
    </xf>
    <xf numFmtId="0" fontId="29" fillId="0" borderId="0" xfId="308" applyAlignment="1">
      <alignment horizontal="center"/>
    </xf>
    <xf numFmtId="174" fontId="29" fillId="0" borderId="0" xfId="308" applyNumberFormat="1" applyAlignment="1">
      <alignment horizontal="center"/>
    </xf>
    <xf numFmtId="3" fontId="29" fillId="0" borderId="0" xfId="308" applyNumberFormat="1" applyAlignment="1">
      <alignment horizontal="center"/>
    </xf>
    <xf numFmtId="4" fontId="29" fillId="0" borderId="0" xfId="308" applyNumberFormat="1" applyAlignment="1">
      <alignment horizontal="center"/>
    </xf>
    <xf numFmtId="2" fontId="6" fillId="0" borderId="0" xfId="308" applyNumberFormat="1" applyFont="1" applyAlignment="1"/>
    <xf numFmtId="0" fontId="29" fillId="0" borderId="3" xfId="308" applyBorder="1" applyAlignment="1">
      <alignment horizontal="center"/>
    </xf>
    <xf numFmtId="3" fontId="6" fillId="0" borderId="3" xfId="308" applyNumberFormat="1" applyFont="1" applyBorder="1" applyAlignment="1">
      <alignment horizontal="center"/>
    </xf>
    <xf numFmtId="1" fontId="6" fillId="0" borderId="3" xfId="308" applyNumberFormat="1" applyFont="1" applyBorder="1" applyAlignment="1">
      <alignment horizontal="center"/>
    </xf>
    <xf numFmtId="174" fontId="6" fillId="0" borderId="3" xfId="308" applyNumberFormat="1" applyFont="1" applyBorder="1" applyAlignment="1">
      <alignment horizontal="center"/>
    </xf>
    <xf numFmtId="4" fontId="29" fillId="0" borderId="3" xfId="308" applyNumberFormat="1" applyBorder="1" applyAlignment="1">
      <alignment horizontal="center"/>
    </xf>
    <xf numFmtId="2" fontId="6" fillId="0" borderId="3" xfId="308" applyNumberFormat="1" applyFont="1" applyBorder="1" applyAlignment="1">
      <alignment horizontal="center"/>
    </xf>
    <xf numFmtId="14" fontId="29" fillId="0" borderId="0" xfId="308" applyNumberFormat="1" applyFill="1" applyBorder="1" applyAlignment="1">
      <alignment horizontal="right"/>
    </xf>
    <xf numFmtId="3" fontId="29" fillId="0" borderId="0" xfId="308" applyNumberFormat="1" applyFill="1" applyBorder="1"/>
    <xf numFmtId="2" fontId="29" fillId="0" borderId="0" xfId="308" applyNumberFormat="1" applyFill="1" applyBorder="1"/>
    <xf numFmtId="174" fontId="29" fillId="0" borderId="0" xfId="308" applyNumberFormat="1" applyFill="1" applyBorder="1"/>
    <xf numFmtId="4" fontId="29" fillId="0" borderId="0" xfId="308" applyNumberFormat="1" applyFill="1" applyBorder="1"/>
    <xf numFmtId="1" fontId="29" fillId="0" borderId="0" xfId="308" applyNumberFormat="1" applyFill="1" applyBorder="1"/>
    <xf numFmtId="0" fontId="29" fillId="0" borderId="0" xfId="308" applyBorder="1"/>
    <xf numFmtId="14" fontId="6" fillId="0" borderId="0" xfId="308" applyNumberFormat="1" applyFont="1" applyFill="1" applyBorder="1" applyAlignment="1">
      <alignment horizontal="right"/>
    </xf>
    <xf numFmtId="3" fontId="29" fillId="0" borderId="0" xfId="308" applyNumberFormat="1" applyFill="1" applyBorder="1" applyAlignment="1"/>
    <xf numFmtId="2" fontId="29" fillId="0" borderId="0" xfId="308" applyNumberFormat="1" applyFill="1" applyBorder="1" applyAlignment="1"/>
    <xf numFmtId="174" fontId="29" fillId="0" borderId="0" xfId="308" applyNumberFormat="1" applyFill="1" applyBorder="1" applyAlignment="1"/>
    <xf numFmtId="4" fontId="29" fillId="0" borderId="0" xfId="308" applyNumberFormat="1" applyFill="1" applyBorder="1" applyAlignment="1"/>
    <xf numFmtId="1" fontId="29" fillId="0" borderId="0" xfId="308" applyNumberFormat="1" applyFill="1" applyBorder="1" applyAlignment="1"/>
    <xf numFmtId="0" fontId="29" fillId="0" borderId="0" xfId="308" applyBorder="1" applyAlignment="1">
      <alignment horizontal="center"/>
    </xf>
    <xf numFmtId="1" fontId="29" fillId="0" borderId="0" xfId="308" applyNumberFormat="1" applyBorder="1"/>
    <xf numFmtId="44" fontId="0" fillId="3" borderId="0" xfId="11" applyNumberFormat="1" applyFont="1" applyFill="1" applyBorder="1" applyAlignment="1">
      <alignment horizontal="center"/>
    </xf>
    <xf numFmtId="14" fontId="29" fillId="0" borderId="3" xfId="308" applyNumberFormat="1" applyFill="1" applyBorder="1" applyAlignment="1">
      <alignment horizontal="right"/>
    </xf>
    <xf numFmtId="14" fontId="6" fillId="0" borderId="3" xfId="308" applyNumberFormat="1" applyFont="1" applyFill="1" applyBorder="1" applyAlignment="1">
      <alignment horizontal="right"/>
    </xf>
    <xf numFmtId="3" fontId="29" fillId="0" borderId="3" xfId="308" applyNumberFormat="1" applyFill="1" applyBorder="1"/>
    <xf numFmtId="2" fontId="29" fillId="0" borderId="3" xfId="308" applyNumberFormat="1" applyFill="1" applyBorder="1"/>
    <xf numFmtId="174" fontId="29" fillId="0" borderId="3" xfId="308" applyNumberFormat="1" applyFill="1" applyBorder="1"/>
    <xf numFmtId="4" fontId="29" fillId="0" borderId="3" xfId="308" applyNumberFormat="1" applyFill="1" applyBorder="1"/>
    <xf numFmtId="1" fontId="29" fillId="0" borderId="3" xfId="308" applyNumberFormat="1" applyFill="1" applyBorder="1"/>
    <xf numFmtId="44" fontId="29" fillId="0" borderId="3" xfId="308" applyNumberFormat="1" applyBorder="1"/>
    <xf numFmtId="0" fontId="29" fillId="0" borderId="0" xfId="308" applyFill="1" applyBorder="1"/>
    <xf numFmtId="0" fontId="29" fillId="0" borderId="5" xfId="308" applyBorder="1"/>
    <xf numFmtId="3" fontId="6" fillId="0" borderId="5" xfId="11" applyNumberFormat="1" applyBorder="1" applyAlignment="1"/>
    <xf numFmtId="3" fontId="29" fillId="0" borderId="5" xfId="308" applyNumberFormat="1" applyBorder="1"/>
    <xf numFmtId="174" fontId="6" fillId="0" borderId="5" xfId="11" applyNumberFormat="1" applyBorder="1" applyAlignment="1"/>
    <xf numFmtId="4" fontId="29" fillId="0" borderId="5" xfId="308" applyNumberFormat="1" applyBorder="1"/>
    <xf numFmtId="2" fontId="29" fillId="0" borderId="5" xfId="308" applyNumberFormat="1" applyBorder="1"/>
    <xf numFmtId="44" fontId="27" fillId="0" borderId="5" xfId="11" applyNumberFormat="1" applyFont="1" applyBorder="1"/>
    <xf numFmtId="44" fontId="6" fillId="0" borderId="5" xfId="11" applyNumberFormat="1" applyBorder="1"/>
    <xf numFmtId="3" fontId="29" fillId="0" borderId="0" xfId="308" applyNumberFormat="1" applyBorder="1"/>
    <xf numFmtId="174" fontId="29" fillId="0" borderId="0" xfId="308" applyNumberFormat="1" applyBorder="1"/>
    <xf numFmtId="4" fontId="29" fillId="0" borderId="0" xfId="308" applyNumberFormat="1" applyBorder="1"/>
    <xf numFmtId="2" fontId="29" fillId="0" borderId="0" xfId="308" applyNumberFormat="1" applyBorder="1" applyAlignment="1"/>
    <xf numFmtId="0" fontId="29" fillId="0" borderId="0" xfId="308" applyFill="1" applyAlignment="1">
      <alignment horizontal="right" wrapText="1"/>
    </xf>
    <xf numFmtId="0" fontId="29" fillId="0" borderId="0" xfId="308" applyFill="1"/>
    <xf numFmtId="4" fontId="29" fillId="0" borderId="0" xfId="308" applyNumberFormat="1" applyFill="1"/>
    <xf numFmtId="2" fontId="29" fillId="0" borderId="0" xfId="308" applyNumberFormat="1" applyFill="1" applyAlignment="1"/>
    <xf numFmtId="44" fontId="29" fillId="0" borderId="0" xfId="308" applyNumberFormat="1" applyFill="1"/>
    <xf numFmtId="0" fontId="29" fillId="0" borderId="0" xfId="308" applyFill="1" applyAlignment="1">
      <alignment horizontal="right"/>
    </xf>
    <xf numFmtId="1" fontId="29" fillId="0" borderId="0" xfId="308" applyNumberFormat="1" applyFill="1" applyAlignment="1">
      <alignment horizontal="center"/>
    </xf>
    <xf numFmtId="0" fontId="29" fillId="0" borderId="0" xfId="308" applyFill="1" applyAlignment="1">
      <alignment horizontal="center"/>
    </xf>
    <xf numFmtId="0" fontId="29" fillId="0" borderId="4" xfId="308" applyFill="1" applyBorder="1" applyAlignment="1">
      <alignment horizontal="right"/>
    </xf>
    <xf numFmtId="3" fontId="29" fillId="0" borderId="4" xfId="308" applyNumberFormat="1" applyFill="1" applyBorder="1" applyAlignment="1"/>
    <xf numFmtId="8" fontId="29" fillId="0" borderId="4" xfId="308" applyNumberFormat="1" applyFill="1" applyBorder="1" applyAlignment="1"/>
    <xf numFmtId="3" fontId="29" fillId="0" borderId="0" xfId="308" applyNumberFormat="1" applyFill="1"/>
    <xf numFmtId="174" fontId="29" fillId="0" borderId="0" xfId="308" applyNumberFormat="1" applyFill="1"/>
    <xf numFmtId="1" fontId="29" fillId="0" borderId="0" xfId="308" applyNumberFormat="1" applyFill="1"/>
    <xf numFmtId="0" fontId="6" fillId="0" borderId="0" xfId="308" applyFont="1" applyFill="1" applyAlignment="1">
      <alignment horizontal="right"/>
    </xf>
    <xf numFmtId="174" fontId="29" fillId="0" borderId="4" xfId="308" applyNumberFormat="1" applyFill="1" applyBorder="1" applyAlignment="1">
      <alignment horizontal="center"/>
    </xf>
    <xf numFmtId="3" fontId="29" fillId="0" borderId="4" xfId="308" applyNumberFormat="1" applyFill="1" applyBorder="1" applyAlignment="1">
      <alignment horizontal="center"/>
    </xf>
    <xf numFmtId="4" fontId="29" fillId="0" borderId="4" xfId="308" applyNumberFormat="1" applyFill="1" applyBorder="1" applyAlignment="1">
      <alignment horizontal="center"/>
    </xf>
    <xf numFmtId="0" fontId="29" fillId="0" borderId="7" xfId="308" applyFill="1" applyBorder="1" applyAlignment="1">
      <alignment horizontal="right"/>
    </xf>
    <xf numFmtId="174" fontId="29" fillId="0" borderId="6" xfId="308" applyNumberFormat="1" applyFill="1" applyBorder="1" applyAlignment="1">
      <alignment horizontal="center"/>
    </xf>
    <xf numFmtId="3" fontId="29" fillId="0" borderId="6" xfId="308" applyNumberFormat="1" applyFill="1" applyBorder="1" applyAlignment="1">
      <alignment horizontal="center"/>
    </xf>
    <xf numFmtId="4" fontId="29" fillId="0" borderId="6" xfId="308" applyNumberFormat="1" applyFill="1" applyBorder="1" applyAlignment="1">
      <alignment horizontal="center"/>
    </xf>
    <xf numFmtId="3" fontId="29" fillId="0" borderId="0" xfId="308" applyNumberFormat="1" applyFill="1" applyBorder="1" applyAlignment="1">
      <alignment horizontal="center"/>
    </xf>
    <xf numFmtId="0" fontId="29" fillId="0" borderId="0" xfId="308" applyFill="1" applyBorder="1" applyAlignment="1">
      <alignment horizontal="center"/>
    </xf>
    <xf numFmtId="174" fontId="29" fillId="0" borderId="0" xfId="308" applyNumberFormat="1" applyFill="1" applyBorder="1" applyAlignment="1">
      <alignment horizontal="center"/>
    </xf>
    <xf numFmtId="4" fontId="29" fillId="0" borderId="0" xfId="308" applyNumberFormat="1" applyFill="1" applyBorder="1" applyAlignment="1">
      <alignment horizontal="center"/>
    </xf>
    <xf numFmtId="1" fontId="29" fillId="0" borderId="0" xfId="308" applyNumberFormat="1" applyFill="1" applyBorder="1" applyAlignment="1">
      <alignment horizontal="center"/>
    </xf>
    <xf numFmtId="0" fontId="20" fillId="0" borderId="0" xfId="33" applyFont="1" applyAlignment="1">
      <alignment horizontal="center"/>
    </xf>
    <xf numFmtId="0" fontId="20" fillId="0" borderId="4" xfId="33" applyFont="1" applyBorder="1" applyAlignment="1">
      <alignment horizontal="center"/>
    </xf>
    <xf numFmtId="0" fontId="21" fillId="0" borderId="4" xfId="33" applyFont="1" applyBorder="1" applyAlignment="1">
      <alignment horizontal="center"/>
    </xf>
    <xf numFmtId="0" fontId="6" fillId="0" borderId="0" xfId="196" applyAlignment="1">
      <alignment horizontal="center"/>
    </xf>
    <xf numFmtId="0" fontId="6" fillId="0" borderId="0" xfId="196" applyFill="1" applyAlignment="1">
      <alignment horizontal="center"/>
    </xf>
    <xf numFmtId="8" fontId="6" fillId="0" borderId="4" xfId="196" applyNumberFormat="1" applyFill="1" applyBorder="1" applyAlignment="1">
      <alignment horizontal="center"/>
    </xf>
    <xf numFmtId="0" fontId="6" fillId="0" borderId="4" xfId="196" applyFill="1" applyBorder="1" applyAlignment="1">
      <alignment horizontal="center"/>
    </xf>
    <xf numFmtId="0" fontId="6" fillId="0" borderId="6" xfId="196" applyFill="1" applyBorder="1" applyAlignment="1">
      <alignment horizontal="center"/>
    </xf>
    <xf numFmtId="3" fontId="6" fillId="0" borderId="4" xfId="196" applyNumberFormat="1" applyFill="1" applyBorder="1" applyAlignment="1">
      <alignment horizontal="center"/>
    </xf>
    <xf numFmtId="0" fontId="6" fillId="0" borderId="7" xfId="196" applyFill="1" applyBorder="1" applyAlignment="1">
      <alignment horizontal="center"/>
    </xf>
    <xf numFmtId="3" fontId="6" fillId="0" borderId="6" xfId="196" applyNumberFormat="1" applyFill="1" applyBorder="1" applyAlignment="1">
      <alignment horizontal="center"/>
    </xf>
    <xf numFmtId="1" fontId="6" fillId="0" borderId="7" xfId="196" applyNumberFormat="1" applyFill="1" applyBorder="1" applyAlignment="1">
      <alignment horizontal="center"/>
    </xf>
    <xf numFmtId="164" fontId="6" fillId="0" borderId="6" xfId="196" applyNumberFormat="1" applyFill="1" applyBorder="1" applyAlignment="1">
      <alignment horizontal="center"/>
    </xf>
    <xf numFmtId="0" fontId="29" fillId="0" borderId="0" xfId="308" applyAlignment="1">
      <alignment horizontal="center"/>
    </xf>
    <xf numFmtId="0" fontId="6" fillId="0" borderId="0" xfId="308" applyFont="1" applyAlignment="1">
      <alignment horizontal="center" wrapText="1"/>
    </xf>
    <xf numFmtId="1" fontId="6" fillId="0" borderId="0" xfId="308" applyNumberFormat="1" applyFont="1" applyAlignment="1">
      <alignment horizontal="center" wrapText="1"/>
    </xf>
    <xf numFmtId="0" fontId="29" fillId="0" borderId="0" xfId="308" applyAlignment="1">
      <alignment horizontal="center" wrapText="1"/>
    </xf>
    <xf numFmtId="1" fontId="29" fillId="0" borderId="0" xfId="308" applyNumberFormat="1" applyAlignment="1">
      <alignment horizontal="center" wrapText="1"/>
    </xf>
    <xf numFmtId="0" fontId="29" fillId="0" borderId="0" xfId="308" applyFill="1" applyAlignment="1">
      <alignment horizontal="center"/>
    </xf>
    <xf numFmtId="0" fontId="6" fillId="0" borderId="0" xfId="308" applyFont="1" applyFill="1" applyAlignment="1">
      <alignment horizontal="center"/>
    </xf>
    <xf numFmtId="0" fontId="6" fillId="0" borderId="6" xfId="308" applyFont="1" applyFill="1" applyBorder="1" applyAlignment="1">
      <alignment horizontal="center"/>
    </xf>
    <xf numFmtId="0" fontId="29" fillId="0" borderId="6" xfId="308" applyFill="1" applyBorder="1" applyAlignment="1">
      <alignment horizontal="center"/>
    </xf>
    <xf numFmtId="174" fontId="6" fillId="0" borderId="0" xfId="308" applyNumberFormat="1" applyFont="1" applyFill="1" applyAlignment="1">
      <alignment horizontal="center"/>
    </xf>
    <xf numFmtId="1" fontId="29" fillId="0" borderId="0" xfId="308" applyNumberFormat="1" applyFill="1" applyAlignment="1">
      <alignment horizontal="center"/>
    </xf>
    <xf numFmtId="0" fontId="29" fillId="0" borderId="7" xfId="308" applyFill="1" applyBorder="1" applyAlignment="1">
      <alignment horizontal="center"/>
    </xf>
    <xf numFmtId="174" fontId="29" fillId="0" borderId="6" xfId="308" applyNumberFormat="1" applyFill="1" applyBorder="1" applyAlignment="1">
      <alignment horizontal="center"/>
    </xf>
    <xf numFmtId="3" fontId="29" fillId="0" borderId="4" xfId="308" applyNumberFormat="1" applyFill="1" applyBorder="1" applyAlignment="1">
      <alignment horizontal="center"/>
    </xf>
    <xf numFmtId="1" fontId="29" fillId="0" borderId="7" xfId="308" applyNumberFormat="1" applyFill="1" applyBorder="1" applyAlignment="1">
      <alignment horizontal="center"/>
    </xf>
    <xf numFmtId="164" fontId="29" fillId="0" borderId="7" xfId="308" applyNumberFormat="1" applyFill="1" applyBorder="1" applyAlignment="1">
      <alignment horizontal="center"/>
    </xf>
    <xf numFmtId="165" fontId="29" fillId="0" borderId="6" xfId="308" applyNumberFormat="1" applyFill="1" applyBorder="1" applyAlignment="1">
      <alignment horizontal="center"/>
    </xf>
    <xf numFmtId="165" fontId="7" fillId="0" borderId="6" xfId="2" applyNumberFormat="1" applyFill="1" applyBorder="1" applyAlignment="1">
      <alignment horizontal="center"/>
    </xf>
    <xf numFmtId="3" fontId="7" fillId="0" borderId="4" xfId="2" applyNumberFormat="1" applyFill="1" applyBorder="1" applyAlignment="1">
      <alignment horizontal="center"/>
    </xf>
    <xf numFmtId="1" fontId="7" fillId="0" borderId="7" xfId="2" applyNumberFormat="1" applyFill="1" applyBorder="1" applyAlignment="1">
      <alignment horizontal="center"/>
    </xf>
    <xf numFmtId="0" fontId="7" fillId="0" borderId="0" xfId="2" applyFill="1" applyAlignment="1">
      <alignment horizontal="center"/>
    </xf>
    <xf numFmtId="0" fontId="7" fillId="0" borderId="0" xfId="2" applyAlignment="1">
      <alignment horizontal="center" wrapText="1"/>
    </xf>
    <xf numFmtId="0" fontId="7" fillId="0" borderId="6" xfId="2" applyFill="1" applyBorder="1" applyAlignment="1">
      <alignment horizontal="center"/>
    </xf>
    <xf numFmtId="1" fontId="7" fillId="0" borderId="7" xfId="86" applyNumberFormat="1" applyFill="1" applyBorder="1" applyAlignment="1">
      <alignment horizontal="center"/>
    </xf>
    <xf numFmtId="164" fontId="7" fillId="0" borderId="7" xfId="86" applyNumberFormat="1" applyFill="1" applyBorder="1" applyAlignment="1">
      <alignment horizontal="center"/>
    </xf>
    <xf numFmtId="165" fontId="7" fillId="0" borderId="6" xfId="86" applyNumberFormat="1" applyFill="1" applyBorder="1" applyAlignment="1">
      <alignment horizontal="center"/>
    </xf>
    <xf numFmtId="0" fontId="7" fillId="0" borderId="0" xfId="86" applyFill="1" applyAlignment="1">
      <alignment horizontal="center"/>
    </xf>
    <xf numFmtId="3" fontId="7" fillId="0" borderId="4" xfId="86" applyNumberFormat="1" applyFill="1" applyBorder="1" applyAlignment="1">
      <alignment horizontal="center"/>
    </xf>
    <xf numFmtId="0" fontId="7" fillId="0" borderId="0" xfId="86" applyAlignment="1">
      <alignment horizontal="center" wrapText="1"/>
    </xf>
    <xf numFmtId="0" fontId="7" fillId="0" borderId="6" xfId="86" applyFill="1" applyBorder="1" applyAlignment="1">
      <alignment horizontal="center"/>
    </xf>
    <xf numFmtId="0" fontId="6" fillId="0" borderId="0" xfId="196" applyAlignment="1">
      <alignment horizontal="center" wrapText="1"/>
    </xf>
    <xf numFmtId="0" fontId="6" fillId="0" borderId="0" xfId="196" applyFont="1" applyFill="1" applyAlignment="1">
      <alignment horizontal="center"/>
    </xf>
    <xf numFmtId="0" fontId="6" fillId="0" borderId="6" xfId="196" applyFont="1" applyFill="1" applyBorder="1" applyAlignment="1">
      <alignment horizontal="center"/>
    </xf>
    <xf numFmtId="165" fontId="6" fillId="0" borderId="6" xfId="196" applyNumberFormat="1" applyFill="1" applyBorder="1" applyAlignment="1">
      <alignment horizontal="center"/>
    </xf>
    <xf numFmtId="0" fontId="6" fillId="0" borderId="0" xfId="196" applyFont="1" applyAlignment="1">
      <alignment horizontal="center" wrapText="1"/>
    </xf>
    <xf numFmtId="0" fontId="6" fillId="0" borderId="0" xfId="196" applyFont="1" applyFill="1" applyAlignment="1">
      <alignment horizontal="center" wrapText="1"/>
    </xf>
    <xf numFmtId="0" fontId="6" fillId="0" borderId="0" xfId="196" applyFill="1" applyAlignment="1">
      <alignment horizontal="center" wrapText="1"/>
    </xf>
    <xf numFmtId="1" fontId="6" fillId="0" borderId="0" xfId="196" applyNumberFormat="1" applyFont="1" applyAlignment="1">
      <alignment horizontal="center" wrapText="1"/>
    </xf>
    <xf numFmtId="1" fontId="6" fillId="0" borderId="0" xfId="196" applyNumberFormat="1" applyAlignment="1">
      <alignment horizontal="center" wrapText="1"/>
    </xf>
    <xf numFmtId="1" fontId="6" fillId="0" borderId="0" xfId="196" applyNumberFormat="1" applyFont="1" applyFill="1" applyAlignment="1">
      <alignment horizontal="center"/>
    </xf>
    <xf numFmtId="1" fontId="6" fillId="0" borderId="0" xfId="196" applyNumberFormat="1" applyFill="1" applyAlignment="1">
      <alignment horizontal="center"/>
    </xf>
    <xf numFmtId="174" fontId="6" fillId="0" borderId="6" xfId="196" applyNumberFormat="1" applyFill="1" applyBorder="1" applyAlignment="1">
      <alignment horizontal="center"/>
    </xf>
    <xf numFmtId="2" fontId="6" fillId="0" borderId="7" xfId="196" applyNumberFormat="1" applyFill="1" applyBorder="1" applyAlignment="1">
      <alignment horizontal="center"/>
    </xf>
  </cellXfs>
  <cellStyles count="309">
    <cellStyle name="########" xfId="90"/>
    <cellStyle name="######## 2" xfId="91"/>
    <cellStyle name="######## 2 2" xfId="92"/>
    <cellStyle name="Co #" xfId="93"/>
    <cellStyle name="Comma 10" xfId="5"/>
    <cellStyle name="Comma 10 2" xfId="94"/>
    <cellStyle name="Comma 10 3" xfId="95"/>
    <cellStyle name="Comma 10 4" xfId="96"/>
    <cellStyle name="Comma 11" xfId="6"/>
    <cellStyle name="Comma 11 2" xfId="97"/>
    <cellStyle name="Comma 11 2 2" xfId="98"/>
    <cellStyle name="Comma 11 2 3" xfId="99"/>
    <cellStyle name="Comma 11 2 4" xfId="87"/>
    <cellStyle name="Comma 11 3" xfId="100"/>
    <cellStyle name="Comma 11 4" xfId="101"/>
    <cellStyle name="Comma 11 4 2" xfId="102"/>
    <cellStyle name="Comma 12" xfId="7"/>
    <cellStyle name="Comma 13" xfId="8"/>
    <cellStyle name="Comma 14" xfId="9"/>
    <cellStyle name="Comma 15" xfId="10"/>
    <cellStyle name="Comma 15 2" xfId="103"/>
    <cellStyle name="Comma 15 3" xfId="104"/>
    <cellStyle name="Comma 15 4" xfId="105"/>
    <cellStyle name="Comma 16" xfId="11"/>
    <cellStyle name="Comma 16 2" xfId="106"/>
    <cellStyle name="Comma 17" xfId="107"/>
    <cellStyle name="Comma 17 2" xfId="108"/>
    <cellStyle name="Comma 18" xfId="109"/>
    <cellStyle name="Comma 18 2" xfId="110"/>
    <cellStyle name="Comma 19" xfId="111"/>
    <cellStyle name="Comma 19 2" xfId="112"/>
    <cellStyle name="Comma 2" xfId="3"/>
    <cellStyle name="Comma 2 10" xfId="113"/>
    <cellStyle name="Comma 2 2" xfId="114"/>
    <cellStyle name="Comma 2 2 2" xfId="115"/>
    <cellStyle name="Comma 2 2 3" xfId="116"/>
    <cellStyle name="Comma 2 2 4" xfId="117"/>
    <cellStyle name="Comma 2 2 5" xfId="118"/>
    <cellStyle name="Comma 2 2 6" xfId="119"/>
    <cellStyle name="Comma 2 3" xfId="120"/>
    <cellStyle name="Comma 2 4" xfId="121"/>
    <cellStyle name="Comma 2 5" xfId="122"/>
    <cellStyle name="Comma 2 6" xfId="123"/>
    <cellStyle name="Comma 2 7" xfId="124"/>
    <cellStyle name="Comma 2 8" xfId="125"/>
    <cellStyle name="Comma 2 8 2" xfId="126"/>
    <cellStyle name="Comma 2 9" xfId="127"/>
    <cellStyle name="Comma 2 9 2" xfId="128"/>
    <cellStyle name="Comma 20" xfId="129"/>
    <cellStyle name="Comma 20 2" xfId="130"/>
    <cellStyle name="Comma 21" xfId="12"/>
    <cellStyle name="Comma 21 2" xfId="131"/>
    <cellStyle name="Comma 22" xfId="13"/>
    <cellStyle name="Comma 22 2" xfId="132"/>
    <cellStyle name="Comma 23" xfId="14"/>
    <cellStyle name="Comma 24" xfId="15"/>
    <cellStyle name="Comma 25" xfId="16"/>
    <cellStyle name="Comma 26" xfId="17"/>
    <cellStyle name="Comma 29" xfId="18"/>
    <cellStyle name="Comma 3" xfId="19"/>
    <cellStyle name="Comma 3 2" xfId="20"/>
    <cellStyle name="Comma 3 3" xfId="133"/>
    <cellStyle name="Comma 3 4" xfId="134"/>
    <cellStyle name="Comma 3 5" xfId="135"/>
    <cellStyle name="Comma 30" xfId="21"/>
    <cellStyle name="Comma 31" xfId="22"/>
    <cellStyle name="Comma 32" xfId="23"/>
    <cellStyle name="Comma 33" xfId="24"/>
    <cellStyle name="Comma 34" xfId="25"/>
    <cellStyle name="Comma 4" xfId="26"/>
    <cellStyle name="Comma 4 2" xfId="136"/>
    <cellStyle name="Comma 4 3" xfId="137"/>
    <cellStyle name="Comma 5" xfId="27"/>
    <cellStyle name="Comma 5 2" xfId="138"/>
    <cellStyle name="Comma 5 3" xfId="139"/>
    <cellStyle name="Comma 5 4" xfId="140"/>
    <cellStyle name="Comma 5 5" xfId="141"/>
    <cellStyle name="Comma 6" xfId="28"/>
    <cellStyle name="Comma 7" xfId="29"/>
    <cellStyle name="Comma 8" xfId="30"/>
    <cellStyle name="Comma 9" xfId="31"/>
    <cellStyle name="Comma 9 2" xfId="142"/>
    <cellStyle name="Comma 9 3" xfId="143"/>
    <cellStyle name="Currency 10" xfId="144"/>
    <cellStyle name="Currency 11" xfId="307"/>
    <cellStyle name="Currency 2" xfId="32"/>
    <cellStyle name="Currency 2 2" xfId="145"/>
    <cellStyle name="Currency 2 2 2" xfId="146"/>
    <cellStyle name="Currency 2 2 3" xfId="147"/>
    <cellStyle name="Currency 2 2 4" xfId="148"/>
    <cellStyle name="Currency 2 2 5" xfId="149"/>
    <cellStyle name="Currency 2 2 6" xfId="150"/>
    <cellStyle name="Currency 2 3" xfId="151"/>
    <cellStyle name="Currency 2 4" xfId="152"/>
    <cellStyle name="Currency 2 5" xfId="153"/>
    <cellStyle name="Currency 2 6" xfId="154"/>
    <cellStyle name="Currency 3" xfId="155"/>
    <cellStyle name="Currency 3 2" xfId="156"/>
    <cellStyle name="Currency 3 3" xfId="157"/>
    <cellStyle name="Currency 3 4" xfId="158"/>
    <cellStyle name="Currency 4" xfId="159"/>
    <cellStyle name="Currency 4 2" xfId="160"/>
    <cellStyle name="Currency 4 3" xfId="161"/>
    <cellStyle name="Currency 4 4" xfId="162"/>
    <cellStyle name="Currency 4 5" xfId="163"/>
    <cellStyle name="Currency 5" xfId="164"/>
    <cellStyle name="Currency 6" xfId="165"/>
    <cellStyle name="Currency 7" xfId="166"/>
    <cellStyle name="Currency 8" xfId="167"/>
    <cellStyle name="Currency 8 2" xfId="168"/>
    <cellStyle name="Currency 9" xfId="169"/>
    <cellStyle name="Date" xfId="170"/>
    <cellStyle name="Date-Regulatory" xfId="171"/>
    <cellStyle name="Euro" xfId="172"/>
    <cellStyle name="Normal" xfId="0" builtinId="0"/>
    <cellStyle name="Normal 10" xfId="33"/>
    <cellStyle name="Normal 10 2" xfId="173"/>
    <cellStyle name="Normal 10 2 2" xfId="174"/>
    <cellStyle name="Normal 10 2 2 2" xfId="86"/>
    <cellStyle name="Normal 10 2 3" xfId="175"/>
    <cellStyle name="Normal 10 2 3 2" xfId="176"/>
    <cellStyle name="Normal 10 2 4" xfId="177"/>
    <cellStyle name="Normal 10 2 4 2" xfId="178"/>
    <cellStyle name="Normal 10 2 5" xfId="179"/>
    <cellStyle name="Normal 10 3" xfId="180"/>
    <cellStyle name="Normal 10 3 2" xfId="181"/>
    <cellStyle name="Normal 10 3 2 2" xfId="182"/>
    <cellStyle name="Normal 10 3 3" xfId="183"/>
    <cellStyle name="Normal 10 3 3 2" xfId="184"/>
    <cellStyle name="Normal 10 3 4" xfId="185"/>
    <cellStyle name="Normal 10 4" xfId="186"/>
    <cellStyle name="Normal 10 4 2" xfId="187"/>
    <cellStyle name="Normal 10 5" xfId="188"/>
    <cellStyle name="Normal 10 5 2" xfId="189"/>
    <cellStyle name="Normal 10 6" xfId="190"/>
    <cellStyle name="Normal 11" xfId="34"/>
    <cellStyle name="Normal 11 2" xfId="191"/>
    <cellStyle name="Normal 11 2 2" xfId="192"/>
    <cellStyle name="Normal 11 2 3" xfId="193"/>
    <cellStyle name="Normal 11 3" xfId="194"/>
    <cellStyle name="Normal 12" xfId="35"/>
    <cellStyle name="Normal 13" xfId="36"/>
    <cellStyle name="Normal 13 2" xfId="195"/>
    <cellStyle name="Normal 13 2 2" xfId="196"/>
    <cellStyle name="Normal 13 3" xfId="197"/>
    <cellStyle name="Normal 14" xfId="37"/>
    <cellStyle name="Normal 15" xfId="38"/>
    <cellStyle name="Normal 16" xfId="39"/>
    <cellStyle name="Normal 17" xfId="40"/>
    <cellStyle name="Normal 18" xfId="1"/>
    <cellStyle name="Normal 18 2" xfId="198"/>
    <cellStyle name="Normal 18 3" xfId="85"/>
    <cellStyle name="Normal 19" xfId="41"/>
    <cellStyle name="Normal 2" xfId="2"/>
    <cellStyle name="Normal 2 10" xfId="199"/>
    <cellStyle name="Normal 2 10 2" xfId="200"/>
    <cellStyle name="Normal 2 11" xfId="201"/>
    <cellStyle name="Normal 2 11 2" xfId="202"/>
    <cellStyle name="Normal 2 12" xfId="203"/>
    <cellStyle name="Normal 2 2" xfId="204"/>
    <cellStyle name="Normal 2 2 2" xfId="205"/>
    <cellStyle name="Normal 2 2 2 2" xfId="206"/>
    <cellStyle name="Normal 2 2 3" xfId="207"/>
    <cellStyle name="Normal 2 2 4" xfId="208"/>
    <cellStyle name="Normal 2 2 5" xfId="209"/>
    <cellStyle name="Normal 2 2 5 2" xfId="210"/>
    <cellStyle name="Normal 2 2 6" xfId="211"/>
    <cellStyle name="Normal 2 2 7" xfId="212"/>
    <cellStyle name="Normal 2 3" xfId="213"/>
    <cellStyle name="Normal 2 36" xfId="214"/>
    <cellStyle name="Normal 2 4" xfId="215"/>
    <cellStyle name="Normal 2 5" xfId="216"/>
    <cellStyle name="Normal 2 6" xfId="217"/>
    <cellStyle name="Normal 2 7" xfId="218"/>
    <cellStyle name="Normal 2 8" xfId="219"/>
    <cellStyle name="Normal 2 8 2" xfId="220"/>
    <cellStyle name="Normal 2 9" xfId="221"/>
    <cellStyle name="Normal 2_LUSIMFR22" xfId="222"/>
    <cellStyle name="Normal 20" xfId="42"/>
    <cellStyle name="Normal 21" xfId="43"/>
    <cellStyle name="Normal 22" xfId="44"/>
    <cellStyle name="Normal 23" xfId="4"/>
    <cellStyle name="Normal 23 2" xfId="88"/>
    <cellStyle name="Normal 23 3" xfId="223"/>
    <cellStyle name="Normal 23 4" xfId="224"/>
    <cellStyle name="Normal 24" xfId="45"/>
    <cellStyle name="Normal 24 2" xfId="225"/>
    <cellStyle name="Normal 25" xfId="46"/>
    <cellStyle name="Normal 25 2" xfId="226"/>
    <cellStyle name="Normal 26" xfId="47"/>
    <cellStyle name="Normal 26 2" xfId="227"/>
    <cellStyle name="Normal 27" xfId="48"/>
    <cellStyle name="Normal 27 2" xfId="228"/>
    <cellStyle name="Normal 28" xfId="49"/>
    <cellStyle name="Normal 28 2" xfId="229"/>
    <cellStyle name="Normal 29" xfId="89"/>
    <cellStyle name="Normal 29 2" xfId="230"/>
    <cellStyle name="Normal 3" xfId="50"/>
    <cellStyle name="Normal 3 10" xfId="231"/>
    <cellStyle name="Normal 3 2" xfId="51"/>
    <cellStyle name="Normal 3 2 2" xfId="232"/>
    <cellStyle name="Normal 3 2 2 2" xfId="233"/>
    <cellStyle name="Normal 3 2 2 2 2" xfId="234"/>
    <cellStyle name="Normal 3 2 2 2 2 2" xfId="235"/>
    <cellStyle name="Normal 3 2 2 2 3" xfId="236"/>
    <cellStyle name="Normal 3 2 2 3" xfId="237"/>
    <cellStyle name="Normal 3 2 3" xfId="238"/>
    <cellStyle name="Normal 3 3" xfId="52"/>
    <cellStyle name="Normal 3 4" xfId="53"/>
    <cellStyle name="Normal 3 5" xfId="239"/>
    <cellStyle name="Normal 3 6" xfId="240"/>
    <cellStyle name="Normal 3 7" xfId="241"/>
    <cellStyle name="Normal 30" xfId="242"/>
    <cellStyle name="Normal 30 2" xfId="243"/>
    <cellStyle name="Normal 31" xfId="54"/>
    <cellStyle name="Normal 31 2" xfId="244"/>
    <cellStyle name="Normal 32" xfId="55"/>
    <cellStyle name="Normal 32 2" xfId="245"/>
    <cellStyle name="Normal 33" xfId="56"/>
    <cellStyle name="Normal 33 2" xfId="246"/>
    <cellStyle name="Normal 34" xfId="57"/>
    <cellStyle name="Normal 35" xfId="58"/>
    <cellStyle name="Normal 36" xfId="59"/>
    <cellStyle name="Normal 37" xfId="60"/>
    <cellStyle name="Normal 38" xfId="61"/>
    <cellStyle name="Normal 39" xfId="62"/>
    <cellStyle name="Normal 4" xfId="63"/>
    <cellStyle name="Normal 4 2" xfId="247"/>
    <cellStyle name="Normal 4 3" xfId="248"/>
    <cellStyle name="Normal 4 4" xfId="249"/>
    <cellStyle name="Normal 4 5" xfId="250"/>
    <cellStyle name="Normal 40" xfId="308"/>
    <cellStyle name="Normal 41" xfId="64"/>
    <cellStyle name="Normal 42" xfId="65"/>
    <cellStyle name="Normal 5" xfId="66"/>
    <cellStyle name="Normal 5 2" xfId="251"/>
    <cellStyle name="Normal 5 2 2" xfId="252"/>
    <cellStyle name="Normal 5 3" xfId="253"/>
    <cellStyle name="Normal 5 3 2" xfId="254"/>
    <cellStyle name="Normal 5 4" xfId="255"/>
    <cellStyle name="Normal 5 5" xfId="256"/>
    <cellStyle name="Normal 6" xfId="67"/>
    <cellStyle name="Normal 6 2" xfId="257"/>
    <cellStyle name="Normal 6 3" xfId="258"/>
    <cellStyle name="Normal 6 4" xfId="259"/>
    <cellStyle name="Normal 6 5" xfId="260"/>
    <cellStyle name="Normal 62" xfId="261"/>
    <cellStyle name="Normal 7" xfId="68"/>
    <cellStyle name="Normal 7 2" xfId="262"/>
    <cellStyle name="Normal 8" xfId="69"/>
    <cellStyle name="Normal 9" xfId="70"/>
    <cellStyle name="Normal 9 2" xfId="263"/>
    <cellStyle name="Normal 9 2 2" xfId="264"/>
    <cellStyle name="Normal 9 2 3" xfId="265"/>
    <cellStyle name="Normal 9 2 4" xfId="266"/>
    <cellStyle name="Note 10" xfId="71"/>
    <cellStyle name="Note 11" xfId="72"/>
    <cellStyle name="Note 12" xfId="73"/>
    <cellStyle name="Note 13" xfId="74"/>
    <cellStyle name="Note 14" xfId="75"/>
    <cellStyle name="Note 15" xfId="76"/>
    <cellStyle name="Note 2" xfId="77"/>
    <cellStyle name="Note 3" xfId="78"/>
    <cellStyle name="Note 4" xfId="79"/>
    <cellStyle name="Note 5" xfId="80"/>
    <cellStyle name="Note 6" xfId="81"/>
    <cellStyle name="Note 7" xfId="82"/>
    <cellStyle name="Note 8" xfId="83"/>
    <cellStyle name="Note 9" xfId="84"/>
    <cellStyle name="Percent 10" xfId="267"/>
    <cellStyle name="Percent 10 2" xfId="268"/>
    <cellStyle name="Percent 11" xfId="269"/>
    <cellStyle name="Percent 11 2" xfId="270"/>
    <cellStyle name="Percent 12" xfId="271"/>
    <cellStyle name="Percent 13" xfId="272"/>
    <cellStyle name="Percent 2" xfId="273"/>
    <cellStyle name="Percent 2 2" xfId="274"/>
    <cellStyle name="Percent 2 2 2" xfId="275"/>
    <cellStyle name="Percent 2 2 3" xfId="276"/>
    <cellStyle name="Percent 2 2 4" xfId="277"/>
    <cellStyle name="Percent 2 2 5" xfId="278"/>
    <cellStyle name="Percent 2 2 6" xfId="279"/>
    <cellStyle name="Percent 2 3" xfId="280"/>
    <cellStyle name="Percent 2 4" xfId="281"/>
    <cellStyle name="Percent 2 5" xfId="282"/>
    <cellStyle name="Percent 2 6" xfId="283"/>
    <cellStyle name="Percent 2 7" xfId="284"/>
    <cellStyle name="Percent 2 7 2" xfId="285"/>
    <cellStyle name="Percent 3" xfId="286"/>
    <cellStyle name="Percent 3 2" xfId="287"/>
    <cellStyle name="Percent 3 3" xfId="288"/>
    <cellStyle name="Percent 3 4" xfId="289"/>
    <cellStyle name="Percent 3 5" xfId="290"/>
    <cellStyle name="Percent 3 5 2" xfId="291"/>
    <cellStyle name="Percent 3 5 2 2" xfId="292"/>
    <cellStyle name="Percent 3 5 2 2 2" xfId="293"/>
    <cellStyle name="Percent 3 5 2 3" xfId="294"/>
    <cellStyle name="Percent 3 5 3" xfId="295"/>
    <cellStyle name="Percent 3 6" xfId="296"/>
    <cellStyle name="Percent 3 7" xfId="297"/>
    <cellStyle name="Percent 3 8" xfId="298"/>
    <cellStyle name="Percent 4" xfId="299"/>
    <cellStyle name="Percent 5" xfId="300"/>
    <cellStyle name="Percent 5 2" xfId="301"/>
    <cellStyle name="Percent 5 3" xfId="302"/>
    <cellStyle name="Percent 6" xfId="303"/>
    <cellStyle name="Percent 7" xfId="304"/>
    <cellStyle name="Percent 8" xfId="305"/>
    <cellStyle name="Percent 9" xfId="3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externalLink" Target="externalLinks/externalLink1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externalLink" Target="externalLinks/externalLink1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(PROJ)/U02-39%20UTILITIES%20INC%20CONSOLIDATED%20RATE%20CASE%20FILING/MFR's/EAGLE%20RIDGE%20-%20FS/EAGLE%20RIDGE%20MFR%20TY%2012-31-15_FINAL%208-18-1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ARIA%20ELENA%20BRAVO/Local%20Settings/Temporary%20Internet%20Files/Content.IE5/URWN6DU1/Documents%20and%20Settings/mbravo/My%20Documents/RATE%20CASES%20-%20UTILITIES,%20INC/SOUTH%20GATE/SCHEDULES/SOUTHGATE%20MFR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ARIA%20ELENA%20BRAVO\Local%20Settings\Temporary%20Internet%20Files\Content.IE5\URWN6DU1\Documents%20and%20Settings\mbravo\My%20Documents\RATE%20CASES%20-%20UTILITIES,%20INC\SOUTH%20GATE\SCHEDULES\SOUTHGATE%20MFR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0.0.1.157\Financial\Documents%20and%20Settings\Phyllis%20Dobbs\Desktop\SE50%20063006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(PROJ)/U02-39%20UTILITIES%20INC%20CONSOLIDATED%20RATE%20CASE%20FILING/MFR's/UTILITIES%20INC.%20OF%20FLORIDA/SEMINOLE%20COUNTY/SEMINOLE%20MFRs%2012-31-2015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URRENT%20PROJECTS/U02-37%20LABRADOR%202014%20RATE%20CASE/LABRADOR%20FINAL%20MFRs%207%20for%20PDF%20TO%20USE%20AS%20WORKFILE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c0nas001\files.uiwater.com\Miles%20Grant%20SUBMITTED%20FOR%20FILING\Miles%20Grant%20MFRs%206-30-07%20FINAL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LETED%20PROJECTS/SANLANDO%202010/(PROJ)/U02-14%20Miles%20Grant/Miles%20Grant%20Rate%20Increase%20Application%20TY%206-30-07/Miles%20Grant%20MFRs/Miles%20Grant%20MFRs%206-30-07%20FIN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(PROJ)/U02-20%20Tierra%20Verde%20Utilities,%20Inc%20(2007)/Tierra%20Verde%20MFRs%2012-31-0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Cynthia/2009%20FILINGS%20UI%20RATE%20CASES/Staff%20Workpapers/Sanlando%20Fina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(PROJ)/U02-39%20UTILITIES%20INC%20CONSOLIDATED%20RATE%20CASE%20FILING/MFR's/UTILITIES%20INC.%20OF%20FLORIDA/PASCO%20COUNTY/PASCO%20MFRs%2012-31-15_%20UIF%20Balance%20Sheet%20v7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(PROJ)/U02-39%20UTILITIES%20INC%20CONSOLIDATED%20RATE%20CASE%20FILING/MFR's/UTILITIES%20INC.%20OF%20FLORIDA/MARION%20COUNTY/MARION%20MFRs%2012-31-15_UIF%20Balance%20Sheet%20v7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0.0.1.157\Financial\FINANCIAL%20DEPT\FPA\ROE%20Schedules\2005%2012%20December\123105%20ROE%202-3v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acros"/>
      <sheetName val="COVER"/>
      <sheetName val="CONTENTS vol 1"/>
      <sheetName val="CONTENTS vol 2"/>
      <sheetName val="APPENDIX A PLANT ACCT REC"/>
      <sheetName val="A 2"/>
      <sheetName val="A 3"/>
      <sheetName val="A 4"/>
      <sheetName val="A 6"/>
      <sheetName val="ProformaAdd"/>
      <sheetName val="ProformaExp"/>
      <sheetName val="A 6 (a)"/>
      <sheetName val="A 7"/>
      <sheetName val="A 8"/>
      <sheetName val="A 10"/>
      <sheetName val="A 10 (a)"/>
      <sheetName val="A 11"/>
      <sheetName val="A 12"/>
      <sheetName val="A 12 (a)"/>
      <sheetName val="A 13"/>
      <sheetName val="A 14"/>
      <sheetName val="A 14 (a)"/>
      <sheetName val="A 15"/>
      <sheetName val="A 16"/>
      <sheetName val="A 17"/>
      <sheetName val="A 18"/>
      <sheetName val="A 18 (a)"/>
      <sheetName val="A 19"/>
      <sheetName val="A 19 (a)"/>
      <sheetName val="B 2"/>
      <sheetName val="B 3"/>
      <sheetName val="B 4"/>
      <sheetName val="B 5"/>
      <sheetName val="B 6"/>
      <sheetName val="B 8"/>
      <sheetName val="B 9"/>
      <sheetName val="B 10"/>
      <sheetName val="B 11"/>
      <sheetName val="B 12"/>
      <sheetName val="B 12 (2)"/>
      <sheetName val="B 12 (3)"/>
      <sheetName val="B 12 (4)"/>
      <sheetName val="B 12 (5)"/>
      <sheetName val="B 12 (6)"/>
      <sheetName val="B 12 (7)"/>
      <sheetName val="B 12 (8)"/>
      <sheetName val="B 12 (9)"/>
      <sheetName val="B 12 (10)"/>
      <sheetName val="B 12 (11)"/>
      <sheetName val="B 12 (12)"/>
      <sheetName val="B 12 (13)"/>
      <sheetName val="B 14"/>
      <sheetName val="B 15"/>
      <sheetName val="C INSTRUCT"/>
      <sheetName val="C 1"/>
      <sheetName val="C 2"/>
      <sheetName val="C 3"/>
      <sheetName val="C 4"/>
      <sheetName val="C 5"/>
      <sheetName val="C 6"/>
      <sheetName val="C 7"/>
      <sheetName val="C 8"/>
      <sheetName val="C 9"/>
      <sheetName val="C 10"/>
      <sheetName val="D 1"/>
      <sheetName val="D 2"/>
      <sheetName val="D 3"/>
      <sheetName val="D 4"/>
      <sheetName val="D 5"/>
      <sheetName val="D 6"/>
      <sheetName val="D 7"/>
      <sheetName val="E 1"/>
      <sheetName val="E 2"/>
      <sheetName val="E 3"/>
      <sheetName val="E 4(S)"/>
      <sheetName val="E 5(S)"/>
      <sheetName val="E 6"/>
      <sheetName val="E 7"/>
      <sheetName val="E 8"/>
      <sheetName val="E 9"/>
      <sheetName val="E 10"/>
      <sheetName val="E 11"/>
      <sheetName val="E 12"/>
      <sheetName val="E 13"/>
      <sheetName val="E 14"/>
      <sheetName val="F 2"/>
      <sheetName val="F 4"/>
      <sheetName val="F 6"/>
      <sheetName val="F 6(2)"/>
      <sheetName val="F 7"/>
      <sheetName val="F 8"/>
      <sheetName val="F 10"/>
      <sheetName val="A 2 (I) "/>
      <sheetName val="A 3 (I) "/>
      <sheetName val="B 2 (I)"/>
      <sheetName val="B 3 (I)"/>
      <sheetName val="B 15 (I)"/>
      <sheetName val="C 1 (I)"/>
      <sheetName val="C 2 (S) (I)"/>
      <sheetName val="C 5 (S) (I)"/>
      <sheetName val="D 1 (I)"/>
      <sheetName val="D 2 (I)"/>
      <sheetName val="E 1 S (I)"/>
      <sheetName val="E 2 S (I)"/>
      <sheetName val="12-31-15 Plant Acc Bal_PerAR"/>
      <sheetName val="Rev &amp; other exp"/>
      <sheetName val="12-31-15 Depreciation Exp_PerAR"/>
      <sheetName val="12-31-15 CIAC Amort Exp_PerAR"/>
      <sheetName val="12-31-15 CIAC Bal &amp; Proj_PerAR"/>
      <sheetName val="Trial Blc"/>
      <sheetName val="O&amp;M per TB"/>
      <sheetName val="O&amp;M"/>
      <sheetName val="Other BalSheet Acct_PerAR"/>
      <sheetName val="Working Capital_PerAR"/>
      <sheetName val="12 Mo IS"/>
      <sheetName val="IncomeAccountsAllocationPerAR "/>
      <sheetName val="IncomeAccounts_Water BU"/>
      <sheetName val="IncomeAccounts_Sewer BU"/>
      <sheetName val="ADJUSTED MONTHLY FINAL"/>
      <sheetName val="APPENDIX B INC. STAT.ACCT RECON"/>
      <sheetName val="CommonPlant_PerAR"/>
      <sheetName val="Interest Expense Adj_PerAR"/>
      <sheetName val="RateCase&amp;Other Deferred_PerAR"/>
      <sheetName val="Property Taxes"/>
      <sheetName val="C 5 Calculation"/>
      <sheetName val="Rev Requirements Final"/>
      <sheetName val="Rev Requirements Interim"/>
      <sheetName val="Reuse RateBase"/>
      <sheetName val="REVENUE REQUIREMENTS"/>
      <sheetName val="PROFORMA YEAR"/>
      <sheetName val="INTERIM COST OF CAPITAL"/>
      <sheetName val="AR to MFR"/>
      <sheetName val="Chemicals"/>
    </sheetNames>
    <sheetDataSet>
      <sheetData sheetId="0">
        <row r="4">
          <cell r="E4" t="str">
            <v>Company: Utilities, Inc. of Florida - Eagle Ridge</v>
          </cell>
        </row>
        <row r="15">
          <cell r="E15" t="str">
            <v>Test Year Ended: December 31, 2015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4">
          <cell r="C4" t="str">
            <v>Page 1 of 1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INDEX"/>
      <sheetName val="SCH A, C, G, H"/>
      <sheetName val="A INC STAT, PROFORMA"/>
      <sheetName val="ACCT RECON EXCERPT"/>
      <sheetName val="B - BAL SHT"/>
      <sheetName val="C, D - RATES &amp; REV"/>
      <sheetName val="E - ANNUALIZED REVENUES"/>
      <sheetName val="F - FIXED ASSETS &amp; DEP"/>
      <sheetName val="PLANT ACCT REC"/>
      <sheetName val="G O&amp;M EXPENSE ADJUSTMENTS"/>
      <sheetName val="B 3"/>
      <sheetName val="A1 OPERATING INCOME ADJUST"/>
      <sheetName val="H - COMP O&amp;M EXP"/>
      <sheetName val="I RATE CASE EXP"/>
      <sheetName val="J1 RATE BASE &amp; ROR EXIST. RATES"/>
      <sheetName val="J2 RATE BASE &amp; ROR PROP. RATES"/>
      <sheetName val="A 3 RATE BASE ADJ."/>
      <sheetName val="R CIAC SCHED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">
          <cell r="A1" t="str">
            <v>SCHEDULE A</v>
          </cell>
          <cell r="I1" t="str">
            <v>SCHEDULE A</v>
          </cell>
        </row>
        <row r="2">
          <cell r="A2" t="str">
            <v>SANDY CREEK UTILITIES, INC.</v>
          </cell>
          <cell r="I2" t="str">
            <v>SANDY CREEK UTILITIES, INC.</v>
          </cell>
        </row>
        <row r="3">
          <cell r="A3" t="str">
            <v>SUPPORTING SCHEDULE - DETAIL DESCRIPTION OF PRO FORMA ADJUSTMENTS TO RATE BASE - WATER</v>
          </cell>
          <cell r="I3" t="str">
            <v>SUPPORTING SCHEDULE - DETAIL DESCRIPTION OF PRO FORMA ADJUSTMENTS TO RATE BASE - WATER</v>
          </cell>
        </row>
        <row r="5">
          <cell r="A5" t="str">
            <v>Line</v>
          </cell>
          <cell r="I5" t="str">
            <v>Line</v>
          </cell>
        </row>
        <row r="6">
          <cell r="A6" t="str">
            <v>No.</v>
          </cell>
          <cell r="B6" t="str">
            <v>Description</v>
          </cell>
          <cell r="G6" t="str">
            <v>Water</v>
          </cell>
          <cell r="H6" t="str">
            <v>Wastewater</v>
          </cell>
          <cell r="I6" t="str">
            <v>No.</v>
          </cell>
          <cell r="J6" t="str">
            <v>Description</v>
          </cell>
          <cell r="O6" t="str">
            <v>Water</v>
          </cell>
          <cell r="P6" t="str">
            <v>Wastewater</v>
          </cell>
        </row>
        <row r="8">
          <cell r="B8" t="str">
            <v>(A)</v>
          </cell>
          <cell r="C8" t="str">
            <v xml:space="preserve">Test year revenue </v>
          </cell>
          <cell r="J8" t="str">
            <v>(E)</v>
          </cell>
          <cell r="K8" t="str">
            <v>Revenue Increase</v>
          </cell>
        </row>
        <row r="9">
          <cell r="C9" t="str">
            <v>To accrued Fire Protection Revenues for the test year</v>
          </cell>
          <cell r="G9">
            <v>3850.59</v>
          </cell>
          <cell r="K9" t="str">
            <v>Increase in revenue required by the Utility to realize a</v>
          </cell>
        </row>
        <row r="10">
          <cell r="C10" t="str">
            <v>Test year revenue - actual per Schedule B-4</v>
          </cell>
          <cell r="G10">
            <v>0</v>
          </cell>
          <cell r="K10">
            <v>0</v>
          </cell>
          <cell r="L10" t="str">
            <v>% rate of return</v>
          </cell>
          <cell r="O10">
            <v>0</v>
          </cell>
        </row>
        <row r="12">
          <cell r="C12" t="str">
            <v>Adjustment required</v>
          </cell>
          <cell r="G12">
            <v>3850.59</v>
          </cell>
          <cell r="H12">
            <v>0</v>
          </cell>
          <cell r="J12" t="str">
            <v>(F)</v>
          </cell>
          <cell r="K12" t="str">
            <v>Operations &amp; Maintenance (O &amp; M) Expenses</v>
          </cell>
        </row>
        <row r="13">
          <cell r="K13" t="str">
            <v>(1)  Salaries &amp; Wages</v>
          </cell>
        </row>
        <row r="14">
          <cell r="B14" t="str">
            <v>(B)</v>
          </cell>
          <cell r="C14" t="str">
            <v>Operations &amp; Maintenance (O &amp; M) Expenses</v>
          </cell>
          <cell r="K14" t="str">
            <v>A) Add sewer plant laborer</v>
          </cell>
          <cell r="P14">
            <v>0</v>
          </cell>
        </row>
        <row r="15">
          <cell r="C15" t="str">
            <v>(1) Engineering</v>
          </cell>
          <cell r="K15" t="str">
            <v>B) Add plant operator</v>
          </cell>
          <cell r="O15">
            <v>0</v>
          </cell>
        </row>
        <row r="16">
          <cell r="C16" t="str">
            <v>A) Remove engineering expense benefiting future periods</v>
          </cell>
          <cell r="G16">
            <v>0</v>
          </cell>
          <cell r="H16">
            <v>0</v>
          </cell>
          <cell r="K16" t="str">
            <v>C) Reclassify salaries of general and administrative  employees</v>
          </cell>
        </row>
        <row r="17">
          <cell r="C17" t="str">
            <v>B) Remove engineering expense for abandoned projects</v>
          </cell>
          <cell r="K17" t="str">
            <v>to utility per Adjustment (F)(5)(J) (below)</v>
          </cell>
        </row>
        <row r="18">
          <cell r="C18" t="str">
            <v xml:space="preserve">C) Annual amortization of expenses benefiting future </v>
          </cell>
          <cell r="O18" t="str">
            <v>.</v>
          </cell>
        </row>
        <row r="19">
          <cell r="C19" t="str">
            <v>periods (5 years)</v>
          </cell>
          <cell r="G19">
            <v>0</v>
          </cell>
          <cell r="H19">
            <v>0</v>
          </cell>
          <cell r="K19" t="str">
            <v>Total salaries and wages</v>
          </cell>
          <cell r="O19">
            <v>0</v>
          </cell>
          <cell r="P19">
            <v>0</v>
          </cell>
        </row>
        <row r="21">
          <cell r="C21" t="str">
            <v>Net adjustment</v>
          </cell>
          <cell r="G21">
            <v>0</v>
          </cell>
          <cell r="H21">
            <v>0</v>
          </cell>
          <cell r="K21" t="str">
            <v>(2) DEP required expenses per permit renewal conditions (1)</v>
          </cell>
        </row>
        <row r="22">
          <cell r="K22" t="str">
            <v>A) Additional testing</v>
          </cell>
        </row>
        <row r="23">
          <cell r="C23" t="str">
            <v>(2) Legal</v>
          </cell>
          <cell r="K23" t="str">
            <v>B) Annual meter calibration</v>
          </cell>
        </row>
        <row r="24">
          <cell r="C24" t="str">
            <v>A) Reclassify legal expenses to deferred account</v>
          </cell>
          <cell r="K24" t="str">
            <v>C) Clean &amp; scarify pond</v>
          </cell>
        </row>
        <row r="25">
          <cell r="C25" t="str">
            <v>B) Reclassify rate case expense</v>
          </cell>
          <cell r="G25">
            <v>0</v>
          </cell>
          <cell r="H25">
            <v>0</v>
          </cell>
          <cell r="K25" t="str">
            <v>D) Aquatic weed control</v>
          </cell>
        </row>
        <row r="26">
          <cell r="K26" t="str">
            <v>E) Mow &amp; maintain pond embankments and access areas</v>
          </cell>
        </row>
        <row r="27">
          <cell r="C27" t="str">
            <v>Net adjustment</v>
          </cell>
          <cell r="G27">
            <v>0</v>
          </cell>
          <cell r="H27">
            <v>0</v>
          </cell>
          <cell r="K27" t="str">
            <v>F) Increase in purchased power due required plant additions</v>
          </cell>
        </row>
        <row r="28">
          <cell r="K28" t="str">
            <v>G) Monitor 5 sites</v>
          </cell>
        </row>
        <row r="29">
          <cell r="C29" t="str">
            <v>(3) Other Expenses</v>
          </cell>
          <cell r="K29" t="str">
            <v>H) Soil testing</v>
          </cell>
        </row>
        <row r="30">
          <cell r="C30" t="str">
            <v>A) Remove miscellaneous non-utility expenses</v>
          </cell>
          <cell r="K30" t="str">
            <v>I) Engineering reports to DEP</v>
          </cell>
          <cell r="P30">
            <v>0</v>
          </cell>
        </row>
        <row r="31">
          <cell r="C31" t="str">
            <v>B) Adjust management fees for prior period expense</v>
          </cell>
        </row>
        <row r="32">
          <cell r="C32" t="str">
            <v>C) Remove and defer cost of painting facilities</v>
          </cell>
          <cell r="K32" t="str">
            <v>Total DEP required annual expenses</v>
          </cell>
          <cell r="P32">
            <v>0</v>
          </cell>
        </row>
        <row r="33">
          <cell r="C33" t="str">
            <v>D) Amortize deferred cost of painting facilities (5 years)</v>
          </cell>
          <cell r="G33">
            <v>0</v>
          </cell>
          <cell r="H33" t="str">
            <v xml:space="preserve"> </v>
          </cell>
        </row>
        <row r="34">
          <cell r="K34" t="str">
            <v>(3) Y2k compliance expenditures</v>
          </cell>
        </row>
        <row r="35">
          <cell r="C35" t="str">
            <v>Net adjustment</v>
          </cell>
          <cell r="G35">
            <v>0</v>
          </cell>
          <cell r="H35">
            <v>0</v>
          </cell>
          <cell r="K35" t="str">
            <v>A) Service bureau access license</v>
          </cell>
        </row>
        <row r="36">
          <cell r="K36" t="str">
            <v>B) Annual software fees</v>
          </cell>
        </row>
        <row r="37">
          <cell r="C37" t="str">
            <v>Total adjustment to O &amp; M Expense</v>
          </cell>
          <cell r="G37">
            <v>0</v>
          </cell>
          <cell r="H37">
            <v>0</v>
          </cell>
          <cell r="K37" t="str">
            <v>C) Annual telecommunications charges</v>
          </cell>
        </row>
        <row r="38">
          <cell r="K38" t="str">
            <v>D) Remove test year telecommunications charges</v>
          </cell>
        </row>
        <row r="39">
          <cell r="B39" t="str">
            <v>(C)</v>
          </cell>
          <cell r="C39" t="str">
            <v>Non-used and useful depreciation</v>
          </cell>
          <cell r="K39" t="str">
            <v>E) MIS manager allocated charges</v>
          </cell>
        </row>
        <row r="40">
          <cell r="C40" t="str">
            <v>Non-used and useful depreciation per Page B-14</v>
          </cell>
          <cell r="H40">
            <v>0</v>
          </cell>
          <cell r="K40" t="str">
            <v>F) Remove test year MIS manager allocated charges</v>
          </cell>
        </row>
        <row r="41">
          <cell r="K41" t="str">
            <v>G) Service bureau processing fees</v>
          </cell>
        </row>
        <row r="42">
          <cell r="B42" t="str">
            <v>(D)</v>
          </cell>
          <cell r="C42" t="str">
            <v>Taxes Other Than Income</v>
          </cell>
          <cell r="K42" t="str">
            <v>H) Remove test year service bureau processing fees</v>
          </cell>
          <cell r="O42">
            <v>0</v>
          </cell>
          <cell r="P42">
            <v>0</v>
          </cell>
        </row>
        <row r="43">
          <cell r="C43" t="str">
            <v>(2) Regulatory Assessment Fees (RAF's)</v>
          </cell>
        </row>
        <row r="44">
          <cell r="C44" t="str">
            <v xml:space="preserve">     RAF's associated with Adjustment (A) X 4.5%</v>
          </cell>
          <cell r="G44">
            <v>173</v>
          </cell>
          <cell r="H44">
            <v>0</v>
          </cell>
          <cell r="K44" t="str">
            <v>Total Y2k compliance expenditures</v>
          </cell>
          <cell r="O44">
            <v>0</v>
          </cell>
          <cell r="P44">
            <v>0</v>
          </cell>
        </row>
        <row r="49">
          <cell r="A49" t="str">
            <v>SCHEDULE A</v>
          </cell>
          <cell r="I49" t="str">
            <v>SCHEDULE A</v>
          </cell>
        </row>
        <row r="50">
          <cell r="A50" t="str">
            <v>SANDY CREEK UTILITIES, INC.</v>
          </cell>
          <cell r="I50" t="str">
            <v>SANDY CREEK UTILITIES, INC.</v>
          </cell>
        </row>
        <row r="51">
          <cell r="A51" t="str">
            <v>SUPPORTING SCHEDULE - DETAIL DESCRIPTION OF PRO FORMA ADJUSTMENTS TO RATE BASE - WATER</v>
          </cell>
          <cell r="I51" t="str">
            <v>SUPPORTING SCHEDULE - DETAIL DESCRIPTION OF PRO FORMA ADJUSTMENTS TO RATE BASE - WATER</v>
          </cell>
        </row>
        <row r="53">
          <cell r="A53" t="str">
            <v>Line</v>
          </cell>
          <cell r="I53" t="str">
            <v>Line</v>
          </cell>
        </row>
        <row r="54">
          <cell r="A54" t="str">
            <v>No.</v>
          </cell>
          <cell r="B54" t="str">
            <v>Description</v>
          </cell>
          <cell r="G54" t="str">
            <v>Water</v>
          </cell>
          <cell r="H54" t="str">
            <v>Wastewater</v>
          </cell>
          <cell r="I54" t="str">
            <v>No.</v>
          </cell>
          <cell r="J54" t="str">
            <v>Description</v>
          </cell>
          <cell r="O54" t="str">
            <v>Water</v>
          </cell>
          <cell r="P54" t="str">
            <v>Wastewater</v>
          </cell>
        </row>
        <row r="56">
          <cell r="B56" t="str">
            <v>(F)</v>
          </cell>
          <cell r="C56" t="str">
            <v>Operations &amp; Maintenance (O &amp; M) Expenses (Continued)</v>
          </cell>
          <cell r="J56" t="str">
            <v>(G)</v>
          </cell>
          <cell r="K56" t="str">
            <v>Depreciation Expense (Continued)</v>
          </cell>
        </row>
        <row r="57">
          <cell r="C57" t="str">
            <v>(4) Amortization of rate case expense</v>
          </cell>
          <cell r="K57" t="str">
            <v>(1) Depreciation on assets per Schedule A-3 (Continued)</v>
          </cell>
        </row>
        <row r="58">
          <cell r="C58" t="str">
            <v>Amortization per Schedule B-10</v>
          </cell>
          <cell r="G58">
            <v>0</v>
          </cell>
          <cell r="H58">
            <v>0</v>
          </cell>
          <cell r="K58" t="str">
            <v>K) Convert old generator to mobile</v>
          </cell>
          <cell r="O58">
            <v>0</v>
          </cell>
          <cell r="P58">
            <v>0</v>
          </cell>
        </row>
        <row r="59">
          <cell r="C59" t="str">
            <v>Less: Test year amortization</v>
          </cell>
          <cell r="G59">
            <v>0</v>
          </cell>
          <cell r="H59">
            <v>0</v>
          </cell>
          <cell r="K59" t="str">
            <v>L) Capitalize WIP - Indian Mound Rd</v>
          </cell>
        </row>
        <row r="60">
          <cell r="K60" t="str">
            <v>M) Capitalize WIP - Berms at Ponds 6 &amp; 7</v>
          </cell>
          <cell r="O60" t="str">
            <v xml:space="preserve"> </v>
          </cell>
        </row>
        <row r="61">
          <cell r="C61" t="str">
            <v>Net rate case amortization</v>
          </cell>
          <cell r="G61">
            <v>0</v>
          </cell>
          <cell r="H61">
            <v>0</v>
          </cell>
        </row>
        <row r="62">
          <cell r="K62" t="str">
            <v>Total adjustment required</v>
          </cell>
          <cell r="O62">
            <v>0</v>
          </cell>
          <cell r="P62">
            <v>0</v>
          </cell>
        </row>
        <row r="63">
          <cell r="C63" t="str">
            <v>(5) Other Expenses</v>
          </cell>
        </row>
        <row r="64">
          <cell r="C64" t="str">
            <v>A) Indianwood maintenance (2)</v>
          </cell>
          <cell r="K64" t="str">
            <v>(2) Depreciation on assets acquired during the test year</v>
          </cell>
        </row>
        <row r="65">
          <cell r="C65" t="str">
            <v>B) Copier expenses</v>
          </cell>
          <cell r="K65" t="str">
            <v>A) Total annual depreciation</v>
          </cell>
        </row>
        <row r="66">
          <cell r="C66" t="str">
            <v>C) T-1 line expenses</v>
          </cell>
          <cell r="K66" t="str">
            <v>B) Remove depreciation taken during test year</v>
          </cell>
          <cell r="O66">
            <v>0</v>
          </cell>
          <cell r="P66">
            <v>0</v>
          </cell>
        </row>
        <row r="67">
          <cell r="C67" t="str">
            <v>D) Sludge hauling expenses</v>
          </cell>
        </row>
        <row r="68">
          <cell r="C68" t="str">
            <v>E) Remove test year sludge hauling expenses</v>
          </cell>
          <cell r="K68" t="str">
            <v>Total adjustment required</v>
          </cell>
          <cell r="O68">
            <v>0</v>
          </cell>
          <cell r="P68">
            <v>0</v>
          </cell>
        </row>
        <row r="69">
          <cell r="C69" t="str">
            <v>F) Land lease for effluent disposal</v>
          </cell>
        </row>
        <row r="70">
          <cell r="C70" t="str">
            <v>G) Remove test year land lease for effluent disposal</v>
          </cell>
          <cell r="K70" t="str">
            <v>(3) Non-used and useful depreciation</v>
          </cell>
        </row>
        <row r="71">
          <cell r="C71" t="str">
            <v>H) Adjust benefits for increase in health insurance</v>
          </cell>
          <cell r="K71" t="str">
            <v>Non-used and useful depreciation on Adjustment 1(C) above</v>
          </cell>
          <cell r="P71">
            <v>0</v>
          </cell>
        </row>
        <row r="72">
          <cell r="C72" t="str">
            <v>I) Adjust management fees for increase in health insurance</v>
          </cell>
        </row>
        <row r="73">
          <cell r="C73" t="str">
            <v>J) Adjust management fees for reclassification of utility employees</v>
          </cell>
          <cell r="K73" t="str">
            <v>Total depreciation adjustment</v>
          </cell>
          <cell r="O73">
            <v>0</v>
          </cell>
          <cell r="P73">
            <v>0</v>
          </cell>
        </row>
        <row r="74">
          <cell r="C74" t="str">
            <v>from management fees to direct utility</v>
          </cell>
        </row>
        <row r="75">
          <cell r="C75" t="str">
            <v xml:space="preserve">K) Adjust employee benefits for reclassification of utility </v>
          </cell>
          <cell r="J75" t="str">
            <v>(H)</v>
          </cell>
          <cell r="K75" t="str">
            <v>Amortization</v>
          </cell>
        </row>
        <row r="76">
          <cell r="C76" t="str">
            <v>employees per (F)(5)(J) (above)</v>
          </cell>
          <cell r="K76" t="str">
            <v>Annual amortization of deferred legal expenses for acquisition</v>
          </cell>
        </row>
        <row r="77">
          <cell r="C77" t="str">
            <v>L) Employee benefits for new employees per (F)(1)(A) and</v>
          </cell>
          <cell r="K77" t="str">
            <v>of Indianwood system per (B)(2)(A) (above)</v>
          </cell>
          <cell r="O77">
            <v>0</v>
          </cell>
          <cell r="P77">
            <v>0</v>
          </cell>
        </row>
        <row r="78">
          <cell r="C78" t="str">
            <v>(F)(1)(B) (above)</v>
          </cell>
          <cell r="G78">
            <v>0</v>
          </cell>
          <cell r="H78">
            <v>0</v>
          </cell>
        </row>
        <row r="79">
          <cell r="J79" t="str">
            <v>(I)</v>
          </cell>
          <cell r="K79" t="str">
            <v>Taxes Other Than Income</v>
          </cell>
        </row>
        <row r="80">
          <cell r="C80" t="str">
            <v>Total other expenses</v>
          </cell>
          <cell r="G80">
            <v>0</v>
          </cell>
          <cell r="H80">
            <v>0</v>
          </cell>
          <cell r="K80" t="str">
            <v>(1) Regulatory Assessment Fees (RAF's)</v>
          </cell>
        </row>
        <row r="81">
          <cell r="K81" t="str">
            <v>Total revenue requested</v>
          </cell>
          <cell r="O81">
            <v>0</v>
          </cell>
          <cell r="P81">
            <v>0</v>
          </cell>
        </row>
        <row r="82">
          <cell r="C82" t="str">
            <v>Total adjustments to O &amp; M expenses</v>
          </cell>
          <cell r="G82">
            <v>0</v>
          </cell>
          <cell r="H82">
            <v>0</v>
          </cell>
          <cell r="K82" t="str">
            <v>RAF rate</v>
          </cell>
          <cell r="O82">
            <v>4.4999999999999998E-2</v>
          </cell>
        </row>
        <row r="84">
          <cell r="B84" t="str">
            <v>(G)</v>
          </cell>
          <cell r="C84" t="str">
            <v>Depreciation Expense</v>
          </cell>
          <cell r="K84" t="str">
            <v>Total RAF's</v>
          </cell>
          <cell r="O84">
            <v>0</v>
          </cell>
          <cell r="P84">
            <v>0</v>
          </cell>
        </row>
        <row r="85">
          <cell r="C85" t="str">
            <v>(1) Depreciation on assets per Schedule A-3</v>
          </cell>
          <cell r="K85" t="str">
            <v>Adjusted test year RAF's</v>
          </cell>
          <cell r="O85">
            <v>0</v>
          </cell>
        </row>
        <row r="86">
          <cell r="C86" t="str">
            <v>A) Truck addition</v>
          </cell>
          <cell r="G86">
            <v>0</v>
          </cell>
          <cell r="H86">
            <v>0</v>
          </cell>
        </row>
        <row r="87">
          <cell r="C87" t="str">
            <v>B) Truck addition</v>
          </cell>
          <cell r="K87" t="str">
            <v>Adjustment required</v>
          </cell>
          <cell r="O87">
            <v>0</v>
          </cell>
          <cell r="P87">
            <v>0</v>
          </cell>
        </row>
        <row r="88">
          <cell r="C88" t="str">
            <v>C) DEP required improvements</v>
          </cell>
        </row>
        <row r="89">
          <cell r="C89" t="str">
            <v>D) Copier</v>
          </cell>
          <cell r="K89" t="str">
            <v>(2) Payroll Taxes</v>
          </cell>
        </row>
        <row r="90">
          <cell r="C90" t="str">
            <v>F) T-1 line</v>
          </cell>
          <cell r="K90" t="str">
            <v>Total increase in salaries per Adjustment (F)(1) (above)</v>
          </cell>
          <cell r="O90">
            <v>0</v>
          </cell>
          <cell r="P90">
            <v>0</v>
          </cell>
        </row>
        <row r="91">
          <cell r="C91" t="str">
            <v>G) Water plant improvements</v>
          </cell>
          <cell r="K91" t="str">
            <v>Payroll tax rate</v>
          </cell>
          <cell r="O91">
            <v>7.6499999999999999E-2</v>
          </cell>
        </row>
        <row r="92">
          <cell r="C92" t="str">
            <v>H) Phone system</v>
          </cell>
        </row>
        <row r="93">
          <cell r="C93" t="str">
            <v>I) Water plant tie-in to sewer plant</v>
          </cell>
          <cell r="K93" t="str">
            <v>Total increase in payroll taxes</v>
          </cell>
          <cell r="O93">
            <v>0</v>
          </cell>
          <cell r="P93">
            <v>0</v>
          </cell>
        </row>
        <row r="94">
          <cell r="C94" t="str">
            <v>J) Generator</v>
          </cell>
        </row>
        <row r="97">
          <cell r="A97" t="str">
            <v>SCHEDULE A</v>
          </cell>
          <cell r="I97" t="str">
            <v>SCHEDULE A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INDEX"/>
      <sheetName val="SCH A, C, G, H"/>
      <sheetName val="A INC STAT, PROFORMA"/>
      <sheetName val="ACCT RECON EXCERPT"/>
      <sheetName val="B - BAL SHT"/>
      <sheetName val="C, D - RATES &amp; REV"/>
      <sheetName val="E - ANNUALIZED REVENUES"/>
      <sheetName val="F - FIXED ASSETS &amp; DEP"/>
      <sheetName val="PLANT ACCT REC"/>
      <sheetName val="G O&amp;M EXPENSE ADJUSTMENTS"/>
      <sheetName val="B 3"/>
      <sheetName val="A1 OPERATING INCOME ADJUST"/>
      <sheetName val="H - COMP O&amp;M EXP"/>
      <sheetName val="I RATE CASE EXP"/>
      <sheetName val="J1 RATE BASE &amp; ROR EXIST. RATES"/>
      <sheetName val="J2 RATE BASE &amp; ROR PROP. RATES"/>
      <sheetName val="A 3 RATE BASE ADJ."/>
      <sheetName val="R CIAC SCHED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">
          <cell r="A1" t="str">
            <v>SCHEDULE A</v>
          </cell>
          <cell r="I1" t="str">
            <v>SCHEDULE A</v>
          </cell>
        </row>
        <row r="2">
          <cell r="A2" t="str">
            <v>SANDY CREEK UTILITIES, INC.</v>
          </cell>
          <cell r="I2" t="str">
            <v>SANDY CREEK UTILITIES, INC.</v>
          </cell>
        </row>
        <row r="3">
          <cell r="A3" t="str">
            <v>SUPPORTING SCHEDULE - DETAIL DESCRIPTION OF PRO FORMA ADJUSTMENTS TO RATE BASE - WATER</v>
          </cell>
          <cell r="I3" t="str">
            <v>SUPPORTING SCHEDULE - DETAIL DESCRIPTION OF PRO FORMA ADJUSTMENTS TO RATE BASE - WATER</v>
          </cell>
        </row>
        <row r="5">
          <cell r="A5" t="str">
            <v>Line</v>
          </cell>
          <cell r="I5" t="str">
            <v>Line</v>
          </cell>
        </row>
        <row r="6">
          <cell r="A6" t="str">
            <v>No.</v>
          </cell>
          <cell r="B6" t="str">
            <v>Description</v>
          </cell>
          <cell r="G6" t="str">
            <v>Water</v>
          </cell>
          <cell r="H6" t="str">
            <v>Wastewater</v>
          </cell>
          <cell r="I6" t="str">
            <v>No.</v>
          </cell>
          <cell r="J6" t="str">
            <v>Description</v>
          </cell>
          <cell r="O6" t="str">
            <v>Water</v>
          </cell>
          <cell r="P6" t="str">
            <v>Wastewater</v>
          </cell>
        </row>
        <row r="8">
          <cell r="B8" t="str">
            <v>(A)</v>
          </cell>
          <cell r="C8" t="str">
            <v xml:space="preserve">Test year revenue </v>
          </cell>
          <cell r="J8" t="str">
            <v>(E)</v>
          </cell>
          <cell r="K8" t="str">
            <v>Revenue Increase</v>
          </cell>
        </row>
        <row r="9">
          <cell r="C9" t="str">
            <v>To accrued Fire Protection Revenues for the test year</v>
          </cell>
          <cell r="G9">
            <v>3850.59</v>
          </cell>
          <cell r="K9" t="str">
            <v>Increase in revenue required by the Utility to realize a</v>
          </cell>
        </row>
        <row r="10">
          <cell r="C10" t="str">
            <v>Test year revenue - actual per Schedule B-4</v>
          </cell>
          <cell r="G10">
            <v>0</v>
          </cell>
          <cell r="K10">
            <v>0</v>
          </cell>
          <cell r="L10" t="str">
            <v>% rate of return</v>
          </cell>
          <cell r="O10">
            <v>0</v>
          </cell>
        </row>
        <row r="12">
          <cell r="C12" t="str">
            <v>Adjustment required</v>
          </cell>
          <cell r="G12">
            <v>3850.59</v>
          </cell>
          <cell r="H12">
            <v>0</v>
          </cell>
          <cell r="J12" t="str">
            <v>(F)</v>
          </cell>
          <cell r="K12" t="str">
            <v>Operations &amp; Maintenance (O &amp; M) Expenses</v>
          </cell>
        </row>
        <row r="13">
          <cell r="K13" t="str">
            <v>(1)  Salaries &amp; Wages</v>
          </cell>
        </row>
        <row r="14">
          <cell r="B14" t="str">
            <v>(B)</v>
          </cell>
          <cell r="C14" t="str">
            <v>Operations &amp; Maintenance (O &amp; M) Expenses</v>
          </cell>
          <cell r="K14" t="str">
            <v>A) Add sewer plant laborer</v>
          </cell>
          <cell r="P14">
            <v>0</v>
          </cell>
        </row>
        <row r="15">
          <cell r="C15" t="str">
            <v>(1) Engineering</v>
          </cell>
          <cell r="K15" t="str">
            <v>B) Add plant operator</v>
          </cell>
          <cell r="O15">
            <v>0</v>
          </cell>
        </row>
        <row r="16">
          <cell r="C16" t="str">
            <v>A) Remove engineering expense benefiting future periods</v>
          </cell>
          <cell r="G16">
            <v>0</v>
          </cell>
          <cell r="H16">
            <v>0</v>
          </cell>
          <cell r="K16" t="str">
            <v>C) Reclassify salaries of general and administrative  employees</v>
          </cell>
        </row>
        <row r="17">
          <cell r="C17" t="str">
            <v>B) Remove engineering expense for abandoned projects</v>
          </cell>
          <cell r="K17" t="str">
            <v>to utility per Adjustment (F)(5)(J) (below)</v>
          </cell>
        </row>
        <row r="18">
          <cell r="C18" t="str">
            <v xml:space="preserve">C) Annual amortization of expenses benefiting future </v>
          </cell>
          <cell r="O18" t="str">
            <v>.</v>
          </cell>
        </row>
        <row r="19">
          <cell r="C19" t="str">
            <v>periods (5 years)</v>
          </cell>
          <cell r="G19">
            <v>0</v>
          </cell>
          <cell r="H19">
            <v>0</v>
          </cell>
          <cell r="K19" t="str">
            <v>Total salaries and wages</v>
          </cell>
          <cell r="O19">
            <v>0</v>
          </cell>
          <cell r="P19">
            <v>0</v>
          </cell>
        </row>
        <row r="21">
          <cell r="C21" t="str">
            <v>Net adjustment</v>
          </cell>
          <cell r="G21">
            <v>0</v>
          </cell>
          <cell r="H21">
            <v>0</v>
          </cell>
          <cell r="K21" t="str">
            <v>(2) DEP required expenses per permit renewal conditions (1)</v>
          </cell>
        </row>
        <row r="22">
          <cell r="K22" t="str">
            <v>A) Additional testing</v>
          </cell>
        </row>
        <row r="23">
          <cell r="C23" t="str">
            <v>(2) Legal</v>
          </cell>
          <cell r="K23" t="str">
            <v>B) Annual meter calibration</v>
          </cell>
        </row>
        <row r="24">
          <cell r="C24" t="str">
            <v>A) Reclassify legal expenses to deferred account</v>
          </cell>
          <cell r="K24" t="str">
            <v>C) Clean &amp; scarify pond</v>
          </cell>
        </row>
        <row r="25">
          <cell r="C25" t="str">
            <v>B) Reclassify rate case expense</v>
          </cell>
          <cell r="G25">
            <v>0</v>
          </cell>
          <cell r="H25">
            <v>0</v>
          </cell>
          <cell r="K25" t="str">
            <v>D) Aquatic weed control</v>
          </cell>
        </row>
        <row r="26">
          <cell r="K26" t="str">
            <v>E) Mow &amp; maintain pond embankments and access areas</v>
          </cell>
        </row>
        <row r="27">
          <cell r="C27" t="str">
            <v>Net adjustment</v>
          </cell>
          <cell r="G27">
            <v>0</v>
          </cell>
          <cell r="H27">
            <v>0</v>
          </cell>
          <cell r="K27" t="str">
            <v>F) Increase in purchased power due required plant additions</v>
          </cell>
        </row>
        <row r="28">
          <cell r="K28" t="str">
            <v>G) Monitor 5 sites</v>
          </cell>
        </row>
        <row r="29">
          <cell r="C29" t="str">
            <v>(3) Other Expenses</v>
          </cell>
          <cell r="K29" t="str">
            <v>H) Soil testing</v>
          </cell>
        </row>
        <row r="30">
          <cell r="C30" t="str">
            <v>A) Remove miscellaneous non-utility expenses</v>
          </cell>
          <cell r="K30" t="str">
            <v>I) Engineering reports to DEP</v>
          </cell>
          <cell r="P30">
            <v>0</v>
          </cell>
        </row>
        <row r="31">
          <cell r="C31" t="str">
            <v>B) Adjust management fees for prior period expense</v>
          </cell>
        </row>
        <row r="32">
          <cell r="C32" t="str">
            <v>C) Remove and defer cost of painting facilities</v>
          </cell>
          <cell r="K32" t="str">
            <v>Total DEP required annual expenses</v>
          </cell>
          <cell r="P32">
            <v>0</v>
          </cell>
        </row>
        <row r="33">
          <cell r="C33" t="str">
            <v>D) Amortize deferred cost of painting facilities (5 years)</v>
          </cell>
          <cell r="G33">
            <v>0</v>
          </cell>
          <cell r="H33" t="str">
            <v xml:space="preserve"> </v>
          </cell>
        </row>
        <row r="34">
          <cell r="K34" t="str">
            <v>(3) Y2k compliance expenditures</v>
          </cell>
        </row>
        <row r="35">
          <cell r="C35" t="str">
            <v>Net adjustment</v>
          </cell>
          <cell r="G35">
            <v>0</v>
          </cell>
          <cell r="H35">
            <v>0</v>
          </cell>
          <cell r="K35" t="str">
            <v>A) Service bureau access license</v>
          </cell>
        </row>
        <row r="36">
          <cell r="K36" t="str">
            <v>B) Annual software fees</v>
          </cell>
        </row>
        <row r="37">
          <cell r="C37" t="str">
            <v>Total adjustment to O &amp; M Expense</v>
          </cell>
          <cell r="G37">
            <v>0</v>
          </cell>
          <cell r="H37">
            <v>0</v>
          </cell>
          <cell r="K37" t="str">
            <v>C) Annual telecommunications charges</v>
          </cell>
        </row>
        <row r="38">
          <cell r="K38" t="str">
            <v>D) Remove test year telecommunications charges</v>
          </cell>
        </row>
        <row r="39">
          <cell r="B39" t="str">
            <v>(C)</v>
          </cell>
          <cell r="C39" t="str">
            <v>Non-used and useful depreciation</v>
          </cell>
          <cell r="K39" t="str">
            <v>E) MIS manager allocated charges</v>
          </cell>
        </row>
        <row r="40">
          <cell r="C40" t="str">
            <v>Non-used and useful depreciation per Page B-14</v>
          </cell>
          <cell r="H40">
            <v>0</v>
          </cell>
          <cell r="K40" t="str">
            <v>F) Remove test year MIS manager allocated charges</v>
          </cell>
        </row>
        <row r="41">
          <cell r="K41" t="str">
            <v>G) Service bureau processing fees</v>
          </cell>
        </row>
        <row r="42">
          <cell r="B42" t="str">
            <v>(D)</v>
          </cell>
          <cell r="C42" t="str">
            <v>Taxes Other Than Income</v>
          </cell>
          <cell r="K42" t="str">
            <v>H) Remove test year service bureau processing fees</v>
          </cell>
          <cell r="O42">
            <v>0</v>
          </cell>
          <cell r="P42">
            <v>0</v>
          </cell>
        </row>
        <row r="43">
          <cell r="C43" t="str">
            <v>(2) Regulatory Assessment Fees (RAF's)</v>
          </cell>
        </row>
        <row r="44">
          <cell r="C44" t="str">
            <v xml:space="preserve">     RAF's associated with Adjustment (A) X 4.5%</v>
          </cell>
          <cell r="G44">
            <v>173</v>
          </cell>
          <cell r="H44">
            <v>0</v>
          </cell>
          <cell r="K44" t="str">
            <v>Total Y2k compliance expenditures</v>
          </cell>
          <cell r="O44">
            <v>0</v>
          </cell>
          <cell r="P44">
            <v>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Cover Sheet"/>
      <sheetName val="SE50 JE Clear WSC"/>
      <sheetName val="SE50 JE WSC"/>
      <sheetName val="SE50 JE Benefits"/>
      <sheetName val="SE50 JE Sal &amp; PR Tax"/>
      <sheetName val="Summary by State"/>
      <sheetName val="Summary by Co"/>
      <sheetName val="Salary Alloc"/>
      <sheetName val="FICA Alloc"/>
      <sheetName val="FUT Alloc"/>
      <sheetName val="SUT Alloc"/>
      <sheetName val="Pension Alloc"/>
      <sheetName val="401k Alloc"/>
      <sheetName val="Health Alloc"/>
      <sheetName val="Other Alloc"/>
      <sheetName val="Cust Eq %"/>
      <sheetName val="Cust Eq Allocation"/>
      <sheetName val="Benefits Rates Input"/>
      <sheetName val="GL Detail"/>
      <sheetName val="Salary Input"/>
      <sheetName val="Employee Info Input"/>
      <sheetName val="Employee by Sub Input"/>
      <sheetName val="Cust Eq Input"/>
      <sheetName val="InvoiceBill Count Input"/>
      <sheetName val="Prior Allocations Input"/>
      <sheetName val="FORM.COS.SUBS.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Macros"/>
      <sheetName val="COVER"/>
      <sheetName val="CONTENTS vol 2"/>
      <sheetName val="CONTENTS vol 1"/>
      <sheetName val="A 1"/>
      <sheetName val="A 2"/>
      <sheetName val="A 3"/>
      <sheetName val="A 4"/>
      <sheetName val="A 5"/>
      <sheetName val="A 5 (a)"/>
      <sheetName val="A 6"/>
      <sheetName val="A 6 (a)"/>
      <sheetName val="A 7"/>
      <sheetName val="A 8"/>
      <sheetName val="A 9"/>
      <sheetName val="A 9 (a)"/>
      <sheetName val="A 10"/>
      <sheetName val="A 10 (a)"/>
      <sheetName val="A 11"/>
      <sheetName val="A 12"/>
      <sheetName val="A 12 (a)"/>
      <sheetName val="A 13"/>
      <sheetName val="A 14"/>
      <sheetName val="A 14 (a)"/>
      <sheetName val="A 15"/>
      <sheetName val="A 16"/>
      <sheetName val="A 17"/>
      <sheetName val="A 18"/>
      <sheetName val="A 19 "/>
      <sheetName val="B 1"/>
      <sheetName val="B 2"/>
      <sheetName val="B 3"/>
      <sheetName val="B 4"/>
      <sheetName val="B 5"/>
      <sheetName val="B 5 (a)"/>
      <sheetName val="B 6"/>
      <sheetName val="B 6 (a)"/>
      <sheetName val="B 7"/>
      <sheetName val="B 8"/>
      <sheetName val="B 9"/>
      <sheetName val="B 10"/>
      <sheetName val="B 11"/>
      <sheetName val="B12 - 1.31.2015"/>
      <sheetName val="B12 - 2.28.2015"/>
      <sheetName val="B12 - 3.31.2015"/>
      <sheetName val="B12 - 4.30.2015"/>
      <sheetName val="B12 - 5.31.2015"/>
      <sheetName val="B12 - 6.30.2015"/>
      <sheetName val="B12 - 7.31.2015"/>
      <sheetName val="B12 - 8.31.2015"/>
      <sheetName val="B12 - 9.30.2015"/>
      <sheetName val="B12 - 10.31.2015"/>
      <sheetName val="B12 - 11.30.2015"/>
      <sheetName val="B12 - 12.31.2015"/>
      <sheetName val="B12 - Test Year"/>
      <sheetName val="B 13"/>
      <sheetName val="B 14"/>
      <sheetName val="B 15"/>
      <sheetName val="C INSTRUCT"/>
      <sheetName val="C 1"/>
      <sheetName val="C 2 (w)"/>
      <sheetName val="C 2 (s)"/>
      <sheetName val="C 3"/>
      <sheetName val="C 4"/>
      <sheetName val="C 5 (w)"/>
      <sheetName val="C 5 (s)"/>
      <sheetName val="C 6"/>
      <sheetName val="C 7"/>
      <sheetName val="C 8"/>
      <sheetName val="C 9"/>
      <sheetName val="C 10"/>
      <sheetName val="D 1"/>
      <sheetName val="D 2"/>
      <sheetName val="D 2 (a)"/>
      <sheetName val="D 3"/>
      <sheetName val="D 4"/>
      <sheetName val="D 5"/>
      <sheetName val="D 6"/>
      <sheetName val="D 7"/>
      <sheetName val="E 1 (w) "/>
      <sheetName val="E 1 (s)"/>
      <sheetName val="E 2 (w)"/>
      <sheetName val="E 2 (s)"/>
      <sheetName val="E 3"/>
      <sheetName val="E 4 (w)"/>
      <sheetName val="E 4 (s)"/>
      <sheetName val="E 5 (w)"/>
      <sheetName val="E 5 (s)"/>
      <sheetName val="E 6 (w)"/>
      <sheetName val="E 7"/>
      <sheetName val="E 8"/>
      <sheetName val="E 9"/>
      <sheetName val="E 10"/>
      <sheetName val="E 11"/>
      <sheetName val="E 12"/>
      <sheetName val="E 13"/>
      <sheetName val="E 14"/>
      <sheetName val="A 1 INT"/>
      <sheetName val="A 2 INT"/>
      <sheetName val="A 3 INT"/>
      <sheetName val="B 1 INT"/>
      <sheetName val="B 2 INT"/>
      <sheetName val="B 3 INT"/>
      <sheetName val="B 15 INT"/>
      <sheetName val="C 1 INT"/>
      <sheetName val="C 2 (w) INT "/>
      <sheetName val="C 2 (s) INT"/>
      <sheetName val="C 3 INT"/>
      <sheetName val="C 5 (w) INT"/>
      <sheetName val="C 5 (s) INT"/>
      <sheetName val="D 1 INT"/>
      <sheetName val="D 2 INT"/>
      <sheetName val="E 1 (w) INT"/>
      <sheetName val="E 1 (s) INT"/>
      <sheetName val="E 2 (w) INT"/>
      <sheetName val="E 2 (s) INT"/>
      <sheetName val="Monthly BS -UC Ledger FORMATTED"/>
      <sheetName val="Seminole BS"/>
      <sheetName val="APPENDIX A PLANT ACCT "/>
      <sheetName val="REVENUES TESTING"/>
      <sheetName val="Monthly IS -UC Ledger FORMATTED"/>
      <sheetName val="O&amp;M EXPENSES ALLOCATED"/>
      <sheetName val="TAX EXPENSE"/>
      <sheetName val="13-Mth TY UIF Consol Trial Bal"/>
      <sheetName val="UIF only"/>
      <sheetName val="REVENUE REQUIREMENTS"/>
      <sheetName val="PROFORMA YEAR"/>
      <sheetName val="INTERIM COST OF CAPITAL"/>
      <sheetName val="EQUITY RETURN CALCULATION"/>
      <sheetName val="Leverage Formula"/>
      <sheetName val="Corporate ERC"/>
      <sheetName val="2014_ 2015 UIF ERC"/>
      <sheetName val="2007 - 2009 &amp; Test Year BS"/>
      <sheetName val="Seminole BS W_S Combined"/>
      <sheetName val="C-6 COMBINED"/>
      <sheetName val="Sheet1"/>
      <sheetName val="LTD-lead"/>
      <sheetName val="LTD-detail"/>
      <sheetName val="STD"/>
      <sheetName val="Common Equity"/>
      <sheetName val="ADIT, CD, ITC"/>
      <sheetName val="2015 UIF ERC"/>
      <sheetName val="Sheet2"/>
      <sheetName val="Sheet3"/>
    </sheetNames>
    <sheetDataSet>
      <sheetData sheetId="0">
        <row r="4">
          <cell r="E4" t="str">
            <v>Company:  Utilities, Inc. of Florida - UIF - Seminole County</v>
          </cell>
        </row>
        <row r="7">
          <cell r="E7" t="str">
            <v>Test Year Ended: December 31, 2015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>
        <row r="63">
          <cell r="J63">
            <v>175550.08000000002</v>
          </cell>
        </row>
      </sheetData>
      <sheetData sheetId="43">
        <row r="79">
          <cell r="J79">
            <v>-19882.340000000004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>
        <row r="320">
          <cell r="D320">
            <v>0</v>
          </cell>
        </row>
      </sheetData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>
        <row r="320">
          <cell r="D320">
            <v>0</v>
          </cell>
        </row>
      </sheetData>
      <sheetData sheetId="124">
        <row r="4">
          <cell r="A4" t="str">
            <v>Object</v>
          </cell>
        </row>
      </sheetData>
      <sheetData sheetId="125"/>
      <sheetData sheetId="126"/>
      <sheetData sheetId="127"/>
      <sheetData sheetId="128"/>
      <sheetData sheetId="129"/>
      <sheetData sheetId="130"/>
      <sheetData sheetId="131">
        <row r="68">
          <cell r="O68">
            <v>445.9</v>
          </cell>
        </row>
      </sheetData>
      <sheetData sheetId="132"/>
      <sheetData sheetId="133"/>
      <sheetData sheetId="134"/>
      <sheetData sheetId="135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Macros"/>
      <sheetName val="COVER"/>
      <sheetName val="CONTENTS vol 2"/>
      <sheetName val="CONTENTS vol 1"/>
      <sheetName val="A 1"/>
      <sheetName val="A 2"/>
      <sheetName val="A 3"/>
      <sheetName val="A 4"/>
      <sheetName val="A 5"/>
      <sheetName val="A 5 (a)"/>
      <sheetName val="A 6"/>
      <sheetName val="A 6 (a)"/>
      <sheetName val="A 7"/>
      <sheetName val="A 8"/>
      <sheetName val="A 9"/>
      <sheetName val="A 9 (a)"/>
      <sheetName val="A 10"/>
      <sheetName val="A 10 (a)"/>
      <sheetName val="A 11"/>
      <sheetName val="A 12"/>
      <sheetName val="A 12 (a)"/>
      <sheetName val="A 13"/>
      <sheetName val="A 14"/>
      <sheetName val="A 14 (a)"/>
      <sheetName val="A 15"/>
      <sheetName val="A 16"/>
      <sheetName val="A 17"/>
      <sheetName val="A 18"/>
      <sheetName val="A 19 "/>
      <sheetName val="B 1"/>
      <sheetName val="B 2"/>
      <sheetName val="B 3"/>
      <sheetName val="B 4"/>
      <sheetName val="B 5"/>
      <sheetName val="B 5 (a)"/>
      <sheetName val="B 6"/>
      <sheetName val="B 6 (a)"/>
      <sheetName val="B 7"/>
      <sheetName val="B 8"/>
      <sheetName val="B-9"/>
      <sheetName val="B 10"/>
      <sheetName val="B 11"/>
      <sheetName val="B12 - 1.31.2010"/>
      <sheetName val="B12 - 2.28.2010"/>
      <sheetName val="B12 - 3.31.2010"/>
      <sheetName val="B12 - 4.30.2010"/>
      <sheetName val="B12 - 5.31.2010"/>
      <sheetName val="B12 - 6.30.2010"/>
      <sheetName val="B12 - 7.31.2010"/>
      <sheetName val="B12 - 8.31.2010"/>
      <sheetName val="B12 - 9.30.2010"/>
      <sheetName val="B12 - 10.31.2010"/>
      <sheetName val="B12 - 11.30.2010"/>
      <sheetName val="B12 - 12.31.2010"/>
      <sheetName val="B12 - Test Year"/>
      <sheetName val="B 13"/>
      <sheetName val="B 14"/>
      <sheetName val="B 15"/>
      <sheetName val="C INSTRUCT"/>
      <sheetName val="C 1"/>
      <sheetName val="C 2 (W) (S)"/>
      <sheetName val="C 3"/>
      <sheetName val="C 4"/>
      <sheetName val="C 5 (W) (S)"/>
      <sheetName val="C 6"/>
      <sheetName val="C 7"/>
      <sheetName val="C 8"/>
      <sheetName val="C 9"/>
      <sheetName val="C 10"/>
      <sheetName val="D-1"/>
      <sheetName val="D-2"/>
      <sheetName val="D 2 (a)"/>
      <sheetName val="D-3"/>
      <sheetName val="D-4"/>
      <sheetName val="D-5"/>
      <sheetName val="D-6"/>
      <sheetName val="D 7"/>
      <sheetName val="E-1 W"/>
      <sheetName val="E-1 S"/>
      <sheetName val="E-2 W "/>
      <sheetName val="E-2 S"/>
      <sheetName val="E-3"/>
      <sheetName val="E-4 W"/>
      <sheetName val="E-4 S"/>
      <sheetName val="E-5 W"/>
      <sheetName val="E-5 S"/>
      <sheetName val="E-6"/>
      <sheetName val="E 7"/>
      <sheetName val="E 8"/>
      <sheetName val="E 9"/>
      <sheetName val="E 10 Water"/>
      <sheetName val="E 10 Sewer"/>
      <sheetName val="E 11"/>
      <sheetName val="E 12"/>
      <sheetName val="E 13"/>
      <sheetName val="E 14"/>
      <sheetName val="F-1"/>
      <sheetName val="F-2"/>
      <sheetName val="F-3"/>
      <sheetName val="F-4"/>
      <sheetName val="F-5"/>
      <sheetName val="F-6"/>
      <sheetName val="F-6(2)"/>
      <sheetName val="F-7"/>
      <sheetName val="F-8"/>
      <sheetName val="F-9"/>
      <sheetName val="F-10"/>
      <sheetName val="A 1 INT"/>
      <sheetName val="A 2 INT"/>
      <sheetName val="A 3 INT"/>
      <sheetName val="A 7 INT"/>
      <sheetName val="B 1 INT"/>
      <sheetName val="B 2 INT"/>
      <sheetName val="B 3 INT"/>
      <sheetName val="B 15 INT"/>
      <sheetName val="C 1 INT"/>
      <sheetName val="C 2 (W) (S) INT"/>
      <sheetName val="C 3 INT"/>
      <sheetName val="C 5 (W) (S) INT"/>
      <sheetName val="D-1 INT"/>
      <sheetName val="D-2 INT"/>
      <sheetName val="E-1 W INT"/>
      <sheetName val="E-1 S INT"/>
      <sheetName val="E-2 W INT"/>
      <sheetName val="E-2 S INT"/>
      <sheetName val="APPENDIX A PLANT ACCT "/>
      <sheetName val="O&amp;M EXPENSES ALLOCATED"/>
      <sheetName val="TAX EXPENSE"/>
      <sheetName val="REVENUE REQUIREMENTS"/>
      <sheetName val="PROFORMA YEAR"/>
      <sheetName val="INTERIM COST OF CAPITAL"/>
      <sheetName val="EQUITY RETURN CALCULATION"/>
      <sheetName val="259 13 Month BS UC"/>
      <sheetName val="259 12 Month IS UC"/>
      <sheetName val="2007 - 2009 &amp; Test Year BS"/>
      <sheetName val="259 ERC Count Companies 12-10"/>
      <sheetName val="tax calculations"/>
      <sheetName val="SE3"/>
      <sheetName val="LTD-lead"/>
      <sheetName val="LTD-detail"/>
      <sheetName val="STD"/>
      <sheetName val="Common Equity"/>
      <sheetName val="ADIT, CD, ITC"/>
      <sheetName val="Leverage Formula in D schedule"/>
      <sheetName val="Sheet6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9">
          <cell r="F39">
            <v>703973.15827196208</v>
          </cell>
        </row>
      </sheetData>
      <sheetData sheetId="5">
        <row r="40">
          <cell r="F40">
            <v>1354886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>
        <row r="17">
          <cell r="F17">
            <v>249568.3</v>
          </cell>
        </row>
      </sheetData>
      <sheetData sheetId="30">
        <row r="17">
          <cell r="F17">
            <v>445644.24</v>
          </cell>
        </row>
      </sheetData>
      <sheetData sheetId="31">
        <row r="178">
          <cell r="I178">
            <v>1455</v>
          </cell>
        </row>
      </sheetData>
      <sheetData sheetId="32">
        <row r="42">
          <cell r="D42">
            <v>955</v>
          </cell>
        </row>
      </sheetData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>
        <row r="43">
          <cell r="D43">
            <v>11231</v>
          </cell>
        </row>
      </sheetData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>
        <row r="19">
          <cell r="E19">
            <v>1001064.6102467715</v>
          </cell>
        </row>
      </sheetData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>
        <row r="65">
          <cell r="E65">
            <v>924950</v>
          </cell>
        </row>
      </sheetData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acros"/>
      <sheetName val="COVER"/>
      <sheetName val="CONTENTS vol 1"/>
      <sheetName val="CONTENTS vol 2"/>
      <sheetName val="APPENDIX A PLANT ACCT REC"/>
      <sheetName val="A 1"/>
      <sheetName val="A 2"/>
      <sheetName val="A 3"/>
      <sheetName val="A 4"/>
      <sheetName val="A 5 "/>
      <sheetName val="A 6"/>
      <sheetName val="A 7"/>
      <sheetName val="A 8"/>
      <sheetName val="A 9"/>
      <sheetName val="A 10"/>
      <sheetName val="A 11"/>
      <sheetName val="A 12"/>
      <sheetName val="A 13"/>
      <sheetName val="A 14"/>
      <sheetName val="A 15"/>
      <sheetName val="A 16"/>
      <sheetName val="A 17"/>
      <sheetName val="A 18"/>
      <sheetName val="A 19"/>
      <sheetName val="B 1"/>
      <sheetName val="B 2"/>
      <sheetName val="B 3"/>
      <sheetName val="B 4"/>
      <sheetName val="B 5"/>
      <sheetName val="B 6"/>
      <sheetName val="B 7"/>
      <sheetName val="B 8"/>
      <sheetName val="B 9"/>
      <sheetName val="B 10"/>
      <sheetName val="B 11"/>
      <sheetName val="B12 (1)"/>
      <sheetName val="B12 (2)"/>
      <sheetName val="B12 (3)"/>
      <sheetName val="B12 (4)"/>
      <sheetName val="B 13"/>
      <sheetName val="B 14"/>
      <sheetName val="C INSTRUCT"/>
      <sheetName val="B 15"/>
      <sheetName val="C 1"/>
      <sheetName val="C 2 (W)"/>
      <sheetName val="C 2 (S)"/>
      <sheetName val="C 3 (W)"/>
      <sheetName val="C 3 (S)"/>
      <sheetName val="C 4"/>
      <sheetName val="C 5 (W)"/>
      <sheetName val="C 5 (S)"/>
      <sheetName val="C 6"/>
      <sheetName val="C 7"/>
      <sheetName val="C 8"/>
      <sheetName val="C 9"/>
      <sheetName val="C 10"/>
      <sheetName val="D-1"/>
      <sheetName val="D-2"/>
      <sheetName val="D-3"/>
      <sheetName val="D-4"/>
      <sheetName val="D-5"/>
      <sheetName val="D-6"/>
      <sheetName val="D 7"/>
      <sheetName val="E 1 W"/>
      <sheetName val="E 1 S"/>
      <sheetName val="E-2"/>
      <sheetName val="E-3"/>
      <sheetName val="E-4 "/>
      <sheetName val="E-5 (W)"/>
      <sheetName val="E-5 (S) "/>
      <sheetName val="E 6"/>
      <sheetName val="E 7"/>
      <sheetName val="E 8"/>
      <sheetName val="E 9 "/>
      <sheetName val="E-10"/>
      <sheetName val="E 11"/>
      <sheetName val="E 12"/>
      <sheetName val="E 13"/>
      <sheetName val="E 14"/>
      <sheetName val="D 4 (I)"/>
      <sheetName val="E 1 W (I)"/>
      <sheetName val="E 1 S (I)"/>
      <sheetName val="E-2 (I)"/>
      <sheetName val="6-30-07 Plant Acc Bal"/>
      <sheetName val="6-30-07 CIAC Bal &amp; Proj"/>
      <sheetName val="6-30-07 Balance Sheet"/>
      <sheetName val="Income Acc  Alloc "/>
      <sheetName val="Interest Expense Adj"/>
      <sheetName val="6-30-07 Depreciation Exp"/>
      <sheetName val="Rev Requirements Final"/>
      <sheetName val="Rev Req Interim"/>
      <sheetName val="Computation of Rates Final"/>
      <sheetName val="Computation of Rates Interim"/>
      <sheetName val="ADJUSTED MONTHLY FINAL"/>
      <sheetName val="APPENDIX B INC. STAT.ACCT RECON"/>
    </sheetNames>
    <sheetDataSet>
      <sheetData sheetId="0">
        <row r="10">
          <cell r="E10" t="str">
            <v>Preparer: John Hoy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4">
          <cell r="D4" t="str">
            <v>Page 1 of 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cros"/>
      <sheetName val="COVER"/>
      <sheetName val="CONTENTS vol 1"/>
      <sheetName val="CONTENTS vol 2"/>
      <sheetName val="APPENDIX A PLANT ACCT REC"/>
      <sheetName val="A 1"/>
      <sheetName val="A 2"/>
      <sheetName val="A 3"/>
      <sheetName val="A 4"/>
      <sheetName val="A 5 "/>
      <sheetName val="A 6"/>
      <sheetName val="A 7"/>
      <sheetName val="A 8"/>
      <sheetName val="A 9"/>
      <sheetName val="A 10"/>
      <sheetName val="A 11"/>
      <sheetName val="A 12"/>
      <sheetName val="A 13"/>
      <sheetName val="A 14"/>
      <sheetName val="A 15"/>
      <sheetName val="A 16"/>
      <sheetName val="A 17"/>
      <sheetName val="A 18"/>
      <sheetName val="A 19"/>
      <sheetName val="B 1"/>
      <sheetName val="B 2"/>
      <sheetName val="B 3"/>
      <sheetName val="B 4"/>
      <sheetName val="B 5"/>
      <sheetName val="B 6"/>
      <sheetName val="B 7"/>
      <sheetName val="B 8"/>
      <sheetName val="B 9"/>
      <sheetName val="B 10"/>
      <sheetName val="B 11"/>
      <sheetName val="B12 (1)"/>
      <sheetName val="B12 (2)"/>
      <sheetName val="B12 (3)"/>
      <sheetName val="B12 (4)"/>
      <sheetName val="B 13"/>
      <sheetName val="B 14"/>
      <sheetName val="C INSTRUCT"/>
      <sheetName val="B 15"/>
      <sheetName val="C 1"/>
      <sheetName val="C 2 (W)"/>
      <sheetName val="C 2 (S)"/>
      <sheetName val="C 3 (W)"/>
      <sheetName val="C 3 (S)"/>
      <sheetName val="C 4"/>
      <sheetName val="C 5 (W)"/>
      <sheetName val="C 5 (S)"/>
      <sheetName val="C 6"/>
      <sheetName val="C 7"/>
      <sheetName val="C 8"/>
      <sheetName val="C 9"/>
      <sheetName val="C 10"/>
      <sheetName val="D-1"/>
      <sheetName val="D-2"/>
      <sheetName val="D-3"/>
      <sheetName val="D-4"/>
      <sheetName val="D-5"/>
      <sheetName val="D-6"/>
      <sheetName val="D 7"/>
      <sheetName val="E 1 W"/>
      <sheetName val="E 1 S"/>
      <sheetName val="E-2"/>
      <sheetName val="E-3"/>
      <sheetName val="E-4 "/>
      <sheetName val="E-5 (W)"/>
      <sheetName val="E-5 (S) "/>
      <sheetName val="E 6"/>
      <sheetName val="E 7"/>
      <sheetName val="E 8"/>
      <sheetName val="E 9 "/>
      <sheetName val="E-10"/>
      <sheetName val="E 11"/>
      <sheetName val="E 12"/>
      <sheetName val="E 13"/>
      <sheetName val="E 14"/>
      <sheetName val="D 4 (I)"/>
      <sheetName val="E 1 W (I)"/>
      <sheetName val="E 1 S (I)"/>
      <sheetName val="E-2 (I)"/>
      <sheetName val="6-30-07 Plant Acc Bal"/>
      <sheetName val="6-30-07 CIAC Bal &amp; Proj"/>
      <sheetName val="6-30-07 Balance Sheet"/>
      <sheetName val="Income Acc  Alloc "/>
      <sheetName val="Interest Expense Adj"/>
      <sheetName val="6-30-07 Depreciation Exp"/>
      <sheetName val="Rev Requirements Final"/>
      <sheetName val="Rev Req Interim"/>
      <sheetName val="Computation of Rates Final"/>
      <sheetName val="Computation of Rates Interim"/>
      <sheetName val="ADJUSTED MONTHLY FINAL"/>
      <sheetName val="APPENDIX B INC. STAT.ACCT RECON"/>
    </sheetNames>
    <sheetDataSet>
      <sheetData sheetId="0">
        <row r="10">
          <cell r="E10" t="str">
            <v>Preparer: John Hoy</v>
          </cell>
        </row>
      </sheetData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>
        <row r="4">
          <cell r="D4" t="str">
            <v>Page 1 of 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/>
      <sheetData sheetId="87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cros"/>
      <sheetName val="COVER"/>
      <sheetName val="CONTENTS vol 1"/>
      <sheetName val="CONTENTS vol 2"/>
      <sheetName val="APPENDIX A PLANT ACCT REC"/>
      <sheetName val="A 2"/>
      <sheetName val="A 3"/>
      <sheetName val="A 4"/>
      <sheetName val="A 6"/>
      <sheetName val="A 7"/>
      <sheetName val="A 8"/>
      <sheetName val="A 10"/>
      <sheetName val="A 11"/>
      <sheetName val="A 12"/>
      <sheetName val="A 13"/>
      <sheetName val="A 14"/>
      <sheetName val="A 15"/>
      <sheetName val="A 16"/>
      <sheetName val="A 17"/>
      <sheetName val="A 18"/>
      <sheetName val="A 19"/>
      <sheetName val="B 2"/>
      <sheetName val="B 3"/>
      <sheetName val="B 4"/>
      <sheetName val="B 6"/>
      <sheetName val="B 8"/>
      <sheetName val="B 9"/>
      <sheetName val="B 10"/>
      <sheetName val="B 11"/>
      <sheetName val="B12 (1)"/>
      <sheetName val="B12 (2)"/>
      <sheetName val="B12 (3)"/>
      <sheetName val="B12 (4)"/>
      <sheetName val="B12 (5)"/>
      <sheetName val="B 14"/>
      <sheetName val="C INSTRUCT"/>
      <sheetName val="B 15"/>
      <sheetName val="C 1"/>
      <sheetName val="C 2 (S)"/>
      <sheetName val="C 3 (S)"/>
      <sheetName val="C 4"/>
      <sheetName val="C 5 (S)"/>
      <sheetName val="C 6"/>
      <sheetName val="C 7"/>
      <sheetName val="C 8"/>
      <sheetName val="C 9"/>
      <sheetName val="C 10"/>
      <sheetName val="D-1"/>
      <sheetName val="D-2"/>
      <sheetName val="D-3"/>
      <sheetName val="D-4"/>
      <sheetName val="D-5"/>
      <sheetName val="D-6"/>
      <sheetName val="D 7"/>
      <sheetName val="E 1 S"/>
      <sheetName val="E-2"/>
      <sheetName val="E-3"/>
      <sheetName val="E-4 "/>
      <sheetName val="E-5 (S) "/>
      <sheetName val="E 6"/>
      <sheetName val="E 7"/>
      <sheetName val="E 8"/>
      <sheetName val="E 9 "/>
      <sheetName val="E-10"/>
      <sheetName val="E 11"/>
      <sheetName val="E 12"/>
      <sheetName val="E 13"/>
      <sheetName val="E 14"/>
      <sheetName val="F-2"/>
      <sheetName val="F-4"/>
      <sheetName val="F-6"/>
      <sheetName val="F-6(2)"/>
      <sheetName val="F-7"/>
      <sheetName val="F-8"/>
      <sheetName val="F-10"/>
      <sheetName val="A 2 (I)"/>
      <sheetName val="A 3 (I)"/>
      <sheetName val="B 2 (I)"/>
      <sheetName val="B 3 (I)"/>
      <sheetName val="B 15 (I)"/>
      <sheetName val="C 1 (I)"/>
      <sheetName val="C 2 (I)"/>
      <sheetName val="C 3 (I)"/>
      <sheetName val="C 5 (I) "/>
      <sheetName val="D-1 (I)"/>
      <sheetName val="D-2 (I)"/>
      <sheetName val="D 4 (I)"/>
      <sheetName val="E 1 S (I)"/>
      <sheetName val="E-2 (I)"/>
      <sheetName val=" Plant Acc Bal"/>
      <sheetName val=" CIAC Bal &amp; Proj"/>
      <sheetName val="Balance Sheet"/>
      <sheetName val="Income Acc  Alloc "/>
      <sheetName val="Interest Expense Adj"/>
      <sheetName val=" Depreciation Exp"/>
      <sheetName val="Rev Requirements Final"/>
      <sheetName val="Rev Req Interim"/>
      <sheetName val="Computation of Rates Final"/>
      <sheetName val="ADJUSTED MONTHLY FINAL"/>
      <sheetName val="APPENDIX B INC. STAT.ACCT REC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">
          <cell r="D4" t="str">
            <v>Page 1 of 1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INFO"/>
      <sheetName val="Rbase"/>
      <sheetName val="Noi"/>
      <sheetName val="Adjs"/>
      <sheetName val="Cap"/>
      <sheetName val="Plnt"/>
      <sheetName val="Ciac"/>
      <sheetName val="UUsum"/>
      <sheetName val="Wca"/>
      <sheetName val="AnnualizedRevs"/>
      <sheetName val="OMexp"/>
      <sheetName val="Toti"/>
      <sheetName val="RevRq"/>
      <sheetName val="RevAlloc"/>
      <sheetName val="RateSch"/>
      <sheetName val="BillDeter"/>
      <sheetName val="Security"/>
      <sheetName val="Agreed Audit Adjs."/>
      <sheetName val="A.F.No 2 Plant Sample"/>
      <sheetName val="A.F. No. 3 Proforma"/>
      <sheetName val="A.F. No. 4  ERC Proforma Adj."/>
      <sheetName val="A.F. No. 5 Proj. Phoenix"/>
      <sheetName val="A.F. No. 8-Acc.Amort. of CIAC "/>
      <sheetName val="A.F. 11 Salaries"/>
      <sheetName val="A.F. No. 14 Rate Case Exp."/>
      <sheetName val="A.F.No. 15-HDQ Samples "/>
      <sheetName val="A.F. No. 16-Deferred Maint."/>
      <sheetName val="A.F. 17 O&amp;M Sample"/>
      <sheetName val="A.F. No. 19-Alloc. of TOTI"/>
      <sheetName val="Bad Debt Exp. Adj."/>
      <sheetName val="Chem.Exp.Adj."/>
      <sheetName val="Fuel Expense"/>
      <sheetName val="Plant-CWIP"/>
      <sheetName val="Relocation Exp."/>
      <sheetName val="Working Capital Adj. "/>
      <sheetName val="Reuse bills"/>
      <sheetName val="Macros"/>
    </sheetNames>
    <sheetDataSet>
      <sheetData sheetId="0">
        <row r="14">
          <cell r="D14" t="str">
            <v>Sanlando Utilities Corporation</v>
          </cell>
        </row>
        <row r="16">
          <cell r="D16" t="str">
            <v>Test Year Ended 12/31/08</v>
          </cell>
        </row>
      </sheetData>
      <sheetData sheetId="1"/>
      <sheetData sheetId="2">
        <row r="12">
          <cell r="I12">
            <v>3089848.466365152</v>
          </cell>
        </row>
      </sheetData>
      <sheetData sheetId="3"/>
      <sheetData sheetId="4"/>
      <sheetData sheetId="5">
        <row r="1">
          <cell r="A1" t="str">
            <v>Sanlando Utilities Corporation</v>
          </cell>
        </row>
      </sheetData>
      <sheetData sheetId="6"/>
      <sheetData sheetId="7"/>
      <sheetData sheetId="8"/>
      <sheetData sheetId="9"/>
      <sheetData sheetId="10">
        <row r="9">
          <cell r="H9">
            <v>390658.74406797998</v>
          </cell>
        </row>
      </sheetData>
      <sheetData sheetId="11">
        <row r="11">
          <cell r="I11">
            <v>199091.68212887936</v>
          </cell>
        </row>
      </sheetData>
      <sheetData sheetId="12"/>
      <sheetData sheetId="13"/>
      <sheetData sheetId="14"/>
      <sheetData sheetId="15">
        <row r="49">
          <cell r="E49">
            <v>217874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Macros"/>
      <sheetName val="COVER"/>
      <sheetName val="CONTENTS vol 2"/>
      <sheetName val="CONTENTS vol 1"/>
      <sheetName val="A 1"/>
      <sheetName val="A 2"/>
      <sheetName val="A 3"/>
      <sheetName val="A 4"/>
      <sheetName val="A 5"/>
      <sheetName val="A 5 (a)"/>
      <sheetName val="A 6"/>
      <sheetName val="A 6 (a)"/>
      <sheetName val="A 7"/>
      <sheetName val="A 8"/>
      <sheetName val="A 9"/>
      <sheetName val="A 9 (a)"/>
      <sheetName val="A 10"/>
      <sheetName val="A 10 (a)"/>
      <sheetName val="A 11"/>
      <sheetName val="A 12"/>
      <sheetName val="A 12 (a)"/>
      <sheetName val="A 13"/>
      <sheetName val="A 14"/>
      <sheetName val="A 14 (a)"/>
      <sheetName val="A 15"/>
      <sheetName val="A 16"/>
      <sheetName val="A 17"/>
      <sheetName val="A 18"/>
      <sheetName val="A 19 "/>
      <sheetName val="B 1"/>
      <sheetName val="B 2"/>
      <sheetName val="B 3"/>
      <sheetName val="B 4"/>
      <sheetName val="B 5"/>
      <sheetName val="B 5 (a)"/>
      <sheetName val="B 6"/>
      <sheetName val="B 6 (a)"/>
      <sheetName val="B 7"/>
      <sheetName val="B 8"/>
      <sheetName val="B 9"/>
      <sheetName val="B 10"/>
      <sheetName val="B 11"/>
      <sheetName val="B12 - 1.31.2015"/>
      <sheetName val="B12 - 2.28.2015"/>
      <sheetName val="B12 - 3.31.2015"/>
      <sheetName val="B12 - 4.30.2015"/>
      <sheetName val="B12 - 5.31.2015"/>
      <sheetName val="B12 - 6.30.2015"/>
      <sheetName val="B12 - 7.31.2015"/>
      <sheetName val="B12 - 8.31.2015"/>
      <sheetName val="B12 - 9.30.2015"/>
      <sheetName val="B12 - 10.31.2015"/>
      <sheetName val="B12 - 11.30.2015"/>
      <sheetName val="B12 - 12.31.2015"/>
      <sheetName val="B12 - Test Year"/>
      <sheetName val="B 13"/>
      <sheetName val="B 14"/>
      <sheetName val="B 15"/>
      <sheetName val="C INSTRUCT"/>
      <sheetName val="C 1"/>
      <sheetName val="C 2 (w)"/>
      <sheetName val="C 2 (s)"/>
      <sheetName val="C 3"/>
      <sheetName val="C 4"/>
      <sheetName val="C 5 (w)"/>
      <sheetName val="TIMING DIFFERENCES 2008"/>
      <sheetName val="C 5 (s)"/>
      <sheetName val="C 6"/>
      <sheetName val="C 7"/>
      <sheetName val="C 8"/>
      <sheetName val="C 9"/>
      <sheetName val="C 10"/>
      <sheetName val="D 1"/>
      <sheetName val="D 2"/>
      <sheetName val="D 2 (a)"/>
      <sheetName val="D 3"/>
      <sheetName val="D 4"/>
      <sheetName val="D 5"/>
      <sheetName val="D 6"/>
      <sheetName val="D 7"/>
      <sheetName val="E 1 (w)"/>
      <sheetName val="E 1 (s)"/>
      <sheetName val="E 2 (w)"/>
      <sheetName val="E 2 (s)"/>
      <sheetName val="E 2 S Int NOT USED"/>
      <sheetName val="E 3"/>
      <sheetName val="E 4 (w)"/>
      <sheetName val="E 4 (s)"/>
      <sheetName val="E 5 (w)"/>
      <sheetName val="E 5 (s)"/>
      <sheetName val="E 6"/>
      <sheetName val="E 7"/>
      <sheetName val="E 8"/>
      <sheetName val="E 9"/>
      <sheetName val="E 10"/>
      <sheetName val="E 11"/>
      <sheetName val="E 12"/>
      <sheetName val="E 13"/>
      <sheetName val="E 14"/>
      <sheetName val="A 1 INT"/>
      <sheetName val="A 3 INT"/>
      <sheetName val="B 1 INT"/>
      <sheetName val="B 3 INT"/>
      <sheetName val="B 15 INT"/>
      <sheetName val="C 1 INT"/>
      <sheetName val="C 2 (W) (S) INT"/>
      <sheetName val="C 3 INT"/>
      <sheetName val="C 5 (W) (S) INT"/>
      <sheetName val="D-1 INT"/>
      <sheetName val="D-2 "/>
      <sheetName val="E 1 (w) INT"/>
      <sheetName val="E 1 (s) INT"/>
      <sheetName val="E 2 (w) INT"/>
      <sheetName val="E 2 (s) INT"/>
      <sheetName val="APPENDIX A PLANT ACCT "/>
      <sheetName val="Monthly BS - UC Ledger "/>
      <sheetName val="Pasco"/>
      <sheetName val="Monthly IS - UC Ledger "/>
      <sheetName val="O&amp;M EXPENSES ALLOCATED"/>
      <sheetName val="13-Mth TY UIF Consol Trial Bal"/>
      <sheetName val="UIF Combined"/>
      <sheetName val="TAX EXPENSE"/>
      <sheetName val="REVENUE REQUIREMENTS"/>
      <sheetName val="PROFORMA YEAR"/>
      <sheetName val="INTERIM COST OF CAPITAL"/>
      <sheetName val="EQUITY RETURN CALCULATION"/>
      <sheetName val="Corporate ERC"/>
      <sheetName val="2014_2015 UIF ERC"/>
      <sheetName val="2011 UIF ERC"/>
      <sheetName val="water"/>
      <sheetName val="sewer"/>
      <sheetName val="Common Plant"/>
      <sheetName val="Chemicals Pasco "/>
    </sheetNames>
    <sheetDataSet>
      <sheetData sheetId="0">
        <row r="4">
          <cell r="E4" t="str">
            <v>Company:  Utilities, Inc. of Florida - UIF - Pasco County</v>
          </cell>
        </row>
        <row r="6">
          <cell r="E6" t="str">
            <v>Docket No.: 160101-WS</v>
          </cell>
        </row>
        <row r="10">
          <cell r="E10" t="str">
            <v>Preparer: Christie Kincaid</v>
          </cell>
        </row>
        <row r="24">
          <cell r="B24" t="str">
            <v>Page 1 of 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19">
          <cell r="R19">
            <v>14949.66</v>
          </cell>
        </row>
      </sheetData>
      <sheetData sheetId="35"/>
      <sheetData sheetId="36">
        <row r="20">
          <cell r="Q20">
            <v>0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Macros"/>
      <sheetName val="COVER"/>
      <sheetName val="CONTENTS vol 2"/>
      <sheetName val="CONTENTS vol 1"/>
      <sheetName val="A 1"/>
      <sheetName val="A 2"/>
      <sheetName val="A 3"/>
      <sheetName val="A 4"/>
      <sheetName val="A 5"/>
      <sheetName val="A 5 (a)"/>
      <sheetName val="A 6"/>
      <sheetName val="A 6 (a)"/>
      <sheetName val="A 7"/>
      <sheetName val="A 8"/>
      <sheetName val="A 9"/>
      <sheetName val="A 9 (a)"/>
      <sheetName val="A 10"/>
      <sheetName val="A 10 (a)"/>
      <sheetName val="A 11"/>
      <sheetName val="A 12"/>
      <sheetName val="A 12 (a)"/>
      <sheetName val="A 13"/>
      <sheetName val="A 14"/>
      <sheetName val="A 14 (a)"/>
      <sheetName val="A 15"/>
      <sheetName val="A 16"/>
      <sheetName val="A 17"/>
      <sheetName val="A 18"/>
      <sheetName val="A 19 "/>
      <sheetName val="B 1"/>
      <sheetName val="B 2"/>
      <sheetName val="B 3"/>
      <sheetName val="B 4"/>
      <sheetName val="B 5"/>
      <sheetName val="B 5 (a)"/>
      <sheetName val="B 6"/>
      <sheetName val="B 6 (a)"/>
      <sheetName val="B 7"/>
      <sheetName val="B 8"/>
      <sheetName val="B 9"/>
      <sheetName val="B 10"/>
      <sheetName val="B 11"/>
      <sheetName val="B12 - 1.31.2015"/>
      <sheetName val="B12 - 2.28.2015"/>
      <sheetName val="B12 - 3.31.2015"/>
      <sheetName val="B12 - 4.30.2015"/>
      <sheetName val="B12 - 5.31.2015"/>
      <sheetName val="B12 - 6.30.2015"/>
      <sheetName val="B12 - 7.31.2015"/>
      <sheetName val="B12 - 8.31.2015"/>
      <sheetName val="B12 - 9.30.2015"/>
      <sheetName val="B12 - 10.31.2015"/>
      <sheetName val="B12 - 11.30.2015"/>
      <sheetName val="B12 - 12.31.2015"/>
      <sheetName val="B12 - Test Year"/>
      <sheetName val="B 13"/>
      <sheetName val="B 14"/>
      <sheetName val="B 15"/>
      <sheetName val="C INSTRUCT"/>
      <sheetName val="C 1"/>
      <sheetName val="C 2 (w)"/>
      <sheetName val="C 2 (s)"/>
      <sheetName val="C 3"/>
      <sheetName val="C 4"/>
      <sheetName val="C 5 (w)"/>
      <sheetName val="C 5 (s)"/>
      <sheetName val="C 6"/>
      <sheetName val="C 7"/>
      <sheetName val="C 8"/>
      <sheetName val="C 9"/>
      <sheetName val="C 10"/>
      <sheetName val="D 1"/>
      <sheetName val="D 2"/>
      <sheetName val="D 2 (a)"/>
      <sheetName val="D 3"/>
      <sheetName val="D 4"/>
      <sheetName val="D 5"/>
      <sheetName val="D 6"/>
      <sheetName val="D 7"/>
      <sheetName val="E 1 (w) "/>
      <sheetName val="E 1 (s)"/>
      <sheetName val="E 2 (w)"/>
      <sheetName val="E 2 (s)"/>
      <sheetName val="E 3"/>
      <sheetName val="E 4 (w)"/>
      <sheetName val="E 4 (s)"/>
      <sheetName val="E 5 (w)"/>
      <sheetName val="E 5 (s)"/>
      <sheetName val="E 6 (w)"/>
      <sheetName val="E 7"/>
      <sheetName val="E 8"/>
      <sheetName val="E 9"/>
      <sheetName val="E 10"/>
      <sheetName val="E 11"/>
      <sheetName val="E 12"/>
      <sheetName val="E 13"/>
      <sheetName val="E 14"/>
      <sheetName val="A 1 INT"/>
      <sheetName val="A 2 INT"/>
      <sheetName val="A 3 INT"/>
      <sheetName val="B 1 INT"/>
      <sheetName val="B 2 INT"/>
      <sheetName val="B 3 INT"/>
      <sheetName val="B 15 INT"/>
      <sheetName val="C 1 INT"/>
      <sheetName val="C 2 (W) (S) INT"/>
      <sheetName val="C 3 INT"/>
      <sheetName val="C 5 (W) (S) INT"/>
      <sheetName val="D-1 INT"/>
      <sheetName val="D-2 INT"/>
      <sheetName val="E 1 (w) INT"/>
      <sheetName val=" E 1 (s) INT"/>
      <sheetName val="E 2 (w)INT"/>
      <sheetName val="E 2 (s) INT"/>
      <sheetName val="Monthly BS -UC Ledger FORMATTED"/>
      <sheetName val="Marion Balance Sheet"/>
      <sheetName val="APPENDIX A PLANT ACCT "/>
      <sheetName val="REVENUES TESTING"/>
      <sheetName val="Monthly IS -UC Ledger FORMATTED"/>
      <sheetName val="O&amp;M EXPENSES ALLOCATED"/>
      <sheetName val="TAX EXPENSE"/>
      <sheetName val="13-Mth TY UIF Consol Trial Bal"/>
      <sheetName val="UIF only"/>
      <sheetName val="REVENUE REQUIREMENTS"/>
      <sheetName val="PROFORMA YEAR"/>
      <sheetName val="INTERIM COST OF CAPITAL"/>
      <sheetName val="EQUITY RETURN CALCULATION"/>
      <sheetName val="Leverage Formula"/>
      <sheetName val="2011 Corporate ERC"/>
      <sheetName val="2011 UIF ERC"/>
      <sheetName val="2014_2015 UIF ERC"/>
      <sheetName val="2007 - 2009 &amp; Test Year BS"/>
      <sheetName val="Sewer Balance Sheet"/>
      <sheetName val="Water Balance Sheet"/>
      <sheetName val="Common Plant"/>
      <sheetName val="Chemicals Marion"/>
      <sheetName val="A 18 "/>
      <sheetName val="A 18 (a)"/>
      <sheetName val="A 19 (a) "/>
    </sheetNames>
    <sheetDataSet>
      <sheetData sheetId="0">
        <row r="4">
          <cell r="E4" t="str">
            <v>Company:  Utilities, Inc. of Florida - UIF - Marion County</v>
          </cell>
        </row>
        <row r="7">
          <cell r="E7" t="str">
            <v>Test Year Ended: December 31, 2015</v>
          </cell>
        </row>
        <row r="10">
          <cell r="E10" t="str">
            <v>Preparer: Deborah D. Swain</v>
          </cell>
        </row>
        <row r="23">
          <cell r="B23" t="str">
            <v>Page 1 of 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14">
          <cell r="O14">
            <v>16095706.739999995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OE in ,000"/>
      <sheetName val="ROE"/>
      <sheetName val="UI ROE Relief"/>
      <sheetName val="Com ROE Relief"/>
      <sheetName val="Rate Case Revenue"/>
      <sheetName val="Ratebase"/>
      <sheetName val="Net Plant"/>
      <sheetName val="IS"/>
      <sheetName val="Effective Tax"/>
      <sheetName val="Jurisd Tax"/>
      <sheetName val="D-E"/>
      <sheetName val="Data"/>
      <sheetName val="Reports"/>
      <sheetName val="Closed Reg Rev"/>
      <sheetName val="Pending Reg Rev"/>
      <sheetName val="FORM.COS.SUBS.LIST"/>
      <sheetName val="Co by State"/>
      <sheetName val="9000'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3">
          <cell r="C13">
            <v>1</v>
          </cell>
          <cell r="D13">
            <v>688555.68</v>
          </cell>
          <cell r="F13">
            <v>4</v>
          </cell>
          <cell r="G13">
            <v>0</v>
          </cell>
          <cell r="I13">
            <v>1</v>
          </cell>
          <cell r="J13">
            <v>-149165.1</v>
          </cell>
          <cell r="L13">
            <v>1</v>
          </cell>
          <cell r="M13">
            <v>-9632854</v>
          </cell>
          <cell r="O13">
            <v>4</v>
          </cell>
          <cell r="P13">
            <v>450000</v>
          </cell>
          <cell r="R13">
            <v>4</v>
          </cell>
          <cell r="S13">
            <v>-340495.16</v>
          </cell>
          <cell r="U13">
            <v>2</v>
          </cell>
          <cell r="V13">
            <v>0</v>
          </cell>
          <cell r="X13">
            <v>1</v>
          </cell>
          <cell r="Y13">
            <v>-1412616.3</v>
          </cell>
          <cell r="AA13">
            <v>6</v>
          </cell>
          <cell r="AB13">
            <v>-350</v>
          </cell>
          <cell r="BE13">
            <v>5</v>
          </cell>
          <cell r="BF13">
            <v>24823.043409200007</v>
          </cell>
          <cell r="CF13">
            <v>1</v>
          </cell>
          <cell r="CG13" t="str">
            <v>Y</v>
          </cell>
        </row>
        <row r="14">
          <cell r="C14">
            <v>2</v>
          </cell>
          <cell r="D14">
            <v>6756002.0199999996</v>
          </cell>
          <cell r="F14">
            <v>5</v>
          </cell>
          <cell r="G14">
            <v>0</v>
          </cell>
          <cell r="I14">
            <v>2</v>
          </cell>
          <cell r="J14">
            <v>-4691567.1500000004</v>
          </cell>
          <cell r="L14">
            <v>18</v>
          </cell>
          <cell r="M14">
            <v>27837.56</v>
          </cell>
          <cell r="O14">
            <v>5</v>
          </cell>
          <cell r="P14">
            <v>-450000</v>
          </cell>
          <cell r="R14">
            <v>5</v>
          </cell>
          <cell r="S14">
            <v>-583336.21</v>
          </cell>
          <cell r="U14">
            <v>5</v>
          </cell>
          <cell r="V14">
            <v>3446.76</v>
          </cell>
          <cell r="X14">
            <v>2</v>
          </cell>
          <cell r="Y14">
            <v>-417573</v>
          </cell>
          <cell r="AA14">
            <v>13</v>
          </cell>
          <cell r="AB14">
            <v>-145</v>
          </cell>
          <cell r="BE14">
            <v>6</v>
          </cell>
          <cell r="BF14">
            <v>6108.3140748000005</v>
          </cell>
          <cell r="CF14">
            <v>2</v>
          </cell>
          <cell r="CG14" t="str">
            <v>Y</v>
          </cell>
        </row>
        <row r="15">
          <cell r="C15">
            <v>5</v>
          </cell>
          <cell r="D15">
            <v>2276220.59</v>
          </cell>
          <cell r="F15">
            <v>12</v>
          </cell>
          <cell r="G15">
            <v>-153268.37</v>
          </cell>
          <cell r="I15">
            <v>5</v>
          </cell>
          <cell r="J15">
            <v>-538733.71</v>
          </cell>
          <cell r="L15">
            <v>21</v>
          </cell>
          <cell r="M15">
            <v>102722.39</v>
          </cell>
          <cell r="O15">
            <v>23</v>
          </cell>
          <cell r="P15">
            <v>-975</v>
          </cell>
          <cell r="R15">
            <v>6</v>
          </cell>
          <cell r="S15">
            <v>-272780</v>
          </cell>
          <cell r="U15">
            <v>7</v>
          </cell>
          <cell r="V15">
            <v>3101.75</v>
          </cell>
          <cell r="X15">
            <v>4</v>
          </cell>
          <cell r="Y15">
            <v>1405724</v>
          </cell>
          <cell r="AA15">
            <v>24</v>
          </cell>
          <cell r="AB15">
            <v>-312</v>
          </cell>
          <cell r="BE15">
            <v>7</v>
          </cell>
          <cell r="BF15">
            <v>1074.4178665000002</v>
          </cell>
          <cell r="CF15">
            <v>4</v>
          </cell>
          <cell r="CG15" t="str">
            <v>Y</v>
          </cell>
        </row>
        <row r="16">
          <cell r="C16">
            <v>6</v>
          </cell>
          <cell r="D16">
            <v>1433009.07</v>
          </cell>
          <cell r="F16">
            <v>25</v>
          </cell>
          <cell r="G16">
            <v>0</v>
          </cell>
          <cell r="I16">
            <v>6</v>
          </cell>
          <cell r="J16">
            <v>-213683.09</v>
          </cell>
          <cell r="L16">
            <v>25</v>
          </cell>
          <cell r="M16">
            <v>24482</v>
          </cell>
          <cell r="O16">
            <v>28</v>
          </cell>
          <cell r="P16">
            <v>-5475</v>
          </cell>
          <cell r="R16">
            <v>7</v>
          </cell>
          <cell r="S16">
            <v>-1672</v>
          </cell>
          <cell r="U16">
            <v>8</v>
          </cell>
          <cell r="V16">
            <v>3964.03</v>
          </cell>
          <cell r="X16">
            <v>5</v>
          </cell>
          <cell r="Y16">
            <v>-93194</v>
          </cell>
          <cell r="AA16">
            <v>30</v>
          </cell>
          <cell r="AB16">
            <v>-36</v>
          </cell>
          <cell r="BE16">
            <v>8</v>
          </cell>
          <cell r="BF16">
            <v>4739.6431473000011</v>
          </cell>
          <cell r="CF16">
            <v>5</v>
          </cell>
          <cell r="CG16" t="str">
            <v>Y</v>
          </cell>
        </row>
        <row r="17">
          <cell r="C17">
            <v>7</v>
          </cell>
          <cell r="D17">
            <v>149716.32999999999</v>
          </cell>
          <cell r="F17">
            <v>34</v>
          </cell>
          <cell r="G17">
            <v>3168.25</v>
          </cell>
          <cell r="I17">
            <v>7</v>
          </cell>
          <cell r="J17">
            <v>-8889.58</v>
          </cell>
          <cell r="L17">
            <v>27</v>
          </cell>
          <cell r="M17">
            <v>-963620.89</v>
          </cell>
          <cell r="O17">
            <v>36</v>
          </cell>
          <cell r="P17">
            <v>-56796</v>
          </cell>
          <cell r="R17">
            <v>8</v>
          </cell>
          <cell r="S17">
            <v>-3043.45</v>
          </cell>
          <cell r="U17">
            <v>11</v>
          </cell>
          <cell r="V17">
            <v>0</v>
          </cell>
          <cell r="X17">
            <v>6</v>
          </cell>
          <cell r="Y17">
            <v>-147945</v>
          </cell>
          <cell r="AA17">
            <v>32</v>
          </cell>
          <cell r="AB17">
            <v>-280</v>
          </cell>
          <cell r="BE17">
            <v>9</v>
          </cell>
          <cell r="BF17">
            <v>7262.0274267000023</v>
          </cell>
          <cell r="CF17">
            <v>6</v>
          </cell>
          <cell r="CG17" t="str">
            <v>Y</v>
          </cell>
        </row>
        <row r="18">
          <cell r="C18">
            <v>8</v>
          </cell>
          <cell r="D18">
            <v>205138.07</v>
          </cell>
          <cell r="F18">
            <v>35</v>
          </cell>
          <cell r="G18">
            <v>461446.03</v>
          </cell>
          <cell r="I18">
            <v>8</v>
          </cell>
          <cell r="J18">
            <v>-18446.599999999999</v>
          </cell>
          <cell r="L18">
            <v>34</v>
          </cell>
          <cell r="M18">
            <v>485498.88</v>
          </cell>
          <cell r="O18">
            <v>70</v>
          </cell>
          <cell r="P18">
            <v>2400</v>
          </cell>
          <cell r="R18">
            <v>9</v>
          </cell>
          <cell r="S18">
            <v>-33384.82</v>
          </cell>
          <cell r="U18">
            <v>12</v>
          </cell>
          <cell r="V18">
            <v>8414.3700000000008</v>
          </cell>
          <cell r="X18">
            <v>7</v>
          </cell>
          <cell r="Y18">
            <v>-16011</v>
          </cell>
          <cell r="AA18">
            <v>33</v>
          </cell>
          <cell r="AB18">
            <v>-250</v>
          </cell>
          <cell r="BE18">
            <v>10</v>
          </cell>
          <cell r="BF18">
            <v>0</v>
          </cell>
          <cell r="CF18">
            <v>7</v>
          </cell>
          <cell r="CG18" t="str">
            <v>Y</v>
          </cell>
        </row>
        <row r="19">
          <cell r="C19">
            <v>9</v>
          </cell>
          <cell r="D19">
            <v>484758.46</v>
          </cell>
          <cell r="F19">
            <v>36</v>
          </cell>
          <cell r="G19">
            <v>663847.37</v>
          </cell>
          <cell r="I19">
            <v>9</v>
          </cell>
          <cell r="J19">
            <v>-52441.39</v>
          </cell>
          <cell r="L19">
            <v>36</v>
          </cell>
          <cell r="M19">
            <v>-117417.65</v>
          </cell>
          <cell r="O19">
            <v>80</v>
          </cell>
          <cell r="P19">
            <v>-34510</v>
          </cell>
          <cell r="R19">
            <v>11</v>
          </cell>
          <cell r="S19">
            <v>-17294.22</v>
          </cell>
          <cell r="U19">
            <v>13</v>
          </cell>
          <cell r="V19">
            <v>2984.25</v>
          </cell>
          <cell r="X19">
            <v>8</v>
          </cell>
          <cell r="Y19">
            <v>-11577</v>
          </cell>
          <cell r="AA19">
            <v>34</v>
          </cell>
          <cell r="AB19">
            <v>-84250</v>
          </cell>
          <cell r="BE19">
            <v>11</v>
          </cell>
          <cell r="BF19">
            <v>2277.1194064000001</v>
          </cell>
          <cell r="CF19">
            <v>8</v>
          </cell>
          <cell r="CG19" t="str">
            <v>Y</v>
          </cell>
        </row>
        <row r="20">
          <cell r="C20">
            <v>11</v>
          </cell>
          <cell r="D20">
            <v>116028.15</v>
          </cell>
          <cell r="F20">
            <v>38</v>
          </cell>
          <cell r="G20">
            <v>554049.14</v>
          </cell>
          <cell r="I20">
            <v>11</v>
          </cell>
          <cell r="J20">
            <v>-18023.96</v>
          </cell>
          <cell r="L20">
            <v>38</v>
          </cell>
          <cell r="M20">
            <v>-6341801.4500000002</v>
          </cell>
          <cell r="O20">
            <v>89</v>
          </cell>
          <cell r="P20">
            <v>-38400</v>
          </cell>
          <cell r="R20">
            <v>13</v>
          </cell>
          <cell r="S20">
            <v>-1032850.1</v>
          </cell>
          <cell r="U20">
            <v>14</v>
          </cell>
          <cell r="V20">
            <v>0</v>
          </cell>
          <cell r="X20">
            <v>9</v>
          </cell>
          <cell r="Y20">
            <v>-40240</v>
          </cell>
          <cell r="AA20">
            <v>35</v>
          </cell>
          <cell r="AB20">
            <v>-33840.53</v>
          </cell>
          <cell r="BE20">
            <v>12</v>
          </cell>
          <cell r="BF20">
            <v>1040.1696474999999</v>
          </cell>
          <cell r="CF20">
            <v>9</v>
          </cell>
          <cell r="CG20" t="str">
            <v>Y</v>
          </cell>
        </row>
        <row r="21">
          <cell r="C21">
            <v>12</v>
          </cell>
          <cell r="D21">
            <v>291422.34999999998</v>
          </cell>
          <cell r="F21">
            <v>40</v>
          </cell>
          <cell r="G21">
            <v>12530</v>
          </cell>
          <cell r="I21">
            <v>12</v>
          </cell>
          <cell r="J21">
            <v>22146.25</v>
          </cell>
          <cell r="L21">
            <v>40</v>
          </cell>
          <cell r="M21">
            <v>65673.55</v>
          </cell>
          <cell r="O21">
            <v>90</v>
          </cell>
          <cell r="P21">
            <v>-97052</v>
          </cell>
          <cell r="R21">
            <v>14</v>
          </cell>
          <cell r="S21">
            <v>-3091748.55</v>
          </cell>
          <cell r="U21">
            <v>15</v>
          </cell>
          <cell r="V21">
            <v>1175.3</v>
          </cell>
          <cell r="X21">
            <v>11</v>
          </cell>
          <cell r="Y21">
            <v>-9391</v>
          </cell>
          <cell r="AA21">
            <v>36</v>
          </cell>
          <cell r="AB21">
            <v>-193723.6</v>
          </cell>
          <cell r="BE21">
            <v>13</v>
          </cell>
          <cell r="BF21">
            <v>10580.711716199998</v>
          </cell>
          <cell r="CF21">
            <v>11</v>
          </cell>
          <cell r="CG21" t="str">
            <v>Y</v>
          </cell>
        </row>
        <row r="22">
          <cell r="C22">
            <v>13</v>
          </cell>
          <cell r="D22">
            <v>2576779.79</v>
          </cell>
          <cell r="F22">
            <v>44</v>
          </cell>
          <cell r="G22">
            <v>326.75</v>
          </cell>
          <cell r="I22">
            <v>13</v>
          </cell>
          <cell r="J22">
            <v>-821309.92</v>
          </cell>
          <cell r="L22">
            <v>42</v>
          </cell>
          <cell r="M22">
            <v>40720.080000000002</v>
          </cell>
          <cell r="O22">
            <v>135</v>
          </cell>
          <cell r="P22">
            <v>-658710.19999999995</v>
          </cell>
          <cell r="R22">
            <v>15</v>
          </cell>
          <cell r="S22">
            <v>-32215.34</v>
          </cell>
          <cell r="U22">
            <v>16</v>
          </cell>
          <cell r="V22">
            <v>4276</v>
          </cell>
          <cell r="X22">
            <v>12</v>
          </cell>
          <cell r="Y22">
            <v>-56556</v>
          </cell>
          <cell r="AA22">
            <v>38</v>
          </cell>
          <cell r="AB22">
            <v>-102861.1</v>
          </cell>
          <cell r="BE22">
            <v>14</v>
          </cell>
          <cell r="BF22">
            <v>45948.676116100003</v>
          </cell>
          <cell r="CF22">
            <v>12</v>
          </cell>
          <cell r="CG22" t="str">
            <v>Y</v>
          </cell>
        </row>
        <row r="23">
          <cell r="C23">
            <v>14</v>
          </cell>
          <cell r="D23">
            <v>7411838.9100000001</v>
          </cell>
          <cell r="F23">
            <v>47</v>
          </cell>
          <cell r="G23">
            <v>585306.77</v>
          </cell>
          <cell r="I23">
            <v>14</v>
          </cell>
          <cell r="J23">
            <v>-1853280.79</v>
          </cell>
          <cell r="L23">
            <v>43</v>
          </cell>
          <cell r="M23">
            <v>198411.88</v>
          </cell>
          <cell r="O23">
            <v>160</v>
          </cell>
          <cell r="P23">
            <v>-113080.53</v>
          </cell>
          <cell r="R23">
            <v>16</v>
          </cell>
          <cell r="S23">
            <v>-380488</v>
          </cell>
          <cell r="U23">
            <v>17</v>
          </cell>
          <cell r="V23">
            <v>0</v>
          </cell>
          <cell r="X23">
            <v>13</v>
          </cell>
          <cell r="Y23">
            <v>-90076</v>
          </cell>
          <cell r="AA23">
            <v>40</v>
          </cell>
          <cell r="AB23">
            <v>-42215.58</v>
          </cell>
          <cell r="BE23">
            <v>15</v>
          </cell>
          <cell r="BF23">
            <v>6754.151913900002</v>
          </cell>
          <cell r="CF23">
            <v>13</v>
          </cell>
          <cell r="CG23" t="str">
            <v>Y</v>
          </cell>
        </row>
        <row r="24">
          <cell r="C24">
            <v>15</v>
          </cell>
          <cell r="D24">
            <v>293165.89</v>
          </cell>
          <cell r="F24">
            <v>51</v>
          </cell>
          <cell r="G24">
            <v>70367.09</v>
          </cell>
          <cell r="I24">
            <v>15</v>
          </cell>
          <cell r="J24">
            <v>-78528.899999999994</v>
          </cell>
          <cell r="L24">
            <v>44</v>
          </cell>
          <cell r="M24">
            <v>-87611.65</v>
          </cell>
          <cell r="R24">
            <v>17</v>
          </cell>
          <cell r="S24">
            <v>-109915.67</v>
          </cell>
          <cell r="U24">
            <v>18</v>
          </cell>
          <cell r="V24">
            <v>3950.24</v>
          </cell>
          <cell r="X24">
            <v>14</v>
          </cell>
          <cell r="Y24">
            <v>-312170</v>
          </cell>
          <cell r="AA24">
            <v>44</v>
          </cell>
          <cell r="AB24">
            <v>-12905</v>
          </cell>
          <cell r="BE24">
            <v>16</v>
          </cell>
          <cell r="BF24">
            <v>35390.350280199993</v>
          </cell>
          <cell r="CF24">
            <v>14</v>
          </cell>
          <cell r="CG24" t="str">
            <v>Y</v>
          </cell>
        </row>
        <row r="25">
          <cell r="C25">
            <v>16</v>
          </cell>
          <cell r="D25">
            <v>2236448.91</v>
          </cell>
          <cell r="F25">
            <v>53</v>
          </cell>
          <cell r="G25">
            <v>0</v>
          </cell>
          <cell r="I25">
            <v>16</v>
          </cell>
          <cell r="J25">
            <v>-623130.59</v>
          </cell>
          <cell r="L25">
            <v>51</v>
          </cell>
          <cell r="M25">
            <v>136624</v>
          </cell>
          <cell r="R25">
            <v>18</v>
          </cell>
          <cell r="S25">
            <v>-321287.40999999997</v>
          </cell>
          <cell r="U25">
            <v>20</v>
          </cell>
          <cell r="V25">
            <v>2395</v>
          </cell>
          <cell r="X25">
            <v>15</v>
          </cell>
          <cell r="Y25">
            <v>-34102</v>
          </cell>
          <cell r="AA25">
            <v>47</v>
          </cell>
          <cell r="AB25">
            <v>-36412.5</v>
          </cell>
          <cell r="BE25">
            <v>17</v>
          </cell>
          <cell r="BF25">
            <v>16165.407129700001</v>
          </cell>
          <cell r="CF25">
            <v>15</v>
          </cell>
          <cell r="CG25" t="str">
            <v>Y</v>
          </cell>
        </row>
        <row r="26">
          <cell r="C26">
            <v>17</v>
          </cell>
          <cell r="D26">
            <v>950144.29</v>
          </cell>
          <cell r="F26">
            <v>55</v>
          </cell>
          <cell r="G26">
            <v>416572.64</v>
          </cell>
          <cell r="I26">
            <v>17</v>
          </cell>
          <cell r="J26">
            <v>-340533.38</v>
          </cell>
          <cell r="L26">
            <v>52</v>
          </cell>
          <cell r="M26">
            <v>-561576</v>
          </cell>
          <cell r="R26">
            <v>20</v>
          </cell>
          <cell r="S26">
            <v>-20875.810000000001</v>
          </cell>
          <cell r="U26">
            <v>24</v>
          </cell>
          <cell r="V26">
            <v>13373.75</v>
          </cell>
          <cell r="X26">
            <v>16</v>
          </cell>
          <cell r="Y26">
            <v>-81770</v>
          </cell>
          <cell r="AA26">
            <v>53</v>
          </cell>
          <cell r="AB26">
            <v>-6238.44</v>
          </cell>
          <cell r="BE26">
            <v>18</v>
          </cell>
          <cell r="BF26">
            <v>5298.7770282999991</v>
          </cell>
          <cell r="CF26">
            <v>16</v>
          </cell>
          <cell r="CG26" t="str">
            <v>Y</v>
          </cell>
        </row>
        <row r="27">
          <cell r="C27">
            <v>18</v>
          </cell>
          <cell r="D27">
            <v>874161.07</v>
          </cell>
          <cell r="F27">
            <v>57</v>
          </cell>
          <cell r="G27">
            <v>57827.01</v>
          </cell>
          <cell r="I27">
            <v>18</v>
          </cell>
          <cell r="J27">
            <v>-332223.99</v>
          </cell>
          <cell r="L27">
            <v>53</v>
          </cell>
          <cell r="M27">
            <v>-2798273.96</v>
          </cell>
          <cell r="R27">
            <v>23</v>
          </cell>
          <cell r="S27">
            <v>-20239.14</v>
          </cell>
          <cell r="U27">
            <v>26</v>
          </cell>
          <cell r="V27">
            <v>0</v>
          </cell>
          <cell r="X27">
            <v>17</v>
          </cell>
          <cell r="Y27">
            <v>-30767</v>
          </cell>
          <cell r="AA27">
            <v>57</v>
          </cell>
          <cell r="AB27">
            <v>-47465.43</v>
          </cell>
          <cell r="BE27">
            <v>20</v>
          </cell>
          <cell r="BF27">
            <v>6115.2491770000015</v>
          </cell>
          <cell r="CF27">
            <v>17</v>
          </cell>
          <cell r="CG27" t="str">
            <v>Y</v>
          </cell>
        </row>
        <row r="28">
          <cell r="C28">
            <v>20</v>
          </cell>
          <cell r="D28">
            <v>610755</v>
          </cell>
          <cell r="F28">
            <v>58</v>
          </cell>
          <cell r="G28">
            <v>0</v>
          </cell>
          <cell r="I28">
            <v>20</v>
          </cell>
          <cell r="J28">
            <v>-172583.83</v>
          </cell>
          <cell r="L28">
            <v>55</v>
          </cell>
          <cell r="M28">
            <v>-1601495.92</v>
          </cell>
          <cell r="R28">
            <v>24</v>
          </cell>
          <cell r="S28">
            <v>-474134.68</v>
          </cell>
          <cell r="U28">
            <v>27</v>
          </cell>
          <cell r="V28">
            <v>33094.400000000001</v>
          </cell>
          <cell r="X28">
            <v>18</v>
          </cell>
          <cell r="Y28">
            <v>-35731</v>
          </cell>
          <cell r="AA28">
            <v>60</v>
          </cell>
          <cell r="AB28">
            <v>-1615</v>
          </cell>
          <cell r="BE28">
            <v>21</v>
          </cell>
          <cell r="BF28">
            <v>4122.2344814999997</v>
          </cell>
          <cell r="CF28">
            <v>18</v>
          </cell>
          <cell r="CG28" t="str">
            <v>N</v>
          </cell>
        </row>
        <row r="29">
          <cell r="C29">
            <v>21</v>
          </cell>
          <cell r="D29">
            <v>235094.33</v>
          </cell>
          <cell r="F29">
            <v>60</v>
          </cell>
          <cell r="G29">
            <v>0</v>
          </cell>
          <cell r="I29">
            <v>21</v>
          </cell>
          <cell r="J29">
            <v>-115696.76</v>
          </cell>
          <cell r="L29">
            <v>56</v>
          </cell>
          <cell r="M29">
            <v>-232530.46</v>
          </cell>
          <cell r="R29">
            <v>25</v>
          </cell>
          <cell r="S29">
            <v>-19067.2</v>
          </cell>
          <cell r="U29">
            <v>28</v>
          </cell>
          <cell r="V29">
            <v>2629.25</v>
          </cell>
          <cell r="X29">
            <v>20</v>
          </cell>
          <cell r="Y29">
            <v>-47458</v>
          </cell>
          <cell r="AA29">
            <v>62</v>
          </cell>
          <cell r="AB29">
            <v>-1524</v>
          </cell>
          <cell r="BE29">
            <v>22</v>
          </cell>
          <cell r="BF29">
            <v>1350.7821603999998</v>
          </cell>
          <cell r="CF29">
            <v>20</v>
          </cell>
          <cell r="CG29" t="str">
            <v>Y</v>
          </cell>
        </row>
        <row r="30">
          <cell r="C30">
            <v>22</v>
          </cell>
          <cell r="D30">
            <v>132153.78</v>
          </cell>
          <cell r="F30">
            <v>61</v>
          </cell>
          <cell r="G30">
            <v>125246</v>
          </cell>
          <cell r="I30">
            <v>22</v>
          </cell>
          <cell r="J30">
            <v>-6767.08</v>
          </cell>
          <cell r="L30">
            <v>61</v>
          </cell>
          <cell r="M30">
            <v>280033.48</v>
          </cell>
          <cell r="R30">
            <v>26</v>
          </cell>
          <cell r="S30">
            <v>-56246.13</v>
          </cell>
          <cell r="U30">
            <v>29</v>
          </cell>
          <cell r="V30">
            <v>1698</v>
          </cell>
          <cell r="X30">
            <v>21</v>
          </cell>
          <cell r="Y30">
            <v>-18874</v>
          </cell>
          <cell r="AA30">
            <v>64</v>
          </cell>
          <cell r="AB30">
            <v>-47743</v>
          </cell>
          <cell r="BE30">
            <v>23</v>
          </cell>
          <cell r="BF30">
            <v>4081.6110252000008</v>
          </cell>
          <cell r="CF30">
            <v>21</v>
          </cell>
          <cell r="CG30" t="str">
            <v>Y</v>
          </cell>
        </row>
        <row r="31">
          <cell r="C31">
            <v>23</v>
          </cell>
          <cell r="D31">
            <v>203461.71</v>
          </cell>
          <cell r="F31">
            <v>62</v>
          </cell>
          <cell r="G31">
            <v>14527.79</v>
          </cell>
          <cell r="I31">
            <v>23</v>
          </cell>
          <cell r="J31">
            <v>-36069.78</v>
          </cell>
          <cell r="L31">
            <v>70</v>
          </cell>
          <cell r="M31">
            <v>-464265.59</v>
          </cell>
          <cell r="R31">
            <v>27</v>
          </cell>
          <cell r="S31">
            <v>-1842389.92</v>
          </cell>
          <cell r="U31">
            <v>31</v>
          </cell>
          <cell r="V31">
            <v>11394.74</v>
          </cell>
          <cell r="X31">
            <v>22</v>
          </cell>
          <cell r="Y31">
            <v>-17440</v>
          </cell>
          <cell r="AA31">
            <v>65</v>
          </cell>
          <cell r="AB31">
            <v>-35468</v>
          </cell>
          <cell r="BE31">
            <v>24</v>
          </cell>
          <cell r="BF31">
            <v>44815.010341200003</v>
          </cell>
          <cell r="CF31">
            <v>22</v>
          </cell>
          <cell r="CG31" t="str">
            <v>Y</v>
          </cell>
        </row>
        <row r="32">
          <cell r="C32">
            <v>24</v>
          </cell>
          <cell r="D32">
            <v>3596536.84</v>
          </cell>
          <cell r="F32">
            <v>64</v>
          </cell>
          <cell r="G32">
            <v>724.25</v>
          </cell>
          <cell r="I32">
            <v>24</v>
          </cell>
          <cell r="J32">
            <v>-1005501.67</v>
          </cell>
          <cell r="L32">
            <v>71</v>
          </cell>
          <cell r="M32">
            <v>1220293.1100000001</v>
          </cell>
          <cell r="R32">
            <v>28</v>
          </cell>
          <cell r="S32">
            <v>-209858.6</v>
          </cell>
          <cell r="U32">
            <v>34</v>
          </cell>
          <cell r="V32">
            <v>93182.19</v>
          </cell>
          <cell r="X32">
            <v>23</v>
          </cell>
          <cell r="Y32">
            <v>-18872</v>
          </cell>
          <cell r="AA32">
            <v>66</v>
          </cell>
          <cell r="AB32">
            <v>-50955</v>
          </cell>
          <cell r="BE32">
            <v>25</v>
          </cell>
          <cell r="BF32">
            <v>5164.661117900001</v>
          </cell>
          <cell r="CF32">
            <v>23</v>
          </cell>
          <cell r="CG32" t="str">
            <v>Y</v>
          </cell>
        </row>
        <row r="33">
          <cell r="C33">
            <v>25</v>
          </cell>
          <cell r="D33">
            <v>775698.38</v>
          </cell>
          <cell r="F33">
            <v>65</v>
          </cell>
          <cell r="G33">
            <v>177543.03</v>
          </cell>
          <cell r="I33">
            <v>25</v>
          </cell>
          <cell r="J33">
            <v>-144440.88</v>
          </cell>
          <cell r="L33">
            <v>73</v>
          </cell>
          <cell r="M33">
            <v>336502.6</v>
          </cell>
          <cell r="R33">
            <v>29</v>
          </cell>
          <cell r="S33">
            <v>-623717.93000000005</v>
          </cell>
          <cell r="U33">
            <v>35</v>
          </cell>
          <cell r="V33">
            <v>76688.53</v>
          </cell>
          <cell r="X33">
            <v>24</v>
          </cell>
          <cell r="Y33">
            <v>-350673</v>
          </cell>
          <cell r="AA33">
            <v>67</v>
          </cell>
          <cell r="AB33">
            <v>-128520</v>
          </cell>
          <cell r="BE33">
            <v>26</v>
          </cell>
          <cell r="BF33">
            <v>9044.5252213000022</v>
          </cell>
          <cell r="CF33">
            <v>24</v>
          </cell>
          <cell r="CG33" t="str">
            <v>Y</v>
          </cell>
        </row>
        <row r="34">
          <cell r="C34">
            <v>26</v>
          </cell>
          <cell r="D34">
            <v>943325.53</v>
          </cell>
          <cell r="F34">
            <v>66</v>
          </cell>
          <cell r="G34">
            <v>147.51</v>
          </cell>
          <cell r="I34">
            <v>26</v>
          </cell>
          <cell r="J34">
            <v>-338936.06</v>
          </cell>
          <cell r="L34">
            <v>79</v>
          </cell>
          <cell r="M34">
            <v>284832.56</v>
          </cell>
          <cell r="R34">
            <v>30</v>
          </cell>
          <cell r="S34">
            <v>-109548.74</v>
          </cell>
          <cell r="U34">
            <v>36</v>
          </cell>
          <cell r="V34">
            <v>32834.71</v>
          </cell>
          <cell r="X34">
            <v>25</v>
          </cell>
          <cell r="Y34">
            <v>-38948</v>
          </cell>
          <cell r="AA34">
            <v>68</v>
          </cell>
          <cell r="AB34">
            <v>-30362</v>
          </cell>
          <cell r="BE34">
            <v>27</v>
          </cell>
          <cell r="BF34">
            <v>10698.011668800002</v>
          </cell>
          <cell r="CF34">
            <v>25</v>
          </cell>
          <cell r="CG34" t="str">
            <v>N</v>
          </cell>
        </row>
        <row r="35">
          <cell r="C35">
            <v>27</v>
          </cell>
          <cell r="D35">
            <v>3840653.03</v>
          </cell>
          <cell r="F35">
            <v>67</v>
          </cell>
          <cell r="G35">
            <v>284356.51</v>
          </cell>
          <cell r="I35">
            <v>27</v>
          </cell>
          <cell r="J35">
            <v>-318539.34999999998</v>
          </cell>
          <cell r="L35">
            <v>80</v>
          </cell>
          <cell r="M35">
            <v>-1541397.86</v>
          </cell>
          <cell r="R35">
            <v>34</v>
          </cell>
          <cell r="S35">
            <v>-1756065.79</v>
          </cell>
          <cell r="U35">
            <v>38</v>
          </cell>
          <cell r="V35">
            <v>66039.210000000006</v>
          </cell>
          <cell r="X35">
            <v>26</v>
          </cell>
          <cell r="Y35">
            <v>-144207</v>
          </cell>
          <cell r="AA35">
            <v>69</v>
          </cell>
          <cell r="AB35">
            <v>-31800</v>
          </cell>
          <cell r="BE35">
            <v>28</v>
          </cell>
          <cell r="BF35">
            <v>2454.4645709000006</v>
          </cell>
          <cell r="CF35">
            <v>26</v>
          </cell>
          <cell r="CG35" t="str">
            <v>Y</v>
          </cell>
        </row>
        <row r="36">
          <cell r="C36">
            <v>28</v>
          </cell>
          <cell r="D36">
            <v>439548.09</v>
          </cell>
          <cell r="F36">
            <v>68</v>
          </cell>
          <cell r="G36">
            <v>16881.75</v>
          </cell>
          <cell r="I36">
            <v>28</v>
          </cell>
          <cell r="J36">
            <v>-141469.26</v>
          </cell>
          <cell r="L36">
            <v>83</v>
          </cell>
          <cell r="M36">
            <v>-235041.22</v>
          </cell>
          <cell r="R36">
            <v>35</v>
          </cell>
          <cell r="S36">
            <v>-2337923.81</v>
          </cell>
          <cell r="U36">
            <v>40</v>
          </cell>
          <cell r="V36">
            <v>0</v>
          </cell>
          <cell r="X36">
            <v>27</v>
          </cell>
          <cell r="Y36">
            <v>-113675</v>
          </cell>
          <cell r="AA36">
            <v>70</v>
          </cell>
          <cell r="AB36">
            <v>-215027.33</v>
          </cell>
          <cell r="BE36">
            <v>29</v>
          </cell>
          <cell r="BF36">
            <v>8762.436387400001</v>
          </cell>
          <cell r="CF36">
            <v>27</v>
          </cell>
          <cell r="CG36" t="str">
            <v>Y</v>
          </cell>
        </row>
        <row r="37">
          <cell r="C37">
            <v>29</v>
          </cell>
          <cell r="D37">
            <v>1097276.03</v>
          </cell>
          <cell r="F37">
            <v>69</v>
          </cell>
          <cell r="G37">
            <v>18135.75</v>
          </cell>
          <cell r="I37">
            <v>29</v>
          </cell>
          <cell r="J37">
            <v>-264593.96999999997</v>
          </cell>
          <cell r="L37">
            <v>86</v>
          </cell>
          <cell r="M37">
            <v>341225.02</v>
          </cell>
          <cell r="R37">
            <v>36</v>
          </cell>
          <cell r="S37">
            <v>-6463721.5499999998</v>
          </cell>
          <cell r="U37">
            <v>41</v>
          </cell>
          <cell r="V37">
            <v>5027.5</v>
          </cell>
          <cell r="X37">
            <v>28</v>
          </cell>
          <cell r="Y37">
            <v>-16878</v>
          </cell>
          <cell r="AA37">
            <v>71</v>
          </cell>
          <cell r="AB37">
            <v>-120856.94</v>
          </cell>
          <cell r="BE37">
            <v>30</v>
          </cell>
          <cell r="BF37">
            <v>7574.9101197999998</v>
          </cell>
          <cell r="CF37">
            <v>28</v>
          </cell>
          <cell r="CG37" t="str">
            <v>Y</v>
          </cell>
        </row>
        <row r="38">
          <cell r="C38">
            <v>30</v>
          </cell>
          <cell r="D38">
            <v>584834.87</v>
          </cell>
          <cell r="F38">
            <v>70</v>
          </cell>
          <cell r="G38">
            <v>502973.87</v>
          </cell>
          <cell r="I38">
            <v>30</v>
          </cell>
          <cell r="J38">
            <v>-239932.23</v>
          </cell>
          <cell r="L38">
            <v>87</v>
          </cell>
          <cell r="M38">
            <v>-3777502.16</v>
          </cell>
          <cell r="R38">
            <v>38</v>
          </cell>
          <cell r="S38">
            <v>-3040932.78</v>
          </cell>
          <cell r="U38">
            <v>42</v>
          </cell>
          <cell r="V38">
            <v>12829.22</v>
          </cell>
          <cell r="X38">
            <v>29</v>
          </cell>
          <cell r="Y38">
            <v>-21250</v>
          </cell>
          <cell r="AA38">
            <v>72</v>
          </cell>
          <cell r="AB38">
            <v>-13800</v>
          </cell>
          <cell r="BE38">
            <v>32</v>
          </cell>
          <cell r="BF38">
            <v>160.50348879999993</v>
          </cell>
          <cell r="CF38">
            <v>29</v>
          </cell>
          <cell r="CG38" t="str">
            <v>Y</v>
          </cell>
        </row>
        <row r="39">
          <cell r="C39">
            <v>31</v>
          </cell>
          <cell r="D39">
            <v>424701.88</v>
          </cell>
          <cell r="F39">
            <v>71</v>
          </cell>
          <cell r="G39">
            <v>481354.69</v>
          </cell>
          <cell r="I39">
            <v>31</v>
          </cell>
          <cell r="J39">
            <v>-286864.78000000003</v>
          </cell>
          <cell r="L39">
            <v>90</v>
          </cell>
          <cell r="M39">
            <v>433739.42</v>
          </cell>
          <cell r="R39">
            <v>40</v>
          </cell>
          <cell r="S39">
            <v>-2667782.39</v>
          </cell>
          <cell r="U39">
            <v>43</v>
          </cell>
          <cell r="V39">
            <v>2655.75</v>
          </cell>
          <cell r="X39">
            <v>30</v>
          </cell>
          <cell r="Y39">
            <v>-28960</v>
          </cell>
          <cell r="AA39">
            <v>73</v>
          </cell>
          <cell r="AB39">
            <v>-36730.550000000003</v>
          </cell>
          <cell r="BE39">
            <v>33</v>
          </cell>
          <cell r="BF39">
            <v>895.31728299999975</v>
          </cell>
          <cell r="CF39">
            <v>30</v>
          </cell>
          <cell r="CG39" t="str">
            <v>Y</v>
          </cell>
        </row>
        <row r="40">
          <cell r="C40">
            <v>34</v>
          </cell>
          <cell r="D40">
            <v>4312300.16</v>
          </cell>
          <cell r="F40">
            <v>72</v>
          </cell>
          <cell r="G40">
            <v>0</v>
          </cell>
          <cell r="I40">
            <v>34</v>
          </cell>
          <cell r="J40">
            <v>-524274.72</v>
          </cell>
          <cell r="L40">
            <v>103</v>
          </cell>
          <cell r="M40">
            <v>441303.48</v>
          </cell>
          <cell r="R40">
            <v>41</v>
          </cell>
          <cell r="S40">
            <v>-384013.4</v>
          </cell>
          <cell r="U40">
            <v>44</v>
          </cell>
          <cell r="V40">
            <v>0</v>
          </cell>
          <cell r="X40">
            <v>31</v>
          </cell>
          <cell r="Y40">
            <v>-10408</v>
          </cell>
          <cell r="AA40">
            <v>74</v>
          </cell>
          <cell r="AB40">
            <v>-1200</v>
          </cell>
          <cell r="BE40">
            <v>34</v>
          </cell>
          <cell r="BF40">
            <v>22107.898132900002</v>
          </cell>
          <cell r="CF40">
            <v>31</v>
          </cell>
          <cell r="CG40" t="str">
            <v>Y</v>
          </cell>
        </row>
        <row r="41">
          <cell r="C41">
            <v>35</v>
          </cell>
          <cell r="D41">
            <v>7592242.75</v>
          </cell>
          <cell r="F41">
            <v>73</v>
          </cell>
          <cell r="G41">
            <v>166544.25</v>
          </cell>
          <cell r="I41">
            <v>35</v>
          </cell>
          <cell r="J41">
            <v>-723303.78</v>
          </cell>
          <cell r="L41">
            <v>105</v>
          </cell>
          <cell r="M41">
            <v>958924.18</v>
          </cell>
          <cell r="R41">
            <v>42</v>
          </cell>
          <cell r="S41">
            <v>-328081.02</v>
          </cell>
          <cell r="U41">
            <v>47</v>
          </cell>
          <cell r="V41">
            <v>8730.5</v>
          </cell>
          <cell r="X41">
            <v>34</v>
          </cell>
          <cell r="Y41">
            <v>-269988</v>
          </cell>
          <cell r="AA41">
            <v>75</v>
          </cell>
          <cell r="AB41">
            <v>-35168</v>
          </cell>
          <cell r="BE41">
            <v>35</v>
          </cell>
          <cell r="BF41">
            <v>30831.339511800004</v>
          </cell>
          <cell r="CF41">
            <v>32</v>
          </cell>
          <cell r="CG41" t="str">
            <v>Y</v>
          </cell>
        </row>
        <row r="42">
          <cell r="C42">
            <v>36</v>
          </cell>
          <cell r="D42">
            <v>14628820.08</v>
          </cell>
          <cell r="F42">
            <v>74</v>
          </cell>
          <cell r="G42">
            <v>31.25</v>
          </cell>
          <cell r="I42">
            <v>36</v>
          </cell>
          <cell r="J42">
            <v>-2067870.39</v>
          </cell>
          <cell r="L42">
            <v>106</v>
          </cell>
          <cell r="M42">
            <v>-263680.64000000001</v>
          </cell>
          <cell r="R42">
            <v>43</v>
          </cell>
          <cell r="S42">
            <v>-597213.81000000006</v>
          </cell>
          <cell r="U42">
            <v>50</v>
          </cell>
          <cell r="V42">
            <v>20901.91</v>
          </cell>
          <cell r="X42">
            <v>35</v>
          </cell>
          <cell r="Y42">
            <v>-521846</v>
          </cell>
          <cell r="AA42">
            <v>77</v>
          </cell>
          <cell r="AB42">
            <v>0</v>
          </cell>
          <cell r="BE42">
            <v>36</v>
          </cell>
          <cell r="BF42">
            <v>50643.837685499981</v>
          </cell>
          <cell r="CF42">
            <v>33</v>
          </cell>
          <cell r="CG42" t="str">
            <v>Y</v>
          </cell>
        </row>
        <row r="43">
          <cell r="C43">
            <v>38</v>
          </cell>
          <cell r="D43">
            <v>22374298.640000001</v>
          </cell>
          <cell r="F43">
            <v>75</v>
          </cell>
          <cell r="G43">
            <v>266142.37</v>
          </cell>
          <cell r="I43">
            <v>38</v>
          </cell>
          <cell r="J43">
            <v>-4805178.1399999997</v>
          </cell>
          <cell r="L43">
            <v>107</v>
          </cell>
          <cell r="M43">
            <v>476560.11</v>
          </cell>
          <cell r="R43">
            <v>44</v>
          </cell>
          <cell r="S43">
            <v>-1217893.01</v>
          </cell>
          <cell r="U43">
            <v>51</v>
          </cell>
          <cell r="V43">
            <v>24597.439999999999</v>
          </cell>
          <cell r="X43">
            <v>36</v>
          </cell>
          <cell r="Y43">
            <v>-869454</v>
          </cell>
          <cell r="AA43">
            <v>79</v>
          </cell>
          <cell r="AB43">
            <v>-59355</v>
          </cell>
          <cell r="BE43">
            <v>38</v>
          </cell>
          <cell r="BF43">
            <v>41384.864358200015</v>
          </cell>
          <cell r="CF43">
            <v>34</v>
          </cell>
          <cell r="CG43" t="str">
            <v>N</v>
          </cell>
        </row>
        <row r="44">
          <cell r="C44">
            <v>40</v>
          </cell>
          <cell r="D44">
            <v>6854342.9100000001</v>
          </cell>
          <cell r="F44">
            <v>79</v>
          </cell>
          <cell r="G44">
            <v>312.5</v>
          </cell>
          <cell r="I44">
            <v>40</v>
          </cell>
          <cell r="J44">
            <v>-1182417.1299999999</v>
          </cell>
          <cell r="L44">
            <v>108</v>
          </cell>
          <cell r="M44">
            <v>465759</v>
          </cell>
          <cell r="R44">
            <v>47</v>
          </cell>
          <cell r="S44">
            <v>-16854127.93</v>
          </cell>
          <cell r="U44">
            <v>52</v>
          </cell>
          <cell r="V44">
            <v>1055.5</v>
          </cell>
          <cell r="X44">
            <v>38</v>
          </cell>
          <cell r="Y44">
            <v>-818893</v>
          </cell>
          <cell r="AA44">
            <v>80</v>
          </cell>
          <cell r="AB44">
            <v>-451397.88</v>
          </cell>
          <cell r="BE44">
            <v>40</v>
          </cell>
          <cell r="BF44">
            <v>10270.235442000001</v>
          </cell>
          <cell r="CF44">
            <v>35</v>
          </cell>
          <cell r="CG44" t="str">
            <v>Y</v>
          </cell>
        </row>
        <row r="45">
          <cell r="C45">
            <v>41</v>
          </cell>
          <cell r="D45">
            <v>1308825.4099999999</v>
          </cell>
          <cell r="F45">
            <v>80</v>
          </cell>
          <cell r="G45">
            <v>1076879.6599999999</v>
          </cell>
          <cell r="I45">
            <v>41</v>
          </cell>
          <cell r="J45">
            <v>-225019.62</v>
          </cell>
          <cell r="L45">
            <v>120</v>
          </cell>
          <cell r="M45">
            <v>883155.33</v>
          </cell>
          <cell r="R45">
            <v>50</v>
          </cell>
          <cell r="S45">
            <v>-70077.86</v>
          </cell>
          <cell r="U45">
            <v>53</v>
          </cell>
          <cell r="V45">
            <v>53197.79</v>
          </cell>
          <cell r="X45">
            <v>40</v>
          </cell>
          <cell r="Y45">
            <v>-502348</v>
          </cell>
          <cell r="AA45">
            <v>81</v>
          </cell>
          <cell r="AB45">
            <v>-600</v>
          </cell>
          <cell r="BE45">
            <v>41</v>
          </cell>
          <cell r="BF45">
            <v>1371.1207386999999</v>
          </cell>
          <cell r="CF45">
            <v>36</v>
          </cell>
          <cell r="CG45" t="str">
            <v>Y</v>
          </cell>
        </row>
        <row r="46">
          <cell r="C46">
            <v>42</v>
          </cell>
          <cell r="D46">
            <v>1557599.9</v>
          </cell>
          <cell r="F46">
            <v>83</v>
          </cell>
          <cell r="G46">
            <v>236570.77</v>
          </cell>
          <cell r="I46">
            <v>42</v>
          </cell>
          <cell r="J46">
            <v>-405081.52</v>
          </cell>
          <cell r="L46">
            <v>121</v>
          </cell>
          <cell r="M46">
            <v>4106.7</v>
          </cell>
          <cell r="R46">
            <v>51</v>
          </cell>
          <cell r="S46">
            <v>-218902.12</v>
          </cell>
          <cell r="U46">
            <v>55</v>
          </cell>
          <cell r="V46">
            <v>0</v>
          </cell>
          <cell r="X46">
            <v>41</v>
          </cell>
          <cell r="Y46">
            <v>-104020</v>
          </cell>
          <cell r="AA46">
            <v>83</v>
          </cell>
          <cell r="AB46">
            <v>-42845</v>
          </cell>
          <cell r="BE46">
            <v>42</v>
          </cell>
          <cell r="BF46">
            <v>5406.1091174999983</v>
          </cell>
          <cell r="CF46">
            <v>38</v>
          </cell>
          <cell r="CG46" t="str">
            <v>Y</v>
          </cell>
        </row>
        <row r="47">
          <cell r="C47">
            <v>43</v>
          </cell>
          <cell r="D47">
            <v>2207031.3199999998</v>
          </cell>
          <cell r="F47">
            <v>86</v>
          </cell>
          <cell r="G47">
            <v>282956.40000000002</v>
          </cell>
          <cell r="I47">
            <v>43</v>
          </cell>
          <cell r="J47">
            <v>-869173.47</v>
          </cell>
          <cell r="L47">
            <v>123</v>
          </cell>
          <cell r="M47">
            <v>45333.52</v>
          </cell>
          <cell r="R47">
            <v>52</v>
          </cell>
          <cell r="S47">
            <v>-1658405.65</v>
          </cell>
          <cell r="U47">
            <v>56</v>
          </cell>
          <cell r="V47">
            <v>12769.75</v>
          </cell>
          <cell r="X47">
            <v>42</v>
          </cell>
          <cell r="Y47">
            <v>-78231</v>
          </cell>
          <cell r="AA47">
            <v>86</v>
          </cell>
          <cell r="AB47">
            <v>-5725</v>
          </cell>
          <cell r="BE47">
            <v>43</v>
          </cell>
          <cell r="BF47">
            <v>8572.7909542999987</v>
          </cell>
          <cell r="CF47">
            <v>40</v>
          </cell>
          <cell r="CG47" t="str">
            <v>Y</v>
          </cell>
        </row>
        <row r="48">
          <cell r="C48">
            <v>44</v>
          </cell>
          <cell r="D48">
            <v>4326803.03</v>
          </cell>
          <cell r="F48">
            <v>87</v>
          </cell>
          <cell r="G48">
            <v>120592.92</v>
          </cell>
          <cell r="I48">
            <v>44</v>
          </cell>
          <cell r="J48">
            <v>-1447080.49</v>
          </cell>
          <cell r="L48">
            <v>133</v>
          </cell>
          <cell r="M48">
            <v>-1300309.8600000001</v>
          </cell>
          <cell r="R48">
            <v>55</v>
          </cell>
          <cell r="S48">
            <v>-13016904.640000001</v>
          </cell>
          <cell r="U48">
            <v>57</v>
          </cell>
          <cell r="V48">
            <v>253545.27</v>
          </cell>
          <cell r="X48">
            <v>43</v>
          </cell>
          <cell r="Y48">
            <v>-179342</v>
          </cell>
          <cell r="AA48">
            <v>87</v>
          </cell>
          <cell r="AB48">
            <v>-350</v>
          </cell>
          <cell r="BE48">
            <v>44</v>
          </cell>
          <cell r="BF48">
            <v>7985.5789596999994</v>
          </cell>
          <cell r="CF48">
            <v>41</v>
          </cell>
          <cell r="CG48" t="str">
            <v>Y</v>
          </cell>
        </row>
        <row r="49">
          <cell r="C49">
            <v>47</v>
          </cell>
          <cell r="D49">
            <v>23902484.170000002</v>
          </cell>
          <cell r="F49">
            <v>88</v>
          </cell>
          <cell r="G49">
            <v>255.25</v>
          </cell>
          <cell r="I49">
            <v>47</v>
          </cell>
          <cell r="J49">
            <v>-1720999.26</v>
          </cell>
          <cell r="L49">
            <v>140</v>
          </cell>
          <cell r="M49">
            <v>524032.2</v>
          </cell>
          <cell r="R49">
            <v>56</v>
          </cell>
          <cell r="S49">
            <v>-860113.12</v>
          </cell>
          <cell r="U49">
            <v>58</v>
          </cell>
          <cell r="V49">
            <v>6050.5</v>
          </cell>
          <cell r="X49">
            <v>44</v>
          </cell>
          <cell r="Y49">
            <v>-314366</v>
          </cell>
          <cell r="AA49">
            <v>89</v>
          </cell>
          <cell r="AB49">
            <v>-270975.21000000002</v>
          </cell>
          <cell r="BE49">
            <v>47</v>
          </cell>
          <cell r="BF49">
            <v>21997.196783200012</v>
          </cell>
          <cell r="CF49">
            <v>42</v>
          </cell>
          <cell r="CG49" t="str">
            <v>N</v>
          </cell>
        </row>
        <row r="50">
          <cell r="C50">
            <v>50</v>
          </cell>
          <cell r="D50">
            <v>1285259.99</v>
          </cell>
          <cell r="F50">
            <v>89</v>
          </cell>
          <cell r="G50">
            <v>3112341.05</v>
          </cell>
          <cell r="I50">
            <v>50</v>
          </cell>
          <cell r="J50">
            <v>-377677.53</v>
          </cell>
          <cell r="L50">
            <v>150</v>
          </cell>
          <cell r="M50">
            <v>162244.29999999999</v>
          </cell>
          <cell r="R50">
            <v>57</v>
          </cell>
          <cell r="S50">
            <v>-369385.7</v>
          </cell>
          <cell r="U50">
            <v>60</v>
          </cell>
          <cell r="V50">
            <v>173411.66</v>
          </cell>
          <cell r="X50">
            <v>47</v>
          </cell>
          <cell r="Y50">
            <v>-461936</v>
          </cell>
          <cell r="AA50">
            <v>90</v>
          </cell>
          <cell r="AB50">
            <v>-84690</v>
          </cell>
          <cell r="BE50">
            <v>50</v>
          </cell>
          <cell r="BF50">
            <v>5997.1502156999986</v>
          </cell>
          <cell r="CF50">
            <v>43</v>
          </cell>
          <cell r="CG50" t="str">
            <v>N</v>
          </cell>
        </row>
        <row r="51">
          <cell r="C51">
            <v>51</v>
          </cell>
          <cell r="D51">
            <v>995497.86</v>
          </cell>
          <cell r="F51">
            <v>90</v>
          </cell>
          <cell r="G51">
            <v>122476.85</v>
          </cell>
          <cell r="I51">
            <v>51</v>
          </cell>
          <cell r="J51">
            <v>-401003.12</v>
          </cell>
          <cell r="L51">
            <v>151</v>
          </cell>
          <cell r="M51">
            <v>1209503.26</v>
          </cell>
          <cell r="R51">
            <v>58</v>
          </cell>
          <cell r="S51">
            <v>-103730.28</v>
          </cell>
          <cell r="U51">
            <v>61</v>
          </cell>
          <cell r="V51">
            <v>74441.67</v>
          </cell>
          <cell r="X51">
            <v>50</v>
          </cell>
          <cell r="Y51">
            <v>-68215</v>
          </cell>
          <cell r="AA51">
            <v>91</v>
          </cell>
          <cell r="AB51">
            <v>-16325</v>
          </cell>
          <cell r="BE51">
            <v>51</v>
          </cell>
          <cell r="BF51">
            <v>3767.6126438999981</v>
          </cell>
          <cell r="CF51">
            <v>44</v>
          </cell>
          <cell r="CG51" t="str">
            <v>Y</v>
          </cell>
        </row>
        <row r="52">
          <cell r="C52">
            <v>52</v>
          </cell>
          <cell r="D52">
            <v>4672606</v>
          </cell>
          <cell r="F52">
            <v>91</v>
          </cell>
          <cell r="G52">
            <v>386.5</v>
          </cell>
          <cell r="I52">
            <v>52</v>
          </cell>
          <cell r="J52">
            <v>-1576284.55</v>
          </cell>
          <cell r="L52">
            <v>160</v>
          </cell>
          <cell r="M52">
            <v>-172043.12</v>
          </cell>
          <cell r="R52">
            <v>60</v>
          </cell>
          <cell r="S52">
            <v>-4703721.47</v>
          </cell>
          <cell r="U52">
            <v>62</v>
          </cell>
          <cell r="V52">
            <v>150</v>
          </cell>
          <cell r="X52">
            <v>51</v>
          </cell>
          <cell r="Y52">
            <v>-98179</v>
          </cell>
          <cell r="AA52">
            <v>92</v>
          </cell>
          <cell r="AB52">
            <v>-45</v>
          </cell>
          <cell r="BE52">
            <v>52</v>
          </cell>
          <cell r="BF52">
            <v>7379.2947365000009</v>
          </cell>
          <cell r="CF52">
            <v>47</v>
          </cell>
          <cell r="CG52" t="str">
            <v>Y</v>
          </cell>
        </row>
        <row r="53">
          <cell r="C53">
            <v>53</v>
          </cell>
          <cell r="D53">
            <v>8530989.9800000004</v>
          </cell>
          <cell r="F53">
            <v>93</v>
          </cell>
          <cell r="G53">
            <v>0</v>
          </cell>
          <cell r="I53">
            <v>53</v>
          </cell>
          <cell r="J53">
            <v>-2285484.8199999998</v>
          </cell>
          <cell r="L53">
            <v>165</v>
          </cell>
          <cell r="M53">
            <v>1017337.28</v>
          </cell>
          <cell r="R53">
            <v>61</v>
          </cell>
          <cell r="S53">
            <v>-638289.77</v>
          </cell>
          <cell r="U53">
            <v>64</v>
          </cell>
          <cell r="V53">
            <v>117707.89</v>
          </cell>
          <cell r="X53">
            <v>52</v>
          </cell>
          <cell r="Y53">
            <v>-113062</v>
          </cell>
          <cell r="AA53">
            <v>101</v>
          </cell>
          <cell r="AB53">
            <v>-125339.11</v>
          </cell>
          <cell r="BE53">
            <v>53</v>
          </cell>
          <cell r="BF53">
            <v>16655.742690500003</v>
          </cell>
          <cell r="CF53">
            <v>50</v>
          </cell>
          <cell r="CG53" t="str">
            <v>Y</v>
          </cell>
        </row>
        <row r="54">
          <cell r="C54">
            <v>55</v>
          </cell>
          <cell r="D54">
            <v>21289444.280000001</v>
          </cell>
          <cell r="F54">
            <v>101</v>
          </cell>
          <cell r="G54">
            <v>388441.11</v>
          </cell>
          <cell r="I54">
            <v>55</v>
          </cell>
          <cell r="J54">
            <v>-2861271.17</v>
          </cell>
          <cell r="R54">
            <v>62</v>
          </cell>
          <cell r="S54">
            <v>-96434.69</v>
          </cell>
          <cell r="U54">
            <v>65</v>
          </cell>
          <cell r="V54">
            <v>0</v>
          </cell>
          <cell r="X54">
            <v>53</v>
          </cell>
          <cell r="Y54">
            <v>-293613</v>
          </cell>
          <cell r="AA54">
            <v>103</v>
          </cell>
          <cell r="AB54">
            <v>-16500</v>
          </cell>
          <cell r="BE54">
            <v>55</v>
          </cell>
          <cell r="BF54">
            <v>41382.913161699995</v>
          </cell>
          <cell r="CF54">
            <v>51</v>
          </cell>
          <cell r="CG54" t="str">
            <v>N</v>
          </cell>
        </row>
        <row r="55">
          <cell r="C55">
            <v>56</v>
          </cell>
          <cell r="D55">
            <v>2115622.66</v>
          </cell>
          <cell r="F55">
            <v>103</v>
          </cell>
          <cell r="G55">
            <v>59409.5</v>
          </cell>
          <cell r="I55">
            <v>56</v>
          </cell>
          <cell r="J55">
            <v>-589573.04</v>
          </cell>
          <cell r="R55">
            <v>64</v>
          </cell>
          <cell r="S55">
            <v>-145201.68</v>
          </cell>
          <cell r="U55">
            <v>66</v>
          </cell>
          <cell r="V55">
            <v>29246.61</v>
          </cell>
          <cell r="X55">
            <v>55</v>
          </cell>
          <cell r="Y55">
            <v>185917</v>
          </cell>
          <cell r="AA55">
            <v>104</v>
          </cell>
          <cell r="AB55">
            <v>-11424</v>
          </cell>
          <cell r="BE55">
            <v>56</v>
          </cell>
          <cell r="BF55">
            <v>2453.5620121999991</v>
          </cell>
          <cell r="CF55">
            <v>52</v>
          </cell>
          <cell r="CG55" t="str">
            <v>Y</v>
          </cell>
        </row>
        <row r="56">
          <cell r="C56">
            <v>57</v>
          </cell>
          <cell r="D56">
            <v>2169497.9700000002</v>
          </cell>
          <cell r="F56">
            <v>104</v>
          </cell>
          <cell r="G56">
            <v>0</v>
          </cell>
          <cell r="I56">
            <v>57</v>
          </cell>
          <cell r="J56">
            <v>-747885.22</v>
          </cell>
          <cell r="R56">
            <v>65</v>
          </cell>
          <cell r="S56">
            <v>-78140.649999999994</v>
          </cell>
          <cell r="U56">
            <v>67</v>
          </cell>
          <cell r="V56">
            <v>176495.72</v>
          </cell>
          <cell r="X56">
            <v>56</v>
          </cell>
          <cell r="Y56">
            <v>-48066</v>
          </cell>
          <cell r="AA56">
            <v>105</v>
          </cell>
          <cell r="AB56">
            <v>-41255</v>
          </cell>
          <cell r="BE56">
            <v>57</v>
          </cell>
          <cell r="BF56">
            <v>6736.9271866999961</v>
          </cell>
          <cell r="CF56">
            <v>53</v>
          </cell>
          <cell r="CG56" t="str">
            <v>Y</v>
          </cell>
        </row>
        <row r="57">
          <cell r="C57">
            <v>58</v>
          </cell>
          <cell r="D57">
            <v>1393943.34</v>
          </cell>
          <cell r="F57">
            <v>105</v>
          </cell>
          <cell r="G57">
            <v>0</v>
          </cell>
          <cell r="I57">
            <v>58</v>
          </cell>
          <cell r="J57">
            <v>-136550.89000000001</v>
          </cell>
          <cell r="R57">
            <v>66</v>
          </cell>
          <cell r="S57">
            <v>-1816888.82</v>
          </cell>
          <cell r="U57">
            <v>68</v>
          </cell>
          <cell r="V57">
            <v>56508.37</v>
          </cell>
          <cell r="X57">
            <v>57</v>
          </cell>
          <cell r="Y57">
            <v>-250693</v>
          </cell>
          <cell r="AA57">
            <v>107</v>
          </cell>
          <cell r="AB57">
            <v>-10706</v>
          </cell>
          <cell r="BE57">
            <v>60</v>
          </cell>
          <cell r="BF57">
            <v>42501.437761800007</v>
          </cell>
          <cell r="CF57">
            <v>55</v>
          </cell>
          <cell r="CG57" t="str">
            <v>Y</v>
          </cell>
        </row>
        <row r="58">
          <cell r="C58">
            <v>60</v>
          </cell>
          <cell r="D58">
            <v>16476701.039999999</v>
          </cell>
          <cell r="F58">
            <v>106</v>
          </cell>
          <cell r="G58">
            <v>109930.87</v>
          </cell>
          <cell r="I58">
            <v>60</v>
          </cell>
          <cell r="J58">
            <v>-3634428.02</v>
          </cell>
          <cell r="R58">
            <v>67</v>
          </cell>
          <cell r="S58">
            <v>-9859876.0299999993</v>
          </cell>
          <cell r="U58">
            <v>69</v>
          </cell>
          <cell r="V58">
            <v>40434.93</v>
          </cell>
          <cell r="X58">
            <v>58</v>
          </cell>
          <cell r="Y58">
            <v>-85254</v>
          </cell>
          <cell r="AA58">
            <v>109</v>
          </cell>
          <cell r="AB58">
            <v>-8534</v>
          </cell>
          <cell r="BE58">
            <v>61</v>
          </cell>
          <cell r="BF58">
            <v>5610.7077346999995</v>
          </cell>
          <cell r="CF58">
            <v>56</v>
          </cell>
          <cell r="CG58" t="str">
            <v>Y</v>
          </cell>
        </row>
        <row r="59">
          <cell r="C59">
            <v>61</v>
          </cell>
          <cell r="D59">
            <v>3298819.64</v>
          </cell>
          <cell r="F59">
            <v>107</v>
          </cell>
          <cell r="G59">
            <v>0</v>
          </cell>
          <cell r="I59">
            <v>61</v>
          </cell>
          <cell r="J59">
            <v>-1911967.45</v>
          </cell>
          <cell r="R59">
            <v>68</v>
          </cell>
          <cell r="S59">
            <v>-689127.77</v>
          </cell>
          <cell r="U59">
            <v>70</v>
          </cell>
          <cell r="V59">
            <v>353530.4</v>
          </cell>
          <cell r="X59">
            <v>60</v>
          </cell>
          <cell r="Y59">
            <v>-804889</v>
          </cell>
          <cell r="AA59">
            <v>120</v>
          </cell>
          <cell r="AB59">
            <v>-4742.5</v>
          </cell>
          <cell r="BE59">
            <v>62</v>
          </cell>
          <cell r="BF59">
            <v>1807.3653587999995</v>
          </cell>
          <cell r="CF59">
            <v>57</v>
          </cell>
          <cell r="CG59" t="str">
            <v>Y</v>
          </cell>
        </row>
        <row r="60">
          <cell r="C60">
            <v>62</v>
          </cell>
          <cell r="D60">
            <v>907808.23</v>
          </cell>
          <cell r="F60">
            <v>108</v>
          </cell>
          <cell r="G60">
            <v>75.25</v>
          </cell>
          <cell r="I60">
            <v>62</v>
          </cell>
          <cell r="J60">
            <v>-440381.76</v>
          </cell>
          <cell r="R60">
            <v>69</v>
          </cell>
          <cell r="S60">
            <v>-3846987.72</v>
          </cell>
          <cell r="U60">
            <v>71</v>
          </cell>
          <cell r="V60">
            <v>236274.88</v>
          </cell>
          <cell r="X60">
            <v>61</v>
          </cell>
          <cell r="Y60">
            <v>-87493</v>
          </cell>
          <cell r="AA60">
            <v>121</v>
          </cell>
          <cell r="AB60">
            <v>-1425</v>
          </cell>
          <cell r="BE60">
            <v>64</v>
          </cell>
          <cell r="BF60">
            <v>6913.0273951000017</v>
          </cell>
          <cell r="CF60">
            <v>58</v>
          </cell>
          <cell r="CG60" t="str">
            <v>Y</v>
          </cell>
        </row>
        <row r="61">
          <cell r="C61">
            <v>64</v>
          </cell>
          <cell r="D61">
            <v>4333654.71</v>
          </cell>
          <cell r="F61">
            <v>109</v>
          </cell>
          <cell r="G61">
            <v>304709.61</v>
          </cell>
          <cell r="I61">
            <v>64</v>
          </cell>
          <cell r="J61">
            <v>-2025911.26</v>
          </cell>
          <cell r="R61">
            <v>70</v>
          </cell>
          <cell r="S61">
            <v>-15157623.33</v>
          </cell>
          <cell r="U61">
            <v>72</v>
          </cell>
          <cell r="V61">
            <v>31885.51</v>
          </cell>
          <cell r="X61">
            <v>62</v>
          </cell>
          <cell r="Y61">
            <v>-20502</v>
          </cell>
          <cell r="AA61">
            <v>122</v>
          </cell>
          <cell r="AB61">
            <v>-24100</v>
          </cell>
          <cell r="BE61">
            <v>65</v>
          </cell>
          <cell r="BF61">
            <v>13446.453393099997</v>
          </cell>
          <cell r="CF61">
            <v>60</v>
          </cell>
          <cell r="CG61" t="str">
            <v>Y</v>
          </cell>
        </row>
        <row r="62">
          <cell r="C62">
            <v>65</v>
          </cell>
          <cell r="D62">
            <v>1544826.35</v>
          </cell>
          <cell r="F62">
            <v>120</v>
          </cell>
          <cell r="G62">
            <v>1036269.01</v>
          </cell>
          <cell r="I62">
            <v>65</v>
          </cell>
          <cell r="J62">
            <v>-245734.2</v>
          </cell>
          <cell r="R62">
            <v>71</v>
          </cell>
          <cell r="S62">
            <v>-36562.44</v>
          </cell>
          <cell r="U62">
            <v>73</v>
          </cell>
          <cell r="V62">
            <v>65779.62</v>
          </cell>
          <cell r="X62">
            <v>64</v>
          </cell>
          <cell r="Y62">
            <v>-228794</v>
          </cell>
          <cell r="AA62">
            <v>123</v>
          </cell>
          <cell r="AB62">
            <v>-550</v>
          </cell>
          <cell r="BE62">
            <v>66</v>
          </cell>
          <cell r="BF62">
            <v>14386.646283100003</v>
          </cell>
          <cell r="CF62">
            <v>61</v>
          </cell>
          <cell r="CG62" t="str">
            <v>N</v>
          </cell>
        </row>
        <row r="63">
          <cell r="C63">
            <v>66</v>
          </cell>
          <cell r="D63">
            <v>6542895.0700000003</v>
          </cell>
          <cell r="F63">
            <v>122</v>
          </cell>
          <cell r="G63">
            <v>210.25</v>
          </cell>
          <cell r="I63">
            <v>66</v>
          </cell>
          <cell r="J63">
            <v>-2020524.76</v>
          </cell>
          <cell r="R63">
            <v>72</v>
          </cell>
          <cell r="S63">
            <v>-769694.03</v>
          </cell>
          <cell r="U63">
            <v>74</v>
          </cell>
          <cell r="V63">
            <v>1648</v>
          </cell>
          <cell r="X63">
            <v>65</v>
          </cell>
          <cell r="Y63">
            <v>-186146</v>
          </cell>
          <cell r="AA63">
            <v>133</v>
          </cell>
          <cell r="AB63">
            <v>-3950</v>
          </cell>
          <cell r="BE63">
            <v>67</v>
          </cell>
          <cell r="BF63">
            <v>53238.977536699997</v>
          </cell>
          <cell r="CF63">
            <v>62</v>
          </cell>
          <cell r="CG63" t="str">
            <v>Y</v>
          </cell>
        </row>
        <row r="64">
          <cell r="C64">
            <v>67</v>
          </cell>
          <cell r="D64">
            <v>22426270.309999999</v>
          </cell>
          <cell r="F64">
            <v>123</v>
          </cell>
          <cell r="G64">
            <v>22072</v>
          </cell>
          <cell r="I64">
            <v>67</v>
          </cell>
          <cell r="J64">
            <v>-6106309.0300000003</v>
          </cell>
          <cell r="R64">
            <v>73</v>
          </cell>
          <cell r="S64">
            <v>-1268311.53</v>
          </cell>
          <cell r="U64">
            <v>75</v>
          </cell>
          <cell r="V64">
            <v>33226.559999999998</v>
          </cell>
          <cell r="X64">
            <v>66</v>
          </cell>
          <cell r="Y64">
            <v>-342456</v>
          </cell>
          <cell r="AA64">
            <v>135</v>
          </cell>
          <cell r="AB64">
            <v>-298078.84000000003</v>
          </cell>
          <cell r="BE64">
            <v>68</v>
          </cell>
          <cell r="BF64">
            <v>13272.657975799995</v>
          </cell>
          <cell r="CF64">
            <v>64</v>
          </cell>
          <cell r="CG64" t="str">
            <v>Y</v>
          </cell>
        </row>
        <row r="65">
          <cell r="C65">
            <v>68</v>
          </cell>
          <cell r="D65">
            <v>3623818.45</v>
          </cell>
          <cell r="F65">
            <v>133</v>
          </cell>
          <cell r="G65">
            <v>21245.75</v>
          </cell>
          <cell r="I65">
            <v>68</v>
          </cell>
          <cell r="J65">
            <v>-1616352.38</v>
          </cell>
          <cell r="R65">
            <v>74</v>
          </cell>
          <cell r="S65">
            <v>-100281.8</v>
          </cell>
          <cell r="U65">
            <v>79</v>
          </cell>
          <cell r="V65">
            <v>0</v>
          </cell>
          <cell r="X65">
            <v>67</v>
          </cell>
          <cell r="Y65">
            <v>766</v>
          </cell>
          <cell r="AA65">
            <v>140</v>
          </cell>
          <cell r="AB65">
            <v>-30779.85</v>
          </cell>
          <cell r="BE65">
            <v>69</v>
          </cell>
          <cell r="BF65">
            <v>15384.653113999997</v>
          </cell>
          <cell r="CF65">
            <v>65</v>
          </cell>
          <cell r="CG65" t="str">
            <v>Y</v>
          </cell>
        </row>
        <row r="66">
          <cell r="C66">
            <v>69</v>
          </cell>
          <cell r="D66">
            <v>10712588.039999999</v>
          </cell>
          <cell r="F66">
            <v>135</v>
          </cell>
          <cell r="G66">
            <v>154335.32</v>
          </cell>
          <cell r="I66">
            <v>69</v>
          </cell>
          <cell r="J66">
            <v>-4686497.8499999996</v>
          </cell>
          <cell r="R66">
            <v>75</v>
          </cell>
          <cell r="S66">
            <v>-2596111.9700000002</v>
          </cell>
          <cell r="U66">
            <v>80</v>
          </cell>
          <cell r="V66">
            <v>922879.56</v>
          </cell>
          <cell r="X66">
            <v>68</v>
          </cell>
          <cell r="Y66">
            <v>-271575</v>
          </cell>
          <cell r="AA66">
            <v>151</v>
          </cell>
          <cell r="AB66">
            <v>-21074.25</v>
          </cell>
          <cell r="BE66">
            <v>70</v>
          </cell>
          <cell r="BF66">
            <v>101945.3959799</v>
          </cell>
          <cell r="CF66">
            <v>66</v>
          </cell>
          <cell r="CG66" t="str">
            <v>Y</v>
          </cell>
        </row>
        <row r="67">
          <cell r="C67">
            <v>70</v>
          </cell>
          <cell r="D67">
            <v>39970342.579999998</v>
          </cell>
          <cell r="F67">
            <v>140</v>
          </cell>
          <cell r="G67">
            <v>4721115.71</v>
          </cell>
          <cell r="I67">
            <v>70</v>
          </cell>
          <cell r="J67">
            <v>-5323401.34</v>
          </cell>
          <cell r="R67">
            <v>77</v>
          </cell>
          <cell r="S67">
            <v>0</v>
          </cell>
          <cell r="U67">
            <v>81</v>
          </cell>
          <cell r="V67">
            <v>11436</v>
          </cell>
          <cell r="X67">
            <v>69</v>
          </cell>
          <cell r="Y67">
            <v>229531</v>
          </cell>
          <cell r="AA67">
            <v>160</v>
          </cell>
          <cell r="AB67">
            <v>-118949.1</v>
          </cell>
          <cell r="BE67">
            <v>71</v>
          </cell>
          <cell r="BF67">
            <v>49876.842957700035</v>
          </cell>
          <cell r="CF67">
            <v>67</v>
          </cell>
          <cell r="CG67" t="str">
            <v>Y</v>
          </cell>
        </row>
        <row r="68">
          <cell r="C68">
            <v>71</v>
          </cell>
          <cell r="D68">
            <v>9609705.4900000002</v>
          </cell>
          <cell r="F68">
            <v>151</v>
          </cell>
          <cell r="G68">
            <v>0</v>
          </cell>
          <cell r="I68">
            <v>71</v>
          </cell>
          <cell r="J68">
            <v>-1583103.82</v>
          </cell>
          <cell r="R68">
            <v>79</v>
          </cell>
          <cell r="S68">
            <v>-6777533.75</v>
          </cell>
          <cell r="U68">
            <v>83</v>
          </cell>
          <cell r="V68">
            <v>72005.990000000005</v>
          </cell>
          <cell r="X68">
            <v>70</v>
          </cell>
          <cell r="Y68">
            <v>-1798289</v>
          </cell>
          <cell r="AA68">
            <v>165</v>
          </cell>
          <cell r="AB68">
            <v>-21500</v>
          </cell>
          <cell r="BE68">
            <v>72</v>
          </cell>
          <cell r="BF68">
            <v>11342.433411999995</v>
          </cell>
          <cell r="CF68">
            <v>68</v>
          </cell>
          <cell r="CG68" t="str">
            <v>Y</v>
          </cell>
        </row>
        <row r="69">
          <cell r="C69">
            <v>72</v>
          </cell>
          <cell r="D69">
            <v>4106210.3</v>
          </cell>
          <cell r="F69">
            <v>160</v>
          </cell>
          <cell r="G69">
            <v>217345.06</v>
          </cell>
          <cell r="I69">
            <v>72</v>
          </cell>
          <cell r="J69">
            <v>-1280756.05</v>
          </cell>
          <cell r="R69">
            <v>80</v>
          </cell>
          <cell r="S69">
            <v>-33046498.280000001</v>
          </cell>
          <cell r="U69">
            <v>85</v>
          </cell>
          <cell r="V69">
            <v>0</v>
          </cell>
          <cell r="X69">
            <v>71</v>
          </cell>
          <cell r="Y69">
            <v>-530116</v>
          </cell>
          <cell r="BE69">
            <v>73</v>
          </cell>
          <cell r="BF69">
            <v>14301.041122599996</v>
          </cell>
          <cell r="CF69">
            <v>69</v>
          </cell>
          <cell r="CG69" t="str">
            <v>Y</v>
          </cell>
        </row>
        <row r="70">
          <cell r="C70">
            <v>73</v>
          </cell>
          <cell r="D70">
            <v>6191525.9500000002</v>
          </cell>
          <cell r="F70">
            <v>165</v>
          </cell>
          <cell r="G70">
            <v>0</v>
          </cell>
          <cell r="I70">
            <v>73</v>
          </cell>
          <cell r="J70">
            <v>-2935368.34</v>
          </cell>
          <cell r="R70">
            <v>81</v>
          </cell>
          <cell r="S70">
            <v>-47497.59</v>
          </cell>
          <cell r="U70">
            <v>86</v>
          </cell>
          <cell r="V70">
            <v>3428.44</v>
          </cell>
          <cell r="X70">
            <v>72</v>
          </cell>
          <cell r="Y70">
            <v>-30698</v>
          </cell>
          <cell r="BE70">
            <v>74</v>
          </cell>
          <cell r="BF70">
            <v>1138.7309018999995</v>
          </cell>
          <cell r="CF70">
            <v>70</v>
          </cell>
          <cell r="CG70" t="str">
            <v>Y</v>
          </cell>
        </row>
        <row r="71">
          <cell r="C71">
            <v>74</v>
          </cell>
          <cell r="D71">
            <v>307832.58</v>
          </cell>
          <cell r="I71">
            <v>74</v>
          </cell>
          <cell r="J71">
            <v>-27787.43</v>
          </cell>
          <cell r="R71">
            <v>83</v>
          </cell>
          <cell r="S71">
            <v>-10265035.779999999</v>
          </cell>
          <cell r="U71">
            <v>87</v>
          </cell>
          <cell r="V71">
            <v>60249.8</v>
          </cell>
          <cell r="X71">
            <v>73</v>
          </cell>
          <cell r="Y71">
            <v>-154709</v>
          </cell>
          <cell r="BE71">
            <v>75</v>
          </cell>
          <cell r="BF71">
            <v>12115.671968600003</v>
          </cell>
          <cell r="CF71">
            <v>71</v>
          </cell>
          <cell r="CG71" t="str">
            <v>N</v>
          </cell>
        </row>
        <row r="72">
          <cell r="C72">
            <v>75</v>
          </cell>
          <cell r="D72">
            <v>5431410.4900000002</v>
          </cell>
          <cell r="I72">
            <v>75</v>
          </cell>
          <cell r="J72">
            <v>-599780.57999999996</v>
          </cell>
          <cell r="R72">
            <v>85</v>
          </cell>
          <cell r="S72">
            <v>-50894.94</v>
          </cell>
          <cell r="U72">
            <v>88</v>
          </cell>
          <cell r="V72">
            <v>72969.119999999995</v>
          </cell>
          <cell r="X72">
            <v>74</v>
          </cell>
          <cell r="Y72">
            <v>-42757</v>
          </cell>
          <cell r="BE72">
            <v>77</v>
          </cell>
          <cell r="BF72">
            <v>0</v>
          </cell>
          <cell r="CF72">
            <v>72</v>
          </cell>
          <cell r="CG72" t="str">
            <v>Y</v>
          </cell>
        </row>
        <row r="73">
          <cell r="C73">
            <v>77</v>
          </cell>
          <cell r="D73">
            <v>0</v>
          </cell>
          <cell r="I73">
            <v>77</v>
          </cell>
          <cell r="J73">
            <v>0</v>
          </cell>
          <cell r="R73">
            <v>86</v>
          </cell>
          <cell r="S73">
            <v>-3854909.92</v>
          </cell>
          <cell r="U73">
            <v>89</v>
          </cell>
          <cell r="V73">
            <v>2781</v>
          </cell>
          <cell r="X73">
            <v>75</v>
          </cell>
          <cell r="Y73">
            <v>-384570</v>
          </cell>
          <cell r="BE73">
            <v>79</v>
          </cell>
          <cell r="BF73">
            <v>17336.925242000001</v>
          </cell>
          <cell r="CF73">
            <v>73</v>
          </cell>
          <cell r="CG73" t="str">
            <v>N</v>
          </cell>
        </row>
        <row r="74">
          <cell r="C74">
            <v>79</v>
          </cell>
          <cell r="D74">
            <v>12004929.439999999</v>
          </cell>
          <cell r="I74">
            <v>79</v>
          </cell>
          <cell r="J74">
            <v>-2964792.57</v>
          </cell>
          <cell r="R74">
            <v>87</v>
          </cell>
          <cell r="S74">
            <v>-519851.69</v>
          </cell>
          <cell r="U74">
            <v>90</v>
          </cell>
          <cell r="V74">
            <v>393334.43</v>
          </cell>
          <cell r="X74">
            <v>77</v>
          </cell>
          <cell r="Y74">
            <v>0</v>
          </cell>
          <cell r="BE74">
            <v>80</v>
          </cell>
          <cell r="BF74">
            <v>216066.30235519994</v>
          </cell>
          <cell r="CF74">
            <v>74</v>
          </cell>
          <cell r="CG74" t="str">
            <v>Y</v>
          </cell>
        </row>
        <row r="75">
          <cell r="C75">
            <v>80</v>
          </cell>
          <cell r="D75">
            <v>87305363.549999997</v>
          </cell>
          <cell r="I75">
            <v>80</v>
          </cell>
          <cell r="J75">
            <v>-15777978.869999999</v>
          </cell>
          <cell r="R75">
            <v>88</v>
          </cell>
          <cell r="S75">
            <v>-1521082.66</v>
          </cell>
          <cell r="U75">
            <v>91</v>
          </cell>
          <cell r="V75">
            <v>70160.179999999993</v>
          </cell>
          <cell r="X75">
            <v>79</v>
          </cell>
          <cell r="Y75">
            <v>-511171</v>
          </cell>
          <cell r="BE75">
            <v>81</v>
          </cell>
          <cell r="BF75">
            <v>1967.8688475999993</v>
          </cell>
          <cell r="CF75">
            <v>75</v>
          </cell>
          <cell r="CG75" t="str">
            <v>Y</v>
          </cell>
        </row>
        <row r="76">
          <cell r="C76">
            <v>81</v>
          </cell>
          <cell r="D76">
            <v>1537084.66</v>
          </cell>
          <cell r="I76">
            <v>81</v>
          </cell>
          <cell r="J76">
            <v>-252784.59</v>
          </cell>
          <cell r="R76">
            <v>89</v>
          </cell>
          <cell r="S76">
            <v>-17267824.66</v>
          </cell>
          <cell r="U76">
            <v>92</v>
          </cell>
          <cell r="V76">
            <v>2333</v>
          </cell>
          <cell r="X76">
            <v>80</v>
          </cell>
          <cell r="Y76">
            <v>-4922354</v>
          </cell>
          <cell r="BE76">
            <v>83</v>
          </cell>
          <cell r="BF76">
            <v>61038.529934400009</v>
          </cell>
          <cell r="CF76">
            <v>77</v>
          </cell>
          <cell r="CG76" t="str">
            <v>Y</v>
          </cell>
        </row>
        <row r="77">
          <cell r="C77">
            <v>83</v>
          </cell>
          <cell r="D77">
            <v>20649057.960000001</v>
          </cell>
          <cell r="I77">
            <v>83</v>
          </cell>
          <cell r="J77">
            <v>-4284777.1500000004</v>
          </cell>
          <cell r="R77">
            <v>90</v>
          </cell>
          <cell r="S77">
            <v>-988573.75</v>
          </cell>
          <cell r="U77">
            <v>101</v>
          </cell>
          <cell r="V77">
            <v>31909.05</v>
          </cell>
          <cell r="X77">
            <v>81</v>
          </cell>
          <cell r="Y77">
            <v>-92428</v>
          </cell>
          <cell r="BE77">
            <v>85</v>
          </cell>
          <cell r="BF77">
            <v>1244.4690747999996</v>
          </cell>
          <cell r="CF77">
            <v>79</v>
          </cell>
          <cell r="CG77" t="str">
            <v>N</v>
          </cell>
        </row>
        <row r="78">
          <cell r="C78">
            <v>85</v>
          </cell>
          <cell r="D78">
            <v>277282.78000000003</v>
          </cell>
          <cell r="I78">
            <v>85</v>
          </cell>
          <cell r="J78">
            <v>-42959.86</v>
          </cell>
          <cell r="R78">
            <v>91</v>
          </cell>
          <cell r="S78">
            <v>-473233.51</v>
          </cell>
          <cell r="U78">
            <v>103</v>
          </cell>
          <cell r="V78">
            <v>38183.72</v>
          </cell>
          <cell r="X78">
            <v>83</v>
          </cell>
          <cell r="Y78">
            <v>-1333565</v>
          </cell>
          <cell r="BE78">
            <v>86</v>
          </cell>
          <cell r="BF78">
            <v>13367.725961199996</v>
          </cell>
          <cell r="CF78">
            <v>80</v>
          </cell>
          <cell r="CG78" t="str">
            <v>Y</v>
          </cell>
        </row>
        <row r="79">
          <cell r="C79">
            <v>86</v>
          </cell>
          <cell r="D79">
            <v>6309084.3399999999</v>
          </cell>
          <cell r="I79">
            <v>86</v>
          </cell>
          <cell r="J79">
            <v>-1043550.19</v>
          </cell>
          <cell r="R79">
            <v>92</v>
          </cell>
          <cell r="S79">
            <v>-837770.99</v>
          </cell>
          <cell r="U79">
            <v>104</v>
          </cell>
          <cell r="V79">
            <v>68131.899999999994</v>
          </cell>
          <cell r="X79">
            <v>85</v>
          </cell>
          <cell r="Y79">
            <v>-34693</v>
          </cell>
          <cell r="BE79">
            <v>87</v>
          </cell>
          <cell r="BF79">
            <v>15203.626373500001</v>
          </cell>
          <cell r="CF79">
            <v>81</v>
          </cell>
          <cell r="CG79" t="str">
            <v>Y</v>
          </cell>
        </row>
        <row r="80">
          <cell r="C80">
            <v>87</v>
          </cell>
          <cell r="D80">
            <v>9945525.0199999996</v>
          </cell>
          <cell r="I80">
            <v>87</v>
          </cell>
          <cell r="J80">
            <v>-2825445.2</v>
          </cell>
          <cell r="R80">
            <v>101</v>
          </cell>
          <cell r="S80">
            <v>-7352578.4100000001</v>
          </cell>
          <cell r="U80">
            <v>105</v>
          </cell>
          <cell r="V80">
            <v>31199.89</v>
          </cell>
          <cell r="X80">
            <v>86</v>
          </cell>
          <cell r="Y80">
            <v>-220972</v>
          </cell>
          <cell r="BE80">
            <v>88</v>
          </cell>
          <cell r="BF80">
            <v>15778.216984100003</v>
          </cell>
          <cell r="CF80">
            <v>83</v>
          </cell>
          <cell r="CG80" t="str">
            <v>Y</v>
          </cell>
        </row>
        <row r="81">
          <cell r="C81">
            <v>88</v>
          </cell>
          <cell r="D81">
            <v>6575926.7000000002</v>
          </cell>
          <cell r="I81">
            <v>88</v>
          </cell>
          <cell r="J81">
            <v>-1828359.89</v>
          </cell>
          <cell r="R81">
            <v>103</v>
          </cell>
          <cell r="S81">
            <v>-1495918.53</v>
          </cell>
          <cell r="U81">
            <v>106</v>
          </cell>
          <cell r="V81">
            <v>77097.37</v>
          </cell>
          <cell r="X81">
            <v>87</v>
          </cell>
          <cell r="Y81">
            <v>-288895</v>
          </cell>
          <cell r="BE81">
            <v>89</v>
          </cell>
          <cell r="BF81">
            <v>60526.496573299992</v>
          </cell>
          <cell r="CF81">
            <v>85</v>
          </cell>
          <cell r="CG81" t="str">
            <v>Y</v>
          </cell>
        </row>
        <row r="82">
          <cell r="C82">
            <v>89</v>
          </cell>
          <cell r="D82">
            <v>29794822.359999999</v>
          </cell>
          <cell r="I82">
            <v>89</v>
          </cell>
          <cell r="J82">
            <v>-3753981.35</v>
          </cell>
          <cell r="R82">
            <v>104</v>
          </cell>
          <cell r="S82">
            <v>-9126.7999999999993</v>
          </cell>
          <cell r="U82">
            <v>107</v>
          </cell>
          <cell r="V82">
            <v>150</v>
          </cell>
          <cell r="X82">
            <v>88</v>
          </cell>
          <cell r="Y82">
            <v>-135386</v>
          </cell>
          <cell r="BE82">
            <v>90</v>
          </cell>
          <cell r="BF82">
            <v>58043.765607800007</v>
          </cell>
          <cell r="CF82">
            <v>86</v>
          </cell>
          <cell r="CG82" t="str">
            <v>N</v>
          </cell>
        </row>
        <row r="83">
          <cell r="C83">
            <v>90</v>
          </cell>
          <cell r="D83">
            <v>13495427.01</v>
          </cell>
          <cell r="I83">
            <v>90</v>
          </cell>
          <cell r="J83">
            <v>-4406658.1100000003</v>
          </cell>
          <cell r="R83">
            <v>105</v>
          </cell>
          <cell r="S83">
            <v>-327585.15000000002</v>
          </cell>
          <cell r="U83">
            <v>108</v>
          </cell>
          <cell r="V83">
            <v>23721.26</v>
          </cell>
          <cell r="X83">
            <v>89</v>
          </cell>
          <cell r="Y83">
            <v>-417186.12</v>
          </cell>
          <cell r="BE83">
            <v>91</v>
          </cell>
          <cell r="BF83">
            <v>9717.228866899999</v>
          </cell>
          <cell r="CF83">
            <v>87</v>
          </cell>
          <cell r="CG83" t="str">
            <v>Y</v>
          </cell>
        </row>
        <row r="84">
          <cell r="C84">
            <v>91</v>
          </cell>
          <cell r="D84">
            <v>3826020.21</v>
          </cell>
          <cell r="I84">
            <v>91</v>
          </cell>
          <cell r="J84">
            <v>-1044086.75</v>
          </cell>
          <cell r="R84">
            <v>106</v>
          </cell>
          <cell r="S84">
            <v>-342</v>
          </cell>
          <cell r="U84">
            <v>109</v>
          </cell>
          <cell r="V84">
            <v>9151.7800000000007</v>
          </cell>
          <cell r="X84">
            <v>90</v>
          </cell>
          <cell r="Y84">
            <v>-1076805</v>
          </cell>
          <cell r="BE84">
            <v>92</v>
          </cell>
          <cell r="BF84">
            <v>2081.9724169000006</v>
          </cell>
          <cell r="CF84">
            <v>88</v>
          </cell>
          <cell r="CG84" t="str">
            <v>Y</v>
          </cell>
        </row>
        <row r="85">
          <cell r="C85">
            <v>92</v>
          </cell>
          <cell r="D85">
            <v>1529495.68</v>
          </cell>
          <cell r="I85">
            <v>92</v>
          </cell>
          <cell r="J85">
            <v>-206276.28</v>
          </cell>
          <cell r="R85">
            <v>107</v>
          </cell>
          <cell r="S85">
            <v>-1468875.64</v>
          </cell>
          <cell r="U85">
            <v>120</v>
          </cell>
          <cell r="V85">
            <v>9760.06</v>
          </cell>
          <cell r="X85">
            <v>91</v>
          </cell>
          <cell r="Y85">
            <v>-386189</v>
          </cell>
          <cell r="BE85">
            <v>93</v>
          </cell>
          <cell r="BF85">
            <v>2031.7800385004375</v>
          </cell>
          <cell r="CF85">
            <v>89</v>
          </cell>
          <cell r="CG85" t="str">
            <v>Y</v>
          </cell>
        </row>
        <row r="86">
          <cell r="C86">
            <v>93</v>
          </cell>
          <cell r="D86">
            <v>3046256.94</v>
          </cell>
          <cell r="I86">
            <v>93</v>
          </cell>
          <cell r="J86">
            <v>-1028137.25</v>
          </cell>
          <cell r="R86">
            <v>108</v>
          </cell>
          <cell r="S86">
            <v>-324508.32</v>
          </cell>
          <cell r="U86">
            <v>121</v>
          </cell>
          <cell r="V86">
            <v>24431.82</v>
          </cell>
          <cell r="X86">
            <v>92</v>
          </cell>
          <cell r="Y86">
            <v>-62086</v>
          </cell>
          <cell r="BE86">
            <v>94</v>
          </cell>
          <cell r="BF86">
            <v>976.7031006000002</v>
          </cell>
          <cell r="CF86">
            <v>90</v>
          </cell>
          <cell r="CG86" t="str">
            <v>N</v>
          </cell>
        </row>
        <row r="87">
          <cell r="C87">
            <v>94</v>
          </cell>
          <cell r="D87">
            <v>11634.19</v>
          </cell>
          <cell r="I87">
            <v>94</v>
          </cell>
          <cell r="J87">
            <v>7099.3</v>
          </cell>
          <cell r="R87">
            <v>109</v>
          </cell>
          <cell r="S87">
            <v>-88173.62</v>
          </cell>
          <cell r="U87">
            <v>122</v>
          </cell>
          <cell r="V87">
            <v>47017.13</v>
          </cell>
          <cell r="X87">
            <v>93</v>
          </cell>
          <cell r="Y87">
            <v>37244</v>
          </cell>
          <cell r="BE87">
            <v>101</v>
          </cell>
          <cell r="BF87">
            <v>105625.41562209999</v>
          </cell>
          <cell r="CF87">
            <v>91</v>
          </cell>
          <cell r="CG87" t="str">
            <v>Y</v>
          </cell>
        </row>
        <row r="88">
          <cell r="C88">
            <v>101</v>
          </cell>
          <cell r="D88">
            <v>38755270.740000002</v>
          </cell>
          <cell r="I88">
            <v>101</v>
          </cell>
          <cell r="J88">
            <v>-19234060.050000001</v>
          </cell>
          <cell r="R88">
            <v>120</v>
          </cell>
          <cell r="S88">
            <v>-6636518.1299999999</v>
          </cell>
          <cell r="U88">
            <v>123</v>
          </cell>
          <cell r="V88">
            <v>26600.78</v>
          </cell>
          <cell r="X88">
            <v>94</v>
          </cell>
          <cell r="Y88">
            <v>-10</v>
          </cell>
          <cell r="BE88">
            <v>103</v>
          </cell>
          <cell r="BF88">
            <v>7098.6270731000013</v>
          </cell>
          <cell r="CF88">
            <v>92</v>
          </cell>
          <cell r="CG88" t="str">
            <v>Y</v>
          </cell>
        </row>
        <row r="89">
          <cell r="C89">
            <v>103</v>
          </cell>
          <cell r="D89">
            <v>2570856.2000000002</v>
          </cell>
          <cell r="I89">
            <v>103</v>
          </cell>
          <cell r="J89">
            <v>-833588.68</v>
          </cell>
          <cell r="R89">
            <v>121</v>
          </cell>
          <cell r="S89">
            <v>-18961.72</v>
          </cell>
          <cell r="U89">
            <v>133</v>
          </cell>
          <cell r="V89">
            <v>5167.32</v>
          </cell>
          <cell r="X89">
            <v>101</v>
          </cell>
          <cell r="Y89">
            <v>-47656</v>
          </cell>
          <cell r="BE89">
            <v>104</v>
          </cell>
          <cell r="BF89">
            <v>2270.6207198999982</v>
          </cell>
          <cell r="CF89">
            <v>93</v>
          </cell>
          <cell r="CG89" t="str">
            <v>Y</v>
          </cell>
        </row>
        <row r="90">
          <cell r="C90">
            <v>104</v>
          </cell>
          <cell r="D90">
            <v>716119.17</v>
          </cell>
          <cell r="I90">
            <v>104</v>
          </cell>
          <cell r="J90">
            <v>-329726.15999999997</v>
          </cell>
          <cell r="R90">
            <v>122</v>
          </cell>
          <cell r="S90">
            <v>-280640.56</v>
          </cell>
          <cell r="U90">
            <v>135</v>
          </cell>
          <cell r="V90">
            <v>16920.04</v>
          </cell>
          <cell r="X90">
            <v>103</v>
          </cell>
          <cell r="Y90">
            <v>84835</v>
          </cell>
          <cell r="BE90">
            <v>105</v>
          </cell>
          <cell r="BF90">
            <v>26108.754381600014</v>
          </cell>
          <cell r="CF90">
            <v>94</v>
          </cell>
          <cell r="CG90" t="str">
            <v>Y</v>
          </cell>
        </row>
        <row r="91">
          <cell r="C91">
            <v>105</v>
          </cell>
          <cell r="D91">
            <v>2830210.65</v>
          </cell>
          <cell r="I91">
            <v>105</v>
          </cell>
          <cell r="J91">
            <v>-1539261.59</v>
          </cell>
          <cell r="R91">
            <v>123</v>
          </cell>
          <cell r="S91">
            <v>-409933.66</v>
          </cell>
          <cell r="U91">
            <v>140</v>
          </cell>
          <cell r="V91">
            <v>28890.45</v>
          </cell>
          <cell r="X91">
            <v>104</v>
          </cell>
          <cell r="Y91">
            <v>-51305</v>
          </cell>
          <cell r="BE91">
            <v>106</v>
          </cell>
          <cell r="BF91">
            <v>8369.7166496000027</v>
          </cell>
          <cell r="CF91">
            <v>101</v>
          </cell>
          <cell r="CG91" t="str">
            <v>Y</v>
          </cell>
        </row>
        <row r="92">
          <cell r="C92">
            <v>106</v>
          </cell>
          <cell r="D92">
            <v>2178170.15</v>
          </cell>
          <cell r="I92">
            <v>106</v>
          </cell>
          <cell r="J92">
            <v>-538214.98</v>
          </cell>
          <cell r="R92">
            <v>135</v>
          </cell>
          <cell r="S92">
            <v>-2427089.38</v>
          </cell>
          <cell r="U92">
            <v>150</v>
          </cell>
          <cell r="V92">
            <v>53193.120000000003</v>
          </cell>
          <cell r="X92">
            <v>105</v>
          </cell>
          <cell r="Y92">
            <v>-71259</v>
          </cell>
          <cell r="BE92">
            <v>107</v>
          </cell>
          <cell r="BF92">
            <v>13318.277416699999</v>
          </cell>
          <cell r="CF92">
            <v>103</v>
          </cell>
          <cell r="CG92" t="str">
            <v>N</v>
          </cell>
        </row>
        <row r="93">
          <cell r="C93">
            <v>107</v>
          </cell>
          <cell r="D93">
            <v>4550461.16</v>
          </cell>
          <cell r="I93">
            <v>107</v>
          </cell>
          <cell r="J93">
            <v>-1436091.03</v>
          </cell>
          <cell r="R93">
            <v>140</v>
          </cell>
          <cell r="S93">
            <v>-13532276.01</v>
          </cell>
          <cell r="U93">
            <v>151</v>
          </cell>
          <cell r="V93">
            <v>0</v>
          </cell>
          <cell r="X93">
            <v>106</v>
          </cell>
          <cell r="Y93">
            <v>-118946</v>
          </cell>
          <cell r="BE93">
            <v>108</v>
          </cell>
          <cell r="BF93">
            <v>2207.0997682999996</v>
          </cell>
          <cell r="CF93">
            <v>104</v>
          </cell>
          <cell r="CG93" t="str">
            <v>Y</v>
          </cell>
        </row>
        <row r="94">
          <cell r="C94">
            <v>108</v>
          </cell>
          <cell r="D94">
            <v>3448405.55</v>
          </cell>
          <cell r="I94">
            <v>108</v>
          </cell>
          <cell r="J94">
            <v>-1524294.43</v>
          </cell>
          <cell r="R94">
            <v>150</v>
          </cell>
          <cell r="S94">
            <v>-3242.27</v>
          </cell>
          <cell r="U94">
            <v>160</v>
          </cell>
          <cell r="V94">
            <v>249269.69</v>
          </cell>
          <cell r="X94">
            <v>107</v>
          </cell>
          <cell r="Y94">
            <v>-31625</v>
          </cell>
          <cell r="BE94">
            <v>109</v>
          </cell>
          <cell r="BF94">
            <v>2349.3481518000003</v>
          </cell>
          <cell r="CF94">
            <v>105</v>
          </cell>
          <cell r="CG94" t="str">
            <v>N</v>
          </cell>
        </row>
        <row r="95">
          <cell r="C95">
            <v>109</v>
          </cell>
          <cell r="D95">
            <v>1864421.95</v>
          </cell>
          <cell r="I95">
            <v>109</v>
          </cell>
          <cell r="J95">
            <v>-794791.98</v>
          </cell>
          <cell r="R95">
            <v>151</v>
          </cell>
          <cell r="S95">
            <v>-392975.69</v>
          </cell>
          <cell r="X95">
            <v>108</v>
          </cell>
          <cell r="Y95">
            <v>-24687</v>
          </cell>
          <cell r="BE95">
            <v>120</v>
          </cell>
          <cell r="BF95">
            <v>19795.060191700009</v>
          </cell>
          <cell r="CF95">
            <v>106</v>
          </cell>
          <cell r="CG95" t="str">
            <v>N</v>
          </cell>
        </row>
        <row r="96">
          <cell r="C96">
            <v>120</v>
          </cell>
          <cell r="D96">
            <v>9833724.2599999998</v>
          </cell>
          <cell r="I96">
            <v>120</v>
          </cell>
          <cell r="J96">
            <v>-1744987.04</v>
          </cell>
          <cell r="R96">
            <v>160</v>
          </cell>
          <cell r="S96">
            <v>-76251.429999999993</v>
          </cell>
          <cell r="X96">
            <v>109</v>
          </cell>
          <cell r="Y96">
            <v>-79441</v>
          </cell>
          <cell r="BE96">
            <v>121</v>
          </cell>
          <cell r="BF96">
            <v>1634.3137754000006</v>
          </cell>
          <cell r="CF96">
            <v>107</v>
          </cell>
          <cell r="CG96" t="str">
            <v>N</v>
          </cell>
        </row>
        <row r="97">
          <cell r="C97">
            <v>121</v>
          </cell>
          <cell r="D97">
            <v>461430.26</v>
          </cell>
          <cell r="I97">
            <v>121</v>
          </cell>
          <cell r="J97">
            <v>-310966.19</v>
          </cell>
          <cell r="R97">
            <v>165</v>
          </cell>
          <cell r="S97">
            <v>-46098.14</v>
          </cell>
          <cell r="X97">
            <v>120</v>
          </cell>
          <cell r="Y97">
            <v>-100024</v>
          </cell>
          <cell r="BE97">
            <v>122</v>
          </cell>
          <cell r="BF97">
            <v>10397.667584499997</v>
          </cell>
          <cell r="CF97">
            <v>108</v>
          </cell>
          <cell r="CG97" t="str">
            <v>N</v>
          </cell>
        </row>
        <row r="98">
          <cell r="C98">
            <v>122</v>
          </cell>
          <cell r="D98">
            <v>3989333.29</v>
          </cell>
          <cell r="I98">
            <v>122</v>
          </cell>
          <cell r="J98">
            <v>-888980.55</v>
          </cell>
          <cell r="X98">
            <v>121</v>
          </cell>
          <cell r="Y98">
            <v>-26823</v>
          </cell>
          <cell r="BE98">
            <v>123</v>
          </cell>
          <cell r="BF98">
            <v>1379.4861351</v>
          </cell>
          <cell r="CF98">
            <v>109</v>
          </cell>
          <cell r="CG98" t="str">
            <v>Y</v>
          </cell>
        </row>
        <row r="99">
          <cell r="C99">
            <v>123</v>
          </cell>
          <cell r="D99">
            <v>546039.87</v>
          </cell>
          <cell r="I99">
            <v>123</v>
          </cell>
          <cell r="J99">
            <v>-62611.56</v>
          </cell>
          <cell r="X99">
            <v>122</v>
          </cell>
          <cell r="Y99">
            <v>-181561</v>
          </cell>
          <cell r="BE99">
            <v>133</v>
          </cell>
          <cell r="BF99">
            <v>4597.5310681999963</v>
          </cell>
          <cell r="CF99">
            <v>120</v>
          </cell>
          <cell r="CG99" t="str">
            <v>N</v>
          </cell>
        </row>
        <row r="100">
          <cell r="C100">
            <v>133</v>
          </cell>
          <cell r="D100">
            <v>2356116.27</v>
          </cell>
          <cell r="I100">
            <v>133</v>
          </cell>
          <cell r="J100">
            <v>-373811.89</v>
          </cell>
          <cell r="X100">
            <v>123</v>
          </cell>
          <cell r="Y100">
            <v>-27383</v>
          </cell>
          <cell r="BE100">
            <v>135</v>
          </cell>
          <cell r="BF100">
            <v>60878.416684899996</v>
          </cell>
          <cell r="CF100">
            <v>121</v>
          </cell>
          <cell r="CG100" t="str">
            <v>N</v>
          </cell>
        </row>
        <row r="101">
          <cell r="C101">
            <v>135</v>
          </cell>
          <cell r="D101">
            <v>10390962.67</v>
          </cell>
          <cell r="I101">
            <v>135</v>
          </cell>
          <cell r="J101">
            <v>-3805428.59</v>
          </cell>
          <cell r="X101">
            <v>133</v>
          </cell>
          <cell r="Y101">
            <v>-43217</v>
          </cell>
          <cell r="BE101">
            <v>140</v>
          </cell>
          <cell r="BF101">
            <v>55868.066294499993</v>
          </cell>
          <cell r="CF101">
            <v>122</v>
          </cell>
          <cell r="CG101" t="str">
            <v>Y</v>
          </cell>
        </row>
        <row r="102">
          <cell r="C102">
            <v>140</v>
          </cell>
          <cell r="D102">
            <v>26677223.27</v>
          </cell>
          <cell r="I102">
            <v>140</v>
          </cell>
          <cell r="J102">
            <v>-10111066.41</v>
          </cell>
          <cell r="X102">
            <v>135</v>
          </cell>
          <cell r="Y102">
            <v>-504503</v>
          </cell>
          <cell r="BE102">
            <v>150</v>
          </cell>
          <cell r="BF102">
            <v>5697.056729099997</v>
          </cell>
          <cell r="CF102">
            <v>123</v>
          </cell>
          <cell r="CG102" t="str">
            <v>N</v>
          </cell>
        </row>
        <row r="103">
          <cell r="C103">
            <v>150</v>
          </cell>
          <cell r="D103">
            <v>911439.58</v>
          </cell>
          <cell r="I103">
            <v>150</v>
          </cell>
          <cell r="J103">
            <v>-225628.1</v>
          </cell>
          <cell r="X103">
            <v>140</v>
          </cell>
          <cell r="Y103">
            <v>527767</v>
          </cell>
          <cell r="BE103">
            <v>151</v>
          </cell>
          <cell r="BF103">
            <v>12084.868768700004</v>
          </cell>
          <cell r="CF103">
            <v>133</v>
          </cell>
          <cell r="CG103" t="str">
            <v>Y</v>
          </cell>
        </row>
        <row r="104">
          <cell r="C104">
            <v>151</v>
          </cell>
          <cell r="D104">
            <v>1232028.31</v>
          </cell>
          <cell r="I104">
            <v>151</v>
          </cell>
          <cell r="J104">
            <v>-283063.76</v>
          </cell>
          <cell r="X104">
            <v>150</v>
          </cell>
          <cell r="Y104">
            <v>-146625</v>
          </cell>
          <cell r="BE104">
            <v>160</v>
          </cell>
          <cell r="BF104">
            <v>39447.98193400001</v>
          </cell>
          <cell r="CF104">
            <v>135</v>
          </cell>
          <cell r="CG104" t="str">
            <v>Y</v>
          </cell>
        </row>
        <row r="105">
          <cell r="C105">
            <v>160</v>
          </cell>
          <cell r="D105">
            <v>7692277.9299999997</v>
          </cell>
          <cell r="I105">
            <v>160</v>
          </cell>
          <cell r="J105">
            <v>-3194558</v>
          </cell>
          <cell r="X105">
            <v>151</v>
          </cell>
          <cell r="Y105">
            <v>-114843</v>
          </cell>
          <cell r="BE105">
            <v>165</v>
          </cell>
          <cell r="BF105">
            <v>15260.306241200004</v>
          </cell>
          <cell r="CF105">
            <v>140</v>
          </cell>
          <cell r="CG105" t="str">
            <v>N</v>
          </cell>
        </row>
        <row r="106">
          <cell r="C106">
            <v>165</v>
          </cell>
          <cell r="D106">
            <v>1994603.87</v>
          </cell>
          <cell r="I106">
            <v>165</v>
          </cell>
          <cell r="J106">
            <v>-121322.2</v>
          </cell>
          <cell r="X106">
            <v>160</v>
          </cell>
          <cell r="Y106">
            <v>-358150</v>
          </cell>
          <cell r="CF106">
            <v>150</v>
          </cell>
          <cell r="CG106" t="str">
            <v>Y</v>
          </cell>
        </row>
        <row r="107">
          <cell r="X107">
            <v>165</v>
          </cell>
          <cell r="Y107">
            <v>-160563</v>
          </cell>
          <cell r="CF107">
            <v>151</v>
          </cell>
          <cell r="CG107" t="str">
            <v>N</v>
          </cell>
        </row>
        <row r="108">
          <cell r="CF108">
            <v>160</v>
          </cell>
          <cell r="CG108" t="str">
            <v>Y</v>
          </cell>
        </row>
        <row r="109">
          <cell r="CF109">
            <v>165</v>
          </cell>
          <cell r="CG109" t="str">
            <v>Y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74"/>
  <sheetViews>
    <sheetView tabSelected="1" topLeftCell="A13" workbookViewId="0">
      <selection activeCell="C17" sqref="C17"/>
    </sheetView>
  </sheetViews>
  <sheetFormatPr defaultRowHeight="15.6"/>
  <cols>
    <col min="1" max="1" width="15.19921875" customWidth="1"/>
    <col min="2" max="2" width="32.19921875" customWidth="1"/>
    <col min="3" max="3" width="58.3984375" customWidth="1"/>
    <col min="4" max="4" width="26.796875" customWidth="1"/>
  </cols>
  <sheetData>
    <row r="1" spans="1:4">
      <c r="A1" t="s">
        <v>0</v>
      </c>
    </row>
    <row r="3" spans="1:4" s="175" customFormat="1">
      <c r="A3" s="176" t="s">
        <v>2</v>
      </c>
      <c r="B3" s="178" t="s">
        <v>3</v>
      </c>
      <c r="C3" s="178" t="s">
        <v>5</v>
      </c>
      <c r="D3" s="178" t="s">
        <v>4</v>
      </c>
    </row>
    <row r="4" spans="1:4">
      <c r="A4" s="177"/>
      <c r="B4" s="173"/>
      <c r="C4" s="173"/>
      <c r="D4" s="173"/>
    </row>
    <row r="5" spans="1:4" s="182" customFormat="1" ht="64.8" customHeight="1">
      <c r="A5" s="179" t="s">
        <v>1</v>
      </c>
      <c r="B5" s="179"/>
      <c r="C5" s="195" t="s">
        <v>510</v>
      </c>
      <c r="D5" s="181" t="s">
        <v>504</v>
      </c>
    </row>
    <row r="6" spans="1:4" s="182" customFormat="1" ht="37.799999999999997" customHeight="1">
      <c r="A6" s="183"/>
      <c r="B6" s="183"/>
      <c r="C6" s="194" t="s">
        <v>399</v>
      </c>
      <c r="D6" s="193"/>
    </row>
    <row r="7" spans="1:4" s="182" customFormat="1" ht="43.2" customHeight="1">
      <c r="A7" s="183"/>
      <c r="B7" s="183"/>
      <c r="C7" s="194" t="s">
        <v>395</v>
      </c>
      <c r="D7" s="193"/>
    </row>
    <row r="8" spans="1:4" s="182" customFormat="1" ht="31.2">
      <c r="A8" s="183"/>
      <c r="B8" s="183"/>
      <c r="C8" s="192" t="s">
        <v>393</v>
      </c>
      <c r="D8" s="185"/>
    </row>
    <row r="9" spans="1:4" s="182" customFormat="1" ht="64.8" customHeight="1">
      <c r="A9" s="186" t="s">
        <v>6</v>
      </c>
      <c r="B9" s="187"/>
      <c r="C9" s="180" t="s">
        <v>136</v>
      </c>
      <c r="D9" s="370" t="s">
        <v>505</v>
      </c>
    </row>
    <row r="10" spans="1:4" s="182" customFormat="1" ht="62.4">
      <c r="A10" s="188" t="s">
        <v>7</v>
      </c>
      <c r="B10" s="179"/>
      <c r="C10" s="195" t="s">
        <v>511</v>
      </c>
      <c r="D10" s="181" t="s">
        <v>506</v>
      </c>
    </row>
    <row r="11" spans="1:4" s="182" customFormat="1" ht="42" customHeight="1">
      <c r="A11" s="189"/>
      <c r="B11" s="183"/>
      <c r="C11" s="194" t="s">
        <v>399</v>
      </c>
      <c r="D11" s="193"/>
    </row>
    <row r="12" spans="1:4" s="182" customFormat="1" ht="31.2">
      <c r="A12" s="189"/>
      <c r="B12" s="183"/>
      <c r="C12" s="194" t="s">
        <v>394</v>
      </c>
      <c r="D12" s="193"/>
    </row>
    <row r="13" spans="1:4" s="182" customFormat="1" ht="31.2">
      <c r="A13" s="189"/>
      <c r="B13" s="183"/>
      <c r="C13" s="192" t="s">
        <v>393</v>
      </c>
      <c r="D13" s="193"/>
    </row>
    <row r="14" spans="1:4" s="182" customFormat="1" ht="46.8">
      <c r="A14" s="189"/>
      <c r="B14" s="183"/>
      <c r="C14" s="194" t="s">
        <v>175</v>
      </c>
      <c r="D14" s="193"/>
    </row>
    <row r="15" spans="1:4" s="182" customFormat="1">
      <c r="A15" s="190"/>
      <c r="B15" s="191"/>
      <c r="C15" s="192"/>
      <c r="D15" s="185"/>
    </row>
    <row r="16" spans="1:4" s="182" customFormat="1" ht="62.4">
      <c r="A16" s="188" t="s">
        <v>8</v>
      </c>
      <c r="B16" s="179"/>
      <c r="C16" s="195" t="s">
        <v>437</v>
      </c>
      <c r="D16" s="181" t="s">
        <v>507</v>
      </c>
    </row>
    <row r="17" spans="1:4" s="182" customFormat="1" ht="31.2">
      <c r="A17" s="189"/>
      <c r="B17" s="183"/>
      <c r="C17" s="196" t="s">
        <v>545</v>
      </c>
      <c r="D17" s="193"/>
    </row>
    <row r="18" spans="1:4" s="182" customFormat="1" ht="46.8">
      <c r="A18" s="189"/>
      <c r="B18" s="183"/>
      <c r="C18" s="196" t="s">
        <v>138</v>
      </c>
      <c r="D18" s="193"/>
    </row>
    <row r="19" spans="1:4" s="182" customFormat="1">
      <c r="A19" s="189"/>
      <c r="B19" s="183"/>
      <c r="C19" s="197" t="s">
        <v>450</v>
      </c>
      <c r="D19" s="193"/>
    </row>
    <row r="20" spans="1:4" s="182" customFormat="1">
      <c r="A20" s="189"/>
      <c r="B20" s="183"/>
      <c r="C20" s="197"/>
      <c r="D20" s="193"/>
    </row>
    <row r="21" spans="1:4" s="182" customFormat="1">
      <c r="A21" s="188" t="s">
        <v>9</v>
      </c>
      <c r="B21" s="188" t="s">
        <v>518</v>
      </c>
      <c r="C21" s="195" t="s">
        <v>454</v>
      </c>
      <c r="D21" s="179"/>
    </row>
    <row r="22" spans="1:4" s="182" customFormat="1" ht="31.2">
      <c r="A22" s="189"/>
      <c r="B22" s="193" t="s">
        <v>509</v>
      </c>
      <c r="C22" s="196" t="s">
        <v>547</v>
      </c>
      <c r="D22" s="183"/>
    </row>
    <row r="23" spans="1:4" s="182" customFormat="1" ht="31.2">
      <c r="A23" s="189"/>
      <c r="B23" s="196" t="s">
        <v>546</v>
      </c>
      <c r="C23" s="196" t="s">
        <v>137</v>
      </c>
      <c r="D23" s="183"/>
    </row>
    <row r="24" spans="1:4" s="182" customFormat="1" ht="31.2">
      <c r="A24" s="189"/>
      <c r="B24" s="183"/>
      <c r="C24" s="196" t="s">
        <v>520</v>
      </c>
      <c r="D24" s="183"/>
    </row>
    <row r="25" spans="1:4" s="182" customFormat="1" ht="46.8">
      <c r="A25" s="189"/>
      <c r="B25" s="183"/>
      <c r="C25" s="196" t="s">
        <v>455</v>
      </c>
      <c r="D25" s="183"/>
    </row>
    <row r="26" spans="1:4" s="182" customFormat="1" ht="62.4">
      <c r="A26" s="190"/>
      <c r="B26" s="191"/>
      <c r="C26" s="197" t="s">
        <v>519</v>
      </c>
      <c r="D26" s="191"/>
    </row>
    <row r="27" spans="1:4" s="182" customFormat="1" ht="62.4">
      <c r="A27" s="188" t="s">
        <v>10</v>
      </c>
      <c r="B27" s="179"/>
      <c r="C27" s="195" t="s">
        <v>512</v>
      </c>
      <c r="D27" s="181" t="s">
        <v>506</v>
      </c>
    </row>
    <row r="28" spans="1:4" s="182" customFormat="1" ht="39.6" customHeight="1">
      <c r="A28" s="189"/>
      <c r="B28" s="183"/>
      <c r="C28" s="194" t="s">
        <v>399</v>
      </c>
      <c r="D28" s="193"/>
    </row>
    <row r="29" spans="1:4" s="182" customFormat="1" ht="31.2">
      <c r="A29" s="189"/>
      <c r="B29" s="183"/>
      <c r="C29" s="194" t="s">
        <v>396</v>
      </c>
      <c r="D29" s="193"/>
    </row>
    <row r="30" spans="1:4" s="182" customFormat="1" ht="31.2">
      <c r="A30" s="190"/>
      <c r="B30" s="191"/>
      <c r="C30" s="192" t="s">
        <v>392</v>
      </c>
      <c r="D30" s="185"/>
    </row>
    <row r="31" spans="1:4" s="182" customFormat="1" ht="62.4">
      <c r="A31" s="188" t="s">
        <v>11</v>
      </c>
      <c r="B31" s="179"/>
      <c r="C31" s="195" t="s">
        <v>512</v>
      </c>
      <c r="D31" s="181" t="s">
        <v>21</v>
      </c>
    </row>
    <row r="32" spans="1:4" s="182" customFormat="1" ht="39.6" customHeight="1">
      <c r="A32" s="189"/>
      <c r="B32" s="183"/>
      <c r="C32" s="194" t="s">
        <v>400</v>
      </c>
      <c r="D32" s="193"/>
    </row>
    <row r="33" spans="1:4" s="182" customFormat="1" ht="31.2">
      <c r="A33" s="189"/>
      <c r="B33" s="183"/>
      <c r="C33" s="192" t="s">
        <v>397</v>
      </c>
      <c r="D33" s="193"/>
    </row>
    <row r="34" spans="1:4" s="182" customFormat="1" ht="31.2">
      <c r="A34" s="190"/>
      <c r="B34" s="191"/>
      <c r="C34" s="194" t="s">
        <v>392</v>
      </c>
      <c r="D34" s="185"/>
    </row>
    <row r="35" spans="1:4" s="182" customFormat="1" ht="62.4">
      <c r="A35" s="188" t="s">
        <v>12</v>
      </c>
      <c r="B35" s="179"/>
      <c r="C35" s="195" t="s">
        <v>449</v>
      </c>
      <c r="D35" s="181" t="s">
        <v>506</v>
      </c>
    </row>
    <row r="36" spans="1:4" s="182" customFormat="1" ht="31.2">
      <c r="A36" s="189"/>
      <c r="B36" s="183"/>
      <c r="C36" s="196" t="s">
        <v>139</v>
      </c>
      <c r="D36" s="193"/>
    </row>
    <row r="37" spans="1:4" s="182" customFormat="1">
      <c r="A37" s="190"/>
      <c r="B37" s="191"/>
      <c r="C37" s="197" t="s">
        <v>450</v>
      </c>
      <c r="D37" s="185"/>
    </row>
    <row r="38" spans="1:4" s="182" customFormat="1" ht="62.4">
      <c r="A38" s="188" t="s">
        <v>13</v>
      </c>
      <c r="B38" s="179"/>
      <c r="C38" s="195" t="s">
        <v>512</v>
      </c>
      <c r="D38" s="181" t="s">
        <v>21</v>
      </c>
    </row>
    <row r="39" spans="1:4" s="182" customFormat="1" ht="39.6" customHeight="1">
      <c r="A39" s="189"/>
      <c r="B39" s="183"/>
      <c r="C39" s="194" t="s">
        <v>401</v>
      </c>
      <c r="D39" s="193"/>
    </row>
    <row r="40" spans="1:4" s="182" customFormat="1" ht="31.2">
      <c r="A40" s="189"/>
      <c r="B40" s="183"/>
      <c r="C40" s="192" t="s">
        <v>396</v>
      </c>
      <c r="D40" s="193"/>
    </row>
    <row r="41" spans="1:4" s="182" customFormat="1" ht="31.2">
      <c r="A41" s="190"/>
      <c r="B41" s="191"/>
      <c r="C41" s="194" t="s">
        <v>392</v>
      </c>
      <c r="D41" s="185"/>
    </row>
    <row r="42" spans="1:4" s="182" customFormat="1" ht="62.4">
      <c r="A42" s="188" t="s">
        <v>14</v>
      </c>
      <c r="B42" s="179"/>
      <c r="C42" s="195" t="s">
        <v>140</v>
      </c>
      <c r="D42" s="181" t="s">
        <v>506</v>
      </c>
    </row>
    <row r="43" spans="1:4" s="182" customFormat="1" ht="46.8">
      <c r="A43" s="190"/>
      <c r="B43" s="191"/>
      <c r="C43" s="197" t="s">
        <v>141</v>
      </c>
      <c r="D43" s="185"/>
    </row>
    <row r="44" spans="1:4" s="182" customFormat="1" ht="62.4">
      <c r="A44" s="195" t="s">
        <v>15</v>
      </c>
      <c r="B44" s="184" t="s">
        <v>508</v>
      </c>
      <c r="C44" s="195" t="s">
        <v>544</v>
      </c>
      <c r="D44" s="181" t="s">
        <v>506</v>
      </c>
    </row>
    <row r="45" spans="1:4" s="182" customFormat="1" ht="31.2">
      <c r="A45" s="196"/>
      <c r="B45" s="183"/>
      <c r="C45" s="196" t="s">
        <v>513</v>
      </c>
      <c r="D45" s="193"/>
    </row>
    <row r="46" spans="1:4" s="182" customFormat="1" ht="31.2">
      <c r="A46" s="196"/>
      <c r="B46" s="183"/>
      <c r="C46" s="196" t="s">
        <v>514</v>
      </c>
      <c r="D46" s="193"/>
    </row>
    <row r="47" spans="1:4" s="182" customFormat="1" ht="46.8">
      <c r="A47" s="196"/>
      <c r="B47" s="183"/>
      <c r="C47" s="196" t="s">
        <v>515</v>
      </c>
      <c r="D47" s="193"/>
    </row>
    <row r="48" spans="1:4" s="182" customFormat="1" ht="31.2">
      <c r="A48" s="196"/>
      <c r="B48" s="183"/>
      <c r="C48" s="196" t="s">
        <v>516</v>
      </c>
      <c r="D48" s="193"/>
    </row>
    <row r="49" spans="1:4" s="182" customFormat="1" ht="46.8">
      <c r="A49" s="196"/>
      <c r="B49" s="183"/>
      <c r="C49" s="196" t="s">
        <v>517</v>
      </c>
      <c r="D49" s="193"/>
    </row>
    <row r="50" spans="1:4" s="182" customFormat="1">
      <c r="A50" s="196"/>
      <c r="B50" s="183"/>
      <c r="C50" s="196" t="s">
        <v>439</v>
      </c>
      <c r="D50" s="193"/>
    </row>
    <row r="51" spans="1:4" s="182" customFormat="1">
      <c r="A51" s="197"/>
      <c r="B51" s="191"/>
      <c r="C51" s="197"/>
      <c r="D51" s="185"/>
    </row>
    <row r="52" spans="1:4" s="182" customFormat="1" ht="31.2">
      <c r="A52" s="188" t="s">
        <v>16</v>
      </c>
      <c r="B52" s="179"/>
      <c r="C52" s="195" t="s">
        <v>398</v>
      </c>
      <c r="D52" s="179"/>
    </row>
    <row r="53" spans="1:4" s="182" customFormat="1" ht="31.2">
      <c r="A53" s="189"/>
      <c r="B53" s="183"/>
      <c r="C53" s="196" t="s">
        <v>402</v>
      </c>
      <c r="D53" s="183"/>
    </row>
    <row r="54" spans="1:4" s="182" customFormat="1" ht="46.8">
      <c r="A54" s="189"/>
      <c r="B54" s="183"/>
      <c r="C54" s="196" t="s">
        <v>391</v>
      </c>
      <c r="D54" s="183"/>
    </row>
    <row r="55" spans="1:4" s="182" customFormat="1" ht="46.8">
      <c r="A55" s="189"/>
      <c r="B55" s="183"/>
      <c r="C55" s="196" t="s">
        <v>390</v>
      </c>
      <c r="D55" s="183"/>
    </row>
    <row r="56" spans="1:4" s="182" customFormat="1">
      <c r="A56" s="190"/>
      <c r="B56" s="191"/>
      <c r="C56" s="197"/>
      <c r="D56" s="191"/>
    </row>
    <row r="57" spans="1:4" s="182" customFormat="1" ht="31.2">
      <c r="A57" s="188" t="s">
        <v>17</v>
      </c>
      <c r="B57" s="179"/>
      <c r="C57" s="195" t="s">
        <v>398</v>
      </c>
      <c r="D57" s="179"/>
    </row>
    <row r="58" spans="1:4" s="182" customFormat="1" ht="31.2">
      <c r="A58" s="189"/>
      <c r="B58" s="183"/>
      <c r="C58" s="196" t="s">
        <v>404</v>
      </c>
      <c r="D58" s="183"/>
    </row>
    <row r="59" spans="1:4" s="182" customFormat="1" ht="31.2">
      <c r="A59" s="190"/>
      <c r="B59" s="191"/>
      <c r="C59" s="197" t="s">
        <v>176</v>
      </c>
      <c r="D59" s="191"/>
    </row>
    <row r="60" spans="1:4" s="182" customFormat="1" ht="31.2">
      <c r="A60" s="188" t="s">
        <v>18</v>
      </c>
      <c r="B60" s="195" t="s">
        <v>502</v>
      </c>
      <c r="C60" s="195" t="s">
        <v>386</v>
      </c>
      <c r="D60" s="179"/>
    </row>
    <row r="61" spans="1:4" ht="31.2">
      <c r="A61" s="174"/>
      <c r="B61" s="174"/>
      <c r="C61" s="196" t="s">
        <v>404</v>
      </c>
      <c r="D61" s="174"/>
    </row>
    <row r="62" spans="1:4" s="182" customFormat="1" ht="31.2">
      <c r="A62" s="189"/>
      <c r="B62" s="183"/>
      <c r="C62" s="196" t="s">
        <v>388</v>
      </c>
      <c r="D62" s="183"/>
    </row>
    <row r="63" spans="1:4" s="182" customFormat="1" ht="46.8">
      <c r="A63" s="190"/>
      <c r="B63" s="191"/>
      <c r="C63" s="197" t="s">
        <v>389</v>
      </c>
      <c r="D63" s="191"/>
    </row>
    <row r="64" spans="1:4" s="182" customFormat="1" ht="46.8">
      <c r="A64" s="188" t="s">
        <v>19</v>
      </c>
      <c r="B64" s="179"/>
      <c r="C64" s="195" t="s">
        <v>405</v>
      </c>
      <c r="D64" s="179"/>
    </row>
    <row r="65" spans="1:4" s="182" customFormat="1" ht="31.2">
      <c r="A65" s="189"/>
      <c r="B65" s="183"/>
      <c r="C65" s="196" t="s">
        <v>172</v>
      </c>
      <c r="D65" s="183"/>
    </row>
    <row r="66" spans="1:4" s="182" customFormat="1" ht="31.2">
      <c r="A66" s="189"/>
      <c r="B66" s="183"/>
      <c r="C66" s="196" t="s">
        <v>403</v>
      </c>
      <c r="D66" s="183"/>
    </row>
    <row r="67" spans="1:4" s="182" customFormat="1" ht="31.2">
      <c r="A67" s="189"/>
      <c r="B67" s="183"/>
      <c r="C67" s="196" t="s">
        <v>387</v>
      </c>
      <c r="D67" s="183"/>
    </row>
    <row r="68" spans="1:4" s="182" customFormat="1" ht="46.8">
      <c r="A68" s="189"/>
      <c r="B68" s="183"/>
      <c r="C68" s="196" t="s">
        <v>383</v>
      </c>
      <c r="D68" s="183"/>
    </row>
    <row r="69" spans="1:4" s="182" customFormat="1" ht="31.2">
      <c r="A69" s="188" t="s">
        <v>20</v>
      </c>
      <c r="B69" s="195" t="s">
        <v>503</v>
      </c>
      <c r="C69" s="195" t="s">
        <v>173</v>
      </c>
      <c r="D69" s="179"/>
    </row>
    <row r="70" spans="1:4" ht="46.8">
      <c r="A70" s="174"/>
      <c r="B70" s="174"/>
      <c r="C70" s="196" t="s">
        <v>384</v>
      </c>
      <c r="D70" s="174"/>
    </row>
    <row r="71" spans="1:4" ht="31.2">
      <c r="A71" s="174"/>
      <c r="B71" s="174"/>
      <c r="C71" s="196" t="s">
        <v>174</v>
      </c>
      <c r="D71" s="174"/>
    </row>
    <row r="72" spans="1:4" ht="31.2">
      <c r="A72" s="174"/>
      <c r="B72" s="174"/>
      <c r="C72" s="196" t="s">
        <v>404</v>
      </c>
      <c r="D72" s="174"/>
    </row>
    <row r="73" spans="1:4" ht="31.2">
      <c r="A73" s="174"/>
      <c r="B73" s="174"/>
      <c r="C73" s="196" t="s">
        <v>385</v>
      </c>
      <c r="D73" s="174"/>
    </row>
    <row r="74" spans="1:4" ht="46.8">
      <c r="A74" s="173"/>
      <c r="B74" s="173"/>
      <c r="C74" s="197" t="s">
        <v>438</v>
      </c>
      <c r="D74" s="173"/>
    </row>
  </sheetData>
  <pageMargins left="0.7" right="0.7" top="0.75" bottom="0.75" header="0.3" footer="0.3"/>
  <pageSetup scale="64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H283"/>
  <sheetViews>
    <sheetView zoomScaleSheetLayoutView="75" workbookViewId="0">
      <pane xSplit="1" ySplit="8" topLeftCell="K261" activePane="bottomRight" state="frozen"/>
      <selection pane="topRight" activeCell="B1" sqref="B1"/>
      <selection pane="bottomLeft" activeCell="A8" sqref="A8"/>
      <selection pane="bottomRight" activeCell="A9" sqref="A9"/>
    </sheetView>
  </sheetViews>
  <sheetFormatPr defaultRowHeight="13.2"/>
  <cols>
    <col min="1" max="1" width="29.3984375" style="252" bestFit="1" customWidth="1"/>
    <col min="2" max="2" width="11.296875" style="252" bestFit="1" customWidth="1"/>
    <col min="3" max="3" width="9.796875" style="251" customWidth="1"/>
    <col min="4" max="4" width="10.296875" style="252" customWidth="1"/>
    <col min="5" max="5" width="11.69921875" style="251" customWidth="1"/>
    <col min="6" max="6" width="11.69921875" style="252" customWidth="1"/>
    <col min="7" max="7" width="10.296875" style="251" customWidth="1"/>
    <col min="8" max="8" width="10.296875" style="252" customWidth="1"/>
    <col min="9" max="9" width="10.296875" style="253" customWidth="1"/>
    <col min="10" max="10" width="10.296875" style="252" customWidth="1"/>
    <col min="11" max="11" width="10.296875" style="251" customWidth="1"/>
    <col min="12" max="14" width="10.296875" style="254" customWidth="1"/>
    <col min="15" max="15" width="10.296875" style="253" customWidth="1"/>
    <col min="16" max="18" width="10.296875" style="252" customWidth="1"/>
    <col min="19" max="19" width="10.296875" style="253" customWidth="1"/>
    <col min="20" max="20" width="10.296875" style="252" customWidth="1"/>
    <col min="21" max="21" width="11.69921875" style="252" customWidth="1"/>
    <col min="22" max="22" width="11.69921875" style="255" customWidth="1"/>
    <col min="23" max="23" width="11.59765625" style="256" bestFit="1" customWidth="1"/>
    <col min="24" max="24" width="13" style="252" customWidth="1"/>
    <col min="25" max="16384" width="8.796875" style="252"/>
  </cols>
  <sheetData>
    <row r="1" spans="1:34">
      <c r="A1" s="250" t="s">
        <v>22</v>
      </c>
      <c r="B1" s="250"/>
    </row>
    <row r="2" spans="1:34">
      <c r="A2" s="250" t="s">
        <v>406</v>
      </c>
      <c r="B2" s="250"/>
    </row>
    <row r="3" spans="1:34">
      <c r="A3" s="252" t="s">
        <v>24</v>
      </c>
    </row>
    <row r="4" spans="1:34">
      <c r="A4" s="252" t="s">
        <v>25</v>
      </c>
    </row>
    <row r="5" spans="1:34">
      <c r="A5" s="252" t="s">
        <v>23</v>
      </c>
    </row>
    <row r="6" spans="1:34">
      <c r="C6" s="458"/>
      <c r="D6" s="458"/>
      <c r="E6" s="257"/>
      <c r="F6" s="258"/>
      <c r="G6" s="257"/>
      <c r="H6" s="258"/>
      <c r="I6" s="259"/>
      <c r="J6" s="258"/>
      <c r="K6" s="257"/>
      <c r="L6" s="260"/>
      <c r="M6" s="260"/>
      <c r="N6" s="260"/>
      <c r="O6" s="259"/>
      <c r="P6" s="258"/>
      <c r="Q6" s="258"/>
      <c r="R6" s="258"/>
      <c r="S6" s="259"/>
      <c r="T6" s="258"/>
      <c r="U6" s="258"/>
    </row>
    <row r="7" spans="1:34" ht="31.5" customHeight="1">
      <c r="C7" s="502" t="s">
        <v>407</v>
      </c>
      <c r="D7" s="502"/>
      <c r="E7" s="503" t="s">
        <v>408</v>
      </c>
      <c r="F7" s="504"/>
      <c r="G7" s="502" t="s">
        <v>409</v>
      </c>
      <c r="H7" s="498"/>
      <c r="I7" s="502" t="s">
        <v>410</v>
      </c>
      <c r="J7" s="498"/>
      <c r="K7" s="502" t="s">
        <v>411</v>
      </c>
      <c r="L7" s="498"/>
      <c r="M7" s="502" t="s">
        <v>412</v>
      </c>
      <c r="N7" s="498"/>
      <c r="O7" s="505" t="s">
        <v>413</v>
      </c>
      <c r="P7" s="506"/>
      <c r="Q7" s="505" t="s">
        <v>414</v>
      </c>
      <c r="R7" s="506"/>
      <c r="S7" s="505" t="s">
        <v>415</v>
      </c>
      <c r="T7" s="506"/>
      <c r="U7" s="258"/>
      <c r="V7" s="261"/>
      <c r="W7" s="252"/>
      <c r="X7" s="258" t="s">
        <v>30</v>
      </c>
    </row>
    <row r="8" spans="1:34" s="262" customFormat="1" ht="13.5" customHeight="1" thickBot="1">
      <c r="A8" s="262" t="s">
        <v>32</v>
      </c>
      <c r="B8" s="262" t="s">
        <v>85</v>
      </c>
      <c r="C8" s="263" t="s">
        <v>416</v>
      </c>
      <c r="D8" s="262" t="s">
        <v>417</v>
      </c>
      <c r="E8" s="263" t="s">
        <v>45</v>
      </c>
      <c r="F8" s="262" t="s">
        <v>417</v>
      </c>
      <c r="G8" s="263" t="s">
        <v>416</v>
      </c>
      <c r="H8" s="262" t="s">
        <v>417</v>
      </c>
      <c r="I8" s="264" t="s">
        <v>416</v>
      </c>
      <c r="J8" s="262" t="s">
        <v>417</v>
      </c>
      <c r="K8" s="263" t="s">
        <v>418</v>
      </c>
      <c r="L8" s="265" t="s">
        <v>417</v>
      </c>
      <c r="M8" s="263" t="s">
        <v>45</v>
      </c>
      <c r="N8" s="265" t="s">
        <v>417</v>
      </c>
      <c r="O8" s="264" t="s">
        <v>419</v>
      </c>
      <c r="P8" s="262" t="s">
        <v>417</v>
      </c>
      <c r="Q8" s="266" t="s">
        <v>86</v>
      </c>
      <c r="R8" s="266" t="s">
        <v>34</v>
      </c>
      <c r="S8" s="264" t="s">
        <v>420</v>
      </c>
      <c r="T8" s="262" t="s">
        <v>417</v>
      </c>
      <c r="U8" s="262" t="s">
        <v>37</v>
      </c>
      <c r="V8" s="267" t="s">
        <v>421</v>
      </c>
      <c r="W8" s="262" t="s">
        <v>38</v>
      </c>
      <c r="X8" s="262" t="s">
        <v>38</v>
      </c>
    </row>
    <row r="9" spans="1:34" s="277" customFormat="1" ht="15.6">
      <c r="A9" s="268">
        <v>41992</v>
      </c>
      <c r="B9" s="269" t="s">
        <v>422</v>
      </c>
      <c r="C9" s="270"/>
      <c r="D9" s="271"/>
      <c r="E9" s="272">
        <v>39960</v>
      </c>
      <c r="F9" s="271">
        <v>0.60899999999999999</v>
      </c>
      <c r="G9" s="272"/>
      <c r="H9" s="271"/>
      <c r="I9" s="273"/>
      <c r="J9" s="271"/>
      <c r="K9" s="272"/>
      <c r="L9" s="274"/>
      <c r="M9" s="274"/>
      <c r="N9" s="274"/>
      <c r="O9" s="273"/>
      <c r="P9" s="271"/>
      <c r="Q9" s="271"/>
      <c r="R9" s="271"/>
      <c r="S9" s="273"/>
      <c r="T9" s="271"/>
      <c r="U9" s="271"/>
      <c r="V9" s="271"/>
      <c r="W9" s="275">
        <f t="shared" ref="W9:W72" si="0">C9*D9+E9*F9+G9*H9+I9*J9+K9*L9+M9*N9+O9*P9+Q9*R9+S9*T9+U9+V9</f>
        <v>24335.64</v>
      </c>
      <c r="X9" s="252"/>
      <c r="Y9" s="276"/>
      <c r="Z9" s="276"/>
      <c r="AA9" s="276"/>
      <c r="AB9" s="276"/>
      <c r="AC9" s="276"/>
      <c r="AD9" s="276"/>
      <c r="AE9" s="276"/>
      <c r="AF9" s="276"/>
      <c r="AG9" s="276"/>
      <c r="AH9" s="276"/>
    </row>
    <row r="10" spans="1:34" s="277" customFormat="1" ht="15.6">
      <c r="A10" s="268">
        <v>42006</v>
      </c>
      <c r="B10" s="268" t="s">
        <v>423</v>
      </c>
      <c r="C10" s="270">
        <v>1176</v>
      </c>
      <c r="D10" s="271">
        <v>0.8</v>
      </c>
      <c r="E10" s="272"/>
      <c r="F10" s="271"/>
      <c r="G10" s="272"/>
      <c r="H10" s="271"/>
      <c r="I10" s="273"/>
      <c r="J10" s="271"/>
      <c r="K10" s="272"/>
      <c r="L10" s="274"/>
      <c r="M10" s="274"/>
      <c r="N10" s="274"/>
      <c r="O10" s="273"/>
      <c r="P10" s="271"/>
      <c r="Q10" s="271"/>
      <c r="R10" s="271"/>
      <c r="S10" s="273"/>
      <c r="T10" s="271"/>
      <c r="U10" s="271"/>
      <c r="V10" s="271"/>
      <c r="W10" s="275">
        <f t="shared" si="0"/>
        <v>940.80000000000007</v>
      </c>
      <c r="X10" s="252"/>
      <c r="Y10" s="276"/>
      <c r="Z10" s="276"/>
      <c r="AA10" s="276"/>
      <c r="AB10" s="276"/>
      <c r="AC10" s="276"/>
      <c r="AD10" s="276"/>
      <c r="AE10" s="276"/>
      <c r="AF10" s="276"/>
      <c r="AG10" s="276"/>
      <c r="AH10" s="276"/>
    </row>
    <row r="11" spans="1:34" s="277" customFormat="1" ht="15.6">
      <c r="A11" s="268">
        <v>42006</v>
      </c>
      <c r="B11" s="268" t="s">
        <v>422</v>
      </c>
      <c r="C11" s="270">
        <v>1400</v>
      </c>
      <c r="D11" s="271">
        <v>0.8</v>
      </c>
      <c r="E11" s="272"/>
      <c r="F11" s="271"/>
      <c r="G11" s="272"/>
      <c r="H11" s="271"/>
      <c r="I11" s="273"/>
      <c r="J11" s="271"/>
      <c r="K11" s="272"/>
      <c r="L11" s="274"/>
      <c r="M11" s="274"/>
      <c r="N11" s="274"/>
      <c r="O11" s="273"/>
      <c r="P11" s="271"/>
      <c r="Q11" s="271"/>
      <c r="R11" s="271"/>
      <c r="S11" s="273"/>
      <c r="T11" s="271"/>
      <c r="U11" s="271"/>
      <c r="V11" s="271"/>
      <c r="W11" s="275">
        <f t="shared" si="0"/>
        <v>1120</v>
      </c>
      <c r="X11" s="252"/>
      <c r="Y11" s="276"/>
      <c r="Z11" s="276"/>
      <c r="AA11" s="276"/>
      <c r="AB11" s="276"/>
      <c r="AC11" s="276"/>
      <c r="AD11" s="276"/>
      <c r="AE11" s="276"/>
      <c r="AF11" s="276"/>
      <c r="AG11" s="276"/>
      <c r="AH11" s="276"/>
    </row>
    <row r="12" spans="1:34" s="277" customFormat="1" ht="15.6">
      <c r="A12" s="268">
        <v>42013</v>
      </c>
      <c r="B12" s="269" t="s">
        <v>422</v>
      </c>
      <c r="C12" s="272">
        <v>1000</v>
      </c>
      <c r="D12" s="271">
        <v>0.8</v>
      </c>
      <c r="E12" s="272"/>
      <c r="F12" s="271"/>
      <c r="G12" s="272"/>
      <c r="H12" s="271"/>
      <c r="I12" s="273"/>
      <c r="J12" s="271"/>
      <c r="K12" s="272"/>
      <c r="L12" s="274"/>
      <c r="M12" s="274"/>
      <c r="N12" s="274"/>
      <c r="O12" s="273"/>
      <c r="P12" s="271"/>
      <c r="Q12" s="271"/>
      <c r="R12" s="271"/>
      <c r="S12" s="273"/>
      <c r="T12" s="271"/>
      <c r="U12" s="271"/>
      <c r="V12" s="271"/>
      <c r="W12" s="275">
        <f t="shared" si="0"/>
        <v>800</v>
      </c>
      <c r="X12" s="252"/>
      <c r="Y12" s="276"/>
      <c r="Z12" s="276"/>
      <c r="AA12" s="276"/>
      <c r="AB12" s="276"/>
      <c r="AC12" s="276"/>
      <c r="AD12" s="276"/>
      <c r="AE12" s="276"/>
      <c r="AF12" s="276"/>
      <c r="AG12" s="276"/>
      <c r="AH12" s="276"/>
    </row>
    <row r="13" spans="1:34" s="277" customFormat="1" ht="15.6">
      <c r="A13" s="268">
        <v>42013</v>
      </c>
      <c r="B13" s="269" t="s">
        <v>423</v>
      </c>
      <c r="C13" s="270">
        <v>1364</v>
      </c>
      <c r="D13" s="271">
        <v>0.8</v>
      </c>
      <c r="E13" s="272"/>
      <c r="F13" s="271"/>
      <c r="G13" s="272"/>
      <c r="H13" s="271"/>
      <c r="I13" s="273"/>
      <c r="J13" s="271"/>
      <c r="K13" s="272"/>
      <c r="L13" s="274"/>
      <c r="M13" s="274"/>
      <c r="N13" s="274"/>
      <c r="O13" s="273"/>
      <c r="P13" s="271"/>
      <c r="Q13" s="271"/>
      <c r="R13" s="271"/>
      <c r="S13" s="273"/>
      <c r="T13" s="271"/>
      <c r="U13" s="271"/>
      <c r="V13" s="271"/>
      <c r="W13" s="275">
        <f t="shared" si="0"/>
        <v>1091.2</v>
      </c>
      <c r="X13" s="252"/>
      <c r="Y13" s="276"/>
      <c r="Z13" s="276"/>
      <c r="AA13" s="276"/>
      <c r="AB13" s="276"/>
      <c r="AC13" s="276"/>
      <c r="AD13" s="276"/>
      <c r="AE13" s="276"/>
      <c r="AF13" s="276"/>
      <c r="AG13" s="276"/>
      <c r="AH13" s="276"/>
    </row>
    <row r="14" spans="1:34" s="276" customFormat="1" ht="15.6">
      <c r="A14" s="268">
        <v>42015</v>
      </c>
      <c r="B14" s="269" t="s">
        <v>422</v>
      </c>
      <c r="C14" s="270">
        <v>1600</v>
      </c>
      <c r="D14" s="271">
        <v>0.8</v>
      </c>
      <c r="E14" s="272"/>
      <c r="F14" s="271"/>
      <c r="G14" s="272"/>
      <c r="H14" s="271"/>
      <c r="I14" s="273"/>
      <c r="J14" s="271"/>
      <c r="K14" s="272"/>
      <c r="L14" s="274"/>
      <c r="M14" s="274"/>
      <c r="N14" s="274"/>
      <c r="O14" s="273"/>
      <c r="P14" s="271"/>
      <c r="Q14" s="271"/>
      <c r="R14" s="271"/>
      <c r="S14" s="273"/>
      <c r="T14" s="271"/>
      <c r="U14" s="271"/>
      <c r="V14" s="271"/>
      <c r="W14" s="275">
        <f t="shared" si="0"/>
        <v>1280</v>
      </c>
      <c r="X14" s="252"/>
    </row>
    <row r="15" spans="1:34" s="276" customFormat="1" ht="15.6">
      <c r="A15" s="268">
        <v>42020</v>
      </c>
      <c r="B15" s="269" t="s">
        <v>423</v>
      </c>
      <c r="C15" s="270">
        <v>924</v>
      </c>
      <c r="D15" s="271">
        <v>0.8</v>
      </c>
      <c r="E15" s="272"/>
      <c r="F15" s="271"/>
      <c r="G15" s="272"/>
      <c r="H15" s="271"/>
      <c r="I15" s="273"/>
      <c r="J15" s="271"/>
      <c r="K15" s="272"/>
      <c r="L15" s="274"/>
      <c r="M15" s="274"/>
      <c r="N15" s="274"/>
      <c r="O15" s="273"/>
      <c r="P15" s="271"/>
      <c r="Q15" s="271"/>
      <c r="R15" s="271"/>
      <c r="S15" s="273"/>
      <c r="T15" s="271"/>
      <c r="U15" s="271"/>
      <c r="V15" s="271"/>
      <c r="W15" s="275">
        <f t="shared" si="0"/>
        <v>739.2</v>
      </c>
      <c r="X15" s="252"/>
    </row>
    <row r="16" spans="1:34" s="276" customFormat="1" ht="15.6">
      <c r="A16" s="268">
        <v>42020</v>
      </c>
      <c r="B16" s="269" t="s">
        <v>422</v>
      </c>
      <c r="C16" s="272">
        <v>2100</v>
      </c>
      <c r="D16" s="271">
        <v>0.8</v>
      </c>
      <c r="E16" s="272"/>
      <c r="F16" s="271"/>
      <c r="G16" s="272"/>
      <c r="H16" s="271"/>
      <c r="I16" s="273"/>
      <c r="J16" s="271"/>
      <c r="K16" s="272"/>
      <c r="L16" s="274"/>
      <c r="M16" s="274"/>
      <c r="N16" s="274"/>
      <c r="O16" s="273"/>
      <c r="P16" s="271"/>
      <c r="Q16" s="271"/>
      <c r="R16" s="271"/>
      <c r="S16" s="273"/>
      <c r="T16" s="271"/>
      <c r="U16" s="271"/>
      <c r="V16" s="271"/>
      <c r="W16" s="275">
        <f t="shared" si="0"/>
        <v>1680</v>
      </c>
      <c r="X16" s="252"/>
    </row>
    <row r="17" spans="1:34" s="276" customFormat="1" ht="15.6">
      <c r="A17" s="268">
        <v>42027</v>
      </c>
      <c r="B17" s="269" t="s">
        <v>423</v>
      </c>
      <c r="C17" s="272">
        <v>1174</v>
      </c>
      <c r="D17" s="271">
        <v>0.8</v>
      </c>
      <c r="E17" s="272"/>
      <c r="F17" s="271"/>
      <c r="G17" s="272"/>
      <c r="H17" s="271"/>
      <c r="I17" s="273"/>
      <c r="J17" s="271"/>
      <c r="K17" s="272"/>
      <c r="L17" s="274"/>
      <c r="M17" s="274"/>
      <c r="N17" s="274"/>
      <c r="O17" s="273"/>
      <c r="P17" s="271"/>
      <c r="Q17" s="271"/>
      <c r="R17" s="271"/>
      <c r="S17" s="273"/>
      <c r="T17" s="271"/>
      <c r="U17" s="271"/>
      <c r="V17" s="271"/>
      <c r="W17" s="275">
        <f t="shared" si="0"/>
        <v>939.2</v>
      </c>
      <c r="X17" s="252"/>
    </row>
    <row r="18" spans="1:34" s="276" customFormat="1" ht="15.6">
      <c r="A18" s="268">
        <v>42027</v>
      </c>
      <c r="B18" s="269" t="s">
        <v>422</v>
      </c>
      <c r="C18" s="272">
        <v>2100</v>
      </c>
      <c r="D18" s="271">
        <v>0.8</v>
      </c>
      <c r="E18" s="272"/>
      <c r="F18" s="271"/>
      <c r="G18" s="272"/>
      <c r="H18" s="271"/>
      <c r="I18" s="273"/>
      <c r="J18" s="271"/>
      <c r="K18" s="272"/>
      <c r="L18" s="274"/>
      <c r="M18" s="274"/>
      <c r="N18" s="274"/>
      <c r="O18" s="273"/>
      <c r="P18" s="271"/>
      <c r="Q18" s="271"/>
      <c r="R18" s="271"/>
      <c r="S18" s="273"/>
      <c r="T18" s="271"/>
      <c r="U18" s="271"/>
      <c r="V18" s="271"/>
      <c r="W18" s="275">
        <f t="shared" si="0"/>
        <v>1680</v>
      </c>
      <c r="X18" s="252"/>
    </row>
    <row r="19" spans="1:34" s="276" customFormat="1" ht="15.6">
      <c r="A19" s="268">
        <v>42034</v>
      </c>
      <c r="B19" s="269" t="s">
        <v>422</v>
      </c>
      <c r="C19" s="270">
        <v>1000</v>
      </c>
      <c r="D19" s="271">
        <v>0.8</v>
      </c>
      <c r="E19" s="272"/>
      <c r="F19" s="271"/>
      <c r="G19" s="272"/>
      <c r="H19" s="271"/>
      <c r="I19" s="273"/>
      <c r="J19" s="271"/>
      <c r="K19" s="272"/>
      <c r="L19" s="274"/>
      <c r="M19" s="274"/>
      <c r="N19" s="274"/>
      <c r="O19" s="273"/>
      <c r="P19" s="271"/>
      <c r="Q19" s="271"/>
      <c r="R19" s="271"/>
      <c r="S19" s="273"/>
      <c r="T19" s="271"/>
      <c r="U19" s="271"/>
      <c r="V19" s="271"/>
      <c r="W19" s="275">
        <f t="shared" si="0"/>
        <v>800</v>
      </c>
      <c r="X19" s="252"/>
    </row>
    <row r="20" spans="1:34" s="276" customFormat="1" ht="15.6">
      <c r="A20" s="268">
        <v>42034</v>
      </c>
      <c r="B20" s="269" t="s">
        <v>423</v>
      </c>
      <c r="C20" s="272">
        <v>1008</v>
      </c>
      <c r="D20" s="271">
        <v>0.8</v>
      </c>
      <c r="E20" s="272"/>
      <c r="F20" s="271"/>
      <c r="G20" s="272"/>
      <c r="H20" s="271"/>
      <c r="I20" s="273"/>
      <c r="J20" s="271"/>
      <c r="K20" s="272"/>
      <c r="L20" s="274"/>
      <c r="M20" s="274"/>
      <c r="N20" s="274"/>
      <c r="O20" s="273"/>
      <c r="P20" s="271"/>
      <c r="Q20" s="271"/>
      <c r="R20" s="271"/>
      <c r="S20" s="273"/>
      <c r="T20" s="271"/>
      <c r="U20" s="271"/>
      <c r="V20" s="271"/>
      <c r="W20" s="275">
        <f t="shared" si="0"/>
        <v>806.40000000000009</v>
      </c>
      <c r="X20" s="256">
        <f>SUM(W9:W20)</f>
        <v>36212.44</v>
      </c>
    </row>
    <row r="21" spans="1:34" s="276" customFormat="1" ht="15.6">
      <c r="A21" s="268">
        <v>42036</v>
      </c>
      <c r="B21" s="269" t="s">
        <v>422</v>
      </c>
      <c r="C21" s="278">
        <v>2150</v>
      </c>
      <c r="D21" s="279">
        <v>0.8</v>
      </c>
      <c r="E21" s="278"/>
      <c r="F21" s="279"/>
      <c r="G21" s="278"/>
      <c r="H21" s="279"/>
      <c r="I21" s="280"/>
      <c r="J21" s="279"/>
      <c r="K21" s="278"/>
      <c r="L21" s="281"/>
      <c r="M21" s="281"/>
      <c r="N21" s="281"/>
      <c r="O21" s="280"/>
      <c r="P21" s="279"/>
      <c r="Q21" s="279"/>
      <c r="R21" s="279"/>
      <c r="S21" s="280"/>
      <c r="T21" s="279"/>
      <c r="U21" s="279"/>
      <c r="V21" s="279"/>
      <c r="W21" s="275">
        <f t="shared" si="0"/>
        <v>1720</v>
      </c>
      <c r="X21" s="252"/>
      <c r="Y21" s="277"/>
      <c r="Z21" s="277"/>
      <c r="AA21" s="277"/>
      <c r="AB21" s="277"/>
      <c r="AC21" s="277"/>
      <c r="AD21" s="277"/>
      <c r="AE21" s="277"/>
      <c r="AF21" s="277"/>
      <c r="AG21" s="277"/>
      <c r="AH21" s="277"/>
    </row>
    <row r="22" spans="1:34" s="276" customFormat="1" ht="15.6">
      <c r="A22" s="268">
        <v>42042</v>
      </c>
      <c r="B22" s="269" t="s">
        <v>423</v>
      </c>
      <c r="C22" s="278">
        <v>1216</v>
      </c>
      <c r="D22" s="279">
        <v>0.8</v>
      </c>
      <c r="E22" s="278"/>
      <c r="F22" s="279"/>
      <c r="G22" s="278"/>
      <c r="H22" s="279"/>
      <c r="I22" s="280"/>
      <c r="J22" s="279"/>
      <c r="K22" s="278"/>
      <c r="L22" s="281"/>
      <c r="M22" s="281"/>
      <c r="N22" s="281"/>
      <c r="O22" s="280"/>
      <c r="P22" s="279"/>
      <c r="Q22" s="279"/>
      <c r="R22" s="279"/>
      <c r="S22" s="280"/>
      <c r="T22" s="279"/>
      <c r="U22" s="279"/>
      <c r="V22" s="279"/>
      <c r="W22" s="275">
        <f t="shared" si="0"/>
        <v>972.80000000000007</v>
      </c>
      <c r="X22" s="252"/>
      <c r="Y22" s="277"/>
      <c r="Z22" s="277"/>
      <c r="AA22" s="277"/>
      <c r="AB22" s="277"/>
      <c r="AC22" s="277"/>
      <c r="AD22" s="277"/>
      <c r="AE22" s="277"/>
      <c r="AF22" s="277"/>
      <c r="AG22" s="277"/>
      <c r="AH22" s="277"/>
    </row>
    <row r="23" spans="1:34" s="276" customFormat="1" ht="15.6">
      <c r="A23" s="268">
        <v>42042</v>
      </c>
      <c r="B23" s="269" t="s">
        <v>422</v>
      </c>
      <c r="C23" s="272">
        <v>1700</v>
      </c>
      <c r="D23" s="271">
        <v>0.8</v>
      </c>
      <c r="E23" s="272"/>
      <c r="F23" s="271"/>
      <c r="G23" s="272"/>
      <c r="H23" s="271"/>
      <c r="I23" s="273"/>
      <c r="J23" s="271"/>
      <c r="K23" s="272"/>
      <c r="L23" s="274"/>
      <c r="M23" s="274"/>
      <c r="N23" s="274"/>
      <c r="O23" s="273"/>
      <c r="P23" s="271"/>
      <c r="Q23" s="271"/>
      <c r="R23" s="271"/>
      <c r="S23" s="273"/>
      <c r="T23" s="271"/>
      <c r="U23" s="271"/>
      <c r="V23" s="271"/>
      <c r="W23" s="275">
        <f t="shared" si="0"/>
        <v>1360</v>
      </c>
      <c r="X23" s="252"/>
    </row>
    <row r="24" spans="1:34" s="276" customFormat="1" ht="15.6">
      <c r="A24" s="268">
        <v>42047</v>
      </c>
      <c r="B24" s="269" t="s">
        <v>422</v>
      </c>
      <c r="C24" s="272">
        <v>2200</v>
      </c>
      <c r="D24" s="271">
        <v>0.8</v>
      </c>
      <c r="E24" s="272"/>
      <c r="F24" s="271"/>
      <c r="G24" s="272"/>
      <c r="H24" s="271"/>
      <c r="I24" s="273"/>
      <c r="J24" s="271"/>
      <c r="K24" s="272"/>
      <c r="L24" s="274"/>
      <c r="M24" s="274"/>
      <c r="N24" s="274"/>
      <c r="O24" s="273"/>
      <c r="P24" s="271"/>
      <c r="Q24" s="271"/>
      <c r="R24" s="271"/>
      <c r="S24" s="273"/>
      <c r="T24" s="271"/>
      <c r="U24" s="271"/>
      <c r="V24" s="271"/>
      <c r="W24" s="275">
        <f t="shared" si="0"/>
        <v>1760</v>
      </c>
      <c r="X24" s="252"/>
    </row>
    <row r="25" spans="1:34" s="282" customFormat="1" ht="15.6">
      <c r="A25" s="268">
        <v>42048</v>
      </c>
      <c r="B25" s="269" t="s">
        <v>423</v>
      </c>
      <c r="C25" s="270">
        <v>924</v>
      </c>
      <c r="D25" s="271">
        <v>0.8</v>
      </c>
      <c r="E25" s="272"/>
      <c r="F25" s="271"/>
      <c r="G25" s="272"/>
      <c r="H25" s="271"/>
      <c r="I25" s="273"/>
      <c r="J25" s="271"/>
      <c r="K25" s="272"/>
      <c r="L25" s="274"/>
      <c r="M25" s="274"/>
      <c r="N25" s="274"/>
      <c r="O25" s="273"/>
      <c r="P25" s="271"/>
      <c r="Q25" s="271"/>
      <c r="R25" s="271"/>
      <c r="S25" s="273"/>
      <c r="T25" s="271"/>
      <c r="U25" s="271"/>
      <c r="V25" s="271"/>
      <c r="W25" s="275">
        <f t="shared" si="0"/>
        <v>739.2</v>
      </c>
      <c r="X25" s="252"/>
      <c r="Y25" s="276"/>
      <c r="Z25" s="276"/>
      <c r="AA25" s="276"/>
      <c r="AB25" s="276"/>
      <c r="AC25" s="276"/>
      <c r="AD25" s="276"/>
      <c r="AE25" s="276"/>
      <c r="AF25" s="276"/>
      <c r="AG25" s="276"/>
      <c r="AH25" s="276"/>
    </row>
    <row r="26" spans="1:34" s="282" customFormat="1" ht="15.6">
      <c r="A26" s="283">
        <v>42048</v>
      </c>
      <c r="B26" s="284" t="s">
        <v>422</v>
      </c>
      <c r="C26" s="270">
        <v>1000</v>
      </c>
      <c r="D26" s="285">
        <v>0.8</v>
      </c>
      <c r="E26" s="270"/>
      <c r="F26" s="285"/>
      <c r="G26" s="270"/>
      <c r="H26" s="285"/>
      <c r="I26" s="286"/>
      <c r="J26" s="285"/>
      <c r="K26" s="270"/>
      <c r="L26" s="287"/>
      <c r="M26" s="287"/>
      <c r="N26" s="287"/>
      <c r="O26" s="286"/>
      <c r="P26" s="285"/>
      <c r="Q26" s="285"/>
      <c r="R26" s="285"/>
      <c r="S26" s="286"/>
      <c r="T26" s="285"/>
      <c r="U26" s="285"/>
      <c r="V26" s="285"/>
      <c r="W26" s="275">
        <f t="shared" si="0"/>
        <v>800</v>
      </c>
      <c r="X26" s="288"/>
    </row>
    <row r="27" spans="1:34" s="276" customFormat="1" ht="15.6">
      <c r="A27" s="283">
        <v>42048</v>
      </c>
      <c r="B27" s="284" t="s">
        <v>422</v>
      </c>
      <c r="C27" s="270">
        <v>2250</v>
      </c>
      <c r="D27" s="285">
        <v>0.8</v>
      </c>
      <c r="E27" s="270"/>
      <c r="F27" s="285"/>
      <c r="G27" s="270"/>
      <c r="H27" s="285"/>
      <c r="I27" s="286"/>
      <c r="J27" s="285"/>
      <c r="K27" s="270"/>
      <c r="L27" s="287"/>
      <c r="M27" s="287"/>
      <c r="N27" s="287"/>
      <c r="O27" s="286"/>
      <c r="P27" s="285"/>
      <c r="Q27" s="285"/>
      <c r="R27" s="285"/>
      <c r="S27" s="286"/>
      <c r="T27" s="285"/>
      <c r="U27" s="285"/>
      <c r="V27" s="285"/>
      <c r="W27" s="275">
        <f t="shared" si="0"/>
        <v>1800</v>
      </c>
      <c r="X27" s="288"/>
      <c r="Y27" s="282"/>
      <c r="Z27" s="282"/>
      <c r="AA27" s="282"/>
      <c r="AB27" s="282"/>
      <c r="AC27" s="282"/>
      <c r="AD27" s="282"/>
      <c r="AE27" s="282"/>
      <c r="AF27" s="282"/>
      <c r="AG27" s="282"/>
      <c r="AH27" s="282"/>
    </row>
    <row r="28" spans="1:34" s="276" customFormat="1" ht="15.6">
      <c r="A28" s="268">
        <v>42055</v>
      </c>
      <c r="B28" s="269" t="s">
        <v>423</v>
      </c>
      <c r="C28" s="272">
        <v>798</v>
      </c>
      <c r="D28" s="271">
        <v>0.8</v>
      </c>
      <c r="E28" s="272"/>
      <c r="F28" s="271"/>
      <c r="G28" s="272"/>
      <c r="H28" s="271"/>
      <c r="I28" s="273"/>
      <c r="J28" s="271"/>
      <c r="K28" s="272"/>
      <c r="L28" s="274"/>
      <c r="M28" s="274"/>
      <c r="N28" s="274"/>
      <c r="O28" s="273"/>
      <c r="P28" s="271"/>
      <c r="Q28" s="271"/>
      <c r="R28" s="271"/>
      <c r="S28" s="273"/>
      <c r="T28" s="271"/>
      <c r="U28" s="271"/>
      <c r="V28" s="271"/>
      <c r="W28" s="275">
        <f t="shared" si="0"/>
        <v>638.40000000000009</v>
      </c>
      <c r="X28" s="252"/>
    </row>
    <row r="29" spans="1:34" s="276" customFormat="1" ht="15.6">
      <c r="A29" s="268">
        <v>42055</v>
      </c>
      <c r="B29" s="269" t="s">
        <v>422</v>
      </c>
      <c r="C29" s="272">
        <v>2500</v>
      </c>
      <c r="D29" s="271">
        <v>0.8</v>
      </c>
      <c r="E29" s="272"/>
      <c r="F29" s="271"/>
      <c r="G29" s="270"/>
      <c r="H29" s="271"/>
      <c r="I29" s="273"/>
      <c r="J29" s="271"/>
      <c r="K29" s="272"/>
      <c r="L29" s="274"/>
      <c r="M29" s="274"/>
      <c r="N29" s="274"/>
      <c r="O29" s="273"/>
      <c r="P29" s="271"/>
      <c r="Q29" s="271"/>
      <c r="R29" s="271"/>
      <c r="S29" s="273"/>
      <c r="T29" s="271"/>
      <c r="U29" s="271"/>
      <c r="V29" s="271"/>
      <c r="W29" s="275">
        <f t="shared" si="0"/>
        <v>2000</v>
      </c>
      <c r="X29" s="256">
        <f>SUM(W21:W29)</f>
        <v>11790.4</v>
      </c>
    </row>
    <row r="30" spans="1:34" s="276" customFormat="1" ht="15.6">
      <c r="A30" s="268">
        <v>42069</v>
      </c>
      <c r="B30" s="269" t="s">
        <v>423</v>
      </c>
      <c r="C30" s="272">
        <v>924</v>
      </c>
      <c r="D30" s="271">
        <v>0.8</v>
      </c>
      <c r="E30" s="272"/>
      <c r="F30" s="271"/>
      <c r="G30" s="272"/>
      <c r="H30" s="271"/>
      <c r="I30" s="273"/>
      <c r="J30" s="271"/>
      <c r="K30" s="272"/>
      <c r="L30" s="274"/>
      <c r="M30" s="274"/>
      <c r="N30" s="274"/>
      <c r="O30" s="273"/>
      <c r="P30" s="271"/>
      <c r="Q30" s="271"/>
      <c r="R30" s="271"/>
      <c r="S30" s="273"/>
      <c r="T30" s="271"/>
      <c r="U30" s="271"/>
      <c r="V30" s="271"/>
      <c r="W30" s="275">
        <f t="shared" si="0"/>
        <v>739.2</v>
      </c>
      <c r="X30" s="252"/>
    </row>
    <row r="31" spans="1:34" s="276" customFormat="1" ht="15.6">
      <c r="A31" s="268">
        <v>42069</v>
      </c>
      <c r="B31" s="269" t="s">
        <v>422</v>
      </c>
      <c r="C31" s="272">
        <v>2800</v>
      </c>
      <c r="D31" s="271">
        <v>0.8</v>
      </c>
      <c r="E31" s="272"/>
      <c r="F31" s="271"/>
      <c r="G31" s="272"/>
      <c r="H31" s="271"/>
      <c r="I31" s="273"/>
      <c r="J31" s="271"/>
      <c r="K31" s="272"/>
      <c r="L31" s="274"/>
      <c r="M31" s="274"/>
      <c r="N31" s="274"/>
      <c r="O31" s="273"/>
      <c r="P31" s="271"/>
      <c r="Q31" s="271"/>
      <c r="R31" s="271"/>
      <c r="S31" s="273"/>
      <c r="T31" s="271"/>
      <c r="U31" s="271"/>
      <c r="V31" s="271"/>
      <c r="W31" s="275">
        <f t="shared" si="0"/>
        <v>2240</v>
      </c>
      <c r="X31" s="252"/>
    </row>
    <row r="32" spans="1:34" s="276" customFormat="1" ht="15.6">
      <c r="A32" s="268">
        <v>42074</v>
      </c>
      <c r="B32" s="269" t="s">
        <v>423</v>
      </c>
      <c r="C32" s="272">
        <v>1008</v>
      </c>
      <c r="D32" s="271">
        <v>0.8</v>
      </c>
      <c r="E32" s="272"/>
      <c r="F32" s="271"/>
      <c r="G32" s="272"/>
      <c r="H32" s="271"/>
      <c r="I32" s="273"/>
      <c r="J32" s="271"/>
      <c r="K32" s="272"/>
      <c r="L32" s="274"/>
      <c r="M32" s="274"/>
      <c r="N32" s="274"/>
      <c r="O32" s="273"/>
      <c r="P32" s="271"/>
      <c r="Q32" s="271"/>
      <c r="R32" s="271"/>
      <c r="S32" s="273"/>
      <c r="T32" s="271"/>
      <c r="U32" s="271"/>
      <c r="V32" s="271"/>
      <c r="W32" s="275">
        <f t="shared" si="0"/>
        <v>806.40000000000009</v>
      </c>
      <c r="X32" s="252"/>
    </row>
    <row r="33" spans="1:34" s="276" customFormat="1" ht="15.6">
      <c r="A33" s="268">
        <v>42076</v>
      </c>
      <c r="B33" s="269" t="s">
        <v>423</v>
      </c>
      <c r="C33" s="272">
        <v>1302</v>
      </c>
      <c r="D33" s="271">
        <v>0.8</v>
      </c>
      <c r="E33" s="272"/>
      <c r="F33" s="271"/>
      <c r="G33" s="272"/>
      <c r="H33" s="271"/>
      <c r="I33" s="273"/>
      <c r="J33" s="271"/>
      <c r="K33" s="272"/>
      <c r="L33" s="274"/>
      <c r="M33" s="274"/>
      <c r="N33" s="274"/>
      <c r="O33" s="273"/>
      <c r="P33" s="271"/>
      <c r="Q33" s="271"/>
      <c r="R33" s="271"/>
      <c r="S33" s="273"/>
      <c r="T33" s="271"/>
      <c r="U33" s="271"/>
      <c r="V33" s="271"/>
      <c r="W33" s="275">
        <f t="shared" si="0"/>
        <v>1041.6000000000001</v>
      </c>
      <c r="X33" s="252"/>
    </row>
    <row r="34" spans="1:34" s="276" customFormat="1" ht="15.6">
      <c r="A34" s="268">
        <v>42076</v>
      </c>
      <c r="B34" s="269" t="s">
        <v>422</v>
      </c>
      <c r="C34" s="270">
        <v>2600</v>
      </c>
      <c r="D34" s="271">
        <v>0.8</v>
      </c>
      <c r="E34" s="272"/>
      <c r="F34" s="271"/>
      <c r="G34" s="272"/>
      <c r="H34" s="271"/>
      <c r="I34" s="273"/>
      <c r="J34" s="271"/>
      <c r="K34" s="272"/>
      <c r="L34" s="274"/>
      <c r="M34" s="274"/>
      <c r="N34" s="274"/>
      <c r="O34" s="273"/>
      <c r="P34" s="271"/>
      <c r="Q34" s="271"/>
      <c r="R34" s="271"/>
      <c r="S34" s="273"/>
      <c r="T34" s="271"/>
      <c r="U34" s="271"/>
      <c r="V34" s="271"/>
      <c r="W34" s="275">
        <f t="shared" si="0"/>
        <v>2080</v>
      </c>
      <c r="X34" s="252"/>
    </row>
    <row r="35" spans="1:34" s="276" customFormat="1" ht="15.6">
      <c r="A35" s="268">
        <v>42083</v>
      </c>
      <c r="B35" s="269" t="s">
        <v>422</v>
      </c>
      <c r="C35" s="272">
        <v>1400</v>
      </c>
      <c r="D35" s="271">
        <v>0.8</v>
      </c>
      <c r="E35" s="272"/>
      <c r="F35" s="271"/>
      <c r="G35" s="272"/>
      <c r="H35" s="271"/>
      <c r="I35" s="273"/>
      <c r="J35" s="271"/>
      <c r="K35" s="272"/>
      <c r="L35" s="274"/>
      <c r="M35" s="274"/>
      <c r="N35" s="274"/>
      <c r="O35" s="273"/>
      <c r="P35" s="271"/>
      <c r="Q35" s="271"/>
      <c r="R35" s="271"/>
      <c r="S35" s="273"/>
      <c r="T35" s="271"/>
      <c r="U35" s="271"/>
      <c r="V35" s="271"/>
      <c r="W35" s="275">
        <f t="shared" si="0"/>
        <v>1120</v>
      </c>
      <c r="X35" s="252"/>
    </row>
    <row r="36" spans="1:34" s="276" customFormat="1" ht="15.6">
      <c r="A36" s="268">
        <v>42083</v>
      </c>
      <c r="B36" s="269" t="s">
        <v>423</v>
      </c>
      <c r="C36" s="272">
        <v>2226</v>
      </c>
      <c r="D36" s="271">
        <v>0.8</v>
      </c>
      <c r="E36" s="272"/>
      <c r="F36" s="271"/>
      <c r="G36" s="272"/>
      <c r="H36" s="271"/>
      <c r="I36" s="273"/>
      <c r="J36" s="271"/>
      <c r="K36" s="272"/>
      <c r="L36" s="274"/>
      <c r="M36" s="274"/>
      <c r="N36" s="274"/>
      <c r="O36" s="273"/>
      <c r="P36" s="271"/>
      <c r="Q36" s="271"/>
      <c r="R36" s="271"/>
      <c r="S36" s="273"/>
      <c r="T36" s="271"/>
      <c r="U36" s="271"/>
      <c r="V36" s="271"/>
      <c r="W36" s="275">
        <f t="shared" si="0"/>
        <v>1780.8000000000002</v>
      </c>
      <c r="X36" s="252"/>
    </row>
    <row r="37" spans="1:34" s="276" customFormat="1" ht="15.6">
      <c r="A37" s="268">
        <v>42088</v>
      </c>
      <c r="B37" s="269" t="s">
        <v>422</v>
      </c>
      <c r="C37" s="272">
        <v>1000</v>
      </c>
      <c r="D37" s="271">
        <v>0.8</v>
      </c>
      <c r="E37" s="272"/>
      <c r="F37" s="271"/>
      <c r="G37" s="272"/>
      <c r="H37" s="271"/>
      <c r="I37" s="273"/>
      <c r="J37" s="271"/>
      <c r="K37" s="272"/>
      <c r="L37" s="274"/>
      <c r="M37" s="274"/>
      <c r="N37" s="274"/>
      <c r="O37" s="273"/>
      <c r="P37" s="271"/>
      <c r="Q37" s="271"/>
      <c r="R37" s="271"/>
      <c r="S37" s="273"/>
      <c r="T37" s="271"/>
      <c r="U37" s="271"/>
      <c r="V37" s="271"/>
      <c r="W37" s="275">
        <f t="shared" si="0"/>
        <v>800</v>
      </c>
      <c r="X37" s="252"/>
    </row>
    <row r="38" spans="1:34" s="276" customFormat="1" ht="15.6">
      <c r="A38" s="268">
        <v>42090</v>
      </c>
      <c r="B38" s="269" t="s">
        <v>423</v>
      </c>
      <c r="C38" s="272">
        <v>1428</v>
      </c>
      <c r="D38" s="271">
        <v>0.8</v>
      </c>
      <c r="E38" s="272"/>
      <c r="F38" s="271"/>
      <c r="G38" s="272"/>
      <c r="H38" s="271"/>
      <c r="I38" s="273"/>
      <c r="J38" s="271"/>
      <c r="K38" s="272"/>
      <c r="L38" s="274"/>
      <c r="M38" s="274"/>
      <c r="N38" s="274"/>
      <c r="O38" s="273"/>
      <c r="P38" s="271"/>
      <c r="Q38" s="271"/>
      <c r="R38" s="271"/>
      <c r="S38" s="273"/>
      <c r="T38" s="271"/>
      <c r="U38" s="271"/>
      <c r="V38" s="271"/>
      <c r="W38" s="275">
        <f t="shared" si="0"/>
        <v>1142.4000000000001</v>
      </c>
      <c r="X38" s="252"/>
    </row>
    <row r="39" spans="1:34" s="276" customFormat="1" ht="15.6">
      <c r="A39" s="268">
        <v>42090</v>
      </c>
      <c r="B39" s="269" t="s">
        <v>422</v>
      </c>
      <c r="C39" s="272">
        <v>2300</v>
      </c>
      <c r="D39" s="271">
        <v>0.8</v>
      </c>
      <c r="E39" s="272"/>
      <c r="F39" s="271"/>
      <c r="G39" s="272"/>
      <c r="H39" s="271"/>
      <c r="I39" s="273"/>
      <c r="J39" s="271"/>
      <c r="K39" s="272"/>
      <c r="L39" s="274"/>
      <c r="M39" s="274"/>
      <c r="N39" s="274"/>
      <c r="O39" s="273"/>
      <c r="P39" s="271"/>
      <c r="Q39" s="271"/>
      <c r="R39" s="271"/>
      <c r="S39" s="273"/>
      <c r="T39" s="271"/>
      <c r="U39" s="271"/>
      <c r="V39" s="271"/>
      <c r="W39" s="275">
        <f t="shared" si="0"/>
        <v>1840</v>
      </c>
      <c r="X39" s="252"/>
    </row>
    <row r="40" spans="1:34" s="276" customFormat="1" ht="15.6">
      <c r="A40" s="268">
        <v>42094</v>
      </c>
      <c r="B40" s="269" t="s">
        <v>424</v>
      </c>
      <c r="C40" s="272">
        <v>200</v>
      </c>
      <c r="D40" s="271">
        <v>1.3</v>
      </c>
      <c r="E40" s="272"/>
      <c r="F40" s="271"/>
      <c r="G40" s="272"/>
      <c r="H40" s="271"/>
      <c r="I40" s="273"/>
      <c r="J40" s="271"/>
      <c r="K40" s="272"/>
      <c r="L40" s="274"/>
      <c r="M40" s="274"/>
      <c r="N40" s="274"/>
      <c r="O40" s="273"/>
      <c r="P40" s="271"/>
      <c r="Q40" s="271"/>
      <c r="R40" s="271"/>
      <c r="S40" s="273"/>
      <c r="T40" s="271"/>
      <c r="U40" s="271"/>
      <c r="V40" s="271"/>
      <c r="W40" s="275">
        <f t="shared" si="0"/>
        <v>260</v>
      </c>
      <c r="X40" s="256">
        <f>SUM(W30:W40)</f>
        <v>13850.4</v>
      </c>
    </row>
    <row r="41" spans="1:34" s="276" customFormat="1" ht="15.6">
      <c r="A41" s="268">
        <v>42099</v>
      </c>
      <c r="B41" s="269" t="s">
        <v>423</v>
      </c>
      <c r="C41" s="272">
        <v>1848</v>
      </c>
      <c r="D41" s="271">
        <v>0.8</v>
      </c>
      <c r="E41" s="272"/>
      <c r="F41" s="271"/>
      <c r="G41" s="272"/>
      <c r="H41" s="271"/>
      <c r="I41" s="273"/>
      <c r="J41" s="271"/>
      <c r="K41" s="272"/>
      <c r="L41" s="274"/>
      <c r="M41" s="274"/>
      <c r="N41" s="274"/>
      <c r="O41" s="273"/>
      <c r="P41" s="271"/>
      <c r="Q41" s="271"/>
      <c r="R41" s="271"/>
      <c r="S41" s="273"/>
      <c r="T41" s="271"/>
      <c r="U41" s="271"/>
      <c r="V41" s="271"/>
      <c r="W41" s="275">
        <f t="shared" si="0"/>
        <v>1478.4</v>
      </c>
      <c r="X41" s="252"/>
    </row>
    <row r="42" spans="1:34" s="276" customFormat="1" ht="15.6">
      <c r="A42" s="268">
        <v>42099</v>
      </c>
      <c r="B42" s="269" t="s">
        <v>422</v>
      </c>
      <c r="C42" s="272">
        <v>1900</v>
      </c>
      <c r="D42" s="271">
        <v>0.8</v>
      </c>
      <c r="E42" s="272"/>
      <c r="F42" s="271"/>
      <c r="G42" s="272"/>
      <c r="H42" s="271"/>
      <c r="I42" s="273"/>
      <c r="J42" s="271"/>
      <c r="K42" s="272"/>
      <c r="L42" s="274"/>
      <c r="M42" s="274"/>
      <c r="N42" s="274"/>
      <c r="O42" s="273"/>
      <c r="P42" s="271"/>
      <c r="Q42" s="271"/>
      <c r="R42" s="271"/>
      <c r="S42" s="273"/>
      <c r="T42" s="271"/>
      <c r="U42" s="271"/>
      <c r="V42" s="271"/>
      <c r="W42" s="275">
        <f t="shared" si="0"/>
        <v>1520</v>
      </c>
      <c r="X42" s="252"/>
    </row>
    <row r="43" spans="1:34" s="276" customFormat="1" ht="15.6">
      <c r="A43" s="268">
        <v>42100</v>
      </c>
      <c r="B43" s="269" t="s">
        <v>422</v>
      </c>
      <c r="C43" s="272">
        <v>1000</v>
      </c>
      <c r="D43" s="271">
        <v>0.8</v>
      </c>
      <c r="E43" s="272"/>
      <c r="F43" s="271"/>
      <c r="G43" s="272"/>
      <c r="H43" s="271"/>
      <c r="I43" s="273"/>
      <c r="J43" s="271"/>
      <c r="K43" s="272"/>
      <c r="L43" s="274"/>
      <c r="M43" s="274"/>
      <c r="N43" s="274"/>
      <c r="O43" s="273"/>
      <c r="P43" s="271"/>
      <c r="Q43" s="271"/>
      <c r="R43" s="271"/>
      <c r="S43" s="273"/>
      <c r="T43" s="271"/>
      <c r="U43" s="271"/>
      <c r="V43" s="271"/>
      <c r="W43" s="275">
        <f t="shared" si="0"/>
        <v>800</v>
      </c>
      <c r="X43" s="252"/>
    </row>
    <row r="44" spans="1:34" s="276" customFormat="1" ht="15.6">
      <c r="A44" s="268">
        <v>42103</v>
      </c>
      <c r="B44" s="269" t="s">
        <v>422</v>
      </c>
      <c r="C44" s="272">
        <v>2586</v>
      </c>
      <c r="D44" s="271">
        <v>0.8</v>
      </c>
      <c r="E44" s="272"/>
      <c r="F44" s="271"/>
      <c r="G44" s="272"/>
      <c r="H44" s="271"/>
      <c r="I44" s="273"/>
      <c r="J44" s="271"/>
      <c r="K44" s="272"/>
      <c r="L44" s="274"/>
      <c r="M44" s="274"/>
      <c r="N44" s="274"/>
      <c r="O44" s="273"/>
      <c r="P44" s="271"/>
      <c r="Q44" s="271"/>
      <c r="R44" s="271"/>
      <c r="S44" s="273"/>
      <c r="T44" s="271"/>
      <c r="U44" s="271"/>
      <c r="V44" s="271"/>
      <c r="W44" s="275">
        <f t="shared" si="0"/>
        <v>2068.8000000000002</v>
      </c>
      <c r="X44" s="252"/>
    </row>
    <row r="45" spans="1:34" s="282" customFormat="1" ht="15.6">
      <c r="A45" s="268">
        <v>42104</v>
      </c>
      <c r="B45" s="269" t="s">
        <v>423</v>
      </c>
      <c r="C45" s="272">
        <v>1218</v>
      </c>
      <c r="D45" s="271">
        <v>0.8</v>
      </c>
      <c r="E45" s="272"/>
      <c r="F45" s="271"/>
      <c r="G45" s="272"/>
      <c r="H45" s="271"/>
      <c r="I45" s="273"/>
      <c r="J45" s="271"/>
      <c r="K45" s="272"/>
      <c r="L45" s="274"/>
      <c r="M45" s="274"/>
      <c r="N45" s="274"/>
      <c r="O45" s="273"/>
      <c r="P45" s="271"/>
      <c r="Q45" s="271"/>
      <c r="R45" s="271"/>
      <c r="S45" s="273"/>
      <c r="T45" s="271"/>
      <c r="U45" s="271"/>
      <c r="V45" s="271"/>
      <c r="W45" s="275">
        <f t="shared" si="0"/>
        <v>974.40000000000009</v>
      </c>
      <c r="X45" s="252"/>
      <c r="Y45" s="276"/>
      <c r="Z45" s="276"/>
      <c r="AA45" s="276"/>
      <c r="AB45" s="276"/>
      <c r="AC45" s="276"/>
      <c r="AD45" s="276"/>
      <c r="AE45" s="276"/>
      <c r="AF45" s="276"/>
      <c r="AG45" s="276"/>
      <c r="AH45" s="276"/>
    </row>
    <row r="46" spans="1:34" s="282" customFormat="1" ht="15.6">
      <c r="A46" s="283">
        <v>42104</v>
      </c>
      <c r="B46" s="284" t="s">
        <v>422</v>
      </c>
      <c r="C46" s="270">
        <v>1995</v>
      </c>
      <c r="D46" s="285">
        <v>0.8</v>
      </c>
      <c r="E46" s="270"/>
      <c r="F46" s="285"/>
      <c r="G46" s="270"/>
      <c r="H46" s="285"/>
      <c r="I46" s="286"/>
      <c r="J46" s="285"/>
      <c r="K46" s="270"/>
      <c r="L46" s="287"/>
      <c r="M46" s="287"/>
      <c r="N46" s="287"/>
      <c r="O46" s="286"/>
      <c r="P46" s="285"/>
      <c r="Q46" s="285"/>
      <c r="R46" s="285"/>
      <c r="S46" s="286"/>
      <c r="T46" s="285"/>
      <c r="U46" s="285"/>
      <c r="V46" s="285"/>
      <c r="W46" s="275">
        <f t="shared" si="0"/>
        <v>1596</v>
      </c>
      <c r="X46" s="288"/>
    </row>
    <row r="47" spans="1:34" s="276" customFormat="1" ht="15.6">
      <c r="A47" s="283">
        <v>42104</v>
      </c>
      <c r="B47" s="284" t="s">
        <v>422</v>
      </c>
      <c r="C47" s="270">
        <v>2557</v>
      </c>
      <c r="D47" s="285">
        <v>0.8</v>
      </c>
      <c r="E47" s="270"/>
      <c r="F47" s="285"/>
      <c r="G47" s="270"/>
      <c r="H47" s="285"/>
      <c r="I47" s="286"/>
      <c r="J47" s="285"/>
      <c r="K47" s="270"/>
      <c r="L47" s="287"/>
      <c r="M47" s="287"/>
      <c r="N47" s="287"/>
      <c r="O47" s="286"/>
      <c r="P47" s="285"/>
      <c r="Q47" s="285"/>
      <c r="R47" s="285"/>
      <c r="S47" s="286"/>
      <c r="T47" s="285"/>
      <c r="U47" s="285"/>
      <c r="V47" s="285"/>
      <c r="W47" s="275">
        <f t="shared" si="0"/>
        <v>2045.6000000000001</v>
      </c>
      <c r="X47" s="288"/>
      <c r="Y47" s="282"/>
      <c r="Z47" s="282"/>
      <c r="AA47" s="282"/>
      <c r="AB47" s="282"/>
      <c r="AC47" s="282"/>
      <c r="AD47" s="282"/>
      <c r="AE47" s="282"/>
      <c r="AF47" s="282"/>
      <c r="AG47" s="282"/>
      <c r="AH47" s="282"/>
    </row>
    <row r="48" spans="1:34" s="276" customFormat="1" ht="15.6">
      <c r="A48" s="268">
        <v>42108</v>
      </c>
      <c r="B48" s="269" t="s">
        <v>423</v>
      </c>
      <c r="C48" s="272">
        <v>914</v>
      </c>
      <c r="D48" s="271">
        <v>0.8</v>
      </c>
      <c r="E48" s="272"/>
      <c r="F48" s="271"/>
      <c r="G48" s="272"/>
      <c r="H48" s="271"/>
      <c r="I48" s="273"/>
      <c r="J48" s="271"/>
      <c r="K48" s="272"/>
      <c r="L48" s="274"/>
      <c r="M48" s="274"/>
      <c r="N48" s="274"/>
      <c r="O48" s="273"/>
      <c r="P48" s="271"/>
      <c r="Q48" s="271"/>
      <c r="R48" s="271"/>
      <c r="S48" s="273"/>
      <c r="T48" s="271"/>
      <c r="U48" s="271"/>
      <c r="V48" s="271"/>
      <c r="W48" s="275">
        <f t="shared" si="0"/>
        <v>731.2</v>
      </c>
      <c r="X48" s="252"/>
    </row>
    <row r="49" spans="1:34" s="276" customFormat="1" ht="15.6">
      <c r="A49" s="268">
        <v>42111</v>
      </c>
      <c r="B49" s="269" t="s">
        <v>423</v>
      </c>
      <c r="C49" s="272">
        <v>1342</v>
      </c>
      <c r="D49" s="271">
        <v>0.8</v>
      </c>
      <c r="E49" s="272"/>
      <c r="F49" s="271"/>
      <c r="G49" s="272"/>
      <c r="H49" s="271"/>
      <c r="I49" s="273"/>
      <c r="J49" s="271"/>
      <c r="K49" s="272"/>
      <c r="L49" s="274"/>
      <c r="M49" s="274"/>
      <c r="N49" s="274"/>
      <c r="O49" s="273"/>
      <c r="P49" s="271"/>
      <c r="Q49" s="271"/>
      <c r="R49" s="271"/>
      <c r="S49" s="273"/>
      <c r="T49" s="271"/>
      <c r="U49" s="271"/>
      <c r="V49" s="271"/>
      <c r="W49" s="275">
        <f t="shared" si="0"/>
        <v>1073.6000000000001</v>
      </c>
      <c r="X49" s="252"/>
    </row>
    <row r="50" spans="1:34" s="276" customFormat="1" ht="15.6">
      <c r="A50" s="268">
        <v>42118</v>
      </c>
      <c r="B50" s="269" t="s">
        <v>423</v>
      </c>
      <c r="C50" s="272">
        <v>1594</v>
      </c>
      <c r="D50" s="271">
        <v>0.8</v>
      </c>
      <c r="E50" s="272"/>
      <c r="F50" s="271"/>
      <c r="G50" s="272"/>
      <c r="H50" s="271"/>
      <c r="I50" s="273"/>
      <c r="J50" s="271"/>
      <c r="K50" s="272"/>
      <c r="L50" s="274"/>
      <c r="M50" s="274"/>
      <c r="N50" s="274"/>
      <c r="O50" s="273"/>
      <c r="P50" s="271"/>
      <c r="Q50" s="271"/>
      <c r="R50" s="271"/>
      <c r="S50" s="273"/>
      <c r="T50" s="271"/>
      <c r="U50" s="271"/>
      <c r="V50" s="271"/>
      <c r="W50" s="275">
        <f t="shared" si="0"/>
        <v>1275.2</v>
      </c>
      <c r="X50" s="252"/>
    </row>
    <row r="51" spans="1:34" s="276" customFormat="1" ht="15.6">
      <c r="A51" s="268">
        <v>42118</v>
      </c>
      <c r="B51" s="269" t="s">
        <v>422</v>
      </c>
      <c r="C51" s="272">
        <v>2175</v>
      </c>
      <c r="D51" s="271">
        <v>0.8</v>
      </c>
      <c r="E51" s="272"/>
      <c r="F51" s="271"/>
      <c r="G51" s="272"/>
      <c r="H51" s="271"/>
      <c r="I51" s="273"/>
      <c r="J51" s="271"/>
      <c r="K51" s="272"/>
      <c r="L51" s="274"/>
      <c r="M51" s="274"/>
      <c r="N51" s="274"/>
      <c r="O51" s="273"/>
      <c r="P51" s="271"/>
      <c r="Q51" s="271"/>
      <c r="R51" s="271"/>
      <c r="S51" s="273"/>
      <c r="T51" s="271"/>
      <c r="U51" s="271"/>
      <c r="V51" s="271"/>
      <c r="W51" s="275">
        <f t="shared" si="0"/>
        <v>1740</v>
      </c>
      <c r="X51" s="256">
        <f>SUM(W41:W51)</f>
        <v>15303.200000000003</v>
      </c>
    </row>
    <row r="52" spans="1:34" s="276" customFormat="1" ht="15.6">
      <c r="A52" s="268">
        <v>42125</v>
      </c>
      <c r="B52" s="269" t="s">
        <v>423</v>
      </c>
      <c r="C52" s="272">
        <v>462</v>
      </c>
      <c r="D52" s="271">
        <v>0.8</v>
      </c>
      <c r="E52" s="272"/>
      <c r="F52" s="271"/>
      <c r="G52" s="272"/>
      <c r="H52" s="271"/>
      <c r="I52" s="273"/>
      <c r="J52" s="271"/>
      <c r="K52" s="272"/>
      <c r="L52" s="274"/>
      <c r="M52" s="274"/>
      <c r="N52" s="274"/>
      <c r="O52" s="273"/>
      <c r="P52" s="271"/>
      <c r="Q52" s="271"/>
      <c r="R52" s="271"/>
      <c r="S52" s="273"/>
      <c r="T52" s="271"/>
      <c r="U52" s="271"/>
      <c r="V52" s="271"/>
      <c r="W52" s="275">
        <f t="shared" si="0"/>
        <v>369.6</v>
      </c>
      <c r="X52" s="252"/>
    </row>
    <row r="53" spans="1:34" s="276" customFormat="1" ht="15.6">
      <c r="A53" s="268">
        <v>42125</v>
      </c>
      <c r="B53" s="269" t="s">
        <v>422</v>
      </c>
      <c r="C53" s="272">
        <v>2676</v>
      </c>
      <c r="D53" s="271">
        <v>0.8</v>
      </c>
      <c r="E53" s="272"/>
      <c r="F53" s="271"/>
      <c r="G53" s="272"/>
      <c r="H53" s="271"/>
      <c r="I53" s="273"/>
      <c r="J53" s="271"/>
      <c r="K53" s="272"/>
      <c r="L53" s="274"/>
      <c r="M53" s="274"/>
      <c r="N53" s="274"/>
      <c r="O53" s="273"/>
      <c r="P53" s="271"/>
      <c r="Q53" s="271"/>
      <c r="R53" s="271"/>
      <c r="S53" s="273"/>
      <c r="T53" s="271"/>
      <c r="U53" s="271"/>
      <c r="V53" s="271"/>
      <c r="W53" s="275">
        <f t="shared" si="0"/>
        <v>2140.8000000000002</v>
      </c>
      <c r="X53" s="252"/>
    </row>
    <row r="54" spans="1:34" s="276" customFormat="1" ht="15.6">
      <c r="A54" s="268">
        <v>42129</v>
      </c>
      <c r="B54" s="269" t="s">
        <v>423</v>
      </c>
      <c r="C54" s="272">
        <v>1407</v>
      </c>
      <c r="D54" s="271">
        <v>0.8</v>
      </c>
      <c r="E54" s="272"/>
      <c r="F54" s="271"/>
      <c r="G54" s="272"/>
      <c r="H54" s="271"/>
      <c r="I54" s="273"/>
      <c r="J54" s="271"/>
      <c r="K54" s="272"/>
      <c r="L54" s="274"/>
      <c r="M54" s="274"/>
      <c r="N54" s="274"/>
      <c r="O54" s="273"/>
      <c r="P54" s="271"/>
      <c r="Q54" s="271"/>
      <c r="R54" s="271"/>
      <c r="S54" s="273"/>
      <c r="T54" s="271"/>
      <c r="U54" s="271"/>
      <c r="V54" s="271"/>
      <c r="W54" s="275">
        <f t="shared" si="0"/>
        <v>1125.6000000000001</v>
      </c>
      <c r="X54" s="252"/>
    </row>
    <row r="55" spans="1:34" s="276" customFormat="1" ht="15.6">
      <c r="A55" s="268">
        <v>42132</v>
      </c>
      <c r="B55" s="269" t="s">
        <v>423</v>
      </c>
      <c r="C55" s="272">
        <v>1386</v>
      </c>
      <c r="D55" s="271">
        <v>0.8</v>
      </c>
      <c r="E55" s="272"/>
      <c r="F55" s="271"/>
      <c r="G55" s="272"/>
      <c r="H55" s="271"/>
      <c r="I55" s="273"/>
      <c r="J55" s="271"/>
      <c r="K55" s="272"/>
      <c r="L55" s="274"/>
      <c r="M55" s="274"/>
      <c r="N55" s="274"/>
      <c r="O55" s="273"/>
      <c r="P55" s="271"/>
      <c r="Q55" s="271"/>
      <c r="R55" s="271"/>
      <c r="S55" s="273"/>
      <c r="T55" s="271"/>
      <c r="U55" s="271"/>
      <c r="V55" s="271"/>
      <c r="W55" s="275">
        <f t="shared" si="0"/>
        <v>1108.8</v>
      </c>
      <c r="X55" s="252"/>
    </row>
    <row r="56" spans="1:34" s="276" customFormat="1" ht="15.6">
      <c r="A56" s="268">
        <v>42132</v>
      </c>
      <c r="B56" s="269" t="s">
        <v>422</v>
      </c>
      <c r="C56" s="272">
        <v>2264</v>
      </c>
      <c r="D56" s="271">
        <v>0.8</v>
      </c>
      <c r="E56" s="272"/>
      <c r="F56" s="271"/>
      <c r="G56" s="272"/>
      <c r="H56" s="271"/>
      <c r="I56" s="273"/>
      <c r="J56" s="271"/>
      <c r="K56" s="272"/>
      <c r="L56" s="274"/>
      <c r="M56" s="274"/>
      <c r="N56" s="274"/>
      <c r="O56" s="273"/>
      <c r="P56" s="271"/>
      <c r="Q56" s="271"/>
      <c r="R56" s="271"/>
      <c r="S56" s="273"/>
      <c r="T56" s="271"/>
      <c r="U56" s="271"/>
      <c r="V56" s="271"/>
      <c r="W56" s="275">
        <f t="shared" si="0"/>
        <v>1811.2</v>
      </c>
      <c r="X56" s="252"/>
    </row>
    <row r="57" spans="1:34" s="276" customFormat="1" ht="15.6">
      <c r="A57" s="268">
        <v>42136</v>
      </c>
      <c r="B57" s="269" t="s">
        <v>424</v>
      </c>
      <c r="C57" s="272">
        <v>215</v>
      </c>
      <c r="D57" s="271">
        <v>1.3</v>
      </c>
      <c r="E57" s="272"/>
      <c r="F57" s="271"/>
      <c r="G57" s="272"/>
      <c r="H57" s="271"/>
      <c r="I57" s="273"/>
      <c r="J57" s="271"/>
      <c r="K57" s="272"/>
      <c r="L57" s="274"/>
      <c r="M57" s="274"/>
      <c r="N57" s="274"/>
      <c r="O57" s="273"/>
      <c r="P57" s="271"/>
      <c r="Q57" s="271"/>
      <c r="R57" s="271"/>
      <c r="S57" s="273"/>
      <c r="T57" s="271"/>
      <c r="U57" s="271"/>
      <c r="V57" s="271"/>
      <c r="W57" s="275">
        <f t="shared" si="0"/>
        <v>279.5</v>
      </c>
      <c r="X57" s="252"/>
    </row>
    <row r="58" spans="1:34" s="276" customFormat="1" ht="15.6">
      <c r="A58" s="268">
        <v>42139</v>
      </c>
      <c r="B58" s="269" t="s">
        <v>423</v>
      </c>
      <c r="C58" s="272">
        <v>1638</v>
      </c>
      <c r="D58" s="271">
        <v>0.8</v>
      </c>
      <c r="E58" s="272"/>
      <c r="F58" s="271"/>
      <c r="G58" s="272"/>
      <c r="H58" s="271"/>
      <c r="I58" s="273"/>
      <c r="J58" s="271"/>
      <c r="K58" s="272"/>
      <c r="L58" s="274"/>
      <c r="M58" s="274"/>
      <c r="N58" s="274"/>
      <c r="O58" s="273"/>
      <c r="P58" s="271"/>
      <c r="Q58" s="271"/>
      <c r="R58" s="271"/>
      <c r="S58" s="273"/>
      <c r="T58" s="271"/>
      <c r="U58" s="271"/>
      <c r="V58" s="271"/>
      <c r="W58" s="275">
        <f t="shared" si="0"/>
        <v>1310.4000000000001</v>
      </c>
      <c r="X58" s="252"/>
    </row>
    <row r="59" spans="1:34" s="282" customFormat="1" ht="15.6">
      <c r="A59" s="268">
        <v>42139</v>
      </c>
      <c r="B59" s="269" t="s">
        <v>422</v>
      </c>
      <c r="C59" s="272">
        <v>2204</v>
      </c>
      <c r="D59" s="271">
        <v>0.8</v>
      </c>
      <c r="E59" s="272"/>
      <c r="F59" s="271"/>
      <c r="G59" s="272"/>
      <c r="H59" s="271"/>
      <c r="I59" s="273"/>
      <c r="J59" s="271"/>
      <c r="K59" s="272"/>
      <c r="L59" s="274"/>
      <c r="M59" s="274"/>
      <c r="N59" s="274"/>
      <c r="O59" s="273"/>
      <c r="P59" s="271"/>
      <c r="Q59" s="271"/>
      <c r="R59" s="271"/>
      <c r="S59" s="273"/>
      <c r="T59" s="271"/>
      <c r="U59" s="271"/>
      <c r="V59" s="271"/>
      <c r="W59" s="275">
        <f t="shared" si="0"/>
        <v>1763.2</v>
      </c>
      <c r="X59" s="252"/>
      <c r="Y59" s="276"/>
      <c r="Z59" s="276"/>
      <c r="AA59" s="276"/>
      <c r="AB59" s="276"/>
      <c r="AC59" s="276"/>
      <c r="AD59" s="276"/>
      <c r="AE59" s="276"/>
      <c r="AF59" s="276"/>
      <c r="AG59" s="276"/>
      <c r="AH59" s="276"/>
    </row>
    <row r="60" spans="1:34" s="282" customFormat="1" ht="15.6">
      <c r="A60" s="283">
        <v>42146</v>
      </c>
      <c r="B60" s="284" t="s">
        <v>423</v>
      </c>
      <c r="C60" s="270">
        <v>1048</v>
      </c>
      <c r="D60" s="285">
        <v>0.8</v>
      </c>
      <c r="E60" s="270"/>
      <c r="F60" s="285"/>
      <c r="G60" s="270"/>
      <c r="H60" s="285"/>
      <c r="I60" s="286"/>
      <c r="J60" s="285"/>
      <c r="K60" s="270"/>
      <c r="L60" s="287"/>
      <c r="M60" s="287"/>
      <c r="N60" s="287"/>
      <c r="O60" s="286"/>
      <c r="P60" s="285"/>
      <c r="Q60" s="285"/>
      <c r="R60" s="285"/>
      <c r="S60" s="286"/>
      <c r="T60" s="285"/>
      <c r="U60" s="285"/>
      <c r="V60" s="285"/>
      <c r="W60" s="275">
        <f t="shared" si="0"/>
        <v>838.40000000000009</v>
      </c>
      <c r="X60" s="288"/>
    </row>
    <row r="61" spans="1:34" s="282" customFormat="1" ht="15.6">
      <c r="A61" s="283">
        <v>42146</v>
      </c>
      <c r="B61" s="284" t="s">
        <v>423</v>
      </c>
      <c r="C61" s="270">
        <v>1848</v>
      </c>
      <c r="D61" s="285">
        <v>0.8</v>
      </c>
      <c r="E61" s="270"/>
      <c r="F61" s="285"/>
      <c r="G61" s="270"/>
      <c r="H61" s="285"/>
      <c r="I61" s="286"/>
      <c r="J61" s="285"/>
      <c r="K61" s="270"/>
      <c r="L61" s="287"/>
      <c r="M61" s="287"/>
      <c r="N61" s="287"/>
      <c r="O61" s="286"/>
      <c r="P61" s="285"/>
      <c r="Q61" s="285"/>
      <c r="R61" s="285"/>
      <c r="S61" s="286"/>
      <c r="T61" s="285"/>
      <c r="U61" s="285"/>
      <c r="V61" s="285"/>
      <c r="W61" s="275">
        <f t="shared" si="0"/>
        <v>1478.4</v>
      </c>
      <c r="X61" s="288"/>
    </row>
    <row r="62" spans="1:34" s="282" customFormat="1" ht="15.6">
      <c r="A62" s="283">
        <v>42146</v>
      </c>
      <c r="B62" s="284" t="s">
        <v>422</v>
      </c>
      <c r="C62" s="270">
        <v>2016</v>
      </c>
      <c r="D62" s="285">
        <v>0.8</v>
      </c>
      <c r="E62" s="270"/>
      <c r="F62" s="285"/>
      <c r="G62" s="270"/>
      <c r="H62" s="285"/>
      <c r="I62" s="286"/>
      <c r="J62" s="285"/>
      <c r="K62" s="270"/>
      <c r="L62" s="287"/>
      <c r="M62" s="287"/>
      <c r="N62" s="287"/>
      <c r="O62" s="286"/>
      <c r="P62" s="285"/>
      <c r="Q62" s="285"/>
      <c r="R62" s="285"/>
      <c r="S62" s="286"/>
      <c r="T62" s="285"/>
      <c r="U62" s="285"/>
      <c r="V62" s="285"/>
      <c r="W62" s="275">
        <f t="shared" si="0"/>
        <v>1612.8000000000002</v>
      </c>
      <c r="X62" s="288"/>
    </row>
    <row r="63" spans="1:34" s="282" customFormat="1" ht="15.6">
      <c r="A63" s="283">
        <v>42153</v>
      </c>
      <c r="B63" s="284" t="s">
        <v>423</v>
      </c>
      <c r="C63" s="270">
        <v>1660</v>
      </c>
      <c r="D63" s="285">
        <v>0.8</v>
      </c>
      <c r="E63" s="270"/>
      <c r="F63" s="285"/>
      <c r="G63" s="270"/>
      <c r="H63" s="285"/>
      <c r="I63" s="286"/>
      <c r="J63" s="285"/>
      <c r="K63" s="270"/>
      <c r="L63" s="287"/>
      <c r="M63" s="287"/>
      <c r="N63" s="287"/>
      <c r="O63" s="286"/>
      <c r="P63" s="285"/>
      <c r="Q63" s="285"/>
      <c r="R63" s="285"/>
      <c r="S63" s="286"/>
      <c r="T63" s="285"/>
      <c r="U63" s="285"/>
      <c r="V63" s="285"/>
      <c r="W63" s="275">
        <f t="shared" si="0"/>
        <v>1328</v>
      </c>
      <c r="X63" s="288"/>
    </row>
    <row r="64" spans="1:34" s="282" customFormat="1" ht="15.6">
      <c r="A64" s="283">
        <v>42153</v>
      </c>
      <c r="B64" s="284" t="s">
        <v>422</v>
      </c>
      <c r="C64" s="270">
        <v>1793</v>
      </c>
      <c r="D64" s="285">
        <v>0.8</v>
      </c>
      <c r="E64" s="270"/>
      <c r="F64" s="285"/>
      <c r="G64" s="270"/>
      <c r="H64" s="285"/>
      <c r="I64" s="286"/>
      <c r="J64" s="285"/>
      <c r="K64" s="270"/>
      <c r="L64" s="287"/>
      <c r="M64" s="287"/>
      <c r="N64" s="287"/>
      <c r="O64" s="286"/>
      <c r="P64" s="285"/>
      <c r="Q64" s="285"/>
      <c r="R64" s="285"/>
      <c r="S64" s="286"/>
      <c r="T64" s="285"/>
      <c r="U64" s="285"/>
      <c r="V64" s="285"/>
      <c r="W64" s="275">
        <f t="shared" si="0"/>
        <v>1434.4</v>
      </c>
      <c r="X64" s="289">
        <f>SUM(W52:W64)</f>
        <v>16601.100000000002</v>
      </c>
    </row>
    <row r="65" spans="1:34" s="282" customFormat="1" ht="15.6">
      <c r="A65" s="283">
        <v>42156</v>
      </c>
      <c r="B65" s="284" t="s">
        <v>422</v>
      </c>
      <c r="C65" s="270">
        <v>1500</v>
      </c>
      <c r="D65" s="285">
        <v>0.8</v>
      </c>
      <c r="E65" s="270"/>
      <c r="F65" s="285"/>
      <c r="G65" s="270"/>
      <c r="H65" s="285"/>
      <c r="I65" s="286"/>
      <c r="J65" s="285"/>
      <c r="K65" s="270"/>
      <c r="L65" s="287"/>
      <c r="M65" s="287"/>
      <c r="N65" s="287"/>
      <c r="O65" s="286"/>
      <c r="P65" s="285"/>
      <c r="Q65" s="285"/>
      <c r="R65" s="285"/>
      <c r="S65" s="286"/>
      <c r="T65" s="285"/>
      <c r="U65" s="285"/>
      <c r="V65" s="285"/>
      <c r="W65" s="275">
        <f t="shared" si="0"/>
        <v>1200</v>
      </c>
      <c r="X65" s="288"/>
    </row>
    <row r="66" spans="1:34" s="282" customFormat="1" ht="15.6">
      <c r="A66" s="283">
        <v>42157</v>
      </c>
      <c r="B66" s="284" t="s">
        <v>424</v>
      </c>
      <c r="C66" s="270">
        <v>195</v>
      </c>
      <c r="D66" s="285">
        <v>1.3</v>
      </c>
      <c r="E66" s="270"/>
      <c r="F66" s="285"/>
      <c r="G66" s="270"/>
      <c r="H66" s="285"/>
      <c r="I66" s="286"/>
      <c r="J66" s="285"/>
      <c r="K66" s="270"/>
      <c r="L66" s="287"/>
      <c r="M66" s="287"/>
      <c r="N66" s="287"/>
      <c r="O66" s="286"/>
      <c r="P66" s="285"/>
      <c r="Q66" s="285"/>
      <c r="R66" s="285"/>
      <c r="S66" s="286"/>
      <c r="T66" s="285"/>
      <c r="U66" s="285"/>
      <c r="V66" s="285"/>
      <c r="W66" s="275">
        <f t="shared" si="0"/>
        <v>253.5</v>
      </c>
      <c r="X66" s="288"/>
    </row>
    <row r="67" spans="1:34" s="282" customFormat="1" ht="15.6">
      <c r="A67" s="283">
        <v>42160</v>
      </c>
      <c r="B67" s="284" t="s">
        <v>422</v>
      </c>
      <c r="C67" s="270">
        <v>860</v>
      </c>
      <c r="D67" s="285">
        <v>0.8</v>
      </c>
      <c r="E67" s="270"/>
      <c r="F67" s="285"/>
      <c r="G67" s="270"/>
      <c r="H67" s="285"/>
      <c r="I67" s="286"/>
      <c r="J67" s="285"/>
      <c r="K67" s="270"/>
      <c r="L67" s="287"/>
      <c r="M67" s="287"/>
      <c r="N67" s="287"/>
      <c r="O67" s="286"/>
      <c r="P67" s="285"/>
      <c r="Q67" s="285"/>
      <c r="R67" s="285"/>
      <c r="S67" s="286"/>
      <c r="T67" s="285"/>
      <c r="U67" s="285"/>
      <c r="V67" s="285"/>
      <c r="W67" s="275">
        <f t="shared" si="0"/>
        <v>688</v>
      </c>
      <c r="X67" s="288"/>
    </row>
    <row r="68" spans="1:34" s="276" customFormat="1" ht="15.6">
      <c r="A68" s="283">
        <v>42160</v>
      </c>
      <c r="B68" s="284" t="s">
        <v>422</v>
      </c>
      <c r="C68" s="270">
        <v>1616</v>
      </c>
      <c r="D68" s="285">
        <v>0.8</v>
      </c>
      <c r="E68" s="270"/>
      <c r="F68" s="285"/>
      <c r="G68" s="270"/>
      <c r="H68" s="285"/>
      <c r="I68" s="286"/>
      <c r="J68" s="285"/>
      <c r="K68" s="270"/>
      <c r="L68" s="287"/>
      <c r="M68" s="287"/>
      <c r="N68" s="287"/>
      <c r="O68" s="286"/>
      <c r="P68" s="285"/>
      <c r="Q68" s="285"/>
      <c r="R68" s="285"/>
      <c r="S68" s="286"/>
      <c r="T68" s="285"/>
      <c r="U68" s="285"/>
      <c r="V68" s="285"/>
      <c r="W68" s="275">
        <f t="shared" si="0"/>
        <v>1292.8000000000002</v>
      </c>
      <c r="X68" s="288"/>
      <c r="Y68" s="282"/>
      <c r="Z68" s="282"/>
      <c r="AA68" s="282"/>
      <c r="AB68" s="282"/>
      <c r="AC68" s="282"/>
      <c r="AD68" s="282"/>
      <c r="AE68" s="282"/>
      <c r="AF68" s="282"/>
      <c r="AG68" s="282"/>
      <c r="AH68" s="282"/>
    </row>
    <row r="69" spans="1:34" s="276" customFormat="1" ht="15.6">
      <c r="A69" s="268">
        <v>42160</v>
      </c>
      <c r="B69" s="269" t="s">
        <v>423</v>
      </c>
      <c r="C69" s="272">
        <v>2182</v>
      </c>
      <c r="D69" s="271">
        <v>0.8</v>
      </c>
      <c r="E69" s="272"/>
      <c r="F69" s="271"/>
      <c r="G69" s="272"/>
      <c r="H69" s="271"/>
      <c r="I69" s="273"/>
      <c r="J69" s="271"/>
      <c r="K69" s="272"/>
      <c r="L69" s="274"/>
      <c r="M69" s="274"/>
      <c r="N69" s="274"/>
      <c r="O69" s="273"/>
      <c r="P69" s="271"/>
      <c r="Q69" s="271"/>
      <c r="R69" s="271"/>
      <c r="S69" s="273"/>
      <c r="T69" s="271"/>
      <c r="U69" s="271"/>
      <c r="V69" s="271"/>
      <c r="W69" s="275">
        <f t="shared" si="0"/>
        <v>1745.6000000000001</v>
      </c>
      <c r="X69" s="252"/>
    </row>
    <row r="70" spans="1:34" s="276" customFormat="1" ht="15.6">
      <c r="A70" s="268">
        <v>42167</v>
      </c>
      <c r="B70" s="269" t="s">
        <v>423</v>
      </c>
      <c r="C70" s="272">
        <v>1804</v>
      </c>
      <c r="D70" s="271">
        <v>0.8</v>
      </c>
      <c r="E70" s="272"/>
      <c r="F70" s="271"/>
      <c r="G70" s="272"/>
      <c r="H70" s="271"/>
      <c r="I70" s="273"/>
      <c r="J70" s="271"/>
      <c r="K70" s="272"/>
      <c r="L70" s="274"/>
      <c r="M70" s="274"/>
      <c r="N70" s="274"/>
      <c r="O70" s="273"/>
      <c r="P70" s="271"/>
      <c r="Q70" s="271"/>
      <c r="R70" s="271"/>
      <c r="S70" s="273"/>
      <c r="T70" s="271"/>
      <c r="U70" s="271"/>
      <c r="V70" s="271"/>
      <c r="W70" s="275">
        <f t="shared" si="0"/>
        <v>1443.2</v>
      </c>
      <c r="X70" s="252"/>
    </row>
    <row r="71" spans="1:34" s="276" customFormat="1" ht="15.6">
      <c r="A71" s="268">
        <v>42167</v>
      </c>
      <c r="B71" s="269" t="s">
        <v>422</v>
      </c>
      <c r="C71" s="272">
        <v>2087</v>
      </c>
      <c r="D71" s="271">
        <v>0.8</v>
      </c>
      <c r="E71" s="272"/>
      <c r="F71" s="271"/>
      <c r="G71" s="272"/>
      <c r="H71" s="271"/>
      <c r="I71" s="273"/>
      <c r="J71" s="271"/>
      <c r="K71" s="272"/>
      <c r="L71" s="274"/>
      <c r="M71" s="274"/>
      <c r="N71" s="274"/>
      <c r="O71" s="273"/>
      <c r="P71" s="271"/>
      <c r="Q71" s="271"/>
      <c r="R71" s="271"/>
      <c r="S71" s="273"/>
      <c r="T71" s="271"/>
      <c r="U71" s="271"/>
      <c r="V71" s="271"/>
      <c r="W71" s="275">
        <f t="shared" si="0"/>
        <v>1669.6000000000001</v>
      </c>
      <c r="X71" s="252"/>
    </row>
    <row r="72" spans="1:34" s="276" customFormat="1" ht="15.6">
      <c r="A72" s="268">
        <v>42170</v>
      </c>
      <c r="B72" s="269" t="s">
        <v>422</v>
      </c>
      <c r="C72" s="272">
        <v>1050</v>
      </c>
      <c r="D72" s="271">
        <v>0.8</v>
      </c>
      <c r="E72" s="272"/>
      <c r="F72" s="271"/>
      <c r="G72" s="272"/>
      <c r="H72" s="271"/>
      <c r="I72" s="273"/>
      <c r="J72" s="271"/>
      <c r="K72" s="272"/>
      <c r="L72" s="274"/>
      <c r="M72" s="274"/>
      <c r="N72" s="274"/>
      <c r="O72" s="273"/>
      <c r="P72" s="271"/>
      <c r="Q72" s="271"/>
      <c r="R72" s="271"/>
      <c r="S72" s="273"/>
      <c r="T72" s="271"/>
      <c r="U72" s="271"/>
      <c r="V72" s="271"/>
      <c r="W72" s="275">
        <f t="shared" si="0"/>
        <v>840</v>
      </c>
      <c r="X72" s="252"/>
    </row>
    <row r="73" spans="1:34" s="276" customFormat="1" ht="15.6">
      <c r="A73" s="268">
        <v>42174</v>
      </c>
      <c r="B73" s="269" t="s">
        <v>423</v>
      </c>
      <c r="C73" s="272">
        <v>1764</v>
      </c>
      <c r="D73" s="271">
        <v>0.8</v>
      </c>
      <c r="E73" s="272"/>
      <c r="F73" s="271"/>
      <c r="G73" s="272"/>
      <c r="H73" s="271"/>
      <c r="I73" s="273"/>
      <c r="J73" s="271"/>
      <c r="K73" s="272"/>
      <c r="L73" s="274"/>
      <c r="M73" s="274"/>
      <c r="N73" s="274"/>
      <c r="O73" s="273"/>
      <c r="P73" s="271"/>
      <c r="Q73" s="271"/>
      <c r="R73" s="271"/>
      <c r="S73" s="273"/>
      <c r="T73" s="271"/>
      <c r="U73" s="271"/>
      <c r="V73" s="271"/>
      <c r="W73" s="275">
        <f t="shared" ref="W73:W136" si="1">C73*D73+E73*F73+G73*H73+I73*J73+K73*L73+M73*N73+O73*P73+Q73*R73+S73*T73+U73+V73</f>
        <v>1411.2</v>
      </c>
      <c r="X73" s="252"/>
    </row>
    <row r="74" spans="1:34" s="276" customFormat="1" ht="15.6">
      <c r="A74" s="268">
        <v>42174</v>
      </c>
      <c r="B74" s="269" t="s">
        <v>422</v>
      </c>
      <c r="C74" s="272">
        <v>2000</v>
      </c>
      <c r="D74" s="271">
        <v>0.8</v>
      </c>
      <c r="E74" s="272"/>
      <c r="F74" s="271"/>
      <c r="G74" s="272"/>
      <c r="H74" s="271"/>
      <c r="I74" s="273"/>
      <c r="J74" s="271"/>
      <c r="K74" s="272"/>
      <c r="L74" s="274"/>
      <c r="M74" s="274"/>
      <c r="N74" s="274"/>
      <c r="O74" s="273"/>
      <c r="P74" s="271"/>
      <c r="Q74" s="271"/>
      <c r="R74" s="271"/>
      <c r="S74" s="273"/>
      <c r="T74" s="271"/>
      <c r="U74" s="271"/>
      <c r="V74" s="271"/>
      <c r="W74" s="275">
        <f t="shared" si="1"/>
        <v>1600</v>
      </c>
      <c r="X74" s="252"/>
    </row>
    <row r="75" spans="1:34" s="276" customFormat="1" ht="15.6">
      <c r="A75" s="268">
        <v>42181</v>
      </c>
      <c r="B75" s="269" t="s">
        <v>422</v>
      </c>
      <c r="C75" s="272">
        <v>1940</v>
      </c>
      <c r="D75" s="271">
        <v>0.8</v>
      </c>
      <c r="E75" s="272"/>
      <c r="F75" s="271"/>
      <c r="G75" s="272"/>
      <c r="H75" s="271"/>
      <c r="I75" s="273"/>
      <c r="J75" s="271"/>
      <c r="K75" s="272"/>
      <c r="L75" s="274"/>
      <c r="M75" s="274"/>
      <c r="N75" s="274"/>
      <c r="O75" s="273"/>
      <c r="P75" s="271"/>
      <c r="Q75" s="271"/>
      <c r="R75" s="271"/>
      <c r="S75" s="273"/>
      <c r="T75" s="271"/>
      <c r="U75" s="271"/>
      <c r="V75" s="271"/>
      <c r="W75" s="275">
        <f t="shared" si="1"/>
        <v>1552</v>
      </c>
      <c r="X75" s="252"/>
    </row>
    <row r="76" spans="1:34" s="276" customFormat="1" ht="15.6">
      <c r="A76" s="268">
        <v>42181</v>
      </c>
      <c r="B76" s="269" t="s">
        <v>423</v>
      </c>
      <c r="C76" s="272">
        <v>2056</v>
      </c>
      <c r="D76" s="271">
        <v>0.8</v>
      </c>
      <c r="E76" s="272"/>
      <c r="F76" s="271"/>
      <c r="G76" s="272"/>
      <c r="H76" s="271"/>
      <c r="I76" s="273"/>
      <c r="J76" s="271"/>
      <c r="K76" s="272"/>
      <c r="L76" s="274"/>
      <c r="M76" s="274"/>
      <c r="N76" s="274"/>
      <c r="O76" s="273"/>
      <c r="P76" s="271"/>
      <c r="Q76" s="271"/>
      <c r="R76" s="271"/>
      <c r="S76" s="273"/>
      <c r="T76" s="271"/>
      <c r="U76" s="271"/>
      <c r="V76" s="271"/>
      <c r="W76" s="275">
        <f t="shared" si="1"/>
        <v>1644.8000000000002</v>
      </c>
      <c r="X76" s="252"/>
    </row>
    <row r="77" spans="1:34" s="276" customFormat="1" ht="15.6">
      <c r="A77" s="268">
        <v>42185</v>
      </c>
      <c r="B77" s="269" t="s">
        <v>424</v>
      </c>
      <c r="C77" s="272">
        <v>180</v>
      </c>
      <c r="D77" s="271">
        <v>1.3</v>
      </c>
      <c r="E77" s="272"/>
      <c r="F77" s="271"/>
      <c r="G77" s="272"/>
      <c r="H77" s="271"/>
      <c r="I77" s="273"/>
      <c r="J77" s="271"/>
      <c r="K77" s="272"/>
      <c r="L77" s="274"/>
      <c r="M77" s="274"/>
      <c r="N77" s="274"/>
      <c r="O77" s="273"/>
      <c r="P77" s="271"/>
      <c r="Q77" s="271"/>
      <c r="R77" s="271"/>
      <c r="S77" s="273"/>
      <c r="T77" s="271"/>
      <c r="U77" s="271"/>
      <c r="V77" s="271"/>
      <c r="W77" s="275">
        <f t="shared" si="1"/>
        <v>234</v>
      </c>
      <c r="X77" s="256">
        <f>SUM(W65:W77)</f>
        <v>15574.7</v>
      </c>
    </row>
    <row r="78" spans="1:34" s="276" customFormat="1" ht="15.6">
      <c r="A78" s="268">
        <v>42188</v>
      </c>
      <c r="B78" s="269" t="s">
        <v>422</v>
      </c>
      <c r="C78" s="272">
        <v>1675</v>
      </c>
      <c r="D78" s="271">
        <v>0.8</v>
      </c>
      <c r="E78" s="272"/>
      <c r="F78" s="271"/>
      <c r="G78" s="272"/>
      <c r="H78" s="271"/>
      <c r="I78" s="273"/>
      <c r="J78" s="271"/>
      <c r="K78" s="272"/>
      <c r="L78" s="274"/>
      <c r="M78" s="274"/>
      <c r="N78" s="274"/>
      <c r="O78" s="273"/>
      <c r="P78" s="271"/>
      <c r="Q78" s="271"/>
      <c r="R78" s="271"/>
      <c r="S78" s="273"/>
      <c r="T78" s="271"/>
      <c r="U78" s="271"/>
      <c r="V78" s="271"/>
      <c r="W78" s="275">
        <f t="shared" si="1"/>
        <v>1340</v>
      </c>
      <c r="X78" s="252"/>
    </row>
    <row r="79" spans="1:34" s="276" customFormat="1" ht="15.6">
      <c r="A79" s="268">
        <v>42188</v>
      </c>
      <c r="B79" s="269" t="s">
        <v>423</v>
      </c>
      <c r="C79" s="272">
        <v>2056</v>
      </c>
      <c r="D79" s="271">
        <v>0.8</v>
      </c>
      <c r="E79" s="272"/>
      <c r="F79" s="271"/>
      <c r="G79" s="272"/>
      <c r="H79" s="271"/>
      <c r="I79" s="273"/>
      <c r="J79" s="271"/>
      <c r="K79" s="272"/>
      <c r="L79" s="274"/>
      <c r="M79" s="274"/>
      <c r="N79" s="274"/>
      <c r="O79" s="273"/>
      <c r="P79" s="271"/>
      <c r="Q79" s="271"/>
      <c r="R79" s="271"/>
      <c r="S79" s="273"/>
      <c r="T79" s="271"/>
      <c r="U79" s="271"/>
      <c r="V79" s="271"/>
      <c r="W79" s="275">
        <f t="shared" si="1"/>
        <v>1644.8000000000002</v>
      </c>
      <c r="X79" s="252"/>
    </row>
    <row r="80" spans="1:34" s="276" customFormat="1" ht="15.6">
      <c r="A80" s="268">
        <v>42197</v>
      </c>
      <c r="B80" s="269" t="s">
        <v>423</v>
      </c>
      <c r="C80" s="272">
        <v>1594</v>
      </c>
      <c r="D80" s="271">
        <v>0.8</v>
      </c>
      <c r="E80" s="272"/>
      <c r="F80" s="271"/>
      <c r="G80" s="272"/>
      <c r="H80" s="271"/>
      <c r="I80" s="273"/>
      <c r="J80" s="271"/>
      <c r="K80" s="272"/>
      <c r="L80" s="274"/>
      <c r="M80" s="274"/>
      <c r="N80" s="274"/>
      <c r="O80" s="273"/>
      <c r="P80" s="271"/>
      <c r="Q80" s="271"/>
      <c r="R80" s="271"/>
      <c r="S80" s="273"/>
      <c r="T80" s="271"/>
      <c r="U80" s="271"/>
      <c r="V80" s="271"/>
      <c r="W80" s="275">
        <f t="shared" si="1"/>
        <v>1275.2</v>
      </c>
      <c r="X80" s="252"/>
    </row>
    <row r="81" spans="1:24" s="276" customFormat="1" ht="15.6">
      <c r="A81" s="268">
        <v>42197</v>
      </c>
      <c r="B81" s="269" t="s">
        <v>422</v>
      </c>
      <c r="C81" s="272">
        <v>1851</v>
      </c>
      <c r="D81" s="271">
        <v>0.8</v>
      </c>
      <c r="E81" s="272"/>
      <c r="F81" s="271"/>
      <c r="G81" s="272"/>
      <c r="H81" s="271"/>
      <c r="I81" s="273"/>
      <c r="J81" s="271"/>
      <c r="K81" s="272"/>
      <c r="L81" s="274"/>
      <c r="M81" s="274"/>
      <c r="N81" s="274"/>
      <c r="O81" s="273"/>
      <c r="P81" s="271"/>
      <c r="Q81" s="271"/>
      <c r="R81" s="271"/>
      <c r="S81" s="273"/>
      <c r="T81" s="271"/>
      <c r="U81" s="271"/>
      <c r="V81" s="271"/>
      <c r="W81" s="275">
        <f t="shared" si="1"/>
        <v>1480.8000000000002</v>
      </c>
      <c r="X81" s="252"/>
    </row>
    <row r="82" spans="1:24" s="276" customFormat="1" ht="15.6">
      <c r="A82" s="268">
        <v>42202</v>
      </c>
      <c r="B82" s="269" t="s">
        <v>423</v>
      </c>
      <c r="C82" s="272">
        <v>1470</v>
      </c>
      <c r="D82" s="271">
        <v>0.8</v>
      </c>
      <c r="E82" s="272"/>
      <c r="F82" s="271"/>
      <c r="G82" s="272"/>
      <c r="H82" s="271"/>
      <c r="I82" s="273"/>
      <c r="J82" s="271"/>
      <c r="K82" s="272"/>
      <c r="L82" s="274"/>
      <c r="M82" s="274"/>
      <c r="N82" s="274"/>
      <c r="O82" s="273"/>
      <c r="P82" s="271"/>
      <c r="Q82" s="271"/>
      <c r="R82" s="271"/>
      <c r="S82" s="273"/>
      <c r="T82" s="271"/>
      <c r="U82" s="271"/>
      <c r="V82" s="271"/>
      <c r="W82" s="275">
        <f t="shared" si="1"/>
        <v>1176</v>
      </c>
      <c r="X82" s="252"/>
    </row>
    <row r="83" spans="1:24" s="276" customFormat="1" ht="15.6">
      <c r="A83" s="268">
        <v>42202</v>
      </c>
      <c r="B83" s="269" t="s">
        <v>422</v>
      </c>
      <c r="C83" s="272">
        <v>1470</v>
      </c>
      <c r="D83" s="271">
        <v>0.8</v>
      </c>
      <c r="E83" s="272"/>
      <c r="F83" s="271"/>
      <c r="G83" s="272"/>
      <c r="H83" s="271"/>
      <c r="I83" s="273"/>
      <c r="J83" s="271"/>
      <c r="K83" s="272"/>
      <c r="L83" s="274"/>
      <c r="M83" s="274"/>
      <c r="N83" s="274"/>
      <c r="O83" s="273"/>
      <c r="P83" s="271"/>
      <c r="Q83" s="271"/>
      <c r="R83" s="271"/>
      <c r="S83" s="273"/>
      <c r="T83" s="271"/>
      <c r="U83" s="271"/>
      <c r="V83" s="271"/>
      <c r="W83" s="275">
        <f t="shared" si="1"/>
        <v>1176</v>
      </c>
      <c r="X83" s="252"/>
    </row>
    <row r="84" spans="1:24" s="276" customFormat="1" ht="15.6">
      <c r="A84" s="268">
        <v>42208</v>
      </c>
      <c r="B84" s="269" t="s">
        <v>422</v>
      </c>
      <c r="C84" s="272">
        <v>1890</v>
      </c>
      <c r="D84" s="271">
        <v>0.8</v>
      </c>
      <c r="E84" s="272"/>
      <c r="F84" s="271"/>
      <c r="G84" s="272"/>
      <c r="H84" s="271"/>
      <c r="I84" s="273"/>
      <c r="J84" s="271"/>
      <c r="K84" s="272"/>
      <c r="L84" s="274"/>
      <c r="M84" s="274"/>
      <c r="N84" s="274"/>
      <c r="O84" s="273"/>
      <c r="P84" s="271"/>
      <c r="Q84" s="271"/>
      <c r="R84" s="271"/>
      <c r="S84" s="273"/>
      <c r="T84" s="271"/>
      <c r="U84" s="271"/>
      <c r="V84" s="271"/>
      <c r="W84" s="275">
        <f t="shared" si="1"/>
        <v>1512</v>
      </c>
      <c r="X84" s="252"/>
    </row>
    <row r="85" spans="1:24" s="276" customFormat="1" ht="15.6">
      <c r="A85" s="268">
        <v>42209</v>
      </c>
      <c r="B85" s="269" t="s">
        <v>422</v>
      </c>
      <c r="C85" s="272">
        <v>1587</v>
      </c>
      <c r="D85" s="271">
        <v>0.8</v>
      </c>
      <c r="E85" s="272"/>
      <c r="F85" s="271"/>
      <c r="G85" s="272"/>
      <c r="H85" s="271"/>
      <c r="I85" s="273"/>
      <c r="J85" s="271"/>
      <c r="K85" s="272"/>
      <c r="L85" s="274"/>
      <c r="M85" s="274"/>
      <c r="N85" s="274"/>
      <c r="O85" s="273"/>
      <c r="P85" s="271"/>
      <c r="Q85" s="271"/>
      <c r="R85" s="271"/>
      <c r="S85" s="273"/>
      <c r="T85" s="271"/>
      <c r="U85" s="271"/>
      <c r="V85" s="271"/>
      <c r="W85" s="275">
        <f t="shared" si="1"/>
        <v>1269.6000000000001</v>
      </c>
      <c r="X85" s="252"/>
    </row>
    <row r="86" spans="1:24" s="276" customFormat="1" ht="15.6">
      <c r="A86" s="268">
        <v>42209</v>
      </c>
      <c r="B86" s="269" t="s">
        <v>423</v>
      </c>
      <c r="C86" s="272">
        <v>1594</v>
      </c>
      <c r="D86" s="271">
        <v>0.8</v>
      </c>
      <c r="E86" s="272"/>
      <c r="F86" s="271"/>
      <c r="G86" s="272"/>
      <c r="H86" s="271"/>
      <c r="I86" s="273"/>
      <c r="J86" s="271"/>
      <c r="K86" s="272"/>
      <c r="L86" s="274"/>
      <c r="M86" s="274"/>
      <c r="N86" s="274"/>
      <c r="O86" s="273"/>
      <c r="P86" s="271"/>
      <c r="Q86" s="271"/>
      <c r="R86" s="271"/>
      <c r="S86" s="273"/>
      <c r="T86" s="271"/>
      <c r="U86" s="271"/>
      <c r="V86" s="271"/>
      <c r="W86" s="275">
        <f t="shared" si="1"/>
        <v>1275.2</v>
      </c>
      <c r="X86" s="252"/>
    </row>
    <row r="87" spans="1:24" s="276" customFormat="1" ht="15.6">
      <c r="A87" s="268">
        <v>42216</v>
      </c>
      <c r="B87" s="269" t="s">
        <v>423</v>
      </c>
      <c r="C87" s="272">
        <v>1216</v>
      </c>
      <c r="D87" s="271">
        <v>0.8</v>
      </c>
      <c r="E87" s="272"/>
      <c r="F87" s="271"/>
      <c r="G87" s="272"/>
      <c r="H87" s="271"/>
      <c r="I87" s="273"/>
      <c r="J87" s="271"/>
      <c r="K87" s="272"/>
      <c r="L87" s="274"/>
      <c r="M87" s="274"/>
      <c r="N87" s="274"/>
      <c r="O87" s="273"/>
      <c r="P87" s="271"/>
      <c r="Q87" s="271"/>
      <c r="R87" s="271"/>
      <c r="S87" s="273"/>
      <c r="T87" s="271"/>
      <c r="U87" s="271"/>
      <c r="V87" s="271"/>
      <c r="W87" s="275">
        <f t="shared" si="1"/>
        <v>972.80000000000007</v>
      </c>
      <c r="X87" s="252"/>
    </row>
    <row r="88" spans="1:24" s="276" customFormat="1" ht="15.6">
      <c r="A88" s="268">
        <v>42216</v>
      </c>
      <c r="B88" s="269" t="s">
        <v>422</v>
      </c>
      <c r="C88" s="272">
        <v>1588</v>
      </c>
      <c r="D88" s="271">
        <v>0.8</v>
      </c>
      <c r="E88" s="272"/>
      <c r="F88" s="271"/>
      <c r="G88" s="272"/>
      <c r="H88" s="271"/>
      <c r="I88" s="273"/>
      <c r="J88" s="271"/>
      <c r="K88" s="272"/>
      <c r="L88" s="274"/>
      <c r="M88" s="274"/>
      <c r="N88" s="274"/>
      <c r="O88" s="273"/>
      <c r="P88" s="271"/>
      <c r="Q88" s="271"/>
      <c r="R88" s="271"/>
      <c r="S88" s="273"/>
      <c r="T88" s="271"/>
      <c r="U88" s="271"/>
      <c r="V88" s="271"/>
      <c r="W88" s="275">
        <f t="shared" si="1"/>
        <v>1270.4000000000001</v>
      </c>
      <c r="X88" s="256">
        <f>SUM(W78:W88)</f>
        <v>14392.8</v>
      </c>
    </row>
    <row r="89" spans="1:24" s="276" customFormat="1" ht="15.6">
      <c r="A89" s="268">
        <v>42223</v>
      </c>
      <c r="B89" s="269" t="s">
        <v>423</v>
      </c>
      <c r="C89" s="272">
        <v>1510</v>
      </c>
      <c r="D89" s="271">
        <v>0.8</v>
      </c>
      <c r="E89" s="272"/>
      <c r="F89" s="271"/>
      <c r="G89" s="272"/>
      <c r="H89" s="271"/>
      <c r="I89" s="273"/>
      <c r="J89" s="271"/>
      <c r="K89" s="272"/>
      <c r="L89" s="274"/>
      <c r="M89" s="274"/>
      <c r="N89" s="274"/>
      <c r="O89" s="273"/>
      <c r="P89" s="271"/>
      <c r="Q89" s="271"/>
      <c r="R89" s="271"/>
      <c r="S89" s="273"/>
      <c r="T89" s="271"/>
      <c r="U89" s="271"/>
      <c r="V89" s="271"/>
      <c r="W89" s="275">
        <f t="shared" si="1"/>
        <v>1208</v>
      </c>
      <c r="X89" s="252"/>
    </row>
    <row r="90" spans="1:24" s="276" customFormat="1" ht="15.6">
      <c r="A90" s="268">
        <v>42223</v>
      </c>
      <c r="B90" s="269" t="s">
        <v>422</v>
      </c>
      <c r="C90" s="272">
        <v>1851</v>
      </c>
      <c r="D90" s="271">
        <v>0.8</v>
      </c>
      <c r="E90" s="272"/>
      <c r="F90" s="271"/>
      <c r="G90" s="272"/>
      <c r="H90" s="271"/>
      <c r="I90" s="273"/>
      <c r="J90" s="271"/>
      <c r="K90" s="272"/>
      <c r="L90" s="274"/>
      <c r="M90" s="274"/>
      <c r="N90" s="274"/>
      <c r="O90" s="273"/>
      <c r="P90" s="271"/>
      <c r="Q90" s="271"/>
      <c r="R90" s="271"/>
      <c r="S90" s="273"/>
      <c r="T90" s="271"/>
      <c r="U90" s="271"/>
      <c r="V90" s="271"/>
      <c r="W90" s="275">
        <f t="shared" si="1"/>
        <v>1480.8000000000002</v>
      </c>
      <c r="X90" s="252"/>
    </row>
    <row r="91" spans="1:24" s="276" customFormat="1" ht="15.6">
      <c r="A91" s="268">
        <v>42227</v>
      </c>
      <c r="B91" s="269" t="s">
        <v>424</v>
      </c>
      <c r="C91" s="272">
        <v>210</v>
      </c>
      <c r="D91" s="271">
        <v>1.3</v>
      </c>
      <c r="E91" s="272"/>
      <c r="F91" s="271"/>
      <c r="G91" s="272"/>
      <c r="H91" s="271"/>
      <c r="I91" s="273"/>
      <c r="J91" s="271"/>
      <c r="K91" s="272"/>
      <c r="L91" s="274"/>
      <c r="M91" s="274"/>
      <c r="N91" s="274"/>
      <c r="O91" s="273"/>
      <c r="P91" s="271"/>
      <c r="Q91" s="271"/>
      <c r="R91" s="271"/>
      <c r="S91" s="273"/>
      <c r="T91" s="271"/>
      <c r="U91" s="271"/>
      <c r="V91" s="271"/>
      <c r="W91" s="275">
        <f t="shared" si="1"/>
        <v>273</v>
      </c>
      <c r="X91" s="252"/>
    </row>
    <row r="92" spans="1:24" s="276" customFormat="1" ht="15.6">
      <c r="A92" s="268">
        <v>42230</v>
      </c>
      <c r="B92" s="269" t="s">
        <v>423</v>
      </c>
      <c r="C92" s="272">
        <v>1468</v>
      </c>
      <c r="D92" s="271">
        <v>0.8</v>
      </c>
      <c r="E92" s="272"/>
      <c r="F92" s="271"/>
      <c r="G92" s="272"/>
      <c r="H92" s="271"/>
      <c r="I92" s="273"/>
      <c r="J92" s="271"/>
      <c r="K92" s="272"/>
      <c r="L92" s="274"/>
      <c r="M92" s="274"/>
      <c r="N92" s="274"/>
      <c r="O92" s="273"/>
      <c r="P92" s="271"/>
      <c r="Q92" s="271"/>
      <c r="R92" s="271"/>
      <c r="S92" s="273"/>
      <c r="T92" s="271"/>
      <c r="U92" s="271"/>
      <c r="V92" s="271"/>
      <c r="W92" s="275">
        <f t="shared" si="1"/>
        <v>1174.4000000000001</v>
      </c>
      <c r="X92" s="252"/>
    </row>
    <row r="93" spans="1:24" s="276" customFormat="1" ht="15.6">
      <c r="A93" s="268">
        <v>42230</v>
      </c>
      <c r="B93" s="269" t="s">
        <v>422</v>
      </c>
      <c r="C93" s="272">
        <v>1822</v>
      </c>
      <c r="D93" s="271">
        <v>0.8</v>
      </c>
      <c r="E93" s="272"/>
      <c r="F93" s="271"/>
      <c r="G93" s="272"/>
      <c r="H93" s="271"/>
      <c r="I93" s="273"/>
      <c r="J93" s="271"/>
      <c r="K93" s="272"/>
      <c r="L93" s="274"/>
      <c r="M93" s="274"/>
      <c r="N93" s="274"/>
      <c r="O93" s="273"/>
      <c r="P93" s="271"/>
      <c r="Q93" s="271"/>
      <c r="R93" s="271"/>
      <c r="S93" s="273"/>
      <c r="T93" s="271"/>
      <c r="U93" s="271"/>
      <c r="V93" s="271"/>
      <c r="W93" s="275">
        <f t="shared" si="1"/>
        <v>1457.6000000000001</v>
      </c>
      <c r="X93" s="252"/>
    </row>
    <row r="94" spans="1:24" s="276" customFormat="1" ht="15.6">
      <c r="A94" s="268">
        <v>42238</v>
      </c>
      <c r="B94" s="269" t="s">
        <v>423</v>
      </c>
      <c r="C94" s="272">
        <v>1137</v>
      </c>
      <c r="D94" s="271">
        <v>0.8</v>
      </c>
      <c r="E94" s="272"/>
      <c r="F94" s="271"/>
      <c r="G94" s="272"/>
      <c r="H94" s="271"/>
      <c r="I94" s="273"/>
      <c r="J94" s="271"/>
      <c r="K94" s="272"/>
      <c r="L94" s="274"/>
      <c r="M94" s="274"/>
      <c r="N94" s="274"/>
      <c r="O94" s="273"/>
      <c r="P94" s="271"/>
      <c r="Q94" s="271"/>
      <c r="R94" s="271"/>
      <c r="S94" s="273"/>
      <c r="T94" s="271"/>
      <c r="U94" s="271"/>
      <c r="V94" s="271"/>
      <c r="W94" s="275">
        <f t="shared" si="1"/>
        <v>909.6</v>
      </c>
      <c r="X94" s="252"/>
    </row>
    <row r="95" spans="1:24" s="276" customFormat="1" ht="15.6">
      <c r="A95" s="268">
        <v>42238</v>
      </c>
      <c r="B95" s="269" t="s">
        <v>422</v>
      </c>
      <c r="C95" s="272">
        <v>1965</v>
      </c>
      <c r="D95" s="271">
        <v>0.8</v>
      </c>
      <c r="E95" s="272"/>
      <c r="F95" s="271"/>
      <c r="G95" s="272"/>
      <c r="H95" s="271"/>
      <c r="I95" s="273"/>
      <c r="J95" s="271"/>
      <c r="K95" s="272"/>
      <c r="L95" s="274"/>
      <c r="M95" s="274"/>
      <c r="N95" s="274"/>
      <c r="O95" s="273"/>
      <c r="P95" s="271"/>
      <c r="Q95" s="271"/>
      <c r="R95" s="271"/>
      <c r="S95" s="273"/>
      <c r="T95" s="271"/>
      <c r="U95" s="271"/>
      <c r="V95" s="271"/>
      <c r="W95" s="275">
        <f t="shared" si="1"/>
        <v>1572</v>
      </c>
      <c r="X95" s="252"/>
    </row>
    <row r="96" spans="1:24" s="276" customFormat="1" ht="15.6">
      <c r="A96" s="268">
        <v>42244</v>
      </c>
      <c r="B96" s="269" t="s">
        <v>423</v>
      </c>
      <c r="C96" s="272">
        <v>1006</v>
      </c>
      <c r="D96" s="271">
        <v>0.8</v>
      </c>
      <c r="E96" s="272"/>
      <c r="F96" s="271"/>
      <c r="G96" s="272"/>
      <c r="H96" s="271"/>
      <c r="I96" s="273"/>
      <c r="J96" s="271"/>
      <c r="K96" s="272"/>
      <c r="L96" s="274"/>
      <c r="M96" s="274"/>
      <c r="N96" s="274"/>
      <c r="O96" s="273"/>
      <c r="P96" s="271"/>
      <c r="Q96" s="271"/>
      <c r="R96" s="271"/>
      <c r="S96" s="273"/>
      <c r="T96" s="271"/>
      <c r="U96" s="271"/>
      <c r="V96" s="271"/>
      <c r="W96" s="275">
        <f t="shared" si="1"/>
        <v>804.80000000000007</v>
      </c>
      <c r="X96" s="252"/>
    </row>
    <row r="97" spans="1:24" s="276" customFormat="1" ht="15.6">
      <c r="A97" s="268">
        <v>42244</v>
      </c>
      <c r="B97" s="269" t="s">
        <v>422</v>
      </c>
      <c r="C97" s="272">
        <v>1587</v>
      </c>
      <c r="D97" s="271">
        <v>0.8</v>
      </c>
      <c r="E97" s="272"/>
      <c r="F97" s="271"/>
      <c r="G97" s="272"/>
      <c r="H97" s="271"/>
      <c r="I97" s="273"/>
      <c r="J97" s="271"/>
      <c r="K97" s="272"/>
      <c r="L97" s="274"/>
      <c r="M97" s="274"/>
      <c r="N97" s="274"/>
      <c r="O97" s="273"/>
      <c r="P97" s="271"/>
      <c r="Q97" s="271"/>
      <c r="R97" s="271"/>
      <c r="S97" s="273"/>
      <c r="T97" s="271"/>
      <c r="U97" s="271"/>
      <c r="V97" s="271"/>
      <c r="W97" s="275">
        <f t="shared" si="1"/>
        <v>1269.6000000000001</v>
      </c>
      <c r="X97" s="256">
        <f>SUM(W89:W97)</f>
        <v>10149.800000000001</v>
      </c>
    </row>
    <row r="98" spans="1:24" s="276" customFormat="1" ht="15.6">
      <c r="A98" s="268">
        <v>42251</v>
      </c>
      <c r="B98" s="269" t="s">
        <v>423</v>
      </c>
      <c r="C98" s="272">
        <v>1258</v>
      </c>
      <c r="D98" s="271">
        <v>0.8</v>
      </c>
      <c r="E98" s="272"/>
      <c r="F98" s="271"/>
      <c r="G98" s="272"/>
      <c r="H98" s="271"/>
      <c r="I98" s="273"/>
      <c r="J98" s="271"/>
      <c r="K98" s="272"/>
      <c r="L98" s="274"/>
      <c r="M98" s="274"/>
      <c r="N98" s="274"/>
      <c r="O98" s="273"/>
      <c r="P98" s="271"/>
      <c r="Q98" s="271"/>
      <c r="R98" s="271"/>
      <c r="S98" s="273"/>
      <c r="T98" s="271"/>
      <c r="U98" s="271"/>
      <c r="V98" s="271"/>
      <c r="W98" s="275">
        <f t="shared" si="1"/>
        <v>1006.4000000000001</v>
      </c>
      <c r="X98" s="252"/>
    </row>
    <row r="99" spans="1:24" s="276" customFormat="1" ht="15.6">
      <c r="A99" s="268">
        <v>42251</v>
      </c>
      <c r="B99" s="269" t="s">
        <v>422</v>
      </c>
      <c r="C99" s="272">
        <v>1764</v>
      </c>
      <c r="D99" s="271">
        <v>0.8</v>
      </c>
      <c r="E99" s="272"/>
      <c r="F99" s="271"/>
      <c r="G99" s="272"/>
      <c r="H99" s="271"/>
      <c r="I99" s="273"/>
      <c r="J99" s="271"/>
      <c r="K99" s="272"/>
      <c r="L99" s="274"/>
      <c r="M99" s="274"/>
      <c r="N99" s="274"/>
      <c r="O99" s="273"/>
      <c r="P99" s="271"/>
      <c r="Q99" s="271"/>
      <c r="R99" s="271"/>
      <c r="S99" s="273"/>
      <c r="T99" s="271"/>
      <c r="U99" s="271"/>
      <c r="V99" s="271"/>
      <c r="W99" s="275">
        <f t="shared" si="1"/>
        <v>1411.2</v>
      </c>
      <c r="X99" s="252"/>
    </row>
    <row r="100" spans="1:24" s="276" customFormat="1" ht="15.6">
      <c r="A100" s="268">
        <v>42258</v>
      </c>
      <c r="B100" s="269" t="s">
        <v>423</v>
      </c>
      <c r="C100" s="272">
        <v>1132</v>
      </c>
      <c r="D100" s="271">
        <v>0.8</v>
      </c>
      <c r="E100" s="272"/>
      <c r="F100" s="271"/>
      <c r="G100" s="272"/>
      <c r="H100" s="271"/>
      <c r="I100" s="273"/>
      <c r="J100" s="271"/>
      <c r="K100" s="272"/>
      <c r="L100" s="274"/>
      <c r="M100" s="274"/>
      <c r="N100" s="274"/>
      <c r="O100" s="273"/>
      <c r="P100" s="271"/>
      <c r="Q100" s="271"/>
      <c r="R100" s="271"/>
      <c r="S100" s="273"/>
      <c r="T100" s="271"/>
      <c r="U100" s="271"/>
      <c r="V100" s="271"/>
      <c r="W100" s="275">
        <f t="shared" si="1"/>
        <v>905.6</v>
      </c>
      <c r="X100" s="252"/>
    </row>
    <row r="101" spans="1:24" s="276" customFormat="1" ht="15.6">
      <c r="A101" s="268">
        <v>42258</v>
      </c>
      <c r="B101" s="269" t="s">
        <v>422</v>
      </c>
      <c r="C101" s="272">
        <v>1764</v>
      </c>
      <c r="D101" s="271">
        <v>0.8</v>
      </c>
      <c r="E101" s="272"/>
      <c r="F101" s="271"/>
      <c r="G101" s="272"/>
      <c r="H101" s="271"/>
      <c r="I101" s="273"/>
      <c r="J101" s="271"/>
      <c r="K101" s="272"/>
      <c r="L101" s="274"/>
      <c r="M101" s="274"/>
      <c r="N101" s="274"/>
      <c r="O101" s="273"/>
      <c r="P101" s="271"/>
      <c r="Q101" s="271"/>
      <c r="R101" s="271"/>
      <c r="S101" s="273"/>
      <c r="T101" s="271"/>
      <c r="U101" s="271"/>
      <c r="V101" s="271"/>
      <c r="W101" s="275">
        <f t="shared" si="1"/>
        <v>1411.2</v>
      </c>
      <c r="X101" s="252"/>
    </row>
    <row r="102" spans="1:24" s="276" customFormat="1" ht="15.6">
      <c r="A102" s="268">
        <v>42265</v>
      </c>
      <c r="B102" s="269" t="s">
        <v>423</v>
      </c>
      <c r="C102" s="272">
        <v>1090</v>
      </c>
      <c r="D102" s="271">
        <v>0.8</v>
      </c>
      <c r="E102" s="272"/>
      <c r="F102" s="271"/>
      <c r="G102" s="272"/>
      <c r="H102" s="271"/>
      <c r="I102" s="273"/>
      <c r="J102" s="271"/>
      <c r="K102" s="272"/>
      <c r="L102" s="274"/>
      <c r="M102" s="274"/>
      <c r="N102" s="274"/>
      <c r="O102" s="273"/>
      <c r="P102" s="271"/>
      <c r="Q102" s="271"/>
      <c r="R102" s="271"/>
      <c r="S102" s="273"/>
      <c r="T102" s="271"/>
      <c r="U102" s="271"/>
      <c r="V102" s="271"/>
      <c r="W102" s="275">
        <f t="shared" si="1"/>
        <v>872</v>
      </c>
      <c r="X102" s="252"/>
    </row>
    <row r="103" spans="1:24" s="276" customFormat="1" ht="15.6">
      <c r="A103" s="268">
        <v>42265</v>
      </c>
      <c r="B103" s="269" t="s">
        <v>422</v>
      </c>
      <c r="C103" s="272">
        <v>1793</v>
      </c>
      <c r="D103" s="271">
        <v>0.8</v>
      </c>
      <c r="E103" s="272"/>
      <c r="F103" s="271"/>
      <c r="G103" s="272"/>
      <c r="H103" s="271"/>
      <c r="I103" s="273"/>
      <c r="J103" s="271"/>
      <c r="K103" s="272"/>
      <c r="L103" s="274"/>
      <c r="M103" s="274"/>
      <c r="N103" s="274"/>
      <c r="O103" s="273"/>
      <c r="P103" s="271"/>
      <c r="Q103" s="271"/>
      <c r="R103" s="271"/>
      <c r="S103" s="273"/>
      <c r="T103" s="271"/>
      <c r="U103" s="271"/>
      <c r="V103" s="271"/>
      <c r="W103" s="275">
        <f t="shared" si="1"/>
        <v>1434.4</v>
      </c>
      <c r="X103" s="252"/>
    </row>
    <row r="104" spans="1:24" s="276" customFormat="1" ht="15.6">
      <c r="A104" s="268">
        <v>42272</v>
      </c>
      <c r="B104" s="269" t="s">
        <v>423</v>
      </c>
      <c r="C104" s="272">
        <v>1292</v>
      </c>
      <c r="D104" s="271">
        <v>0.8</v>
      </c>
      <c r="E104" s="272"/>
      <c r="F104" s="271"/>
      <c r="G104" s="272"/>
      <c r="H104" s="271"/>
      <c r="I104" s="273"/>
      <c r="J104" s="271"/>
      <c r="K104" s="272"/>
      <c r="L104" s="274"/>
      <c r="M104" s="274"/>
      <c r="N104" s="274"/>
      <c r="O104" s="273"/>
      <c r="P104" s="271"/>
      <c r="Q104" s="271"/>
      <c r="R104" s="271"/>
      <c r="S104" s="273"/>
      <c r="T104" s="271"/>
      <c r="U104" s="271"/>
      <c r="V104" s="271"/>
      <c r="W104" s="275">
        <f t="shared" si="1"/>
        <v>1033.6000000000001</v>
      </c>
      <c r="X104" s="252"/>
    </row>
    <row r="105" spans="1:24" s="276" customFormat="1" ht="15.6">
      <c r="A105" s="268">
        <v>42272</v>
      </c>
      <c r="B105" s="269" t="s">
        <v>422</v>
      </c>
      <c r="C105" s="272">
        <v>1710</v>
      </c>
      <c r="D105" s="271">
        <v>0.8</v>
      </c>
      <c r="E105" s="272"/>
      <c r="F105" s="271"/>
      <c r="G105" s="272"/>
      <c r="H105" s="271"/>
      <c r="I105" s="273"/>
      <c r="J105" s="271"/>
      <c r="K105" s="272"/>
      <c r="L105" s="274"/>
      <c r="M105" s="274"/>
      <c r="N105" s="274"/>
      <c r="O105" s="273"/>
      <c r="P105" s="271"/>
      <c r="Q105" s="271"/>
      <c r="R105" s="271"/>
      <c r="S105" s="273"/>
      <c r="T105" s="271"/>
      <c r="U105" s="271"/>
      <c r="V105" s="271"/>
      <c r="W105" s="275">
        <f t="shared" si="1"/>
        <v>1368</v>
      </c>
      <c r="X105" s="256">
        <f>SUM(W98:W105)</f>
        <v>9442.4000000000015</v>
      </c>
    </row>
    <row r="106" spans="1:24" s="276" customFormat="1" ht="15.6">
      <c r="A106" s="268">
        <v>42279</v>
      </c>
      <c r="B106" s="269" t="s">
        <v>423</v>
      </c>
      <c r="C106" s="272">
        <v>1258</v>
      </c>
      <c r="D106" s="271">
        <v>0.8</v>
      </c>
      <c r="E106" s="272"/>
      <c r="F106" s="271"/>
      <c r="G106" s="272"/>
      <c r="H106" s="271"/>
      <c r="I106" s="273"/>
      <c r="J106" s="271"/>
      <c r="K106" s="272"/>
      <c r="L106" s="274"/>
      <c r="M106" s="274"/>
      <c r="N106" s="274"/>
      <c r="O106" s="273"/>
      <c r="P106" s="271"/>
      <c r="Q106" s="271"/>
      <c r="R106" s="271"/>
      <c r="S106" s="273"/>
      <c r="T106" s="271"/>
      <c r="U106" s="271"/>
      <c r="V106" s="271"/>
      <c r="W106" s="275">
        <f t="shared" si="1"/>
        <v>1006.4000000000001</v>
      </c>
      <c r="X106" s="252"/>
    </row>
    <row r="107" spans="1:24" s="276" customFormat="1" ht="15.6">
      <c r="A107" s="268">
        <v>42279</v>
      </c>
      <c r="B107" s="269" t="s">
        <v>422</v>
      </c>
      <c r="C107" s="272">
        <v>1940</v>
      </c>
      <c r="D107" s="271">
        <v>0.8</v>
      </c>
      <c r="E107" s="272"/>
      <c r="F107" s="271"/>
      <c r="G107" s="272"/>
      <c r="H107" s="271"/>
      <c r="I107" s="273"/>
      <c r="J107" s="271"/>
      <c r="K107" s="272"/>
      <c r="L107" s="274"/>
      <c r="M107" s="274"/>
      <c r="N107" s="274"/>
      <c r="O107" s="273"/>
      <c r="P107" s="271"/>
      <c r="Q107" s="271"/>
      <c r="R107" s="271"/>
      <c r="S107" s="273"/>
      <c r="T107" s="271"/>
      <c r="U107" s="271"/>
      <c r="V107" s="271"/>
      <c r="W107" s="275">
        <f t="shared" si="1"/>
        <v>1552</v>
      </c>
      <c r="X107" s="252"/>
    </row>
    <row r="108" spans="1:24" s="276" customFormat="1" ht="15.6">
      <c r="A108" s="268">
        <v>42286</v>
      </c>
      <c r="B108" s="269" t="s">
        <v>423</v>
      </c>
      <c r="C108" s="272">
        <v>1468</v>
      </c>
      <c r="D108" s="271">
        <v>0.8</v>
      </c>
      <c r="E108" s="272"/>
      <c r="F108" s="271"/>
      <c r="G108" s="272"/>
      <c r="H108" s="271"/>
      <c r="I108" s="273"/>
      <c r="J108" s="271"/>
      <c r="K108" s="272"/>
      <c r="L108" s="274"/>
      <c r="M108" s="274"/>
      <c r="N108" s="274"/>
      <c r="O108" s="273"/>
      <c r="P108" s="271"/>
      <c r="Q108" s="271"/>
      <c r="R108" s="271"/>
      <c r="S108" s="273"/>
      <c r="T108" s="271"/>
      <c r="U108" s="271"/>
      <c r="V108" s="271"/>
      <c r="W108" s="275">
        <f t="shared" si="1"/>
        <v>1174.4000000000001</v>
      </c>
      <c r="X108" s="252"/>
    </row>
    <row r="109" spans="1:24" s="276" customFormat="1" ht="15.6">
      <c r="A109" s="268">
        <v>42286</v>
      </c>
      <c r="B109" s="269" t="s">
        <v>422</v>
      </c>
      <c r="C109" s="272">
        <v>2175</v>
      </c>
      <c r="D109" s="271">
        <v>0.8</v>
      </c>
      <c r="E109" s="272"/>
      <c r="F109" s="271"/>
      <c r="G109" s="272"/>
      <c r="H109" s="271"/>
      <c r="I109" s="273"/>
      <c r="J109" s="271"/>
      <c r="K109" s="272"/>
      <c r="L109" s="274"/>
      <c r="M109" s="274"/>
      <c r="N109" s="274"/>
      <c r="O109" s="273"/>
      <c r="P109" s="271"/>
      <c r="Q109" s="271"/>
      <c r="R109" s="271"/>
      <c r="S109" s="273"/>
      <c r="T109" s="271"/>
      <c r="U109" s="271"/>
      <c r="V109" s="271"/>
      <c r="W109" s="275">
        <f t="shared" si="1"/>
        <v>1740</v>
      </c>
      <c r="X109" s="252"/>
    </row>
    <row r="110" spans="1:24" s="276" customFormat="1" ht="15.6">
      <c r="A110" s="268">
        <v>42292</v>
      </c>
      <c r="B110" s="269" t="s">
        <v>422</v>
      </c>
      <c r="C110" s="272"/>
      <c r="D110" s="271"/>
      <c r="E110" s="272">
        <v>35600</v>
      </c>
      <c r="F110" s="271">
        <v>0.60899999999999999</v>
      </c>
      <c r="G110" s="272"/>
      <c r="H110" s="271"/>
      <c r="I110" s="273"/>
      <c r="J110" s="271"/>
      <c r="K110" s="272"/>
      <c r="L110" s="274"/>
      <c r="M110" s="274"/>
      <c r="N110" s="274"/>
      <c r="O110" s="273"/>
      <c r="P110" s="271"/>
      <c r="Q110" s="271"/>
      <c r="R110" s="271"/>
      <c r="S110" s="273"/>
      <c r="T110" s="271"/>
      <c r="U110" s="271"/>
      <c r="V110" s="271"/>
      <c r="W110" s="275">
        <f t="shared" si="1"/>
        <v>21680.399999999998</v>
      </c>
      <c r="X110" s="252"/>
    </row>
    <row r="111" spans="1:24" s="276" customFormat="1" ht="15.6">
      <c r="A111" s="268">
        <v>42293</v>
      </c>
      <c r="B111" s="269" t="s">
        <v>423</v>
      </c>
      <c r="C111" s="272">
        <v>882</v>
      </c>
      <c r="D111" s="271">
        <v>0.8</v>
      </c>
      <c r="E111" s="272"/>
      <c r="F111" s="271"/>
      <c r="G111" s="272"/>
      <c r="H111" s="271"/>
      <c r="I111" s="273"/>
      <c r="J111" s="271"/>
      <c r="K111" s="272"/>
      <c r="L111" s="274"/>
      <c r="M111" s="274"/>
      <c r="N111" s="274"/>
      <c r="O111" s="273"/>
      <c r="P111" s="271"/>
      <c r="Q111" s="271"/>
      <c r="R111" s="271"/>
      <c r="S111" s="273"/>
      <c r="T111" s="271"/>
      <c r="U111" s="271"/>
      <c r="V111" s="271"/>
      <c r="W111" s="275">
        <f t="shared" si="1"/>
        <v>705.6</v>
      </c>
      <c r="X111" s="252"/>
    </row>
    <row r="112" spans="1:24" s="276" customFormat="1" ht="15.6">
      <c r="A112" s="268">
        <v>42297</v>
      </c>
      <c r="B112" s="269" t="s">
        <v>424</v>
      </c>
      <c r="C112" s="272">
        <v>240</v>
      </c>
      <c r="D112" s="271">
        <v>1.3</v>
      </c>
      <c r="E112" s="272"/>
      <c r="F112" s="271"/>
      <c r="G112" s="272"/>
      <c r="H112" s="271"/>
      <c r="I112" s="273"/>
      <c r="J112" s="271"/>
      <c r="K112" s="272"/>
      <c r="L112" s="274"/>
      <c r="M112" s="274"/>
      <c r="N112" s="274"/>
      <c r="O112" s="273"/>
      <c r="P112" s="271"/>
      <c r="Q112" s="271"/>
      <c r="R112" s="271"/>
      <c r="S112" s="273"/>
      <c r="T112" s="271"/>
      <c r="U112" s="271"/>
      <c r="V112" s="271"/>
      <c r="W112" s="275">
        <f t="shared" si="1"/>
        <v>312</v>
      </c>
      <c r="X112" s="252"/>
    </row>
    <row r="113" spans="1:24" s="276" customFormat="1" ht="15.6">
      <c r="A113" s="268">
        <v>42300</v>
      </c>
      <c r="B113" s="269" t="s">
        <v>423</v>
      </c>
      <c r="C113" s="272">
        <v>1806</v>
      </c>
      <c r="D113" s="271">
        <v>0.8</v>
      </c>
      <c r="E113" s="272"/>
      <c r="F113" s="271"/>
      <c r="G113" s="272"/>
      <c r="H113" s="271"/>
      <c r="I113" s="273"/>
      <c r="J113" s="271"/>
      <c r="K113" s="272"/>
      <c r="L113" s="274"/>
      <c r="M113" s="274"/>
      <c r="N113" s="274"/>
      <c r="O113" s="273"/>
      <c r="P113" s="271"/>
      <c r="Q113" s="271"/>
      <c r="R113" s="271"/>
      <c r="S113" s="273"/>
      <c r="T113" s="271"/>
      <c r="U113" s="271"/>
      <c r="V113" s="271"/>
      <c r="W113" s="275">
        <f t="shared" si="1"/>
        <v>1444.8000000000002</v>
      </c>
      <c r="X113" s="252"/>
    </row>
    <row r="114" spans="1:24" s="276" customFormat="1" ht="15.6">
      <c r="A114" s="268">
        <v>42300</v>
      </c>
      <c r="B114" s="269" t="s">
        <v>422</v>
      </c>
      <c r="C114" s="272">
        <v>1852</v>
      </c>
      <c r="D114" s="271">
        <v>0.8</v>
      </c>
      <c r="E114" s="272"/>
      <c r="F114" s="271"/>
      <c r="G114" s="272"/>
      <c r="H114" s="271"/>
      <c r="I114" s="273"/>
      <c r="J114" s="271"/>
      <c r="K114" s="272"/>
      <c r="L114" s="274"/>
      <c r="M114" s="274"/>
      <c r="N114" s="274"/>
      <c r="O114" s="273"/>
      <c r="P114" s="271"/>
      <c r="Q114" s="271"/>
      <c r="R114" s="271"/>
      <c r="S114" s="273"/>
      <c r="T114" s="271"/>
      <c r="U114" s="271"/>
      <c r="V114" s="271"/>
      <c r="W114" s="275">
        <f t="shared" si="1"/>
        <v>1481.6000000000001</v>
      </c>
      <c r="X114" s="252"/>
    </row>
    <row r="115" spans="1:24" s="276" customFormat="1" ht="15.6">
      <c r="A115" s="268">
        <v>42307</v>
      </c>
      <c r="B115" s="269" t="s">
        <v>423</v>
      </c>
      <c r="C115" s="272">
        <v>1764</v>
      </c>
      <c r="D115" s="271">
        <v>0.8</v>
      </c>
      <c r="E115" s="272"/>
      <c r="F115" s="271"/>
      <c r="G115" s="272"/>
      <c r="H115" s="271"/>
      <c r="I115" s="273"/>
      <c r="J115" s="271"/>
      <c r="K115" s="272"/>
      <c r="L115" s="274"/>
      <c r="M115" s="274"/>
      <c r="N115" s="274"/>
      <c r="O115" s="273"/>
      <c r="P115" s="271"/>
      <c r="Q115" s="271"/>
      <c r="R115" s="271"/>
      <c r="S115" s="273"/>
      <c r="T115" s="271"/>
      <c r="U115" s="271"/>
      <c r="V115" s="271"/>
      <c r="W115" s="275">
        <f t="shared" si="1"/>
        <v>1411.2</v>
      </c>
      <c r="X115" s="252"/>
    </row>
    <row r="116" spans="1:24" s="276" customFormat="1" ht="15.6">
      <c r="A116" s="268">
        <v>42307</v>
      </c>
      <c r="B116" s="269" t="s">
        <v>422</v>
      </c>
      <c r="C116" s="272">
        <v>1764</v>
      </c>
      <c r="D116" s="271">
        <v>0.8</v>
      </c>
      <c r="E116" s="272"/>
      <c r="F116" s="271"/>
      <c r="G116" s="272"/>
      <c r="H116" s="271"/>
      <c r="I116" s="273"/>
      <c r="J116" s="271"/>
      <c r="K116" s="272"/>
      <c r="L116" s="274"/>
      <c r="M116" s="274"/>
      <c r="N116" s="274"/>
      <c r="O116" s="273"/>
      <c r="P116" s="271"/>
      <c r="Q116" s="271"/>
      <c r="R116" s="271"/>
      <c r="S116" s="273"/>
      <c r="T116" s="271"/>
      <c r="U116" s="271"/>
      <c r="V116" s="271"/>
      <c r="W116" s="275">
        <f t="shared" si="1"/>
        <v>1411.2</v>
      </c>
      <c r="X116" s="256">
        <f>SUM(W106:W116)</f>
        <v>33919.599999999991</v>
      </c>
    </row>
    <row r="117" spans="1:24" s="276" customFormat="1" ht="15.6">
      <c r="A117" s="268">
        <v>42314</v>
      </c>
      <c r="B117" s="269" t="s">
        <v>423</v>
      </c>
      <c r="C117" s="272">
        <v>1428</v>
      </c>
      <c r="D117" s="271">
        <v>0.8</v>
      </c>
      <c r="E117" s="272"/>
      <c r="F117" s="271"/>
      <c r="G117" s="272"/>
      <c r="H117" s="271"/>
      <c r="I117" s="273"/>
      <c r="J117" s="271"/>
      <c r="K117" s="272"/>
      <c r="L117" s="274"/>
      <c r="M117" s="274"/>
      <c r="N117" s="274"/>
      <c r="O117" s="273"/>
      <c r="P117" s="271"/>
      <c r="Q117" s="271"/>
      <c r="R117" s="271"/>
      <c r="S117" s="273"/>
      <c r="T117" s="271"/>
      <c r="U117" s="271"/>
      <c r="V117" s="271"/>
      <c r="W117" s="275">
        <f t="shared" si="1"/>
        <v>1142.4000000000001</v>
      </c>
      <c r="X117" s="252"/>
    </row>
    <row r="118" spans="1:24" s="276" customFormat="1" ht="15.6">
      <c r="A118" s="268">
        <v>42314</v>
      </c>
      <c r="B118" s="269" t="s">
        <v>422</v>
      </c>
      <c r="C118" s="272">
        <v>1851</v>
      </c>
      <c r="D118" s="271">
        <v>0.8</v>
      </c>
      <c r="E118" s="272"/>
      <c r="F118" s="271"/>
      <c r="G118" s="272"/>
      <c r="H118" s="271"/>
      <c r="I118" s="273"/>
      <c r="J118" s="271"/>
      <c r="K118" s="272"/>
      <c r="L118" s="274"/>
      <c r="M118" s="274"/>
      <c r="N118" s="274"/>
      <c r="O118" s="273"/>
      <c r="P118" s="271"/>
      <c r="Q118" s="271"/>
      <c r="R118" s="271"/>
      <c r="S118" s="273"/>
      <c r="T118" s="271"/>
      <c r="U118" s="271"/>
      <c r="V118" s="271"/>
      <c r="W118" s="275">
        <f t="shared" si="1"/>
        <v>1480.8000000000002</v>
      </c>
      <c r="X118" s="252"/>
    </row>
    <row r="119" spans="1:24" s="276" customFormat="1" ht="15.6">
      <c r="A119" s="268">
        <v>42321</v>
      </c>
      <c r="B119" s="269" t="s">
        <v>423</v>
      </c>
      <c r="C119" s="272">
        <v>1176</v>
      </c>
      <c r="D119" s="271">
        <v>0.8</v>
      </c>
      <c r="E119" s="272"/>
      <c r="F119" s="271"/>
      <c r="G119" s="272"/>
      <c r="H119" s="271"/>
      <c r="I119" s="273"/>
      <c r="J119" s="271"/>
      <c r="K119" s="272"/>
      <c r="L119" s="274"/>
      <c r="M119" s="274"/>
      <c r="N119" s="274"/>
      <c r="O119" s="273"/>
      <c r="P119" s="271"/>
      <c r="Q119" s="271"/>
      <c r="R119" s="271"/>
      <c r="S119" s="273"/>
      <c r="T119" s="271"/>
      <c r="U119" s="271"/>
      <c r="V119" s="271"/>
      <c r="W119" s="275">
        <f t="shared" si="1"/>
        <v>940.80000000000007</v>
      </c>
      <c r="X119" s="252"/>
    </row>
    <row r="120" spans="1:24" s="276" customFormat="1" ht="15.6">
      <c r="A120" s="268">
        <v>42321</v>
      </c>
      <c r="B120" s="269" t="s">
        <v>422</v>
      </c>
      <c r="C120" s="272">
        <v>2028</v>
      </c>
      <c r="D120" s="271">
        <v>0.8</v>
      </c>
      <c r="E120" s="272"/>
      <c r="F120" s="271"/>
      <c r="G120" s="272"/>
      <c r="H120" s="271"/>
      <c r="I120" s="273"/>
      <c r="J120" s="271"/>
      <c r="K120" s="272"/>
      <c r="L120" s="274"/>
      <c r="M120" s="274"/>
      <c r="N120" s="274"/>
      <c r="O120" s="273"/>
      <c r="P120" s="271"/>
      <c r="Q120" s="271"/>
      <c r="R120" s="271"/>
      <c r="S120" s="273"/>
      <c r="T120" s="271"/>
      <c r="U120" s="271"/>
      <c r="V120" s="271"/>
      <c r="W120" s="275">
        <f t="shared" si="1"/>
        <v>1622.4</v>
      </c>
      <c r="X120" s="252"/>
    </row>
    <row r="121" spans="1:24" s="276" customFormat="1" ht="15.6">
      <c r="A121" s="268">
        <v>42328</v>
      </c>
      <c r="B121" s="269" t="s">
        <v>423</v>
      </c>
      <c r="C121" s="272">
        <v>1744</v>
      </c>
      <c r="D121" s="271">
        <v>0.8</v>
      </c>
      <c r="E121" s="272"/>
      <c r="F121" s="271"/>
      <c r="G121" s="272"/>
      <c r="H121" s="271"/>
      <c r="I121" s="273"/>
      <c r="J121" s="271"/>
      <c r="K121" s="272"/>
      <c r="L121" s="274"/>
      <c r="M121" s="274"/>
      <c r="N121" s="274"/>
      <c r="O121" s="273"/>
      <c r="P121" s="271"/>
      <c r="Q121" s="271"/>
      <c r="R121" s="271"/>
      <c r="S121" s="273"/>
      <c r="T121" s="271"/>
      <c r="U121" s="271"/>
      <c r="V121" s="271"/>
      <c r="W121" s="275">
        <f t="shared" si="1"/>
        <v>1395.2</v>
      </c>
      <c r="X121" s="252"/>
    </row>
    <row r="122" spans="1:24" s="276" customFormat="1" ht="15.6">
      <c r="A122" s="268">
        <v>42328</v>
      </c>
      <c r="B122" s="269" t="s">
        <v>422</v>
      </c>
      <c r="C122" s="272">
        <v>1770</v>
      </c>
      <c r="D122" s="271">
        <v>0.8</v>
      </c>
      <c r="E122" s="272"/>
      <c r="F122" s="271"/>
      <c r="G122" s="272"/>
      <c r="H122" s="271"/>
      <c r="I122" s="273"/>
      <c r="J122" s="271"/>
      <c r="K122" s="272"/>
      <c r="L122" s="274"/>
      <c r="M122" s="274"/>
      <c r="N122" s="274"/>
      <c r="O122" s="273"/>
      <c r="P122" s="271"/>
      <c r="Q122" s="271"/>
      <c r="R122" s="271"/>
      <c r="S122" s="273"/>
      <c r="T122" s="271"/>
      <c r="U122" s="271"/>
      <c r="V122" s="271"/>
      <c r="W122" s="275">
        <f t="shared" si="1"/>
        <v>1416</v>
      </c>
      <c r="X122" s="252"/>
    </row>
    <row r="123" spans="1:24" s="276" customFormat="1" ht="15.6">
      <c r="A123" s="268">
        <v>42332</v>
      </c>
      <c r="B123" s="269" t="s">
        <v>424</v>
      </c>
      <c r="C123" s="272">
        <v>235</v>
      </c>
      <c r="D123" s="271">
        <v>1.3</v>
      </c>
      <c r="E123" s="272"/>
      <c r="F123" s="271"/>
      <c r="G123" s="272"/>
      <c r="H123" s="271"/>
      <c r="I123" s="273"/>
      <c r="J123" s="271"/>
      <c r="K123" s="272"/>
      <c r="L123" s="274"/>
      <c r="M123" s="274"/>
      <c r="N123" s="274"/>
      <c r="O123" s="273"/>
      <c r="P123" s="271"/>
      <c r="Q123" s="271"/>
      <c r="R123" s="271"/>
      <c r="S123" s="273"/>
      <c r="T123" s="271"/>
      <c r="U123" s="271">
        <v>12</v>
      </c>
      <c r="V123" s="271"/>
      <c r="W123" s="275">
        <f t="shared" si="1"/>
        <v>317.5</v>
      </c>
      <c r="X123" s="252"/>
    </row>
    <row r="124" spans="1:24" s="276" customFormat="1" ht="15.6">
      <c r="A124" s="268">
        <v>42335</v>
      </c>
      <c r="B124" s="269" t="s">
        <v>423</v>
      </c>
      <c r="C124" s="272">
        <v>1428</v>
      </c>
      <c r="D124" s="271">
        <v>0.8</v>
      </c>
      <c r="E124" s="272"/>
      <c r="F124" s="271"/>
      <c r="G124" s="272"/>
      <c r="H124" s="271"/>
      <c r="I124" s="273"/>
      <c r="J124" s="271"/>
      <c r="K124" s="272"/>
      <c r="L124" s="274"/>
      <c r="M124" s="274"/>
      <c r="N124" s="274"/>
      <c r="O124" s="273"/>
      <c r="P124" s="271"/>
      <c r="Q124" s="271"/>
      <c r="R124" s="271"/>
      <c r="S124" s="273"/>
      <c r="T124" s="271"/>
      <c r="U124" s="271"/>
      <c r="V124" s="271"/>
      <c r="W124" s="275">
        <f t="shared" si="1"/>
        <v>1142.4000000000001</v>
      </c>
      <c r="X124" s="252"/>
    </row>
    <row r="125" spans="1:24" s="276" customFormat="1" ht="15.6">
      <c r="A125" s="268">
        <v>42335</v>
      </c>
      <c r="B125" s="269" t="s">
        <v>422</v>
      </c>
      <c r="C125" s="272">
        <v>1852</v>
      </c>
      <c r="D125" s="271">
        <v>0.8</v>
      </c>
      <c r="E125" s="272"/>
      <c r="F125" s="271"/>
      <c r="G125" s="272"/>
      <c r="H125" s="271"/>
      <c r="I125" s="273"/>
      <c r="J125" s="271"/>
      <c r="K125" s="272"/>
      <c r="L125" s="274"/>
      <c r="M125" s="274"/>
      <c r="N125" s="274"/>
      <c r="O125" s="273"/>
      <c r="P125" s="271"/>
      <c r="Q125" s="271"/>
      <c r="R125" s="271"/>
      <c r="S125" s="273"/>
      <c r="T125" s="271"/>
      <c r="U125" s="271"/>
      <c r="V125" s="271"/>
      <c r="W125" s="275">
        <f t="shared" si="1"/>
        <v>1481.6000000000001</v>
      </c>
      <c r="X125" s="256">
        <f>SUM(W117:W125)</f>
        <v>10939.1</v>
      </c>
    </row>
    <row r="126" spans="1:24" s="276" customFormat="1" ht="15.6">
      <c r="A126" s="268">
        <v>42342</v>
      </c>
      <c r="B126" s="269" t="s">
        <v>423</v>
      </c>
      <c r="C126" s="272">
        <v>1638</v>
      </c>
      <c r="D126" s="271">
        <v>0.8</v>
      </c>
      <c r="E126" s="272"/>
      <c r="F126" s="271"/>
      <c r="G126" s="272"/>
      <c r="H126" s="271"/>
      <c r="I126" s="273"/>
      <c r="J126" s="271"/>
      <c r="K126" s="272"/>
      <c r="L126" s="274"/>
      <c r="M126" s="274"/>
      <c r="N126" s="274"/>
      <c r="O126" s="273"/>
      <c r="P126" s="271"/>
      <c r="Q126" s="271"/>
      <c r="R126" s="271"/>
      <c r="S126" s="273"/>
      <c r="T126" s="271"/>
      <c r="U126" s="271"/>
      <c r="V126" s="271"/>
      <c r="W126" s="275">
        <f t="shared" si="1"/>
        <v>1310.4000000000001</v>
      </c>
      <c r="X126" s="252"/>
    </row>
    <row r="127" spans="1:24" s="276" customFormat="1" ht="15.6">
      <c r="A127" s="268">
        <v>42342</v>
      </c>
      <c r="B127" s="269" t="s">
        <v>422</v>
      </c>
      <c r="C127" s="272">
        <v>1831</v>
      </c>
      <c r="D127" s="271">
        <v>0.8</v>
      </c>
      <c r="E127" s="272"/>
      <c r="F127" s="271"/>
      <c r="G127" s="272"/>
      <c r="H127" s="271"/>
      <c r="I127" s="273"/>
      <c r="J127" s="271"/>
      <c r="K127" s="272"/>
      <c r="L127" s="274"/>
      <c r="M127" s="274"/>
      <c r="N127" s="274"/>
      <c r="O127" s="273"/>
      <c r="P127" s="271"/>
      <c r="Q127" s="271"/>
      <c r="R127" s="271"/>
      <c r="S127" s="273"/>
      <c r="T127" s="271"/>
      <c r="U127" s="271"/>
      <c r="V127" s="271"/>
      <c r="W127" s="275">
        <f t="shared" si="1"/>
        <v>1464.8000000000002</v>
      </c>
      <c r="X127" s="252"/>
    </row>
    <row r="128" spans="1:24" s="276" customFormat="1" ht="15.6">
      <c r="A128" s="268">
        <v>42349</v>
      </c>
      <c r="B128" s="269" t="s">
        <v>423</v>
      </c>
      <c r="C128" s="272">
        <v>1468</v>
      </c>
      <c r="D128" s="271">
        <v>0.8</v>
      </c>
      <c r="E128" s="272"/>
      <c r="F128" s="271"/>
      <c r="G128" s="272"/>
      <c r="H128" s="271"/>
      <c r="I128" s="273"/>
      <c r="J128" s="271"/>
      <c r="K128" s="272"/>
      <c r="L128" s="274"/>
      <c r="M128" s="274"/>
      <c r="N128" s="274"/>
      <c r="O128" s="273"/>
      <c r="P128" s="271"/>
      <c r="Q128" s="271"/>
      <c r="R128" s="271"/>
      <c r="S128" s="273"/>
      <c r="T128" s="271"/>
      <c r="U128" s="271"/>
      <c r="V128" s="271"/>
      <c r="W128" s="275">
        <f t="shared" si="1"/>
        <v>1174.4000000000001</v>
      </c>
      <c r="X128" s="252"/>
    </row>
    <row r="129" spans="1:24" s="276" customFormat="1" ht="15.6">
      <c r="A129" s="268">
        <v>42349</v>
      </c>
      <c r="B129" s="269" t="s">
        <v>422</v>
      </c>
      <c r="C129" s="272">
        <v>1852</v>
      </c>
      <c r="D129" s="271">
        <v>0.8</v>
      </c>
      <c r="E129" s="272"/>
      <c r="F129" s="271"/>
      <c r="G129" s="272"/>
      <c r="H129" s="271"/>
      <c r="I129" s="273"/>
      <c r="J129" s="271"/>
      <c r="K129" s="272"/>
      <c r="L129" s="274"/>
      <c r="M129" s="274"/>
      <c r="N129" s="274"/>
      <c r="O129" s="273"/>
      <c r="P129" s="271"/>
      <c r="Q129" s="271"/>
      <c r="R129" s="271"/>
      <c r="S129" s="273"/>
      <c r="T129" s="271"/>
      <c r="U129" s="271"/>
      <c r="V129" s="271"/>
      <c r="W129" s="275">
        <f t="shared" si="1"/>
        <v>1481.6000000000001</v>
      </c>
      <c r="X129" s="252"/>
    </row>
    <row r="130" spans="1:24" s="276" customFormat="1" ht="16.2" thickBot="1">
      <c r="A130" s="290">
        <v>42356</v>
      </c>
      <c r="B130" s="291" t="s">
        <v>422</v>
      </c>
      <c r="C130" s="292">
        <v>1020</v>
      </c>
      <c r="D130" s="293">
        <v>0.8</v>
      </c>
      <c r="E130" s="292"/>
      <c r="F130" s="293"/>
      <c r="G130" s="292"/>
      <c r="H130" s="293"/>
      <c r="I130" s="294"/>
      <c r="J130" s="293"/>
      <c r="K130" s="292"/>
      <c r="L130" s="295"/>
      <c r="M130" s="295"/>
      <c r="N130" s="295"/>
      <c r="O130" s="294"/>
      <c r="P130" s="293"/>
      <c r="Q130" s="293"/>
      <c r="R130" s="293"/>
      <c r="S130" s="294"/>
      <c r="T130" s="293"/>
      <c r="U130" s="293"/>
      <c r="V130" s="293"/>
      <c r="W130" s="296">
        <f t="shared" si="1"/>
        <v>816</v>
      </c>
      <c r="X130" s="297">
        <f>SUM(W126:W130)</f>
        <v>6247.2000000000007</v>
      </c>
    </row>
    <row r="131" spans="1:24" s="276" customFormat="1" ht="15.6">
      <c r="A131" s="268">
        <v>42006</v>
      </c>
      <c r="B131" s="268" t="s">
        <v>422</v>
      </c>
      <c r="C131" s="272"/>
      <c r="D131" s="271"/>
      <c r="E131" s="272"/>
      <c r="F131" s="271"/>
      <c r="G131" s="272">
        <v>1662</v>
      </c>
      <c r="H131" s="271">
        <v>0.8</v>
      </c>
      <c r="I131" s="273"/>
      <c r="J131" s="271"/>
      <c r="K131" s="272"/>
      <c r="L131" s="274"/>
      <c r="M131" s="274"/>
      <c r="N131" s="274"/>
      <c r="O131" s="273"/>
      <c r="P131" s="271"/>
      <c r="Q131" s="271"/>
      <c r="R131" s="271"/>
      <c r="S131" s="273"/>
      <c r="T131" s="271"/>
      <c r="U131" s="271"/>
      <c r="V131" s="271"/>
      <c r="W131" s="275">
        <f t="shared" si="1"/>
        <v>1329.6000000000001</v>
      </c>
      <c r="X131" s="252"/>
    </row>
    <row r="132" spans="1:24" s="276" customFormat="1" ht="15.6">
      <c r="A132" s="268">
        <v>42009</v>
      </c>
      <c r="B132" s="269" t="s">
        <v>422</v>
      </c>
      <c r="C132" s="272"/>
      <c r="D132" s="271"/>
      <c r="E132" s="272"/>
      <c r="F132" s="271"/>
      <c r="G132" s="272"/>
      <c r="H132" s="271"/>
      <c r="I132" s="273"/>
      <c r="J132" s="271"/>
      <c r="K132" s="272">
        <v>450</v>
      </c>
      <c r="L132" s="274">
        <v>1.31</v>
      </c>
      <c r="M132" s="274"/>
      <c r="N132" s="274"/>
      <c r="O132" s="273"/>
      <c r="P132" s="271"/>
      <c r="Q132" s="271"/>
      <c r="R132" s="271"/>
      <c r="S132" s="273"/>
      <c r="T132" s="271"/>
      <c r="U132" s="271"/>
      <c r="V132" s="271">
        <v>35.369999999999997</v>
      </c>
      <c r="W132" s="275">
        <f t="shared" si="1"/>
        <v>624.87</v>
      </c>
      <c r="X132" s="252"/>
    </row>
    <row r="133" spans="1:24" s="276" customFormat="1" ht="15.6">
      <c r="A133" s="268">
        <v>42013</v>
      </c>
      <c r="B133" s="269" t="s">
        <v>422</v>
      </c>
      <c r="C133" s="272"/>
      <c r="D133" s="271"/>
      <c r="E133" s="272"/>
      <c r="F133" s="271"/>
      <c r="G133" s="272">
        <v>1689</v>
      </c>
      <c r="H133" s="271">
        <v>0.8</v>
      </c>
      <c r="I133" s="273"/>
      <c r="J133" s="271"/>
      <c r="K133" s="272"/>
      <c r="L133" s="274"/>
      <c r="M133" s="274"/>
      <c r="N133" s="274"/>
      <c r="O133" s="273"/>
      <c r="P133" s="271"/>
      <c r="Q133" s="271"/>
      <c r="R133" s="271"/>
      <c r="S133" s="273"/>
      <c r="T133" s="271"/>
      <c r="U133" s="271"/>
      <c r="V133" s="271"/>
      <c r="W133" s="275">
        <f t="shared" si="1"/>
        <v>1351.2</v>
      </c>
      <c r="X133" s="252"/>
    </row>
    <row r="134" spans="1:24" s="276" customFormat="1" ht="15.6">
      <c r="A134" s="268">
        <v>42016</v>
      </c>
      <c r="B134" s="269" t="s">
        <v>422</v>
      </c>
      <c r="C134" s="272"/>
      <c r="D134" s="271"/>
      <c r="E134" s="272"/>
      <c r="F134" s="271"/>
      <c r="G134" s="272"/>
      <c r="H134" s="271"/>
      <c r="I134" s="273"/>
      <c r="J134" s="271"/>
      <c r="K134" s="270">
        <v>2300</v>
      </c>
      <c r="L134" s="274">
        <v>1.26</v>
      </c>
      <c r="M134" s="274"/>
      <c r="N134" s="274"/>
      <c r="O134" s="273"/>
      <c r="P134" s="271"/>
      <c r="Q134" s="271"/>
      <c r="R134" s="271"/>
      <c r="S134" s="273"/>
      <c r="T134" s="271"/>
      <c r="U134" s="271"/>
      <c r="V134" s="271">
        <v>173.88</v>
      </c>
      <c r="W134" s="275">
        <f t="shared" si="1"/>
        <v>3071.88</v>
      </c>
      <c r="X134" s="252"/>
    </row>
    <row r="135" spans="1:24" s="276" customFormat="1" ht="15.6">
      <c r="A135" s="268">
        <v>42018</v>
      </c>
      <c r="B135" s="268" t="s">
        <v>422</v>
      </c>
      <c r="C135" s="272"/>
      <c r="D135" s="271"/>
      <c r="E135" s="272"/>
      <c r="F135" s="271"/>
      <c r="G135" s="272">
        <v>500</v>
      </c>
      <c r="H135" s="271">
        <v>1.3</v>
      </c>
      <c r="I135" s="273"/>
      <c r="J135" s="271"/>
      <c r="K135" s="272"/>
      <c r="L135" s="274"/>
      <c r="M135" s="274"/>
      <c r="N135" s="274"/>
      <c r="O135" s="273">
        <v>2</v>
      </c>
      <c r="P135" s="271">
        <v>175</v>
      </c>
      <c r="Q135" s="271"/>
      <c r="R135" s="271"/>
      <c r="S135" s="273"/>
      <c r="T135" s="271"/>
      <c r="U135" s="271"/>
      <c r="V135" s="271"/>
      <c r="W135" s="275">
        <f t="shared" si="1"/>
        <v>1000</v>
      </c>
      <c r="X135" s="252"/>
    </row>
    <row r="136" spans="1:24" s="276" customFormat="1" ht="15.6">
      <c r="A136" s="268">
        <v>42018</v>
      </c>
      <c r="B136" s="269" t="s">
        <v>422</v>
      </c>
      <c r="C136" s="272"/>
      <c r="D136" s="271"/>
      <c r="E136" s="272"/>
      <c r="F136" s="271"/>
      <c r="G136" s="272"/>
      <c r="H136" s="271"/>
      <c r="I136" s="273">
        <v>200</v>
      </c>
      <c r="J136" s="271">
        <v>2.75</v>
      </c>
      <c r="K136" s="272"/>
      <c r="L136" s="274"/>
      <c r="M136" s="274"/>
      <c r="N136" s="274"/>
      <c r="O136" s="273"/>
      <c r="P136" s="271"/>
      <c r="Q136" s="271"/>
      <c r="R136" s="271"/>
      <c r="S136" s="273"/>
      <c r="T136" s="271"/>
      <c r="U136" s="271"/>
      <c r="V136" s="271"/>
      <c r="W136" s="275">
        <f t="shared" si="1"/>
        <v>550</v>
      </c>
      <c r="X136" s="252"/>
    </row>
    <row r="137" spans="1:24" s="276" customFormat="1" ht="15.6">
      <c r="A137" s="268">
        <v>42020</v>
      </c>
      <c r="B137" s="269" t="s">
        <v>422</v>
      </c>
      <c r="C137" s="272"/>
      <c r="D137" s="271"/>
      <c r="E137" s="272"/>
      <c r="F137" s="271"/>
      <c r="G137" s="272">
        <v>1743</v>
      </c>
      <c r="H137" s="271">
        <v>0.8</v>
      </c>
      <c r="I137" s="273"/>
      <c r="J137" s="271"/>
      <c r="K137" s="272"/>
      <c r="L137" s="274"/>
      <c r="M137" s="274"/>
      <c r="N137" s="274"/>
      <c r="O137" s="273"/>
      <c r="P137" s="271"/>
      <c r="Q137" s="271"/>
      <c r="R137" s="271"/>
      <c r="S137" s="273"/>
      <c r="T137" s="271"/>
      <c r="U137" s="271"/>
      <c r="V137" s="271"/>
      <c r="W137" s="275">
        <f t="shared" ref="W137:W200" si="2">C137*D137+E137*F137+G137*H137+I137*J137+K137*L137+M137*N137+O137*P137+Q137*R137+S137*T137+U137+V137</f>
        <v>1394.4</v>
      </c>
      <c r="X137" s="252"/>
    </row>
    <row r="138" spans="1:24" s="276" customFormat="1" ht="15.6">
      <c r="A138" s="268">
        <v>42027</v>
      </c>
      <c r="B138" s="269" t="s">
        <v>422</v>
      </c>
      <c r="C138" s="272"/>
      <c r="D138" s="271"/>
      <c r="E138" s="272"/>
      <c r="F138" s="271"/>
      <c r="G138" s="272">
        <v>1553</v>
      </c>
      <c r="H138" s="271">
        <v>0.8</v>
      </c>
      <c r="I138" s="273"/>
      <c r="J138" s="271"/>
      <c r="K138" s="272"/>
      <c r="L138" s="274"/>
      <c r="M138" s="274"/>
      <c r="N138" s="274"/>
      <c r="O138" s="273"/>
      <c r="P138" s="271"/>
      <c r="Q138" s="271"/>
      <c r="R138" s="271"/>
      <c r="S138" s="273"/>
      <c r="T138" s="271"/>
      <c r="U138" s="271"/>
      <c r="V138" s="271"/>
      <c r="W138" s="275">
        <f t="shared" si="2"/>
        <v>1242.4000000000001</v>
      </c>
      <c r="X138" s="252"/>
    </row>
    <row r="139" spans="1:24" s="276" customFormat="1" ht="15.6">
      <c r="A139" s="268">
        <v>42031</v>
      </c>
      <c r="B139" s="269" t="s">
        <v>422</v>
      </c>
      <c r="C139" s="272"/>
      <c r="D139" s="271"/>
      <c r="E139" s="272"/>
      <c r="F139" s="271"/>
      <c r="G139" s="272">
        <v>425</v>
      </c>
      <c r="H139" s="271">
        <v>1.3</v>
      </c>
      <c r="I139" s="273"/>
      <c r="J139" s="271"/>
      <c r="K139" s="272"/>
      <c r="L139" s="274"/>
      <c r="M139" s="274"/>
      <c r="N139" s="274"/>
      <c r="O139" s="273"/>
      <c r="P139" s="271"/>
      <c r="Q139" s="271"/>
      <c r="R139" s="271"/>
      <c r="S139" s="273"/>
      <c r="T139" s="271"/>
      <c r="U139" s="271"/>
      <c r="V139" s="271"/>
      <c r="W139" s="275">
        <f t="shared" si="2"/>
        <v>552.5</v>
      </c>
      <c r="X139" s="252"/>
    </row>
    <row r="140" spans="1:24" s="276" customFormat="1" ht="15.6">
      <c r="A140" s="268">
        <v>42031</v>
      </c>
      <c r="B140" s="269" t="s">
        <v>422</v>
      </c>
      <c r="C140" s="272"/>
      <c r="D140" s="271"/>
      <c r="E140" s="272"/>
      <c r="F140" s="271"/>
      <c r="G140" s="272"/>
      <c r="H140" s="271"/>
      <c r="I140" s="273">
        <v>250</v>
      </c>
      <c r="J140" s="271">
        <v>2.75</v>
      </c>
      <c r="K140" s="272"/>
      <c r="L140" s="274"/>
      <c r="M140" s="274"/>
      <c r="N140" s="274"/>
      <c r="O140" s="273"/>
      <c r="P140" s="271"/>
      <c r="Q140" s="271"/>
      <c r="R140" s="271"/>
      <c r="S140" s="273"/>
      <c r="T140" s="271"/>
      <c r="U140" s="271"/>
      <c r="V140" s="271"/>
      <c r="W140" s="275">
        <f t="shared" si="2"/>
        <v>687.5</v>
      </c>
      <c r="X140" s="252"/>
    </row>
    <row r="141" spans="1:24" s="276" customFormat="1" ht="15.6">
      <c r="A141" s="268">
        <v>42031</v>
      </c>
      <c r="B141" s="269" t="s">
        <v>422</v>
      </c>
      <c r="C141" s="272"/>
      <c r="D141" s="271"/>
      <c r="E141" s="272"/>
      <c r="F141" s="271"/>
      <c r="G141" s="272"/>
      <c r="H141" s="271"/>
      <c r="I141" s="273"/>
      <c r="J141" s="271"/>
      <c r="K141" s="272"/>
      <c r="L141" s="274"/>
      <c r="M141" s="274"/>
      <c r="N141" s="274"/>
      <c r="O141" s="273">
        <v>2</v>
      </c>
      <c r="P141" s="271">
        <v>175</v>
      </c>
      <c r="Q141" s="271"/>
      <c r="R141" s="271"/>
      <c r="S141" s="273"/>
      <c r="T141" s="271"/>
      <c r="U141" s="271"/>
      <c r="V141" s="271"/>
      <c r="W141" s="275">
        <f t="shared" si="2"/>
        <v>350</v>
      </c>
      <c r="X141" s="252"/>
    </row>
    <row r="142" spans="1:24" s="276" customFormat="1" ht="15.6">
      <c r="A142" s="268">
        <v>42034</v>
      </c>
      <c r="B142" s="269" t="s">
        <v>422</v>
      </c>
      <c r="C142" s="270"/>
      <c r="D142" s="271"/>
      <c r="E142" s="272"/>
      <c r="F142" s="271"/>
      <c r="G142" s="272">
        <v>1553</v>
      </c>
      <c r="H142" s="271">
        <v>0.8</v>
      </c>
      <c r="I142" s="273"/>
      <c r="J142" s="271"/>
      <c r="K142" s="272"/>
      <c r="L142" s="274"/>
      <c r="M142" s="274"/>
      <c r="N142" s="274"/>
      <c r="O142" s="273"/>
      <c r="P142" s="271"/>
      <c r="Q142" s="271"/>
      <c r="R142" s="271"/>
      <c r="S142" s="273"/>
      <c r="T142" s="271"/>
      <c r="U142" s="271"/>
      <c r="V142" s="271"/>
      <c r="W142" s="275">
        <f t="shared" si="2"/>
        <v>1242.4000000000001</v>
      </c>
      <c r="X142" s="252"/>
    </row>
    <row r="143" spans="1:24" s="276" customFormat="1" ht="15.6">
      <c r="A143" s="268">
        <v>42034</v>
      </c>
      <c r="B143" s="269" t="s">
        <v>422</v>
      </c>
      <c r="C143" s="272"/>
      <c r="D143" s="271"/>
      <c r="E143" s="272"/>
      <c r="F143" s="271"/>
      <c r="G143" s="272"/>
      <c r="H143" s="271"/>
      <c r="I143" s="273"/>
      <c r="J143" s="271"/>
      <c r="K143" s="272"/>
      <c r="L143" s="274"/>
      <c r="M143" s="274">
        <v>45546</v>
      </c>
      <c r="N143" s="274">
        <v>0.23</v>
      </c>
      <c r="O143" s="273"/>
      <c r="P143" s="271"/>
      <c r="Q143" s="271"/>
      <c r="R143" s="271"/>
      <c r="S143" s="273"/>
      <c r="T143" s="271"/>
      <c r="U143" s="271"/>
      <c r="V143" s="271"/>
      <c r="W143" s="275">
        <f t="shared" si="2"/>
        <v>10475.58</v>
      </c>
      <c r="X143" s="256">
        <f>SUM(W131:W143)</f>
        <v>23872.33</v>
      </c>
    </row>
    <row r="144" spans="1:24" s="276" customFormat="1" ht="15.6">
      <c r="A144" s="268">
        <v>42042</v>
      </c>
      <c r="B144" s="269" t="s">
        <v>422</v>
      </c>
      <c r="C144" s="272"/>
      <c r="D144" s="271"/>
      <c r="E144" s="272"/>
      <c r="F144" s="271"/>
      <c r="G144" s="272">
        <v>1471</v>
      </c>
      <c r="H144" s="271">
        <v>0.8</v>
      </c>
      <c r="I144" s="273"/>
      <c r="J144" s="271"/>
      <c r="K144" s="272"/>
      <c r="L144" s="274"/>
      <c r="M144" s="274"/>
      <c r="N144" s="274"/>
      <c r="O144" s="273"/>
      <c r="P144" s="271"/>
      <c r="Q144" s="271"/>
      <c r="R144" s="271"/>
      <c r="S144" s="273"/>
      <c r="T144" s="271"/>
      <c r="U144" s="271"/>
      <c r="V144" s="271"/>
      <c r="W144" s="275">
        <f t="shared" si="2"/>
        <v>1176.8</v>
      </c>
      <c r="X144" s="252"/>
    </row>
    <row r="145" spans="1:34" s="276" customFormat="1" ht="15.6">
      <c r="A145" s="268">
        <v>42045</v>
      </c>
      <c r="B145" s="269" t="s">
        <v>422</v>
      </c>
      <c r="C145" s="270"/>
      <c r="D145" s="271"/>
      <c r="E145" s="272"/>
      <c r="F145" s="271"/>
      <c r="G145" s="272">
        <v>540</v>
      </c>
      <c r="H145" s="271">
        <v>1.3</v>
      </c>
      <c r="I145" s="273"/>
      <c r="J145" s="271"/>
      <c r="K145" s="272"/>
      <c r="L145" s="274"/>
      <c r="M145" s="274"/>
      <c r="N145" s="274"/>
      <c r="O145" s="273"/>
      <c r="P145" s="271"/>
      <c r="Q145" s="271"/>
      <c r="R145" s="271"/>
      <c r="S145" s="273"/>
      <c r="T145" s="271"/>
      <c r="U145" s="271"/>
      <c r="V145" s="271"/>
      <c r="W145" s="275">
        <f t="shared" si="2"/>
        <v>702</v>
      </c>
      <c r="X145" s="252"/>
    </row>
    <row r="146" spans="1:34" s="276" customFormat="1" ht="15.6">
      <c r="A146" s="268">
        <v>42045</v>
      </c>
      <c r="B146" s="269" t="s">
        <v>422</v>
      </c>
      <c r="C146" s="278"/>
      <c r="D146" s="279"/>
      <c r="E146" s="278"/>
      <c r="F146" s="279"/>
      <c r="G146" s="278"/>
      <c r="H146" s="279"/>
      <c r="I146" s="280">
        <v>215</v>
      </c>
      <c r="J146" s="279">
        <v>2.75</v>
      </c>
      <c r="K146" s="278"/>
      <c r="L146" s="281"/>
      <c r="M146" s="281"/>
      <c r="N146" s="281"/>
      <c r="O146" s="280"/>
      <c r="P146" s="279"/>
      <c r="Q146" s="279"/>
      <c r="R146" s="279"/>
      <c r="S146" s="280"/>
      <c r="T146" s="279"/>
      <c r="U146" s="279"/>
      <c r="V146" s="279"/>
      <c r="W146" s="275">
        <f t="shared" si="2"/>
        <v>591.25</v>
      </c>
      <c r="X146" s="252"/>
      <c r="Y146" s="277"/>
      <c r="Z146" s="277"/>
      <c r="AA146" s="277"/>
      <c r="AB146" s="277"/>
      <c r="AC146" s="277"/>
      <c r="AD146" s="277"/>
      <c r="AE146" s="277"/>
      <c r="AF146" s="277"/>
      <c r="AG146" s="277"/>
      <c r="AH146" s="277"/>
    </row>
    <row r="147" spans="1:34" s="276" customFormat="1" ht="15.6">
      <c r="A147" s="268">
        <v>42045</v>
      </c>
      <c r="B147" s="269" t="s">
        <v>422</v>
      </c>
      <c r="C147" s="272"/>
      <c r="D147" s="271"/>
      <c r="E147" s="272"/>
      <c r="F147" s="271"/>
      <c r="G147" s="272"/>
      <c r="H147" s="271"/>
      <c r="I147" s="273"/>
      <c r="J147" s="271"/>
      <c r="K147" s="272">
        <v>2300</v>
      </c>
      <c r="L147" s="274">
        <v>1.26</v>
      </c>
      <c r="M147" s="274"/>
      <c r="N147" s="274"/>
      <c r="O147" s="273"/>
      <c r="P147" s="271"/>
      <c r="Q147" s="271"/>
      <c r="R147" s="271"/>
      <c r="S147" s="273"/>
      <c r="T147" s="271"/>
      <c r="U147" s="271"/>
      <c r="V147" s="271">
        <v>173.88</v>
      </c>
      <c r="W147" s="275">
        <f t="shared" si="2"/>
        <v>3071.88</v>
      </c>
      <c r="X147" s="252"/>
    </row>
    <row r="148" spans="1:34" s="276" customFormat="1" ht="15.6">
      <c r="A148" s="268">
        <v>42048</v>
      </c>
      <c r="B148" s="269" t="s">
        <v>422</v>
      </c>
      <c r="C148" s="278"/>
      <c r="D148" s="279"/>
      <c r="E148" s="278"/>
      <c r="F148" s="279"/>
      <c r="G148" s="278">
        <v>1580</v>
      </c>
      <c r="H148" s="279">
        <v>0.8</v>
      </c>
      <c r="I148" s="280"/>
      <c r="J148" s="279"/>
      <c r="K148" s="278"/>
      <c r="L148" s="281"/>
      <c r="M148" s="281"/>
      <c r="N148" s="281"/>
      <c r="O148" s="280"/>
      <c r="P148" s="279"/>
      <c r="Q148" s="279"/>
      <c r="R148" s="279"/>
      <c r="S148" s="280"/>
      <c r="T148" s="279"/>
      <c r="U148" s="279"/>
      <c r="V148" s="279"/>
      <c r="W148" s="275">
        <f t="shared" si="2"/>
        <v>1264</v>
      </c>
      <c r="X148" s="252"/>
      <c r="Y148" s="277"/>
      <c r="Z148" s="277"/>
      <c r="AA148" s="277"/>
      <c r="AB148" s="277"/>
      <c r="AC148" s="277"/>
      <c r="AD148" s="277"/>
      <c r="AE148" s="277"/>
      <c r="AF148" s="277"/>
      <c r="AG148" s="277"/>
      <c r="AH148" s="277"/>
    </row>
    <row r="149" spans="1:34" s="276" customFormat="1" ht="15.6">
      <c r="A149" s="268">
        <v>42055</v>
      </c>
      <c r="B149" s="269" t="s">
        <v>422</v>
      </c>
      <c r="C149" s="272"/>
      <c r="D149" s="271"/>
      <c r="E149" s="272"/>
      <c r="F149" s="271"/>
      <c r="G149" s="272">
        <v>1390</v>
      </c>
      <c r="H149" s="271">
        <v>0.8</v>
      </c>
      <c r="I149" s="273"/>
      <c r="J149" s="271"/>
      <c r="K149" s="272"/>
      <c r="L149" s="274"/>
      <c r="M149" s="274"/>
      <c r="N149" s="274"/>
      <c r="O149" s="273"/>
      <c r="P149" s="271"/>
      <c r="Q149" s="271"/>
      <c r="R149" s="271"/>
      <c r="S149" s="273"/>
      <c r="T149" s="271"/>
      <c r="U149" s="271"/>
      <c r="V149" s="271"/>
      <c r="W149" s="275">
        <f t="shared" si="2"/>
        <v>1112</v>
      </c>
      <c r="X149" s="252"/>
    </row>
    <row r="150" spans="1:34" s="276" customFormat="1" ht="15.6">
      <c r="A150" s="268">
        <v>42059</v>
      </c>
      <c r="B150" s="269" t="s">
        <v>422</v>
      </c>
      <c r="C150" s="272"/>
      <c r="D150" s="271"/>
      <c r="E150" s="272"/>
      <c r="F150" s="271"/>
      <c r="G150" s="272">
        <v>825</v>
      </c>
      <c r="H150" s="271">
        <v>1.3</v>
      </c>
      <c r="I150" s="273"/>
      <c r="J150" s="271"/>
      <c r="K150" s="272"/>
      <c r="L150" s="274"/>
      <c r="M150" s="274"/>
      <c r="N150" s="274"/>
      <c r="O150" s="273"/>
      <c r="P150" s="271"/>
      <c r="Q150" s="271"/>
      <c r="R150" s="271"/>
      <c r="S150" s="273"/>
      <c r="T150" s="271"/>
      <c r="U150" s="271"/>
      <c r="V150" s="271"/>
      <c r="W150" s="275">
        <f t="shared" si="2"/>
        <v>1072.5</v>
      </c>
      <c r="X150" s="252"/>
    </row>
    <row r="151" spans="1:34" s="276" customFormat="1" ht="15.6">
      <c r="A151" s="268">
        <v>42059</v>
      </c>
      <c r="B151" s="269" t="s">
        <v>422</v>
      </c>
      <c r="C151" s="272"/>
      <c r="D151" s="271"/>
      <c r="E151" s="272"/>
      <c r="F151" s="271"/>
      <c r="G151" s="272"/>
      <c r="H151" s="271"/>
      <c r="I151" s="273">
        <v>260</v>
      </c>
      <c r="J151" s="271">
        <v>2.75</v>
      </c>
      <c r="K151" s="272"/>
      <c r="L151" s="274"/>
      <c r="M151" s="274"/>
      <c r="N151" s="274"/>
      <c r="O151" s="273"/>
      <c r="P151" s="271"/>
      <c r="Q151" s="271"/>
      <c r="R151" s="271"/>
      <c r="S151" s="273"/>
      <c r="T151" s="271"/>
      <c r="U151" s="271"/>
      <c r="V151" s="271"/>
      <c r="W151" s="275">
        <f t="shared" si="2"/>
        <v>715</v>
      </c>
      <c r="X151" s="252"/>
    </row>
    <row r="152" spans="1:34" s="276" customFormat="1" ht="15.6">
      <c r="A152" s="268">
        <v>42059</v>
      </c>
      <c r="B152" s="269" t="s">
        <v>422</v>
      </c>
      <c r="C152" s="272"/>
      <c r="D152" s="271"/>
      <c r="E152" s="272"/>
      <c r="F152" s="271"/>
      <c r="G152" s="272"/>
      <c r="H152" s="271"/>
      <c r="I152" s="273"/>
      <c r="J152" s="271"/>
      <c r="K152" s="272"/>
      <c r="L152" s="274"/>
      <c r="M152" s="274"/>
      <c r="N152" s="274"/>
      <c r="O152" s="273">
        <v>2</v>
      </c>
      <c r="P152" s="271">
        <v>175</v>
      </c>
      <c r="Q152" s="271"/>
      <c r="R152" s="271"/>
      <c r="S152" s="273"/>
      <c r="T152" s="271"/>
      <c r="U152" s="271"/>
      <c r="V152" s="271"/>
      <c r="W152" s="275">
        <f t="shared" si="2"/>
        <v>350</v>
      </c>
      <c r="X152" s="256">
        <f>SUM(W144:W152)</f>
        <v>10055.43</v>
      </c>
    </row>
    <row r="153" spans="1:34" s="276" customFormat="1" ht="15.6">
      <c r="A153" s="268">
        <v>42069</v>
      </c>
      <c r="B153" s="269" t="s">
        <v>422</v>
      </c>
      <c r="C153" s="272"/>
      <c r="D153" s="271"/>
      <c r="E153" s="272"/>
      <c r="F153" s="271"/>
      <c r="G153" s="272">
        <v>1117</v>
      </c>
      <c r="H153" s="271">
        <v>0.8</v>
      </c>
      <c r="I153" s="273"/>
      <c r="J153" s="271"/>
      <c r="K153" s="272"/>
      <c r="L153" s="274"/>
      <c r="M153" s="274"/>
      <c r="N153" s="274"/>
      <c r="O153" s="273"/>
      <c r="P153" s="271"/>
      <c r="Q153" s="271"/>
      <c r="R153" s="271"/>
      <c r="S153" s="273"/>
      <c r="T153" s="271"/>
      <c r="U153" s="271"/>
      <c r="V153" s="271"/>
      <c r="W153" s="275">
        <f t="shared" si="2"/>
        <v>893.6</v>
      </c>
      <c r="X153" s="252"/>
    </row>
    <row r="154" spans="1:34" s="276" customFormat="1" ht="15.6">
      <c r="A154" s="268">
        <v>42073</v>
      </c>
      <c r="B154" s="269" t="s">
        <v>422</v>
      </c>
      <c r="C154" s="272"/>
      <c r="D154" s="271"/>
      <c r="E154" s="272"/>
      <c r="F154" s="271"/>
      <c r="G154" s="272">
        <v>800</v>
      </c>
      <c r="H154" s="271">
        <v>1.3</v>
      </c>
      <c r="I154" s="273"/>
      <c r="J154" s="271"/>
      <c r="K154" s="272"/>
      <c r="L154" s="274"/>
      <c r="M154" s="274"/>
      <c r="N154" s="274"/>
      <c r="O154" s="273"/>
      <c r="P154" s="271"/>
      <c r="Q154" s="271"/>
      <c r="R154" s="271"/>
      <c r="S154" s="273"/>
      <c r="T154" s="271"/>
      <c r="U154" s="271"/>
      <c r="V154" s="271"/>
      <c r="W154" s="275">
        <f t="shared" si="2"/>
        <v>1040</v>
      </c>
      <c r="X154" s="252"/>
    </row>
    <row r="155" spans="1:34" s="276" customFormat="1" ht="15.6">
      <c r="A155" s="268">
        <v>42073</v>
      </c>
      <c r="B155" s="269" t="s">
        <v>422</v>
      </c>
      <c r="C155" s="272"/>
      <c r="D155" s="271"/>
      <c r="E155" s="272"/>
      <c r="F155" s="271"/>
      <c r="G155" s="272"/>
      <c r="H155" s="271"/>
      <c r="I155" s="273">
        <v>300</v>
      </c>
      <c r="J155" s="271">
        <v>2.75</v>
      </c>
      <c r="K155" s="272"/>
      <c r="L155" s="274"/>
      <c r="M155" s="274"/>
      <c r="N155" s="274"/>
      <c r="O155" s="273"/>
      <c r="P155" s="271"/>
      <c r="Q155" s="271"/>
      <c r="R155" s="271"/>
      <c r="S155" s="273"/>
      <c r="T155" s="271"/>
      <c r="U155" s="271"/>
      <c r="V155" s="271"/>
      <c r="W155" s="275">
        <f t="shared" si="2"/>
        <v>825</v>
      </c>
      <c r="X155" s="252"/>
    </row>
    <row r="156" spans="1:34" s="276" customFormat="1" ht="15.6">
      <c r="A156" s="268">
        <v>42073</v>
      </c>
      <c r="B156" s="269" t="s">
        <v>422</v>
      </c>
      <c r="C156" s="272"/>
      <c r="D156" s="271"/>
      <c r="E156" s="272"/>
      <c r="F156" s="271"/>
      <c r="G156" s="272"/>
      <c r="H156" s="271"/>
      <c r="I156" s="273"/>
      <c r="J156" s="271"/>
      <c r="K156" s="272"/>
      <c r="L156" s="274"/>
      <c r="M156" s="274"/>
      <c r="N156" s="274"/>
      <c r="O156" s="273">
        <v>2</v>
      </c>
      <c r="P156" s="271">
        <v>175</v>
      </c>
      <c r="Q156" s="271"/>
      <c r="R156" s="271"/>
      <c r="S156" s="273"/>
      <c r="T156" s="271"/>
      <c r="U156" s="271"/>
      <c r="V156" s="271"/>
      <c r="W156" s="275">
        <f t="shared" si="2"/>
        <v>350</v>
      </c>
      <c r="X156" s="252"/>
    </row>
    <row r="157" spans="1:34" s="276" customFormat="1" ht="15.6">
      <c r="A157" s="268">
        <v>42074</v>
      </c>
      <c r="B157" s="269" t="s">
        <v>422</v>
      </c>
      <c r="C157" s="272"/>
      <c r="D157" s="271"/>
      <c r="E157" s="272"/>
      <c r="F157" s="271"/>
      <c r="G157" s="272">
        <v>1471</v>
      </c>
      <c r="H157" s="271">
        <v>0.8</v>
      </c>
      <c r="I157" s="273"/>
      <c r="J157" s="271"/>
      <c r="K157" s="272"/>
      <c r="L157" s="274"/>
      <c r="M157" s="274"/>
      <c r="N157" s="274"/>
      <c r="O157" s="273"/>
      <c r="P157" s="271"/>
      <c r="Q157" s="271"/>
      <c r="R157" s="271"/>
      <c r="S157" s="273"/>
      <c r="T157" s="271"/>
      <c r="U157" s="271"/>
      <c r="V157" s="271"/>
      <c r="W157" s="275">
        <f t="shared" si="2"/>
        <v>1176.8</v>
      </c>
      <c r="X157" s="252"/>
    </row>
    <row r="158" spans="1:34" s="276" customFormat="1" ht="15.6">
      <c r="A158" s="268">
        <v>42076</v>
      </c>
      <c r="B158" s="269" t="s">
        <v>422</v>
      </c>
      <c r="C158" s="270"/>
      <c r="D158" s="271"/>
      <c r="E158" s="272"/>
      <c r="F158" s="271"/>
      <c r="G158" s="272">
        <v>763</v>
      </c>
      <c r="H158" s="271">
        <v>0.8</v>
      </c>
      <c r="I158" s="273"/>
      <c r="J158" s="271"/>
      <c r="K158" s="272"/>
      <c r="L158" s="274"/>
      <c r="M158" s="274"/>
      <c r="N158" s="274"/>
      <c r="O158" s="273"/>
      <c r="P158" s="271"/>
      <c r="Q158" s="271"/>
      <c r="R158" s="271"/>
      <c r="S158" s="273"/>
      <c r="T158" s="271"/>
      <c r="U158" s="271"/>
      <c r="V158" s="271"/>
      <c r="W158" s="275">
        <f t="shared" si="2"/>
        <v>610.4</v>
      </c>
      <c r="X158" s="252"/>
    </row>
    <row r="159" spans="1:34" s="282" customFormat="1" ht="15.6">
      <c r="A159" s="268">
        <v>42082</v>
      </c>
      <c r="B159" s="269" t="s">
        <v>422</v>
      </c>
      <c r="C159" s="272"/>
      <c r="D159" s="271"/>
      <c r="E159" s="272"/>
      <c r="F159" s="271"/>
      <c r="G159" s="272"/>
      <c r="H159" s="271"/>
      <c r="I159" s="273"/>
      <c r="J159" s="271"/>
      <c r="K159" s="272"/>
      <c r="L159" s="274"/>
      <c r="M159" s="274">
        <v>43153</v>
      </c>
      <c r="N159" s="274">
        <v>0.23</v>
      </c>
      <c r="O159" s="273"/>
      <c r="P159" s="271"/>
      <c r="Q159" s="271"/>
      <c r="R159" s="271"/>
      <c r="S159" s="273"/>
      <c r="T159" s="271"/>
      <c r="U159" s="271"/>
      <c r="V159" s="271"/>
      <c r="W159" s="275">
        <f t="shared" si="2"/>
        <v>9925.19</v>
      </c>
      <c r="X159" s="252"/>
      <c r="Y159" s="276"/>
      <c r="Z159" s="276"/>
      <c r="AA159" s="276"/>
      <c r="AB159" s="276"/>
      <c r="AC159" s="276"/>
      <c r="AD159" s="276"/>
      <c r="AE159" s="276"/>
      <c r="AF159" s="276"/>
      <c r="AG159" s="276"/>
      <c r="AH159" s="276"/>
    </row>
    <row r="160" spans="1:34" s="282" customFormat="1" ht="15.6">
      <c r="A160" s="268">
        <v>42083</v>
      </c>
      <c r="B160" s="269" t="s">
        <v>422</v>
      </c>
      <c r="C160" s="272"/>
      <c r="D160" s="271"/>
      <c r="E160" s="272"/>
      <c r="F160" s="271"/>
      <c r="G160" s="272">
        <v>1144</v>
      </c>
      <c r="H160" s="271">
        <v>0.8</v>
      </c>
      <c r="I160" s="273"/>
      <c r="J160" s="271"/>
      <c r="K160" s="272"/>
      <c r="L160" s="274"/>
      <c r="M160" s="274"/>
      <c r="N160" s="274"/>
      <c r="O160" s="273"/>
      <c r="P160" s="271"/>
      <c r="Q160" s="271"/>
      <c r="R160" s="271"/>
      <c r="S160" s="273"/>
      <c r="T160" s="271"/>
      <c r="U160" s="271"/>
      <c r="V160" s="271"/>
      <c r="W160" s="275">
        <f t="shared" si="2"/>
        <v>915.2</v>
      </c>
      <c r="X160" s="252"/>
      <c r="Y160" s="276"/>
      <c r="Z160" s="276"/>
      <c r="AA160" s="276"/>
      <c r="AB160" s="276"/>
      <c r="AC160" s="276"/>
      <c r="AD160" s="276"/>
      <c r="AE160" s="276"/>
      <c r="AF160" s="276"/>
      <c r="AG160" s="276"/>
      <c r="AH160" s="276"/>
    </row>
    <row r="161" spans="1:34" s="282" customFormat="1" ht="15.6">
      <c r="A161" s="268">
        <v>42083</v>
      </c>
      <c r="B161" s="269" t="s">
        <v>422</v>
      </c>
      <c r="C161" s="272"/>
      <c r="D161" s="271"/>
      <c r="E161" s="272"/>
      <c r="F161" s="271"/>
      <c r="G161" s="272"/>
      <c r="H161" s="271"/>
      <c r="I161" s="273"/>
      <c r="J161" s="271"/>
      <c r="K161" s="272">
        <v>2300</v>
      </c>
      <c r="L161" s="274">
        <v>1.26</v>
      </c>
      <c r="M161" s="274"/>
      <c r="N161" s="274"/>
      <c r="O161" s="273"/>
      <c r="P161" s="271"/>
      <c r="Q161" s="271"/>
      <c r="R161" s="271"/>
      <c r="S161" s="273"/>
      <c r="T161" s="271"/>
      <c r="U161" s="271"/>
      <c r="V161" s="271">
        <v>173.88</v>
      </c>
      <c r="W161" s="275">
        <f t="shared" si="2"/>
        <v>3071.88</v>
      </c>
      <c r="X161" s="252"/>
      <c r="Y161" s="276"/>
      <c r="Z161" s="276"/>
      <c r="AA161" s="276"/>
      <c r="AB161" s="276"/>
      <c r="AC161" s="276"/>
      <c r="AD161" s="276"/>
      <c r="AE161" s="276"/>
      <c r="AF161" s="276"/>
      <c r="AG161" s="276"/>
      <c r="AH161" s="276"/>
    </row>
    <row r="162" spans="1:34" s="282" customFormat="1" ht="15.6">
      <c r="A162" s="268">
        <v>42086</v>
      </c>
      <c r="B162" s="269" t="s">
        <v>422</v>
      </c>
      <c r="C162" s="272"/>
      <c r="D162" s="271"/>
      <c r="E162" s="272"/>
      <c r="F162" s="271"/>
      <c r="G162" s="272">
        <v>575</v>
      </c>
      <c r="H162" s="271">
        <v>0.8</v>
      </c>
      <c r="I162" s="273"/>
      <c r="J162" s="271"/>
      <c r="K162" s="272"/>
      <c r="L162" s="274"/>
      <c r="M162" s="274"/>
      <c r="N162" s="274"/>
      <c r="O162" s="273"/>
      <c r="P162" s="271"/>
      <c r="Q162" s="271"/>
      <c r="R162" s="271"/>
      <c r="S162" s="273"/>
      <c r="T162" s="271"/>
      <c r="U162" s="271"/>
      <c r="V162" s="271"/>
      <c r="W162" s="275">
        <f t="shared" si="2"/>
        <v>460</v>
      </c>
      <c r="X162" s="252"/>
      <c r="Y162" s="276"/>
      <c r="Z162" s="276"/>
      <c r="AA162" s="276"/>
      <c r="AB162" s="276"/>
      <c r="AC162" s="276"/>
      <c r="AD162" s="276"/>
      <c r="AE162" s="276"/>
      <c r="AF162" s="276"/>
      <c r="AG162" s="276"/>
      <c r="AH162" s="276"/>
    </row>
    <row r="163" spans="1:34" s="282" customFormat="1" ht="15.6">
      <c r="A163" s="268">
        <v>42087</v>
      </c>
      <c r="B163" s="269" t="s">
        <v>422</v>
      </c>
      <c r="C163" s="272"/>
      <c r="D163" s="271"/>
      <c r="E163" s="272"/>
      <c r="F163" s="271"/>
      <c r="G163" s="272">
        <v>770</v>
      </c>
      <c r="H163" s="271">
        <v>1.3</v>
      </c>
      <c r="I163" s="273"/>
      <c r="J163" s="271"/>
      <c r="K163" s="272"/>
      <c r="L163" s="274"/>
      <c r="M163" s="274"/>
      <c r="N163" s="274"/>
      <c r="O163" s="273"/>
      <c r="P163" s="271"/>
      <c r="Q163" s="271"/>
      <c r="R163" s="271"/>
      <c r="S163" s="273"/>
      <c r="T163" s="271"/>
      <c r="U163" s="271"/>
      <c r="V163" s="271"/>
      <c r="W163" s="275">
        <f t="shared" si="2"/>
        <v>1001</v>
      </c>
      <c r="X163" s="252"/>
      <c r="Y163" s="276"/>
      <c r="Z163" s="276"/>
      <c r="AA163" s="276"/>
      <c r="AB163" s="276"/>
      <c r="AC163" s="276"/>
      <c r="AD163" s="276"/>
      <c r="AE163" s="276"/>
      <c r="AF163" s="276"/>
      <c r="AG163" s="276"/>
      <c r="AH163" s="276"/>
    </row>
    <row r="164" spans="1:34" s="282" customFormat="1" ht="15.6">
      <c r="A164" s="268">
        <v>42089</v>
      </c>
      <c r="B164" s="269" t="s">
        <v>422</v>
      </c>
      <c r="C164" s="272"/>
      <c r="D164" s="271"/>
      <c r="E164" s="272"/>
      <c r="F164" s="271"/>
      <c r="G164" s="272"/>
      <c r="H164" s="271"/>
      <c r="I164" s="273">
        <v>265</v>
      </c>
      <c r="J164" s="271">
        <v>2.75</v>
      </c>
      <c r="K164" s="272"/>
      <c r="L164" s="274"/>
      <c r="M164" s="274"/>
      <c r="N164" s="274"/>
      <c r="O164" s="273"/>
      <c r="P164" s="271"/>
      <c r="Q164" s="271"/>
      <c r="R164" s="271"/>
      <c r="S164" s="273"/>
      <c r="T164" s="271"/>
      <c r="U164" s="271"/>
      <c r="V164" s="271"/>
      <c r="W164" s="275">
        <f t="shared" si="2"/>
        <v>728.75</v>
      </c>
      <c r="X164" s="252"/>
      <c r="Y164" s="276"/>
      <c r="Z164" s="276"/>
      <c r="AA164" s="276"/>
      <c r="AB164" s="276"/>
      <c r="AC164" s="276"/>
      <c r="AD164" s="276"/>
      <c r="AE164" s="276"/>
      <c r="AF164" s="276"/>
      <c r="AG164" s="276"/>
      <c r="AH164" s="276"/>
    </row>
    <row r="165" spans="1:34" s="282" customFormat="1" ht="15.6">
      <c r="A165" s="268">
        <v>42090</v>
      </c>
      <c r="B165" s="269" t="s">
        <v>422</v>
      </c>
      <c r="C165" s="272"/>
      <c r="D165" s="271"/>
      <c r="E165" s="272"/>
      <c r="F165" s="271"/>
      <c r="G165" s="272">
        <v>954</v>
      </c>
      <c r="H165" s="271">
        <v>0.8</v>
      </c>
      <c r="I165" s="273"/>
      <c r="J165" s="271"/>
      <c r="K165" s="272"/>
      <c r="L165" s="274"/>
      <c r="M165" s="274"/>
      <c r="N165" s="274"/>
      <c r="O165" s="273"/>
      <c r="P165" s="271"/>
      <c r="Q165" s="271"/>
      <c r="R165" s="271"/>
      <c r="S165" s="273"/>
      <c r="T165" s="271"/>
      <c r="U165" s="271"/>
      <c r="V165" s="271"/>
      <c r="W165" s="275">
        <f t="shared" si="2"/>
        <v>763.2</v>
      </c>
      <c r="X165" s="252"/>
      <c r="Y165" s="276"/>
      <c r="Z165" s="276"/>
      <c r="AA165" s="276"/>
      <c r="AB165" s="276"/>
      <c r="AC165" s="276"/>
      <c r="AD165" s="276"/>
      <c r="AE165" s="276"/>
      <c r="AF165" s="276"/>
      <c r="AG165" s="276"/>
      <c r="AH165" s="276"/>
    </row>
    <row r="166" spans="1:34" s="282" customFormat="1" ht="15.6">
      <c r="A166" s="268">
        <v>42090</v>
      </c>
      <c r="B166" s="269" t="s">
        <v>423</v>
      </c>
      <c r="C166" s="272"/>
      <c r="D166" s="271"/>
      <c r="E166" s="272"/>
      <c r="F166" s="271"/>
      <c r="G166" s="272"/>
      <c r="H166" s="271"/>
      <c r="I166" s="273"/>
      <c r="J166" s="271"/>
      <c r="K166" s="272"/>
      <c r="L166" s="274"/>
      <c r="M166" s="274"/>
      <c r="N166" s="274"/>
      <c r="O166" s="273"/>
      <c r="P166" s="271"/>
      <c r="Q166" s="271"/>
      <c r="R166" s="271"/>
      <c r="S166" s="273">
        <v>1</v>
      </c>
      <c r="T166" s="271">
        <v>113.92</v>
      </c>
      <c r="U166" s="271">
        <v>25.9</v>
      </c>
      <c r="V166" s="271">
        <v>7.98</v>
      </c>
      <c r="W166" s="275">
        <f t="shared" si="2"/>
        <v>147.79999999999998</v>
      </c>
      <c r="X166" s="256">
        <f>SUM(W153:W166)</f>
        <v>21908.82</v>
      </c>
      <c r="Y166" s="276"/>
      <c r="Z166" s="276"/>
      <c r="AA166" s="276"/>
      <c r="AB166" s="276"/>
      <c r="AC166" s="276"/>
      <c r="AD166" s="276"/>
      <c r="AE166" s="276"/>
      <c r="AF166" s="276"/>
      <c r="AG166" s="276"/>
      <c r="AH166" s="276"/>
    </row>
    <row r="167" spans="1:34" s="282" customFormat="1" ht="15.6">
      <c r="A167" s="268">
        <v>42099</v>
      </c>
      <c r="B167" s="269" t="s">
        <v>422</v>
      </c>
      <c r="C167" s="272"/>
      <c r="D167" s="271"/>
      <c r="E167" s="272"/>
      <c r="F167" s="271"/>
      <c r="G167" s="272">
        <v>981</v>
      </c>
      <c r="H167" s="271">
        <v>0.8</v>
      </c>
      <c r="I167" s="273"/>
      <c r="J167" s="271"/>
      <c r="K167" s="272"/>
      <c r="L167" s="274"/>
      <c r="M167" s="274"/>
      <c r="N167" s="274"/>
      <c r="O167" s="273"/>
      <c r="P167" s="271"/>
      <c r="Q167" s="271"/>
      <c r="R167" s="271"/>
      <c r="S167" s="273"/>
      <c r="T167" s="271"/>
      <c r="U167" s="271"/>
      <c r="V167" s="271"/>
      <c r="W167" s="275">
        <f t="shared" si="2"/>
        <v>784.80000000000007</v>
      </c>
      <c r="X167" s="252"/>
      <c r="Y167" s="276"/>
      <c r="Z167" s="276"/>
      <c r="AA167" s="276"/>
      <c r="AB167" s="276"/>
      <c r="AC167" s="276"/>
      <c r="AD167" s="276"/>
      <c r="AE167" s="276"/>
      <c r="AF167" s="276"/>
      <c r="AG167" s="276"/>
      <c r="AH167" s="276"/>
    </row>
    <row r="168" spans="1:34" s="282" customFormat="1" ht="15.6">
      <c r="A168" s="268">
        <v>42101</v>
      </c>
      <c r="B168" s="269" t="s">
        <v>422</v>
      </c>
      <c r="C168" s="272"/>
      <c r="D168" s="271"/>
      <c r="E168" s="272"/>
      <c r="F168" s="271"/>
      <c r="G168" s="272">
        <v>800</v>
      </c>
      <c r="H168" s="271">
        <v>1.3</v>
      </c>
      <c r="I168" s="273"/>
      <c r="J168" s="271"/>
      <c r="K168" s="272"/>
      <c r="L168" s="274"/>
      <c r="M168" s="274"/>
      <c r="N168" s="274"/>
      <c r="O168" s="273"/>
      <c r="P168" s="271"/>
      <c r="Q168" s="271"/>
      <c r="R168" s="271"/>
      <c r="S168" s="273"/>
      <c r="T168" s="271"/>
      <c r="U168" s="271"/>
      <c r="V168" s="271"/>
      <c r="W168" s="275">
        <f t="shared" si="2"/>
        <v>1040</v>
      </c>
      <c r="X168" s="252"/>
      <c r="Y168" s="276"/>
      <c r="Z168" s="276"/>
      <c r="AA168" s="276"/>
      <c r="AB168" s="276"/>
      <c r="AC168" s="276"/>
      <c r="AD168" s="276"/>
      <c r="AE168" s="276"/>
      <c r="AF168" s="276"/>
      <c r="AG168" s="276"/>
      <c r="AH168" s="276"/>
    </row>
    <row r="169" spans="1:34" s="282" customFormat="1" ht="15.6">
      <c r="A169" s="268">
        <v>42101</v>
      </c>
      <c r="B169" s="269" t="s">
        <v>422</v>
      </c>
      <c r="C169" s="272"/>
      <c r="D169" s="271"/>
      <c r="E169" s="272"/>
      <c r="F169" s="271"/>
      <c r="G169" s="272"/>
      <c r="H169" s="271"/>
      <c r="I169" s="273">
        <v>225</v>
      </c>
      <c r="J169" s="271">
        <v>2.75</v>
      </c>
      <c r="K169" s="272"/>
      <c r="L169" s="274"/>
      <c r="M169" s="274"/>
      <c r="N169" s="274"/>
      <c r="O169" s="273"/>
      <c r="P169" s="271"/>
      <c r="Q169" s="271"/>
      <c r="R169" s="271"/>
      <c r="S169" s="273"/>
      <c r="T169" s="271"/>
      <c r="U169" s="271"/>
      <c r="V169" s="271"/>
      <c r="W169" s="275">
        <f t="shared" si="2"/>
        <v>618.75</v>
      </c>
      <c r="X169" s="252"/>
      <c r="Y169" s="276"/>
      <c r="Z169" s="276"/>
      <c r="AA169" s="276"/>
      <c r="AB169" s="276"/>
      <c r="AC169" s="276"/>
      <c r="AD169" s="276"/>
      <c r="AE169" s="276"/>
      <c r="AF169" s="276"/>
      <c r="AG169" s="276"/>
      <c r="AH169" s="276"/>
    </row>
    <row r="170" spans="1:34" s="282" customFormat="1" ht="15.6">
      <c r="A170" s="268">
        <v>42101</v>
      </c>
      <c r="B170" s="269" t="s">
        <v>422</v>
      </c>
      <c r="C170" s="272"/>
      <c r="D170" s="271"/>
      <c r="E170" s="272"/>
      <c r="F170" s="271"/>
      <c r="G170" s="272"/>
      <c r="H170" s="271"/>
      <c r="I170" s="273"/>
      <c r="J170" s="271"/>
      <c r="K170" s="272"/>
      <c r="L170" s="274"/>
      <c r="M170" s="274"/>
      <c r="N170" s="274"/>
      <c r="O170" s="273">
        <v>2</v>
      </c>
      <c r="P170" s="271">
        <v>175</v>
      </c>
      <c r="Q170" s="271"/>
      <c r="R170" s="271"/>
      <c r="S170" s="273"/>
      <c r="T170" s="271"/>
      <c r="U170" s="271"/>
      <c r="V170" s="271"/>
      <c r="W170" s="275">
        <f t="shared" si="2"/>
        <v>350</v>
      </c>
      <c r="X170" s="252"/>
      <c r="Y170" s="276"/>
      <c r="Z170" s="276"/>
      <c r="AA170" s="276"/>
      <c r="AB170" s="276"/>
      <c r="AC170" s="276"/>
      <c r="AD170" s="276"/>
      <c r="AE170" s="276"/>
      <c r="AF170" s="276"/>
      <c r="AG170" s="276"/>
      <c r="AH170" s="276"/>
    </row>
    <row r="171" spans="1:34" s="282" customFormat="1" ht="15.6">
      <c r="A171" s="268">
        <v>42104</v>
      </c>
      <c r="B171" s="269" t="s">
        <v>422</v>
      </c>
      <c r="C171" s="272"/>
      <c r="D171" s="271"/>
      <c r="E171" s="272"/>
      <c r="F171" s="271"/>
      <c r="G171" s="272">
        <v>900</v>
      </c>
      <c r="H171" s="271">
        <v>0.8</v>
      </c>
      <c r="I171" s="273"/>
      <c r="J171" s="271"/>
      <c r="K171" s="272"/>
      <c r="L171" s="274"/>
      <c r="M171" s="274"/>
      <c r="N171" s="274"/>
      <c r="O171" s="273"/>
      <c r="P171" s="271"/>
      <c r="Q171" s="271"/>
      <c r="R171" s="271"/>
      <c r="S171" s="273"/>
      <c r="T171" s="271"/>
      <c r="U171" s="271"/>
      <c r="V171" s="271"/>
      <c r="W171" s="275">
        <f t="shared" si="2"/>
        <v>720</v>
      </c>
      <c r="X171" s="252"/>
      <c r="Y171" s="276"/>
      <c r="Z171" s="276"/>
      <c r="AA171" s="276"/>
      <c r="AB171" s="276"/>
      <c r="AC171" s="276"/>
      <c r="AD171" s="276"/>
      <c r="AE171" s="276"/>
      <c r="AF171" s="276"/>
      <c r="AG171" s="276"/>
      <c r="AH171" s="276"/>
    </row>
    <row r="172" spans="1:34" s="282" customFormat="1" ht="15.6">
      <c r="A172" s="268">
        <v>42111</v>
      </c>
      <c r="B172" s="269" t="s">
        <v>422</v>
      </c>
      <c r="C172" s="272"/>
      <c r="D172" s="271"/>
      <c r="E172" s="272"/>
      <c r="F172" s="271"/>
      <c r="G172" s="272">
        <v>762</v>
      </c>
      <c r="H172" s="271">
        <v>0.8</v>
      </c>
      <c r="I172" s="273"/>
      <c r="J172" s="271"/>
      <c r="K172" s="272"/>
      <c r="L172" s="274"/>
      <c r="M172" s="274"/>
      <c r="N172" s="274"/>
      <c r="O172" s="273"/>
      <c r="P172" s="271"/>
      <c r="Q172" s="271"/>
      <c r="R172" s="271"/>
      <c r="S172" s="273"/>
      <c r="T172" s="271"/>
      <c r="U172" s="271"/>
      <c r="V172" s="271"/>
      <c r="W172" s="275">
        <f t="shared" si="2"/>
        <v>609.6</v>
      </c>
      <c r="X172" s="252"/>
      <c r="Y172" s="276"/>
      <c r="Z172" s="276"/>
      <c r="AA172" s="276"/>
      <c r="AB172" s="276"/>
      <c r="AC172" s="276"/>
      <c r="AD172" s="276"/>
      <c r="AE172" s="276"/>
      <c r="AF172" s="276"/>
      <c r="AG172" s="276"/>
      <c r="AH172" s="276"/>
    </row>
    <row r="173" spans="1:34" s="282" customFormat="1" ht="15.6">
      <c r="A173" s="268">
        <v>42115</v>
      </c>
      <c r="B173" s="269" t="s">
        <v>422</v>
      </c>
      <c r="C173" s="272"/>
      <c r="D173" s="271"/>
      <c r="E173" s="272"/>
      <c r="F173" s="271"/>
      <c r="G173" s="272">
        <v>550</v>
      </c>
      <c r="H173" s="271">
        <v>1.3</v>
      </c>
      <c r="I173" s="273"/>
      <c r="J173" s="271"/>
      <c r="K173" s="272"/>
      <c r="L173" s="274"/>
      <c r="M173" s="274"/>
      <c r="N173" s="274"/>
      <c r="O173" s="273"/>
      <c r="P173" s="271"/>
      <c r="Q173" s="271"/>
      <c r="R173" s="271"/>
      <c r="S173" s="273"/>
      <c r="T173" s="271"/>
      <c r="U173" s="271"/>
      <c r="V173" s="271"/>
      <c r="W173" s="275">
        <f t="shared" si="2"/>
        <v>715</v>
      </c>
      <c r="X173" s="252"/>
      <c r="Y173" s="276"/>
      <c r="Z173" s="276"/>
      <c r="AA173" s="276"/>
      <c r="AB173" s="276"/>
      <c r="AC173" s="276"/>
      <c r="AD173" s="276"/>
      <c r="AE173" s="276"/>
      <c r="AF173" s="276"/>
      <c r="AG173" s="276"/>
      <c r="AH173" s="276"/>
    </row>
    <row r="174" spans="1:34" s="282" customFormat="1" ht="15.6">
      <c r="A174" s="268">
        <v>42115</v>
      </c>
      <c r="B174" s="269" t="s">
        <v>422</v>
      </c>
      <c r="C174" s="272"/>
      <c r="D174" s="271"/>
      <c r="E174" s="272"/>
      <c r="F174" s="271"/>
      <c r="G174" s="272"/>
      <c r="H174" s="271"/>
      <c r="I174" s="273">
        <v>220</v>
      </c>
      <c r="J174" s="271">
        <v>2.75</v>
      </c>
      <c r="K174" s="272"/>
      <c r="L174" s="274"/>
      <c r="M174" s="274"/>
      <c r="N174" s="274"/>
      <c r="O174" s="273"/>
      <c r="P174" s="271"/>
      <c r="Q174" s="271"/>
      <c r="R174" s="271"/>
      <c r="S174" s="273"/>
      <c r="T174" s="271"/>
      <c r="U174" s="271"/>
      <c r="V174" s="271"/>
      <c r="W174" s="275">
        <f t="shared" si="2"/>
        <v>605</v>
      </c>
      <c r="X174" s="252"/>
      <c r="Y174" s="276"/>
      <c r="Z174" s="276"/>
      <c r="AA174" s="276"/>
      <c r="AB174" s="276"/>
      <c r="AC174" s="276"/>
      <c r="AD174" s="276"/>
      <c r="AE174" s="276"/>
      <c r="AF174" s="276"/>
      <c r="AG174" s="276"/>
      <c r="AH174" s="276"/>
    </row>
    <row r="175" spans="1:34" s="282" customFormat="1" ht="15.6">
      <c r="A175" s="268">
        <v>42116</v>
      </c>
      <c r="B175" s="269" t="s">
        <v>422</v>
      </c>
      <c r="C175" s="272"/>
      <c r="D175" s="271"/>
      <c r="E175" s="272"/>
      <c r="F175" s="271"/>
      <c r="G175" s="272">
        <v>1212</v>
      </c>
      <c r="H175" s="271">
        <v>0.8</v>
      </c>
      <c r="I175" s="273"/>
      <c r="J175" s="271"/>
      <c r="K175" s="272"/>
      <c r="L175" s="274"/>
      <c r="M175" s="274"/>
      <c r="N175" s="274"/>
      <c r="O175" s="273"/>
      <c r="P175" s="271"/>
      <c r="Q175" s="271"/>
      <c r="R175" s="271"/>
      <c r="S175" s="273"/>
      <c r="T175" s="271"/>
      <c r="U175" s="271"/>
      <c r="V175" s="271"/>
      <c r="W175" s="275">
        <f t="shared" si="2"/>
        <v>969.6</v>
      </c>
      <c r="X175" s="252"/>
      <c r="Y175" s="276"/>
      <c r="Z175" s="276"/>
      <c r="AA175" s="276"/>
      <c r="AB175" s="276"/>
      <c r="AC175" s="276"/>
      <c r="AD175" s="276"/>
      <c r="AE175" s="276"/>
      <c r="AF175" s="276"/>
      <c r="AG175" s="276"/>
      <c r="AH175" s="276"/>
    </row>
    <row r="176" spans="1:34" s="282" customFormat="1" ht="15.6">
      <c r="A176" s="268">
        <v>42118</v>
      </c>
      <c r="B176" s="269" t="s">
        <v>422</v>
      </c>
      <c r="C176" s="272"/>
      <c r="D176" s="271"/>
      <c r="E176" s="272"/>
      <c r="F176" s="271"/>
      <c r="G176" s="272">
        <v>981</v>
      </c>
      <c r="H176" s="271">
        <v>0.8</v>
      </c>
      <c r="I176" s="273"/>
      <c r="J176" s="271"/>
      <c r="K176" s="272"/>
      <c r="L176" s="274"/>
      <c r="M176" s="274"/>
      <c r="N176" s="274"/>
      <c r="O176" s="273"/>
      <c r="P176" s="271"/>
      <c r="Q176" s="271"/>
      <c r="R176" s="271"/>
      <c r="S176" s="273"/>
      <c r="T176" s="271"/>
      <c r="U176" s="271"/>
      <c r="V176" s="271"/>
      <c r="W176" s="275">
        <f t="shared" si="2"/>
        <v>784.80000000000007</v>
      </c>
      <c r="X176" s="256">
        <f>SUM(W167:W176)</f>
        <v>7197.5500000000011</v>
      </c>
      <c r="Y176" s="276"/>
      <c r="Z176" s="276"/>
      <c r="AA176" s="276"/>
      <c r="AB176" s="276"/>
      <c r="AC176" s="276"/>
      <c r="AD176" s="276"/>
      <c r="AE176" s="276"/>
      <c r="AF176" s="276"/>
      <c r="AG176" s="276"/>
      <c r="AH176" s="276"/>
    </row>
    <row r="177" spans="1:34" s="282" customFormat="1" ht="15.6">
      <c r="A177" s="268">
        <v>42125</v>
      </c>
      <c r="B177" s="269" t="s">
        <v>422</v>
      </c>
      <c r="C177" s="272"/>
      <c r="D177" s="271"/>
      <c r="E177" s="272"/>
      <c r="F177" s="271"/>
      <c r="G177" s="272">
        <v>1553</v>
      </c>
      <c r="H177" s="271">
        <v>0.8</v>
      </c>
      <c r="I177" s="273"/>
      <c r="J177" s="271"/>
      <c r="K177" s="272"/>
      <c r="L177" s="274"/>
      <c r="M177" s="274"/>
      <c r="N177" s="274"/>
      <c r="O177" s="273"/>
      <c r="P177" s="271"/>
      <c r="Q177" s="271"/>
      <c r="R177" s="271"/>
      <c r="S177" s="273"/>
      <c r="T177" s="271"/>
      <c r="U177" s="271"/>
      <c r="V177" s="271"/>
      <c r="W177" s="275">
        <f t="shared" si="2"/>
        <v>1242.4000000000001</v>
      </c>
      <c r="X177" s="252"/>
      <c r="Y177" s="276"/>
      <c r="Z177" s="276"/>
      <c r="AA177" s="276"/>
      <c r="AB177" s="276"/>
      <c r="AC177" s="276"/>
      <c r="AD177" s="276"/>
      <c r="AE177" s="276"/>
      <c r="AF177" s="276"/>
      <c r="AG177" s="276"/>
      <c r="AH177" s="276"/>
    </row>
    <row r="178" spans="1:34" s="282" customFormat="1" ht="15.6">
      <c r="A178" s="268">
        <v>42125</v>
      </c>
      <c r="B178" s="269" t="s">
        <v>422</v>
      </c>
      <c r="C178" s="272"/>
      <c r="D178" s="271"/>
      <c r="E178" s="272"/>
      <c r="F178" s="271"/>
      <c r="G178" s="272"/>
      <c r="H178" s="271"/>
      <c r="I178" s="273"/>
      <c r="J178" s="271"/>
      <c r="K178" s="272"/>
      <c r="L178" s="274"/>
      <c r="M178" s="274">
        <v>45141</v>
      </c>
      <c r="N178" s="274">
        <v>0.23</v>
      </c>
      <c r="O178" s="273"/>
      <c r="P178" s="271"/>
      <c r="Q178" s="271"/>
      <c r="R178" s="271"/>
      <c r="S178" s="273"/>
      <c r="T178" s="271"/>
      <c r="U178" s="271"/>
      <c r="V178" s="271"/>
      <c r="W178" s="275">
        <f t="shared" si="2"/>
        <v>10382.43</v>
      </c>
      <c r="X178" s="252"/>
      <c r="Y178" s="276"/>
      <c r="Z178" s="276"/>
      <c r="AA178" s="276"/>
      <c r="AB178" s="276"/>
      <c r="AC178" s="276"/>
      <c r="AD178" s="276"/>
      <c r="AE178" s="276"/>
      <c r="AF178" s="276"/>
      <c r="AG178" s="276"/>
      <c r="AH178" s="276"/>
    </row>
    <row r="179" spans="1:34" s="282" customFormat="1" ht="15.6">
      <c r="A179" s="268">
        <v>42131</v>
      </c>
      <c r="B179" s="269" t="s">
        <v>422</v>
      </c>
      <c r="C179" s="272"/>
      <c r="D179" s="271"/>
      <c r="E179" s="272"/>
      <c r="F179" s="271"/>
      <c r="G179" s="272"/>
      <c r="H179" s="271"/>
      <c r="I179" s="273"/>
      <c r="J179" s="271"/>
      <c r="K179" s="272">
        <v>2300</v>
      </c>
      <c r="L179" s="274">
        <v>1.26</v>
      </c>
      <c r="M179" s="274"/>
      <c r="N179" s="274"/>
      <c r="O179" s="273"/>
      <c r="P179" s="271"/>
      <c r="Q179" s="271"/>
      <c r="R179" s="271"/>
      <c r="S179" s="273"/>
      <c r="T179" s="271"/>
      <c r="U179" s="271"/>
      <c r="V179" s="271">
        <v>173.88</v>
      </c>
      <c r="W179" s="275">
        <f t="shared" si="2"/>
        <v>3071.88</v>
      </c>
      <c r="X179" s="252"/>
      <c r="Y179" s="276"/>
      <c r="Z179" s="276"/>
      <c r="AA179" s="276"/>
      <c r="AB179" s="276"/>
      <c r="AC179" s="276"/>
      <c r="AD179" s="276"/>
      <c r="AE179" s="276"/>
      <c r="AF179" s="276"/>
      <c r="AG179" s="276"/>
      <c r="AH179" s="276"/>
    </row>
    <row r="180" spans="1:34" s="282" customFormat="1" ht="15.6">
      <c r="A180" s="283">
        <v>42132</v>
      </c>
      <c r="B180" s="284" t="s">
        <v>422</v>
      </c>
      <c r="C180" s="270"/>
      <c r="D180" s="285"/>
      <c r="E180" s="270"/>
      <c r="F180" s="285"/>
      <c r="G180" s="270">
        <v>1000</v>
      </c>
      <c r="H180" s="285">
        <v>0.8</v>
      </c>
      <c r="I180" s="286"/>
      <c r="J180" s="285"/>
      <c r="K180" s="270"/>
      <c r="L180" s="287"/>
      <c r="M180" s="287"/>
      <c r="N180" s="287"/>
      <c r="O180" s="286"/>
      <c r="P180" s="285"/>
      <c r="Q180" s="285"/>
      <c r="R180" s="285"/>
      <c r="S180" s="286"/>
      <c r="T180" s="285"/>
      <c r="U180" s="285"/>
      <c r="V180" s="285"/>
      <c r="W180" s="275">
        <f t="shared" si="2"/>
        <v>800</v>
      </c>
      <c r="X180" s="288"/>
    </row>
    <row r="181" spans="1:34" s="282" customFormat="1" ht="15.6">
      <c r="A181" s="283">
        <v>42132</v>
      </c>
      <c r="B181" s="284" t="s">
        <v>422</v>
      </c>
      <c r="C181" s="270"/>
      <c r="D181" s="285"/>
      <c r="E181" s="270"/>
      <c r="F181" s="285"/>
      <c r="G181" s="270">
        <v>1035</v>
      </c>
      <c r="H181" s="285">
        <v>0.8</v>
      </c>
      <c r="I181" s="286"/>
      <c r="J181" s="285"/>
      <c r="K181" s="270"/>
      <c r="L181" s="287"/>
      <c r="M181" s="287"/>
      <c r="N181" s="287"/>
      <c r="O181" s="286"/>
      <c r="P181" s="285"/>
      <c r="Q181" s="285"/>
      <c r="R181" s="285"/>
      <c r="S181" s="286"/>
      <c r="T181" s="285"/>
      <c r="U181" s="285"/>
      <c r="V181" s="285"/>
      <c r="W181" s="275">
        <f t="shared" si="2"/>
        <v>828</v>
      </c>
      <c r="X181" s="288"/>
    </row>
    <row r="182" spans="1:34" s="282" customFormat="1" ht="15.6">
      <c r="A182" s="268">
        <v>42138</v>
      </c>
      <c r="B182" s="269" t="s">
        <v>422</v>
      </c>
      <c r="C182" s="272"/>
      <c r="D182" s="271"/>
      <c r="E182" s="272"/>
      <c r="F182" s="271"/>
      <c r="G182" s="272"/>
      <c r="H182" s="271"/>
      <c r="I182" s="273">
        <v>330</v>
      </c>
      <c r="J182" s="271">
        <v>2.75</v>
      </c>
      <c r="K182" s="272"/>
      <c r="L182" s="274"/>
      <c r="M182" s="274"/>
      <c r="N182" s="274"/>
      <c r="O182" s="273"/>
      <c r="P182" s="271"/>
      <c r="Q182" s="271"/>
      <c r="R182" s="271"/>
      <c r="S182" s="273"/>
      <c r="T182" s="271"/>
      <c r="U182" s="271"/>
      <c r="V182" s="271"/>
      <c r="W182" s="275">
        <f t="shared" si="2"/>
        <v>907.5</v>
      </c>
      <c r="X182" s="252"/>
      <c r="Y182" s="276"/>
      <c r="Z182" s="276"/>
      <c r="AA182" s="276"/>
      <c r="AB182" s="276"/>
      <c r="AC182" s="276"/>
      <c r="AD182" s="276"/>
      <c r="AE182" s="276"/>
      <c r="AF182" s="276"/>
      <c r="AG182" s="276"/>
      <c r="AH182" s="276"/>
    </row>
    <row r="183" spans="1:34" s="282" customFormat="1" ht="15.6">
      <c r="A183" s="283">
        <v>42139</v>
      </c>
      <c r="B183" s="284" t="s">
        <v>422</v>
      </c>
      <c r="C183" s="270"/>
      <c r="D183" s="285"/>
      <c r="E183" s="270"/>
      <c r="F183" s="285"/>
      <c r="G183" s="270">
        <v>872</v>
      </c>
      <c r="H183" s="285">
        <v>0.8</v>
      </c>
      <c r="I183" s="286"/>
      <c r="J183" s="285"/>
      <c r="K183" s="270"/>
      <c r="L183" s="287"/>
      <c r="M183" s="287"/>
      <c r="N183" s="287"/>
      <c r="O183" s="286"/>
      <c r="P183" s="285"/>
      <c r="Q183" s="285"/>
      <c r="R183" s="285"/>
      <c r="S183" s="286"/>
      <c r="T183" s="285"/>
      <c r="U183" s="285"/>
      <c r="V183" s="285"/>
      <c r="W183" s="275">
        <f t="shared" si="2"/>
        <v>697.6</v>
      </c>
      <c r="X183" s="288"/>
    </row>
    <row r="184" spans="1:34" s="282" customFormat="1" ht="15.6">
      <c r="A184" s="283">
        <v>42139</v>
      </c>
      <c r="B184" s="284" t="s">
        <v>422</v>
      </c>
      <c r="C184" s="270"/>
      <c r="D184" s="285"/>
      <c r="E184" s="270"/>
      <c r="F184" s="285"/>
      <c r="G184" s="270">
        <v>1178</v>
      </c>
      <c r="H184" s="285">
        <v>0.8</v>
      </c>
      <c r="I184" s="286"/>
      <c r="J184" s="285"/>
      <c r="K184" s="270"/>
      <c r="L184" s="287"/>
      <c r="M184" s="287"/>
      <c r="N184" s="287"/>
      <c r="O184" s="286"/>
      <c r="P184" s="285"/>
      <c r="Q184" s="285"/>
      <c r="R184" s="285"/>
      <c r="S184" s="286"/>
      <c r="T184" s="285"/>
      <c r="U184" s="285"/>
      <c r="V184" s="285"/>
      <c r="W184" s="275">
        <f t="shared" si="2"/>
        <v>942.40000000000009</v>
      </c>
      <c r="X184" s="288"/>
    </row>
    <row r="185" spans="1:34" s="282" customFormat="1" ht="15.6">
      <c r="A185" s="283">
        <v>42143</v>
      </c>
      <c r="B185" s="284" t="s">
        <v>422</v>
      </c>
      <c r="C185" s="270"/>
      <c r="D185" s="285"/>
      <c r="E185" s="270"/>
      <c r="F185" s="285"/>
      <c r="G185" s="270">
        <v>850</v>
      </c>
      <c r="H185" s="285">
        <v>1.3</v>
      </c>
      <c r="I185" s="286"/>
      <c r="J185" s="285"/>
      <c r="K185" s="270"/>
      <c r="L185" s="287"/>
      <c r="M185" s="287"/>
      <c r="N185" s="287"/>
      <c r="O185" s="286"/>
      <c r="P185" s="285"/>
      <c r="Q185" s="285"/>
      <c r="R185" s="285"/>
      <c r="S185" s="286"/>
      <c r="T185" s="285"/>
      <c r="U185" s="285"/>
      <c r="V185" s="285"/>
      <c r="W185" s="275">
        <f t="shared" si="2"/>
        <v>1105</v>
      </c>
      <c r="X185" s="288"/>
    </row>
    <row r="186" spans="1:34" s="282" customFormat="1" ht="15.6">
      <c r="A186" s="283">
        <v>42146</v>
      </c>
      <c r="B186" s="284" t="s">
        <v>422</v>
      </c>
      <c r="C186" s="270"/>
      <c r="D186" s="285"/>
      <c r="E186" s="270"/>
      <c r="F186" s="285"/>
      <c r="G186" s="270">
        <v>1307</v>
      </c>
      <c r="H186" s="285">
        <v>0.8</v>
      </c>
      <c r="I186" s="286"/>
      <c r="J186" s="285"/>
      <c r="K186" s="270"/>
      <c r="L186" s="287"/>
      <c r="M186" s="287"/>
      <c r="N186" s="287"/>
      <c r="O186" s="286"/>
      <c r="P186" s="285"/>
      <c r="Q186" s="285"/>
      <c r="R186" s="285"/>
      <c r="S186" s="286"/>
      <c r="T186" s="285"/>
      <c r="U186" s="285"/>
      <c r="V186" s="285"/>
      <c r="W186" s="275">
        <f t="shared" si="2"/>
        <v>1045.6000000000001</v>
      </c>
      <c r="X186" s="288"/>
    </row>
    <row r="187" spans="1:34" s="282" customFormat="1" ht="15.6">
      <c r="A187" s="283">
        <v>42146</v>
      </c>
      <c r="B187" s="284" t="s">
        <v>422</v>
      </c>
      <c r="C187" s="270"/>
      <c r="D187" s="285"/>
      <c r="E187" s="270"/>
      <c r="F187" s="285"/>
      <c r="G187" s="270">
        <v>1607</v>
      </c>
      <c r="H187" s="285">
        <v>0.8</v>
      </c>
      <c r="I187" s="286"/>
      <c r="J187" s="285"/>
      <c r="K187" s="270"/>
      <c r="L187" s="287"/>
      <c r="M187" s="287"/>
      <c r="N187" s="287"/>
      <c r="O187" s="286"/>
      <c r="P187" s="285"/>
      <c r="Q187" s="285"/>
      <c r="R187" s="285"/>
      <c r="S187" s="286"/>
      <c r="T187" s="285"/>
      <c r="U187" s="285"/>
      <c r="V187" s="285"/>
      <c r="W187" s="275">
        <f t="shared" si="2"/>
        <v>1285.6000000000001</v>
      </c>
      <c r="X187" s="288"/>
    </row>
    <row r="188" spans="1:34" s="282" customFormat="1" ht="15.6">
      <c r="A188" s="283">
        <v>42153</v>
      </c>
      <c r="B188" s="284" t="s">
        <v>422</v>
      </c>
      <c r="C188" s="270"/>
      <c r="D188" s="285"/>
      <c r="E188" s="270"/>
      <c r="F188" s="285"/>
      <c r="G188" s="270">
        <v>490</v>
      </c>
      <c r="H188" s="285">
        <v>0.8</v>
      </c>
      <c r="I188" s="286"/>
      <c r="J188" s="285"/>
      <c r="K188" s="270"/>
      <c r="L188" s="287"/>
      <c r="M188" s="287"/>
      <c r="N188" s="287"/>
      <c r="O188" s="286"/>
      <c r="P188" s="285"/>
      <c r="Q188" s="285"/>
      <c r="R188" s="285"/>
      <c r="S188" s="286"/>
      <c r="T188" s="285"/>
      <c r="U188" s="285"/>
      <c r="V188" s="285"/>
      <c r="W188" s="275">
        <f t="shared" si="2"/>
        <v>392</v>
      </c>
      <c r="X188" s="288"/>
    </row>
    <row r="189" spans="1:34" s="282" customFormat="1" ht="15.6">
      <c r="A189" s="283">
        <v>42153</v>
      </c>
      <c r="B189" s="284" t="s">
        <v>422</v>
      </c>
      <c r="C189" s="270"/>
      <c r="D189" s="285"/>
      <c r="E189" s="270"/>
      <c r="F189" s="285"/>
      <c r="G189" s="270">
        <v>1308</v>
      </c>
      <c r="H189" s="285">
        <v>0.8</v>
      </c>
      <c r="I189" s="286"/>
      <c r="J189" s="285"/>
      <c r="K189" s="270"/>
      <c r="L189" s="287"/>
      <c r="M189" s="287"/>
      <c r="N189" s="287"/>
      <c r="O189" s="286"/>
      <c r="P189" s="285"/>
      <c r="Q189" s="285"/>
      <c r="R189" s="285"/>
      <c r="S189" s="286"/>
      <c r="T189" s="285"/>
      <c r="U189" s="285"/>
      <c r="V189" s="285"/>
      <c r="W189" s="275">
        <f t="shared" si="2"/>
        <v>1046.4000000000001</v>
      </c>
      <c r="X189" s="289">
        <f>SUM(W177:W189)</f>
        <v>23746.809999999998</v>
      </c>
    </row>
    <row r="190" spans="1:34" s="282" customFormat="1" ht="15.6">
      <c r="A190" s="283">
        <v>42157</v>
      </c>
      <c r="B190" s="284" t="s">
        <v>422</v>
      </c>
      <c r="C190" s="270"/>
      <c r="D190" s="285"/>
      <c r="E190" s="270"/>
      <c r="F190" s="285"/>
      <c r="G190" s="270">
        <v>825</v>
      </c>
      <c r="H190" s="285">
        <v>1.3</v>
      </c>
      <c r="I190" s="286"/>
      <c r="J190" s="285"/>
      <c r="K190" s="270"/>
      <c r="L190" s="287"/>
      <c r="M190" s="287"/>
      <c r="N190" s="287"/>
      <c r="O190" s="286"/>
      <c r="P190" s="285"/>
      <c r="Q190" s="285"/>
      <c r="R190" s="285"/>
      <c r="S190" s="286"/>
      <c r="T190" s="285"/>
      <c r="U190" s="285"/>
      <c r="V190" s="285"/>
      <c r="W190" s="275">
        <f t="shared" si="2"/>
        <v>1072.5</v>
      </c>
      <c r="X190" s="288"/>
    </row>
    <row r="191" spans="1:34" s="282" customFormat="1" ht="15.6">
      <c r="A191" s="268">
        <v>42157</v>
      </c>
      <c r="B191" s="269" t="s">
        <v>422</v>
      </c>
      <c r="C191" s="272"/>
      <c r="D191" s="271"/>
      <c r="E191" s="272"/>
      <c r="F191" s="271"/>
      <c r="G191" s="272"/>
      <c r="H191" s="271"/>
      <c r="I191" s="273">
        <v>250</v>
      </c>
      <c r="J191" s="271">
        <v>2.75</v>
      </c>
      <c r="K191" s="272"/>
      <c r="L191" s="274"/>
      <c r="M191" s="274"/>
      <c r="N191" s="274"/>
      <c r="O191" s="273"/>
      <c r="P191" s="271"/>
      <c r="Q191" s="271"/>
      <c r="R191" s="271"/>
      <c r="S191" s="273"/>
      <c r="T191" s="271"/>
      <c r="U191" s="271"/>
      <c r="V191" s="271"/>
      <c r="W191" s="275">
        <f t="shared" si="2"/>
        <v>687.5</v>
      </c>
      <c r="X191" s="252"/>
      <c r="Y191" s="276"/>
      <c r="Z191" s="276"/>
      <c r="AA191" s="276"/>
      <c r="AB191" s="276"/>
      <c r="AC191" s="276"/>
      <c r="AD191" s="276"/>
      <c r="AE191" s="276"/>
      <c r="AF191" s="276"/>
      <c r="AG191" s="276"/>
      <c r="AH191" s="276"/>
    </row>
    <row r="192" spans="1:34" s="276" customFormat="1" ht="15.6">
      <c r="A192" s="283">
        <v>42160</v>
      </c>
      <c r="B192" s="284" t="s">
        <v>422</v>
      </c>
      <c r="C192" s="270"/>
      <c r="D192" s="285"/>
      <c r="E192" s="270"/>
      <c r="F192" s="285"/>
      <c r="G192" s="270">
        <v>500</v>
      </c>
      <c r="H192" s="285">
        <v>0.8</v>
      </c>
      <c r="I192" s="286"/>
      <c r="J192" s="285"/>
      <c r="K192" s="270"/>
      <c r="L192" s="287"/>
      <c r="M192" s="287"/>
      <c r="N192" s="287"/>
      <c r="O192" s="286"/>
      <c r="P192" s="285"/>
      <c r="Q192" s="285"/>
      <c r="R192" s="285"/>
      <c r="S192" s="286"/>
      <c r="T192" s="285"/>
      <c r="U192" s="285"/>
      <c r="V192" s="285"/>
      <c r="W192" s="275">
        <f t="shared" si="2"/>
        <v>400</v>
      </c>
      <c r="X192" s="288"/>
      <c r="Y192" s="282"/>
      <c r="Z192" s="282"/>
      <c r="AA192" s="282"/>
      <c r="AB192" s="282"/>
      <c r="AC192" s="282"/>
      <c r="AD192" s="282"/>
      <c r="AE192" s="282"/>
      <c r="AF192" s="282"/>
      <c r="AG192" s="282"/>
      <c r="AH192" s="282"/>
    </row>
    <row r="193" spans="1:34" s="276" customFormat="1" ht="15.6">
      <c r="A193" s="283">
        <v>42160</v>
      </c>
      <c r="B193" s="284" t="s">
        <v>422</v>
      </c>
      <c r="C193" s="270"/>
      <c r="D193" s="285"/>
      <c r="E193" s="270"/>
      <c r="F193" s="285"/>
      <c r="G193" s="270">
        <v>1090</v>
      </c>
      <c r="H193" s="285">
        <v>0.8</v>
      </c>
      <c r="I193" s="286"/>
      <c r="J193" s="285"/>
      <c r="K193" s="270"/>
      <c r="L193" s="287"/>
      <c r="M193" s="287"/>
      <c r="N193" s="287"/>
      <c r="O193" s="286"/>
      <c r="P193" s="285"/>
      <c r="Q193" s="285"/>
      <c r="R193" s="285"/>
      <c r="S193" s="286"/>
      <c r="T193" s="285"/>
      <c r="U193" s="285"/>
      <c r="V193" s="285"/>
      <c r="W193" s="275">
        <f t="shared" si="2"/>
        <v>872</v>
      </c>
      <c r="X193" s="288"/>
      <c r="Y193" s="282"/>
      <c r="Z193" s="282"/>
      <c r="AA193" s="282"/>
      <c r="AB193" s="282"/>
      <c r="AC193" s="282"/>
      <c r="AD193" s="282"/>
      <c r="AE193" s="282"/>
      <c r="AF193" s="282"/>
      <c r="AG193" s="282"/>
      <c r="AH193" s="282"/>
    </row>
    <row r="194" spans="1:34" s="276" customFormat="1" ht="15.6">
      <c r="A194" s="283">
        <v>42167</v>
      </c>
      <c r="B194" s="284" t="s">
        <v>422</v>
      </c>
      <c r="C194" s="270"/>
      <c r="D194" s="285"/>
      <c r="E194" s="270"/>
      <c r="F194" s="285"/>
      <c r="G194" s="270">
        <v>899</v>
      </c>
      <c r="H194" s="285">
        <v>0.8</v>
      </c>
      <c r="I194" s="286"/>
      <c r="J194" s="285"/>
      <c r="K194" s="270"/>
      <c r="L194" s="287"/>
      <c r="M194" s="287"/>
      <c r="N194" s="287"/>
      <c r="O194" s="286"/>
      <c r="P194" s="285"/>
      <c r="Q194" s="285"/>
      <c r="R194" s="285"/>
      <c r="S194" s="286"/>
      <c r="T194" s="285"/>
      <c r="U194" s="285"/>
      <c r="V194" s="285"/>
      <c r="W194" s="275">
        <f t="shared" si="2"/>
        <v>719.2</v>
      </c>
      <c r="X194" s="288"/>
      <c r="Y194" s="282"/>
      <c r="Z194" s="282"/>
      <c r="AA194" s="282"/>
      <c r="AB194" s="282"/>
      <c r="AC194" s="282"/>
      <c r="AD194" s="282"/>
      <c r="AE194" s="282"/>
      <c r="AF194" s="282"/>
      <c r="AG194" s="282"/>
      <c r="AH194" s="282"/>
    </row>
    <row r="195" spans="1:34" s="276" customFormat="1" ht="15.6">
      <c r="A195" s="283">
        <v>42167</v>
      </c>
      <c r="B195" s="284" t="s">
        <v>422</v>
      </c>
      <c r="C195" s="270"/>
      <c r="D195" s="285"/>
      <c r="E195" s="270"/>
      <c r="F195" s="285"/>
      <c r="G195" s="270">
        <v>1414</v>
      </c>
      <c r="H195" s="285">
        <v>0.8</v>
      </c>
      <c r="I195" s="286"/>
      <c r="J195" s="285"/>
      <c r="K195" s="270"/>
      <c r="L195" s="287"/>
      <c r="M195" s="287"/>
      <c r="N195" s="287"/>
      <c r="O195" s="286"/>
      <c r="P195" s="285"/>
      <c r="Q195" s="285"/>
      <c r="R195" s="285"/>
      <c r="S195" s="286"/>
      <c r="T195" s="285"/>
      <c r="U195" s="285"/>
      <c r="V195" s="285"/>
      <c r="W195" s="275">
        <f t="shared" si="2"/>
        <v>1131.2</v>
      </c>
      <c r="X195" s="288"/>
      <c r="Y195" s="282"/>
      <c r="Z195" s="282"/>
      <c r="AA195" s="282"/>
      <c r="AB195" s="282"/>
      <c r="AC195" s="282"/>
      <c r="AD195" s="282"/>
      <c r="AE195" s="282"/>
      <c r="AF195" s="282"/>
      <c r="AG195" s="282"/>
      <c r="AH195" s="282"/>
    </row>
    <row r="196" spans="1:34" s="276" customFormat="1" ht="15.6">
      <c r="A196" s="268">
        <v>42172</v>
      </c>
      <c r="B196" s="269" t="s">
        <v>422</v>
      </c>
      <c r="C196" s="272"/>
      <c r="D196" s="271"/>
      <c r="E196" s="272"/>
      <c r="F196" s="271"/>
      <c r="G196" s="272"/>
      <c r="H196" s="271"/>
      <c r="I196" s="273"/>
      <c r="J196" s="271"/>
      <c r="K196" s="272">
        <v>2300</v>
      </c>
      <c r="L196" s="274">
        <v>1.26</v>
      </c>
      <c r="M196" s="274"/>
      <c r="N196" s="274"/>
      <c r="O196" s="273"/>
      <c r="P196" s="271"/>
      <c r="Q196" s="271"/>
      <c r="R196" s="271"/>
      <c r="S196" s="273"/>
      <c r="T196" s="271"/>
      <c r="U196" s="271"/>
      <c r="V196" s="271">
        <v>173.88</v>
      </c>
      <c r="W196" s="275">
        <f t="shared" si="2"/>
        <v>3071.88</v>
      </c>
      <c r="X196" s="252"/>
    </row>
    <row r="197" spans="1:34" s="276" customFormat="1" ht="15.6">
      <c r="A197" s="283">
        <v>42174</v>
      </c>
      <c r="B197" s="284" t="s">
        <v>422</v>
      </c>
      <c r="C197" s="270"/>
      <c r="D197" s="285"/>
      <c r="E197" s="270"/>
      <c r="F197" s="285"/>
      <c r="G197" s="270">
        <v>1008</v>
      </c>
      <c r="H197" s="285">
        <v>0.8</v>
      </c>
      <c r="I197" s="286"/>
      <c r="J197" s="285"/>
      <c r="K197" s="270"/>
      <c r="L197" s="287"/>
      <c r="M197" s="287"/>
      <c r="N197" s="287"/>
      <c r="O197" s="286"/>
      <c r="P197" s="285"/>
      <c r="Q197" s="285"/>
      <c r="R197" s="285"/>
      <c r="S197" s="286"/>
      <c r="T197" s="285"/>
      <c r="U197" s="285"/>
      <c r="V197" s="285"/>
      <c r="W197" s="275">
        <f t="shared" si="2"/>
        <v>806.40000000000009</v>
      </c>
      <c r="X197" s="288"/>
      <c r="Y197" s="282"/>
      <c r="Z197" s="282"/>
      <c r="AA197" s="282"/>
      <c r="AB197" s="282"/>
      <c r="AC197" s="282"/>
      <c r="AD197" s="282"/>
      <c r="AE197" s="282"/>
      <c r="AF197" s="282"/>
      <c r="AG197" s="282"/>
      <c r="AH197" s="282"/>
    </row>
    <row r="198" spans="1:34" s="276" customFormat="1" ht="15.6">
      <c r="A198" s="283">
        <v>42180</v>
      </c>
      <c r="B198" s="284" t="s">
        <v>422</v>
      </c>
      <c r="C198" s="270"/>
      <c r="D198" s="285"/>
      <c r="E198" s="270"/>
      <c r="F198" s="285"/>
      <c r="G198" s="270">
        <v>1198</v>
      </c>
      <c r="H198" s="285">
        <v>0.8</v>
      </c>
      <c r="I198" s="286"/>
      <c r="J198" s="285"/>
      <c r="K198" s="270"/>
      <c r="L198" s="287"/>
      <c r="M198" s="287"/>
      <c r="N198" s="287"/>
      <c r="O198" s="286"/>
      <c r="P198" s="285"/>
      <c r="Q198" s="285"/>
      <c r="R198" s="285"/>
      <c r="S198" s="286"/>
      <c r="T198" s="285"/>
      <c r="U198" s="285"/>
      <c r="V198" s="285"/>
      <c r="W198" s="275">
        <f t="shared" si="2"/>
        <v>958.40000000000009</v>
      </c>
      <c r="X198" s="288"/>
      <c r="Y198" s="282"/>
      <c r="Z198" s="282"/>
      <c r="AA198" s="282"/>
      <c r="AB198" s="282"/>
      <c r="AC198" s="282"/>
      <c r="AD198" s="282"/>
      <c r="AE198" s="282"/>
      <c r="AF198" s="282"/>
      <c r="AG198" s="282"/>
      <c r="AH198" s="282"/>
    </row>
    <row r="199" spans="1:34" s="282" customFormat="1" ht="15.6">
      <c r="A199" s="283">
        <v>42181</v>
      </c>
      <c r="B199" s="284" t="s">
        <v>422</v>
      </c>
      <c r="C199" s="270"/>
      <c r="D199" s="285"/>
      <c r="E199" s="270"/>
      <c r="F199" s="285"/>
      <c r="G199" s="270">
        <v>899</v>
      </c>
      <c r="H199" s="285">
        <v>0.8</v>
      </c>
      <c r="I199" s="286"/>
      <c r="J199" s="285"/>
      <c r="K199" s="270"/>
      <c r="L199" s="287"/>
      <c r="M199" s="287"/>
      <c r="N199" s="287"/>
      <c r="O199" s="286"/>
      <c r="P199" s="285"/>
      <c r="Q199" s="285"/>
      <c r="R199" s="285"/>
      <c r="S199" s="286"/>
      <c r="T199" s="285"/>
      <c r="U199" s="285"/>
      <c r="V199" s="285"/>
      <c r="W199" s="275">
        <f t="shared" si="2"/>
        <v>719.2</v>
      </c>
      <c r="X199" s="288"/>
    </row>
    <row r="200" spans="1:34" s="282" customFormat="1" ht="15.6">
      <c r="A200" s="283">
        <v>42185</v>
      </c>
      <c r="B200" s="284" t="s">
        <v>422</v>
      </c>
      <c r="C200" s="270"/>
      <c r="D200" s="285"/>
      <c r="E200" s="270"/>
      <c r="F200" s="285"/>
      <c r="G200" s="270">
        <v>250</v>
      </c>
      <c r="H200" s="285">
        <v>1.3</v>
      </c>
      <c r="I200" s="286"/>
      <c r="J200" s="285"/>
      <c r="K200" s="270"/>
      <c r="L200" s="287"/>
      <c r="M200" s="287"/>
      <c r="N200" s="287"/>
      <c r="O200" s="286"/>
      <c r="P200" s="285"/>
      <c r="Q200" s="285"/>
      <c r="R200" s="285"/>
      <c r="S200" s="286"/>
      <c r="T200" s="285"/>
      <c r="U200" s="285"/>
      <c r="V200" s="285"/>
      <c r="W200" s="275">
        <f t="shared" si="2"/>
        <v>325</v>
      </c>
      <c r="X200" s="288"/>
    </row>
    <row r="201" spans="1:34" s="282" customFormat="1" ht="15.6">
      <c r="A201" s="268">
        <v>42185</v>
      </c>
      <c r="B201" s="269" t="s">
        <v>422</v>
      </c>
      <c r="C201" s="272"/>
      <c r="D201" s="271"/>
      <c r="E201" s="272"/>
      <c r="F201" s="271"/>
      <c r="G201" s="272"/>
      <c r="H201" s="271"/>
      <c r="I201" s="273"/>
      <c r="J201" s="271"/>
      <c r="K201" s="272"/>
      <c r="L201" s="274"/>
      <c r="M201" s="274"/>
      <c r="N201" s="274"/>
      <c r="O201" s="273">
        <v>2</v>
      </c>
      <c r="P201" s="271">
        <v>175</v>
      </c>
      <c r="Q201" s="271"/>
      <c r="R201" s="271"/>
      <c r="S201" s="273"/>
      <c r="T201" s="271"/>
      <c r="U201" s="271"/>
      <c r="V201" s="271"/>
      <c r="W201" s="275">
        <f t="shared" ref="W201:W261" si="3">C201*D201+E201*F201+G201*H201+I201*J201+K201*L201+M201*N201+O201*P201+Q201*R201+S201*T201+U201+V201</f>
        <v>350</v>
      </c>
      <c r="X201" s="256">
        <f>SUM(W190:W201)</f>
        <v>11113.28</v>
      </c>
      <c r="Y201" s="276"/>
      <c r="Z201" s="276"/>
      <c r="AA201" s="276"/>
      <c r="AB201" s="276"/>
      <c r="AC201" s="276"/>
      <c r="AD201" s="276"/>
      <c r="AE201" s="276"/>
      <c r="AF201" s="276"/>
      <c r="AG201" s="276"/>
      <c r="AH201" s="276"/>
    </row>
    <row r="202" spans="1:34" s="282" customFormat="1" ht="15.6">
      <c r="A202" s="283">
        <v>42187</v>
      </c>
      <c r="B202" s="284" t="s">
        <v>422</v>
      </c>
      <c r="C202" s="270"/>
      <c r="D202" s="285"/>
      <c r="E202" s="270"/>
      <c r="F202" s="285"/>
      <c r="G202" s="270">
        <v>1076</v>
      </c>
      <c r="H202" s="285">
        <v>0.8</v>
      </c>
      <c r="I202" s="286"/>
      <c r="J202" s="285"/>
      <c r="K202" s="270"/>
      <c r="L202" s="287"/>
      <c r="M202" s="287"/>
      <c r="N202" s="287"/>
      <c r="O202" s="286"/>
      <c r="P202" s="285"/>
      <c r="Q202" s="285"/>
      <c r="R202" s="285"/>
      <c r="S202" s="286"/>
      <c r="T202" s="285"/>
      <c r="U202" s="285"/>
      <c r="V202" s="285"/>
      <c r="W202" s="275">
        <f t="shared" si="3"/>
        <v>860.80000000000007</v>
      </c>
      <c r="X202" s="288"/>
    </row>
    <row r="203" spans="1:34" s="282" customFormat="1" ht="15.6">
      <c r="A203" s="283">
        <v>42188</v>
      </c>
      <c r="B203" s="284" t="s">
        <v>422</v>
      </c>
      <c r="C203" s="270"/>
      <c r="D203" s="285"/>
      <c r="E203" s="270"/>
      <c r="F203" s="285"/>
      <c r="G203" s="270">
        <v>981</v>
      </c>
      <c r="H203" s="285">
        <v>0.8</v>
      </c>
      <c r="I203" s="286"/>
      <c r="J203" s="285"/>
      <c r="K203" s="270"/>
      <c r="L203" s="287"/>
      <c r="M203" s="287"/>
      <c r="N203" s="287"/>
      <c r="O203" s="286"/>
      <c r="P203" s="285"/>
      <c r="Q203" s="285"/>
      <c r="R203" s="285"/>
      <c r="S203" s="286"/>
      <c r="T203" s="285"/>
      <c r="U203" s="285"/>
      <c r="V203" s="285"/>
      <c r="W203" s="275">
        <f t="shared" si="3"/>
        <v>784.80000000000007</v>
      </c>
      <c r="X203" s="288"/>
    </row>
    <row r="204" spans="1:34" s="282" customFormat="1" ht="15.6">
      <c r="A204" s="283">
        <v>42192</v>
      </c>
      <c r="B204" s="284" t="s">
        <v>423</v>
      </c>
      <c r="C204" s="270"/>
      <c r="D204" s="285"/>
      <c r="E204" s="270"/>
      <c r="F204" s="285"/>
      <c r="G204" s="270"/>
      <c r="H204" s="285"/>
      <c r="I204" s="286"/>
      <c r="J204" s="285"/>
      <c r="K204" s="270"/>
      <c r="L204" s="287"/>
      <c r="M204" s="287"/>
      <c r="N204" s="287"/>
      <c r="O204" s="286"/>
      <c r="P204" s="285"/>
      <c r="Q204" s="285"/>
      <c r="R204" s="285"/>
      <c r="S204" s="286">
        <v>2</v>
      </c>
      <c r="T204" s="285">
        <v>63.96</v>
      </c>
      <c r="U204" s="285">
        <v>17.05</v>
      </c>
      <c r="V204" s="285">
        <v>7.68</v>
      </c>
      <c r="W204" s="275">
        <f t="shared" si="3"/>
        <v>152.65</v>
      </c>
      <c r="X204" s="288"/>
    </row>
    <row r="205" spans="1:34" s="282" customFormat="1" ht="15.6">
      <c r="A205" s="283">
        <v>42192</v>
      </c>
      <c r="B205" s="284" t="s">
        <v>423</v>
      </c>
      <c r="C205" s="270"/>
      <c r="D205" s="285"/>
      <c r="E205" s="270"/>
      <c r="F205" s="285"/>
      <c r="G205" s="270"/>
      <c r="H205" s="285"/>
      <c r="I205" s="286"/>
      <c r="J205" s="285"/>
      <c r="K205" s="270"/>
      <c r="L205" s="287"/>
      <c r="M205" s="287"/>
      <c r="N205" s="287"/>
      <c r="O205" s="286"/>
      <c r="P205" s="285"/>
      <c r="Q205" s="285"/>
      <c r="R205" s="285"/>
      <c r="S205" s="286">
        <v>2</v>
      </c>
      <c r="T205" s="285">
        <v>63.96</v>
      </c>
      <c r="U205" s="285">
        <v>17.05</v>
      </c>
      <c r="V205" s="285">
        <v>7.68</v>
      </c>
      <c r="W205" s="275">
        <f t="shared" si="3"/>
        <v>152.65</v>
      </c>
      <c r="X205" s="288"/>
    </row>
    <row r="206" spans="1:34" s="282" customFormat="1" ht="15.6">
      <c r="A206" s="283">
        <v>42196</v>
      </c>
      <c r="B206" s="284" t="s">
        <v>422</v>
      </c>
      <c r="C206" s="270"/>
      <c r="D206" s="285"/>
      <c r="E206" s="270"/>
      <c r="F206" s="285"/>
      <c r="G206" s="270">
        <v>572</v>
      </c>
      <c r="H206" s="285">
        <v>0.8</v>
      </c>
      <c r="I206" s="286"/>
      <c r="J206" s="285"/>
      <c r="K206" s="270"/>
      <c r="L206" s="287"/>
      <c r="M206" s="287"/>
      <c r="N206" s="287"/>
      <c r="O206" s="286"/>
      <c r="P206" s="285"/>
      <c r="Q206" s="285"/>
      <c r="R206" s="285"/>
      <c r="S206" s="286"/>
      <c r="T206" s="285"/>
      <c r="U206" s="285"/>
      <c r="V206" s="285"/>
      <c r="W206" s="275">
        <f t="shared" si="3"/>
        <v>457.6</v>
      </c>
      <c r="X206" s="288"/>
    </row>
    <row r="207" spans="1:34" s="276" customFormat="1" ht="15.6">
      <c r="A207" s="283">
        <v>42197</v>
      </c>
      <c r="B207" s="284" t="s">
        <v>422</v>
      </c>
      <c r="C207" s="270"/>
      <c r="D207" s="285"/>
      <c r="E207" s="270"/>
      <c r="F207" s="285"/>
      <c r="G207" s="270">
        <v>1362</v>
      </c>
      <c r="H207" s="285">
        <v>0.8</v>
      </c>
      <c r="I207" s="286"/>
      <c r="J207" s="285"/>
      <c r="K207" s="270"/>
      <c r="L207" s="287"/>
      <c r="M207" s="287"/>
      <c r="N207" s="287"/>
      <c r="O207" s="286"/>
      <c r="P207" s="285"/>
      <c r="Q207" s="285"/>
      <c r="R207" s="285"/>
      <c r="S207" s="286"/>
      <c r="T207" s="285"/>
      <c r="U207" s="285"/>
      <c r="V207" s="285"/>
      <c r="W207" s="275">
        <f t="shared" si="3"/>
        <v>1089.6000000000001</v>
      </c>
      <c r="X207" s="288"/>
      <c r="Y207" s="282"/>
      <c r="Z207" s="282"/>
      <c r="AA207" s="282"/>
      <c r="AB207" s="282"/>
      <c r="AC207" s="282"/>
      <c r="AD207" s="282"/>
      <c r="AE207" s="282"/>
      <c r="AF207" s="282"/>
      <c r="AG207" s="282"/>
      <c r="AH207" s="282"/>
    </row>
    <row r="208" spans="1:34" s="276" customFormat="1" ht="15.6">
      <c r="A208" s="283">
        <v>42202</v>
      </c>
      <c r="B208" s="284" t="s">
        <v>422</v>
      </c>
      <c r="C208" s="270"/>
      <c r="D208" s="285"/>
      <c r="E208" s="270"/>
      <c r="F208" s="285"/>
      <c r="G208" s="270">
        <v>1280</v>
      </c>
      <c r="H208" s="285">
        <v>0.8</v>
      </c>
      <c r="I208" s="286"/>
      <c r="J208" s="285"/>
      <c r="K208" s="270"/>
      <c r="L208" s="287"/>
      <c r="M208" s="287"/>
      <c r="N208" s="287"/>
      <c r="O208" s="286"/>
      <c r="P208" s="285"/>
      <c r="Q208" s="285"/>
      <c r="R208" s="285"/>
      <c r="S208" s="286"/>
      <c r="T208" s="285"/>
      <c r="U208" s="285"/>
      <c r="V208" s="285"/>
      <c r="W208" s="275">
        <f t="shared" si="3"/>
        <v>1024</v>
      </c>
      <c r="X208" s="288"/>
      <c r="Y208" s="282"/>
      <c r="Z208" s="282"/>
      <c r="AA208" s="282"/>
      <c r="AB208" s="282"/>
      <c r="AC208" s="282"/>
      <c r="AD208" s="282"/>
      <c r="AE208" s="282"/>
      <c r="AF208" s="282"/>
      <c r="AG208" s="282"/>
      <c r="AH208" s="282"/>
    </row>
    <row r="209" spans="1:34" s="276" customFormat="1" ht="15.6">
      <c r="A209" s="283">
        <v>42207</v>
      </c>
      <c r="B209" s="284" t="s">
        <v>422</v>
      </c>
      <c r="C209" s="270"/>
      <c r="D209" s="285"/>
      <c r="E209" s="270"/>
      <c r="F209" s="285"/>
      <c r="G209" s="270">
        <v>464</v>
      </c>
      <c r="H209" s="285">
        <v>0.8</v>
      </c>
      <c r="I209" s="286"/>
      <c r="J209" s="285"/>
      <c r="K209" s="270"/>
      <c r="L209" s="287"/>
      <c r="M209" s="287"/>
      <c r="N209" s="287"/>
      <c r="O209" s="286"/>
      <c r="P209" s="285"/>
      <c r="Q209" s="285"/>
      <c r="R209" s="285"/>
      <c r="S209" s="286"/>
      <c r="T209" s="285"/>
      <c r="U209" s="285"/>
      <c r="V209" s="285"/>
      <c r="W209" s="275">
        <f t="shared" si="3"/>
        <v>371.20000000000005</v>
      </c>
      <c r="X209" s="288"/>
      <c r="Y209" s="282"/>
      <c r="Z209" s="282"/>
      <c r="AA209" s="282"/>
      <c r="AB209" s="282"/>
      <c r="AC209" s="282"/>
      <c r="AD209" s="282"/>
      <c r="AE209" s="282"/>
      <c r="AF209" s="282"/>
      <c r="AG209" s="282"/>
      <c r="AH209" s="282"/>
    </row>
    <row r="210" spans="1:34" s="276" customFormat="1" ht="15.6">
      <c r="A210" s="283">
        <v>42207</v>
      </c>
      <c r="B210" s="284" t="s">
        <v>422</v>
      </c>
      <c r="C210" s="270"/>
      <c r="D210" s="285"/>
      <c r="E210" s="270"/>
      <c r="F210" s="285"/>
      <c r="G210" s="270">
        <v>599</v>
      </c>
      <c r="H210" s="285">
        <v>0.8</v>
      </c>
      <c r="I210" s="286"/>
      <c r="J210" s="285"/>
      <c r="K210" s="270"/>
      <c r="L210" s="287"/>
      <c r="M210" s="287"/>
      <c r="N210" s="287"/>
      <c r="O210" s="286"/>
      <c r="P210" s="285"/>
      <c r="Q210" s="285"/>
      <c r="R210" s="285"/>
      <c r="S210" s="286"/>
      <c r="T210" s="285"/>
      <c r="U210" s="285"/>
      <c r="V210" s="285"/>
      <c r="W210" s="275">
        <f t="shared" si="3"/>
        <v>479.20000000000005</v>
      </c>
      <c r="X210" s="288"/>
      <c r="Y210" s="282"/>
      <c r="Z210" s="282"/>
      <c r="AA210" s="282"/>
      <c r="AB210" s="282"/>
      <c r="AC210" s="282"/>
      <c r="AD210" s="282"/>
      <c r="AE210" s="282"/>
      <c r="AF210" s="282"/>
      <c r="AG210" s="282"/>
      <c r="AH210" s="282"/>
    </row>
    <row r="211" spans="1:34" s="276" customFormat="1" ht="15.6">
      <c r="A211" s="283">
        <v>42209</v>
      </c>
      <c r="B211" s="284" t="s">
        <v>422</v>
      </c>
      <c r="C211" s="270"/>
      <c r="D211" s="285"/>
      <c r="E211" s="270"/>
      <c r="F211" s="285"/>
      <c r="G211" s="270">
        <v>1254</v>
      </c>
      <c r="H211" s="285">
        <v>0.8</v>
      </c>
      <c r="I211" s="286"/>
      <c r="J211" s="285"/>
      <c r="K211" s="270"/>
      <c r="L211" s="287"/>
      <c r="M211" s="287"/>
      <c r="N211" s="287"/>
      <c r="O211" s="286"/>
      <c r="P211" s="285"/>
      <c r="Q211" s="285"/>
      <c r="R211" s="285"/>
      <c r="S211" s="286"/>
      <c r="T211" s="285"/>
      <c r="U211" s="285"/>
      <c r="V211" s="285"/>
      <c r="W211" s="275">
        <f t="shared" si="3"/>
        <v>1003.2</v>
      </c>
      <c r="X211" s="288"/>
      <c r="Y211" s="282"/>
      <c r="Z211" s="282"/>
      <c r="AA211" s="282"/>
      <c r="AB211" s="282"/>
      <c r="AC211" s="282"/>
      <c r="AD211" s="282"/>
      <c r="AE211" s="282"/>
      <c r="AF211" s="282"/>
      <c r="AG211" s="282"/>
      <c r="AH211" s="282"/>
    </row>
    <row r="212" spans="1:34" s="276" customFormat="1" ht="15.6">
      <c r="A212" s="268">
        <v>42213</v>
      </c>
      <c r="B212" s="269" t="s">
        <v>422</v>
      </c>
      <c r="C212" s="272"/>
      <c r="D212" s="271"/>
      <c r="E212" s="272"/>
      <c r="F212" s="271"/>
      <c r="G212" s="272"/>
      <c r="H212" s="271"/>
      <c r="I212" s="273"/>
      <c r="J212" s="271"/>
      <c r="K212" s="272">
        <v>2300</v>
      </c>
      <c r="L212" s="274">
        <v>1.26</v>
      </c>
      <c r="M212" s="274"/>
      <c r="N212" s="274"/>
      <c r="O212" s="273"/>
      <c r="P212" s="271"/>
      <c r="Q212" s="271"/>
      <c r="R212" s="271"/>
      <c r="S212" s="273"/>
      <c r="T212" s="271"/>
      <c r="U212" s="271"/>
      <c r="V212" s="271">
        <v>173.88</v>
      </c>
      <c r="W212" s="275">
        <f t="shared" si="3"/>
        <v>3071.88</v>
      </c>
      <c r="X212" s="252"/>
    </row>
    <row r="213" spans="1:34" s="276" customFormat="1" ht="15.6">
      <c r="A213" s="283">
        <v>42216</v>
      </c>
      <c r="B213" s="284" t="s">
        <v>422</v>
      </c>
      <c r="C213" s="270"/>
      <c r="D213" s="285"/>
      <c r="E213" s="270"/>
      <c r="F213" s="285"/>
      <c r="G213" s="270">
        <v>1008</v>
      </c>
      <c r="H213" s="285">
        <v>0.8</v>
      </c>
      <c r="I213" s="286"/>
      <c r="J213" s="285"/>
      <c r="K213" s="270"/>
      <c r="L213" s="287"/>
      <c r="M213" s="287"/>
      <c r="N213" s="287"/>
      <c r="O213" s="286"/>
      <c r="P213" s="285"/>
      <c r="Q213" s="285"/>
      <c r="R213" s="285"/>
      <c r="S213" s="286"/>
      <c r="T213" s="285"/>
      <c r="U213" s="285"/>
      <c r="V213" s="285"/>
      <c r="W213" s="275">
        <f t="shared" si="3"/>
        <v>806.40000000000009</v>
      </c>
      <c r="X213" s="288"/>
      <c r="Y213" s="282"/>
      <c r="Z213" s="282"/>
      <c r="AA213" s="282"/>
      <c r="AB213" s="282"/>
      <c r="AC213" s="282"/>
      <c r="AD213" s="282"/>
      <c r="AE213" s="282"/>
      <c r="AF213" s="282"/>
      <c r="AG213" s="282"/>
      <c r="AH213" s="282"/>
    </row>
    <row r="214" spans="1:34" s="276" customFormat="1" ht="15.6">
      <c r="A214" s="283">
        <v>42216</v>
      </c>
      <c r="B214" s="284" t="s">
        <v>422</v>
      </c>
      <c r="C214" s="270"/>
      <c r="D214" s="285"/>
      <c r="E214" s="270"/>
      <c r="F214" s="285"/>
      <c r="G214" s="270">
        <v>1008</v>
      </c>
      <c r="H214" s="285">
        <v>0.8</v>
      </c>
      <c r="I214" s="286"/>
      <c r="J214" s="285"/>
      <c r="K214" s="270"/>
      <c r="L214" s="287"/>
      <c r="M214" s="287"/>
      <c r="N214" s="287"/>
      <c r="O214" s="286"/>
      <c r="P214" s="285"/>
      <c r="Q214" s="285"/>
      <c r="R214" s="285"/>
      <c r="S214" s="286"/>
      <c r="T214" s="285"/>
      <c r="U214" s="285"/>
      <c r="V214" s="285"/>
      <c r="W214" s="275">
        <f t="shared" si="3"/>
        <v>806.40000000000009</v>
      </c>
      <c r="X214" s="289">
        <f>SUM(W202:W214)</f>
        <v>11060.38</v>
      </c>
      <c r="Y214" s="282"/>
      <c r="Z214" s="282"/>
      <c r="AA214" s="282"/>
      <c r="AB214" s="282"/>
      <c r="AC214" s="282"/>
      <c r="AD214" s="282"/>
      <c r="AE214" s="282"/>
      <c r="AF214" s="282"/>
      <c r="AG214" s="282"/>
      <c r="AH214" s="282"/>
    </row>
    <row r="215" spans="1:34" s="276" customFormat="1" ht="15.6">
      <c r="A215" s="283">
        <v>42222</v>
      </c>
      <c r="B215" s="284" t="s">
        <v>422</v>
      </c>
      <c r="C215" s="270"/>
      <c r="D215" s="285"/>
      <c r="E215" s="270"/>
      <c r="F215" s="285"/>
      <c r="G215" s="270">
        <v>1049</v>
      </c>
      <c r="H215" s="285">
        <v>0.8</v>
      </c>
      <c r="I215" s="286"/>
      <c r="J215" s="285"/>
      <c r="K215" s="270"/>
      <c r="L215" s="287"/>
      <c r="M215" s="287"/>
      <c r="N215" s="287"/>
      <c r="O215" s="286"/>
      <c r="P215" s="285"/>
      <c r="Q215" s="285"/>
      <c r="R215" s="285"/>
      <c r="S215" s="286"/>
      <c r="T215" s="285"/>
      <c r="U215" s="285"/>
      <c r="V215" s="285"/>
      <c r="W215" s="275">
        <f t="shared" si="3"/>
        <v>839.2</v>
      </c>
      <c r="X215" s="288"/>
      <c r="Y215" s="282"/>
      <c r="Z215" s="282"/>
      <c r="AA215" s="282"/>
      <c r="AB215" s="282"/>
      <c r="AC215" s="282"/>
      <c r="AD215" s="282"/>
      <c r="AE215" s="282"/>
      <c r="AF215" s="282"/>
      <c r="AG215" s="282"/>
      <c r="AH215" s="282"/>
    </row>
    <row r="216" spans="1:34" s="276" customFormat="1" ht="15.6">
      <c r="A216" s="283">
        <v>42223</v>
      </c>
      <c r="B216" s="284" t="s">
        <v>422</v>
      </c>
      <c r="C216" s="270"/>
      <c r="D216" s="285"/>
      <c r="E216" s="270"/>
      <c r="F216" s="285"/>
      <c r="G216" s="270">
        <v>954</v>
      </c>
      <c r="H216" s="285">
        <v>0.8</v>
      </c>
      <c r="I216" s="286"/>
      <c r="J216" s="285"/>
      <c r="K216" s="270"/>
      <c r="L216" s="287"/>
      <c r="M216" s="287"/>
      <c r="N216" s="287"/>
      <c r="O216" s="286"/>
      <c r="P216" s="285"/>
      <c r="Q216" s="285"/>
      <c r="R216" s="285"/>
      <c r="S216" s="286"/>
      <c r="T216" s="285"/>
      <c r="U216" s="285"/>
      <c r="V216" s="285"/>
      <c r="W216" s="275">
        <f t="shared" si="3"/>
        <v>763.2</v>
      </c>
      <c r="X216" s="288"/>
      <c r="Y216" s="282"/>
      <c r="Z216" s="282"/>
      <c r="AA216" s="282"/>
      <c r="AB216" s="282"/>
      <c r="AC216" s="282"/>
      <c r="AD216" s="282"/>
      <c r="AE216" s="282"/>
      <c r="AF216" s="282"/>
      <c r="AG216" s="282"/>
      <c r="AH216" s="282"/>
    </row>
    <row r="217" spans="1:34" s="276" customFormat="1" ht="15.6">
      <c r="A217" s="283">
        <v>42223</v>
      </c>
      <c r="B217" s="284" t="s">
        <v>423</v>
      </c>
      <c r="C217" s="270"/>
      <c r="D217" s="285"/>
      <c r="E217" s="270"/>
      <c r="F217" s="285"/>
      <c r="G217" s="270"/>
      <c r="H217" s="285"/>
      <c r="I217" s="286"/>
      <c r="J217" s="285"/>
      <c r="K217" s="270"/>
      <c r="L217" s="287"/>
      <c r="M217" s="287"/>
      <c r="N217" s="287"/>
      <c r="O217" s="286"/>
      <c r="P217" s="285"/>
      <c r="Q217" s="285"/>
      <c r="R217" s="285"/>
      <c r="S217" s="286">
        <v>1</v>
      </c>
      <c r="T217" s="285">
        <v>1024.8599999999999</v>
      </c>
      <c r="U217" s="285">
        <v>120.05</v>
      </c>
      <c r="V217" s="285"/>
      <c r="W217" s="275">
        <f t="shared" si="3"/>
        <v>1144.9099999999999</v>
      </c>
      <c r="X217" s="288"/>
      <c r="Y217" s="282"/>
      <c r="Z217" s="282"/>
      <c r="AA217" s="282"/>
      <c r="AB217" s="282"/>
      <c r="AC217" s="282"/>
      <c r="AD217" s="282"/>
      <c r="AE217" s="282"/>
      <c r="AF217" s="282"/>
      <c r="AG217" s="282"/>
      <c r="AH217" s="282"/>
    </row>
    <row r="218" spans="1:34" s="276" customFormat="1" ht="15.6">
      <c r="A218" s="283">
        <v>42227</v>
      </c>
      <c r="B218" s="284" t="s">
        <v>422</v>
      </c>
      <c r="C218" s="270"/>
      <c r="D218" s="285"/>
      <c r="E218" s="270"/>
      <c r="F218" s="285"/>
      <c r="G218" s="270">
        <v>350</v>
      </c>
      <c r="H218" s="285">
        <v>1.3</v>
      </c>
      <c r="I218" s="286"/>
      <c r="J218" s="285"/>
      <c r="K218" s="270"/>
      <c r="L218" s="287"/>
      <c r="M218" s="287"/>
      <c r="N218" s="287"/>
      <c r="O218" s="286"/>
      <c r="P218" s="285"/>
      <c r="Q218" s="285"/>
      <c r="R218" s="285"/>
      <c r="S218" s="286"/>
      <c r="T218" s="285"/>
      <c r="U218" s="285"/>
      <c r="V218" s="285"/>
      <c r="W218" s="275">
        <f t="shared" si="3"/>
        <v>455</v>
      </c>
      <c r="X218" s="288"/>
      <c r="Y218" s="282"/>
      <c r="Z218" s="282"/>
      <c r="AA218" s="282"/>
      <c r="AB218" s="282"/>
      <c r="AC218" s="282"/>
      <c r="AD218" s="282"/>
      <c r="AE218" s="282"/>
      <c r="AF218" s="282"/>
      <c r="AG218" s="282"/>
      <c r="AH218" s="282"/>
    </row>
    <row r="219" spans="1:34" s="276" customFormat="1" ht="15.6">
      <c r="A219" s="268">
        <v>42227</v>
      </c>
      <c r="B219" s="269" t="s">
        <v>422</v>
      </c>
      <c r="C219" s="272"/>
      <c r="D219" s="271"/>
      <c r="E219" s="272"/>
      <c r="F219" s="271"/>
      <c r="G219" s="272"/>
      <c r="H219" s="271"/>
      <c r="I219" s="273"/>
      <c r="J219" s="271"/>
      <c r="K219" s="272"/>
      <c r="L219" s="274"/>
      <c r="M219" s="274"/>
      <c r="N219" s="274"/>
      <c r="O219" s="273">
        <v>2</v>
      </c>
      <c r="P219" s="271">
        <v>175</v>
      </c>
      <c r="Q219" s="271"/>
      <c r="R219" s="271"/>
      <c r="S219" s="273"/>
      <c r="T219" s="271"/>
      <c r="U219" s="271"/>
      <c r="V219" s="271"/>
      <c r="W219" s="275">
        <f t="shared" si="3"/>
        <v>350</v>
      </c>
      <c r="X219" s="252"/>
    </row>
    <row r="220" spans="1:34" s="276" customFormat="1" ht="15.6">
      <c r="A220" s="283">
        <v>42230</v>
      </c>
      <c r="B220" s="284" t="s">
        <v>422</v>
      </c>
      <c r="C220" s="270"/>
      <c r="D220" s="285"/>
      <c r="E220" s="270"/>
      <c r="F220" s="285"/>
      <c r="G220" s="270">
        <v>899</v>
      </c>
      <c r="H220" s="285">
        <v>0.8</v>
      </c>
      <c r="I220" s="286"/>
      <c r="J220" s="285"/>
      <c r="K220" s="270"/>
      <c r="L220" s="287"/>
      <c r="M220" s="287"/>
      <c r="N220" s="287"/>
      <c r="O220" s="286"/>
      <c r="P220" s="285"/>
      <c r="Q220" s="285"/>
      <c r="R220" s="285"/>
      <c r="S220" s="286"/>
      <c r="T220" s="285"/>
      <c r="U220" s="285"/>
      <c r="V220" s="285"/>
      <c r="W220" s="275">
        <f t="shared" si="3"/>
        <v>719.2</v>
      </c>
      <c r="X220" s="288"/>
      <c r="Y220" s="282"/>
      <c r="Z220" s="282"/>
      <c r="AA220" s="282"/>
      <c r="AB220" s="282"/>
      <c r="AC220" s="282"/>
      <c r="AD220" s="282"/>
      <c r="AE220" s="282"/>
      <c r="AF220" s="282"/>
      <c r="AG220" s="282"/>
      <c r="AH220" s="282"/>
    </row>
    <row r="221" spans="1:34" s="276" customFormat="1" ht="15.6">
      <c r="A221" s="283">
        <v>42230</v>
      </c>
      <c r="B221" s="284" t="s">
        <v>422</v>
      </c>
      <c r="C221" s="270"/>
      <c r="D221" s="285"/>
      <c r="E221" s="270"/>
      <c r="F221" s="285"/>
      <c r="G221" s="270">
        <v>1199</v>
      </c>
      <c r="H221" s="285">
        <v>0.8</v>
      </c>
      <c r="I221" s="286"/>
      <c r="J221" s="285"/>
      <c r="K221" s="270"/>
      <c r="L221" s="287"/>
      <c r="M221" s="287"/>
      <c r="N221" s="287"/>
      <c r="O221" s="286"/>
      <c r="P221" s="285"/>
      <c r="Q221" s="285"/>
      <c r="R221" s="285"/>
      <c r="S221" s="286"/>
      <c r="T221" s="285"/>
      <c r="U221" s="285"/>
      <c r="V221" s="285"/>
      <c r="W221" s="275">
        <f t="shared" si="3"/>
        <v>959.2</v>
      </c>
      <c r="X221" s="288"/>
      <c r="Y221" s="282"/>
      <c r="Z221" s="282"/>
      <c r="AA221" s="282"/>
      <c r="AB221" s="282"/>
      <c r="AC221" s="282"/>
      <c r="AD221" s="282"/>
      <c r="AE221" s="282"/>
      <c r="AF221" s="282"/>
      <c r="AG221" s="282"/>
      <c r="AH221" s="282"/>
    </row>
    <row r="222" spans="1:34" s="276" customFormat="1" ht="15.6">
      <c r="A222" s="268">
        <v>42236</v>
      </c>
      <c r="B222" s="269" t="s">
        <v>422</v>
      </c>
      <c r="C222" s="272"/>
      <c r="D222" s="271"/>
      <c r="E222" s="272"/>
      <c r="F222" s="271"/>
      <c r="G222" s="272">
        <v>1008</v>
      </c>
      <c r="H222" s="271">
        <v>0.8</v>
      </c>
      <c r="I222" s="273"/>
      <c r="J222" s="271"/>
      <c r="K222" s="272"/>
      <c r="L222" s="274"/>
      <c r="M222" s="274"/>
      <c r="N222" s="274"/>
      <c r="O222" s="273"/>
      <c r="P222" s="271"/>
      <c r="Q222" s="271"/>
      <c r="R222" s="271"/>
      <c r="S222" s="273"/>
      <c r="T222" s="271"/>
      <c r="U222" s="271"/>
      <c r="V222" s="271"/>
      <c r="W222" s="275">
        <f t="shared" si="3"/>
        <v>806.40000000000009</v>
      </c>
      <c r="X222" s="252"/>
    </row>
    <row r="223" spans="1:34" s="276" customFormat="1" ht="15.6">
      <c r="A223" s="268">
        <v>42238</v>
      </c>
      <c r="B223" s="269" t="s">
        <v>422</v>
      </c>
      <c r="C223" s="272"/>
      <c r="D223" s="271"/>
      <c r="E223" s="272"/>
      <c r="F223" s="271"/>
      <c r="G223" s="272">
        <v>1198</v>
      </c>
      <c r="H223" s="271">
        <v>0.8</v>
      </c>
      <c r="I223" s="273"/>
      <c r="J223" s="271"/>
      <c r="K223" s="272"/>
      <c r="L223" s="274"/>
      <c r="M223" s="274"/>
      <c r="N223" s="274"/>
      <c r="O223" s="273"/>
      <c r="P223" s="271"/>
      <c r="Q223" s="271"/>
      <c r="R223" s="271"/>
      <c r="S223" s="273"/>
      <c r="T223" s="271"/>
      <c r="U223" s="271"/>
      <c r="V223" s="271"/>
      <c r="W223" s="275">
        <f t="shared" si="3"/>
        <v>958.40000000000009</v>
      </c>
      <c r="X223" s="252"/>
    </row>
    <row r="224" spans="1:34" s="276" customFormat="1" ht="15.6">
      <c r="A224" s="268">
        <v>42242</v>
      </c>
      <c r="B224" s="269" t="s">
        <v>422</v>
      </c>
      <c r="C224" s="272"/>
      <c r="D224" s="271"/>
      <c r="E224" s="272"/>
      <c r="F224" s="271"/>
      <c r="G224" s="272">
        <v>350</v>
      </c>
      <c r="H224" s="271">
        <v>1.3</v>
      </c>
      <c r="I224" s="273"/>
      <c r="J224" s="271"/>
      <c r="K224" s="272"/>
      <c r="L224" s="274"/>
      <c r="M224" s="274"/>
      <c r="N224" s="274"/>
      <c r="O224" s="273"/>
      <c r="P224" s="271"/>
      <c r="Q224" s="271"/>
      <c r="R224" s="271"/>
      <c r="S224" s="273"/>
      <c r="T224" s="271"/>
      <c r="U224" s="271"/>
      <c r="V224" s="271"/>
      <c r="W224" s="275">
        <f t="shared" si="3"/>
        <v>455</v>
      </c>
      <c r="X224" s="252"/>
    </row>
    <row r="225" spans="1:34" s="276" customFormat="1" ht="15.6">
      <c r="A225" s="268">
        <v>42242</v>
      </c>
      <c r="B225" s="269" t="s">
        <v>422</v>
      </c>
      <c r="C225" s="272"/>
      <c r="D225" s="271"/>
      <c r="E225" s="272"/>
      <c r="F225" s="271"/>
      <c r="G225" s="272"/>
      <c r="H225" s="271"/>
      <c r="I225" s="273">
        <v>300</v>
      </c>
      <c r="J225" s="271">
        <v>2.75</v>
      </c>
      <c r="K225" s="272"/>
      <c r="L225" s="274"/>
      <c r="M225" s="274"/>
      <c r="N225" s="274"/>
      <c r="O225" s="273"/>
      <c r="P225" s="271"/>
      <c r="Q225" s="271"/>
      <c r="R225" s="271"/>
      <c r="S225" s="273"/>
      <c r="T225" s="271"/>
      <c r="U225" s="271"/>
      <c r="V225" s="271"/>
      <c r="W225" s="275">
        <f t="shared" si="3"/>
        <v>825</v>
      </c>
      <c r="X225" s="252"/>
    </row>
    <row r="226" spans="1:34" s="276" customFormat="1" ht="15.6">
      <c r="A226" s="268">
        <v>42243</v>
      </c>
      <c r="B226" s="269" t="s">
        <v>422</v>
      </c>
      <c r="C226" s="272"/>
      <c r="D226" s="271"/>
      <c r="E226" s="272"/>
      <c r="F226" s="271"/>
      <c r="G226" s="272">
        <v>994</v>
      </c>
      <c r="H226" s="271">
        <v>0.8</v>
      </c>
      <c r="I226" s="273"/>
      <c r="J226" s="271"/>
      <c r="K226" s="272"/>
      <c r="L226" s="274"/>
      <c r="M226" s="274"/>
      <c r="N226" s="274"/>
      <c r="O226" s="273"/>
      <c r="P226" s="271"/>
      <c r="Q226" s="271"/>
      <c r="R226" s="271"/>
      <c r="S226" s="273"/>
      <c r="T226" s="271"/>
      <c r="U226" s="271"/>
      <c r="V226" s="271"/>
      <c r="W226" s="275">
        <f t="shared" si="3"/>
        <v>795.2</v>
      </c>
      <c r="X226" s="252"/>
    </row>
    <row r="227" spans="1:34" s="276" customFormat="1" ht="15.6">
      <c r="A227" s="268">
        <v>42244</v>
      </c>
      <c r="B227" s="269" t="s">
        <v>422</v>
      </c>
      <c r="C227" s="272"/>
      <c r="D227" s="271"/>
      <c r="E227" s="272"/>
      <c r="F227" s="271"/>
      <c r="G227" s="272">
        <v>1090</v>
      </c>
      <c r="H227" s="271">
        <v>0.8</v>
      </c>
      <c r="I227" s="273"/>
      <c r="J227" s="271"/>
      <c r="K227" s="272"/>
      <c r="L227" s="274"/>
      <c r="M227" s="274"/>
      <c r="N227" s="274"/>
      <c r="O227" s="273"/>
      <c r="P227" s="271"/>
      <c r="Q227" s="271"/>
      <c r="R227" s="271"/>
      <c r="S227" s="273"/>
      <c r="T227" s="271"/>
      <c r="U227" s="271"/>
      <c r="V227" s="271"/>
      <c r="W227" s="275">
        <f t="shared" si="3"/>
        <v>872</v>
      </c>
      <c r="X227" s="256">
        <f>SUM(W215:W227)</f>
        <v>9942.7100000000009</v>
      </c>
    </row>
    <row r="228" spans="1:34" s="276" customFormat="1" ht="15.6">
      <c r="A228" s="268">
        <v>42251</v>
      </c>
      <c r="B228" s="269" t="s">
        <v>422</v>
      </c>
      <c r="C228" s="272"/>
      <c r="D228" s="271"/>
      <c r="E228" s="272"/>
      <c r="F228" s="271"/>
      <c r="G228" s="272">
        <v>1035</v>
      </c>
      <c r="H228" s="271">
        <v>0.8</v>
      </c>
      <c r="I228" s="273"/>
      <c r="J228" s="271"/>
      <c r="K228" s="272"/>
      <c r="L228" s="274"/>
      <c r="M228" s="274"/>
      <c r="N228" s="274"/>
      <c r="O228" s="273"/>
      <c r="P228" s="271"/>
      <c r="Q228" s="271"/>
      <c r="R228" s="271"/>
      <c r="S228" s="273"/>
      <c r="T228" s="271"/>
      <c r="U228" s="271"/>
      <c r="V228" s="271"/>
      <c r="W228" s="275">
        <f t="shared" si="3"/>
        <v>828</v>
      </c>
      <c r="X228" s="252"/>
    </row>
    <row r="229" spans="1:34" s="276" customFormat="1" ht="15.6">
      <c r="A229" s="268">
        <v>42258</v>
      </c>
      <c r="B229" s="269" t="s">
        <v>422</v>
      </c>
      <c r="C229" s="272"/>
      <c r="D229" s="271"/>
      <c r="E229" s="272"/>
      <c r="F229" s="271"/>
      <c r="G229" s="272">
        <v>967</v>
      </c>
      <c r="H229" s="271">
        <v>0.8</v>
      </c>
      <c r="I229" s="273"/>
      <c r="J229" s="271"/>
      <c r="K229" s="272"/>
      <c r="L229" s="274"/>
      <c r="M229" s="274"/>
      <c r="N229" s="274"/>
      <c r="O229" s="273"/>
      <c r="P229" s="271"/>
      <c r="Q229" s="271"/>
      <c r="R229" s="271"/>
      <c r="S229" s="273"/>
      <c r="T229" s="271"/>
      <c r="U229" s="271"/>
      <c r="V229" s="271"/>
      <c r="W229" s="275">
        <f t="shared" si="3"/>
        <v>773.6</v>
      </c>
      <c r="X229" s="252"/>
    </row>
    <row r="230" spans="1:34" s="276" customFormat="1" ht="15.6">
      <c r="A230" s="283">
        <v>42265</v>
      </c>
      <c r="B230" s="284" t="s">
        <v>422</v>
      </c>
      <c r="C230" s="270"/>
      <c r="D230" s="285"/>
      <c r="E230" s="270"/>
      <c r="F230" s="285"/>
      <c r="G230" s="270">
        <v>844</v>
      </c>
      <c r="H230" s="285">
        <v>0.8</v>
      </c>
      <c r="I230" s="286"/>
      <c r="J230" s="285"/>
      <c r="K230" s="270"/>
      <c r="L230" s="287"/>
      <c r="M230" s="287"/>
      <c r="N230" s="287"/>
      <c r="O230" s="286"/>
      <c r="P230" s="285"/>
      <c r="Q230" s="285"/>
      <c r="R230" s="285"/>
      <c r="S230" s="286"/>
      <c r="T230" s="285"/>
      <c r="U230" s="285"/>
      <c r="V230" s="285"/>
      <c r="W230" s="275">
        <f t="shared" si="3"/>
        <v>675.2</v>
      </c>
      <c r="X230" s="288"/>
      <c r="Y230" s="282"/>
      <c r="Z230" s="282"/>
      <c r="AA230" s="282"/>
      <c r="AB230" s="282"/>
      <c r="AC230" s="282"/>
      <c r="AD230" s="282"/>
      <c r="AE230" s="282"/>
      <c r="AF230" s="282"/>
      <c r="AG230" s="282"/>
      <c r="AH230" s="282"/>
    </row>
    <row r="231" spans="1:34" s="276" customFormat="1" ht="15.6">
      <c r="A231" s="283">
        <v>42265</v>
      </c>
      <c r="B231" s="284" t="s">
        <v>422</v>
      </c>
      <c r="C231" s="270"/>
      <c r="D231" s="285"/>
      <c r="E231" s="270"/>
      <c r="F231" s="285"/>
      <c r="G231" s="270">
        <v>1498</v>
      </c>
      <c r="H231" s="285">
        <v>0.8</v>
      </c>
      <c r="I231" s="286"/>
      <c r="J231" s="285"/>
      <c r="K231" s="270"/>
      <c r="L231" s="287"/>
      <c r="M231" s="287"/>
      <c r="N231" s="287"/>
      <c r="O231" s="286"/>
      <c r="P231" s="285"/>
      <c r="Q231" s="285"/>
      <c r="R231" s="285"/>
      <c r="S231" s="286"/>
      <c r="T231" s="285"/>
      <c r="U231" s="285"/>
      <c r="V231" s="285"/>
      <c r="W231" s="275">
        <f t="shared" si="3"/>
        <v>1198.4000000000001</v>
      </c>
      <c r="X231" s="288"/>
      <c r="Y231" s="282"/>
      <c r="Z231" s="282"/>
      <c r="AA231" s="282"/>
      <c r="AB231" s="282"/>
      <c r="AC231" s="282"/>
      <c r="AD231" s="282"/>
      <c r="AE231" s="282"/>
      <c r="AF231" s="282"/>
      <c r="AG231" s="282"/>
      <c r="AH231" s="282"/>
    </row>
    <row r="232" spans="1:34" s="276" customFormat="1" ht="15.6">
      <c r="A232" s="283">
        <v>42265</v>
      </c>
      <c r="B232" s="284" t="s">
        <v>423</v>
      </c>
      <c r="C232" s="270"/>
      <c r="D232" s="285"/>
      <c r="E232" s="270"/>
      <c r="F232" s="285"/>
      <c r="G232" s="270"/>
      <c r="H232" s="285"/>
      <c r="I232" s="286"/>
      <c r="J232" s="285"/>
      <c r="K232" s="270"/>
      <c r="L232" s="287"/>
      <c r="M232" s="287"/>
      <c r="N232" s="287"/>
      <c r="O232" s="286"/>
      <c r="P232" s="285"/>
      <c r="Q232" s="285"/>
      <c r="R232" s="285"/>
      <c r="S232" s="286">
        <v>4</v>
      </c>
      <c r="T232" s="285">
        <v>118.09</v>
      </c>
      <c r="U232" s="285">
        <v>28.35</v>
      </c>
      <c r="V232" s="285">
        <v>33.07</v>
      </c>
      <c r="W232" s="275">
        <f t="shared" si="3"/>
        <v>533.78000000000009</v>
      </c>
      <c r="X232" s="288"/>
      <c r="Y232" s="282"/>
      <c r="Z232" s="282"/>
      <c r="AA232" s="282"/>
      <c r="AB232" s="282"/>
      <c r="AC232" s="282"/>
      <c r="AD232" s="282"/>
      <c r="AE232" s="282"/>
      <c r="AF232" s="282"/>
      <c r="AG232" s="282"/>
      <c r="AH232" s="282"/>
    </row>
    <row r="233" spans="1:34" s="276" customFormat="1" ht="15.6">
      <c r="A233" s="283">
        <v>42270</v>
      </c>
      <c r="B233" s="284" t="s">
        <v>423</v>
      </c>
      <c r="C233" s="270"/>
      <c r="D233" s="285"/>
      <c r="E233" s="270"/>
      <c r="F233" s="285"/>
      <c r="G233" s="270"/>
      <c r="H233" s="285"/>
      <c r="I233" s="286"/>
      <c r="J233" s="285"/>
      <c r="K233" s="270"/>
      <c r="L233" s="287"/>
      <c r="M233" s="287"/>
      <c r="N233" s="287"/>
      <c r="O233" s="286"/>
      <c r="P233" s="285"/>
      <c r="Q233" s="286">
        <v>1</v>
      </c>
      <c r="R233" s="285">
        <v>158</v>
      </c>
      <c r="S233" s="282"/>
      <c r="T233" s="282"/>
      <c r="U233" s="285"/>
      <c r="V233" s="285">
        <v>27.51</v>
      </c>
      <c r="W233" s="275">
        <f t="shared" si="3"/>
        <v>185.51</v>
      </c>
      <c r="X233" s="288"/>
      <c r="Y233" s="282"/>
      <c r="Z233" s="282"/>
      <c r="AA233" s="282"/>
      <c r="AB233" s="282"/>
      <c r="AC233" s="282"/>
      <c r="AD233" s="282"/>
      <c r="AE233" s="282"/>
      <c r="AF233" s="282"/>
      <c r="AG233" s="282"/>
      <c r="AH233" s="282"/>
    </row>
    <row r="234" spans="1:34" s="276" customFormat="1" ht="15.6">
      <c r="A234" s="283">
        <v>42270</v>
      </c>
      <c r="B234" s="284" t="s">
        <v>423</v>
      </c>
      <c r="C234" s="270"/>
      <c r="D234" s="285"/>
      <c r="E234" s="270"/>
      <c r="F234" s="285"/>
      <c r="G234" s="270"/>
      <c r="H234" s="285"/>
      <c r="I234" s="286"/>
      <c r="J234" s="285"/>
      <c r="K234" s="270"/>
      <c r="L234" s="287"/>
      <c r="M234" s="287"/>
      <c r="N234" s="287"/>
      <c r="O234" s="286"/>
      <c r="P234" s="285"/>
      <c r="Q234" s="286">
        <v>1</v>
      </c>
      <c r="R234" s="285">
        <v>235</v>
      </c>
      <c r="S234" s="282"/>
      <c r="T234" s="282"/>
      <c r="U234" s="285"/>
      <c r="V234" s="285"/>
      <c r="W234" s="275">
        <f t="shared" si="3"/>
        <v>235</v>
      </c>
      <c r="X234" s="288"/>
      <c r="Y234" s="282"/>
      <c r="Z234" s="282"/>
      <c r="AA234" s="282"/>
      <c r="AB234" s="282"/>
      <c r="AC234" s="282"/>
      <c r="AD234" s="282"/>
      <c r="AE234" s="282"/>
      <c r="AF234" s="282"/>
      <c r="AG234" s="282"/>
      <c r="AH234" s="282"/>
    </row>
    <row r="235" spans="1:34" s="276" customFormat="1" ht="15.6">
      <c r="A235" s="268">
        <v>42271</v>
      </c>
      <c r="B235" s="269" t="s">
        <v>422</v>
      </c>
      <c r="C235" s="272"/>
      <c r="D235" s="271"/>
      <c r="E235" s="272"/>
      <c r="F235" s="271"/>
      <c r="G235" s="272"/>
      <c r="H235" s="271"/>
      <c r="I235" s="273"/>
      <c r="J235" s="271"/>
      <c r="K235" s="272">
        <v>2300</v>
      </c>
      <c r="L235" s="274">
        <v>1.26</v>
      </c>
      <c r="M235" s="274"/>
      <c r="N235" s="274"/>
      <c r="O235" s="273"/>
      <c r="P235" s="271"/>
      <c r="Q235" s="271"/>
      <c r="R235" s="271"/>
      <c r="S235" s="273"/>
      <c r="T235" s="271"/>
      <c r="U235" s="271"/>
      <c r="V235" s="271">
        <v>173.88</v>
      </c>
      <c r="W235" s="275">
        <f t="shared" si="3"/>
        <v>3071.88</v>
      </c>
      <c r="X235" s="252"/>
    </row>
    <row r="236" spans="1:34" s="276" customFormat="1" ht="15.6">
      <c r="A236" s="283">
        <v>42272</v>
      </c>
      <c r="B236" s="284" t="s">
        <v>422</v>
      </c>
      <c r="C236" s="270"/>
      <c r="D236" s="285"/>
      <c r="E236" s="270"/>
      <c r="F236" s="285"/>
      <c r="G236" s="270">
        <v>878</v>
      </c>
      <c r="H236" s="285">
        <v>0.8</v>
      </c>
      <c r="I236" s="286"/>
      <c r="J236" s="285"/>
      <c r="K236" s="270"/>
      <c r="L236" s="287"/>
      <c r="M236" s="287"/>
      <c r="N236" s="287"/>
      <c r="O236" s="286"/>
      <c r="P236" s="285"/>
      <c r="Q236" s="285"/>
      <c r="R236" s="285"/>
      <c r="S236" s="286"/>
      <c r="T236" s="285"/>
      <c r="U236" s="285"/>
      <c r="V236" s="285"/>
      <c r="W236" s="275">
        <f t="shared" si="3"/>
        <v>702.40000000000009</v>
      </c>
      <c r="X236" s="288"/>
      <c r="Y236" s="282"/>
      <c r="Z236" s="282"/>
      <c r="AA236" s="282"/>
      <c r="AB236" s="282"/>
      <c r="AC236" s="282"/>
      <c r="AD236" s="282"/>
      <c r="AE236" s="282"/>
      <c r="AF236" s="282"/>
      <c r="AG236" s="282"/>
      <c r="AH236" s="282"/>
    </row>
    <row r="237" spans="1:34" s="276" customFormat="1" ht="15.6">
      <c r="A237" s="283">
        <v>42272</v>
      </c>
      <c r="B237" s="284" t="s">
        <v>422</v>
      </c>
      <c r="C237" s="270"/>
      <c r="D237" s="285"/>
      <c r="E237" s="270"/>
      <c r="F237" s="285"/>
      <c r="G237" s="270">
        <v>1008</v>
      </c>
      <c r="H237" s="285">
        <v>0.8</v>
      </c>
      <c r="I237" s="286"/>
      <c r="J237" s="285"/>
      <c r="K237" s="270"/>
      <c r="L237" s="287"/>
      <c r="M237" s="287"/>
      <c r="N237" s="287"/>
      <c r="O237" s="286"/>
      <c r="P237" s="285"/>
      <c r="Q237" s="285"/>
      <c r="R237" s="285"/>
      <c r="S237" s="286"/>
      <c r="T237" s="285"/>
      <c r="U237" s="285"/>
      <c r="V237" s="285"/>
      <c r="W237" s="275">
        <f t="shared" si="3"/>
        <v>806.40000000000009</v>
      </c>
      <c r="X237" s="288"/>
      <c r="Y237" s="282"/>
      <c r="Z237" s="282"/>
      <c r="AA237" s="282"/>
      <c r="AB237" s="282"/>
      <c r="AC237" s="282"/>
      <c r="AD237" s="282"/>
      <c r="AE237" s="282"/>
      <c r="AF237" s="282"/>
      <c r="AG237" s="282"/>
      <c r="AH237" s="282"/>
    </row>
    <row r="238" spans="1:34" s="276" customFormat="1" ht="15.6">
      <c r="A238" s="268">
        <v>42277</v>
      </c>
      <c r="B238" s="269" t="s">
        <v>423</v>
      </c>
      <c r="C238" s="272"/>
      <c r="D238" s="271"/>
      <c r="E238" s="272"/>
      <c r="F238" s="271"/>
      <c r="G238" s="272"/>
      <c r="H238" s="271"/>
      <c r="I238" s="273"/>
      <c r="J238" s="271"/>
      <c r="K238" s="272"/>
      <c r="L238" s="274"/>
      <c r="M238" s="274"/>
      <c r="N238" s="274"/>
      <c r="O238" s="273"/>
      <c r="P238" s="271"/>
      <c r="Q238" s="271"/>
      <c r="R238" s="271"/>
      <c r="S238" s="273">
        <v>4</v>
      </c>
      <c r="T238" s="271">
        <v>69.56</v>
      </c>
      <c r="U238" s="271">
        <v>52.74</v>
      </c>
      <c r="V238" s="271">
        <v>16.690000000000001</v>
      </c>
      <c r="W238" s="275">
        <f t="shared" si="3"/>
        <v>347.67</v>
      </c>
      <c r="X238" s="256">
        <f>SUM(W228:W238)</f>
        <v>9357.84</v>
      </c>
    </row>
    <row r="239" spans="1:34" s="276" customFormat="1" ht="15.6">
      <c r="A239" s="283">
        <v>42279</v>
      </c>
      <c r="B239" s="284" t="s">
        <v>422</v>
      </c>
      <c r="C239" s="270"/>
      <c r="D239" s="285"/>
      <c r="E239" s="270"/>
      <c r="F239" s="285"/>
      <c r="G239" s="270">
        <v>817</v>
      </c>
      <c r="H239" s="285">
        <v>0.8</v>
      </c>
      <c r="I239" s="286"/>
      <c r="J239" s="285"/>
      <c r="K239" s="270"/>
      <c r="L239" s="287"/>
      <c r="M239" s="287"/>
      <c r="N239" s="287"/>
      <c r="O239" s="286"/>
      <c r="P239" s="285"/>
      <c r="Q239" s="285"/>
      <c r="R239" s="285"/>
      <c r="S239" s="286"/>
      <c r="T239" s="285"/>
      <c r="U239" s="285"/>
      <c r="V239" s="285"/>
      <c r="W239" s="275">
        <f t="shared" si="3"/>
        <v>653.6</v>
      </c>
      <c r="X239" s="288"/>
      <c r="Y239" s="282"/>
      <c r="Z239" s="282"/>
      <c r="AA239" s="282"/>
      <c r="AB239" s="282"/>
      <c r="AC239" s="282"/>
      <c r="AD239" s="282"/>
      <c r="AE239" s="282"/>
      <c r="AF239" s="282"/>
      <c r="AG239" s="282"/>
      <c r="AH239" s="282"/>
    </row>
    <row r="240" spans="1:34" s="276" customFormat="1" ht="15.6">
      <c r="A240" s="283">
        <v>42279</v>
      </c>
      <c r="B240" s="284" t="s">
        <v>422</v>
      </c>
      <c r="C240" s="270"/>
      <c r="D240" s="285"/>
      <c r="E240" s="270"/>
      <c r="F240" s="285"/>
      <c r="G240" s="270">
        <v>1062</v>
      </c>
      <c r="H240" s="285">
        <v>0.8</v>
      </c>
      <c r="I240" s="286"/>
      <c r="J240" s="285"/>
      <c r="K240" s="270"/>
      <c r="L240" s="287"/>
      <c r="M240" s="287"/>
      <c r="N240" s="287"/>
      <c r="O240" s="286"/>
      <c r="P240" s="285"/>
      <c r="Q240" s="285"/>
      <c r="R240" s="285"/>
      <c r="S240" s="286"/>
      <c r="T240" s="285"/>
      <c r="U240" s="285"/>
      <c r="V240" s="285"/>
      <c r="W240" s="275">
        <f t="shared" si="3"/>
        <v>849.6</v>
      </c>
      <c r="X240" s="288"/>
      <c r="Y240" s="282"/>
      <c r="Z240" s="282"/>
      <c r="AA240" s="282"/>
      <c r="AB240" s="282"/>
      <c r="AC240" s="282"/>
      <c r="AD240" s="282"/>
      <c r="AE240" s="282"/>
      <c r="AF240" s="282"/>
      <c r="AG240" s="282"/>
      <c r="AH240" s="282"/>
    </row>
    <row r="241" spans="1:34" s="276" customFormat="1" ht="15.6">
      <c r="A241" s="268">
        <v>42283</v>
      </c>
      <c r="B241" s="269" t="s">
        <v>422</v>
      </c>
      <c r="C241" s="272"/>
      <c r="D241" s="271"/>
      <c r="E241" s="272"/>
      <c r="F241" s="271"/>
      <c r="H241" s="271"/>
      <c r="I241" s="273">
        <v>200</v>
      </c>
      <c r="J241" s="271">
        <v>2.75</v>
      </c>
      <c r="K241" s="272"/>
      <c r="L241" s="274"/>
      <c r="M241" s="274"/>
      <c r="N241" s="274"/>
      <c r="O241" s="273"/>
      <c r="P241" s="271"/>
      <c r="Q241" s="271"/>
      <c r="R241" s="271"/>
      <c r="S241" s="273"/>
      <c r="T241" s="271"/>
      <c r="U241" s="271"/>
      <c r="V241" s="271"/>
      <c r="W241" s="275">
        <f t="shared" si="3"/>
        <v>550</v>
      </c>
      <c r="X241" s="252"/>
    </row>
    <row r="242" spans="1:34" s="276" customFormat="1" ht="15.6">
      <c r="A242" s="283">
        <v>42286</v>
      </c>
      <c r="B242" s="284" t="s">
        <v>422</v>
      </c>
      <c r="C242" s="270"/>
      <c r="D242" s="285"/>
      <c r="E242" s="270"/>
      <c r="F242" s="285"/>
      <c r="G242" s="270">
        <v>463</v>
      </c>
      <c r="H242" s="285">
        <v>0.8</v>
      </c>
      <c r="I242" s="286"/>
      <c r="J242" s="285"/>
      <c r="K242" s="270"/>
      <c r="L242" s="287"/>
      <c r="M242" s="287"/>
      <c r="N242" s="287"/>
      <c r="O242" s="286"/>
      <c r="P242" s="285"/>
      <c r="Q242" s="285"/>
      <c r="R242" s="285"/>
      <c r="S242" s="286"/>
      <c r="T242" s="285"/>
      <c r="U242" s="285"/>
      <c r="V242" s="285"/>
      <c r="W242" s="275">
        <f t="shared" si="3"/>
        <v>370.40000000000003</v>
      </c>
      <c r="X242" s="288"/>
      <c r="Y242" s="282"/>
      <c r="Z242" s="282"/>
      <c r="AA242" s="282"/>
      <c r="AB242" s="282"/>
      <c r="AC242" s="282"/>
      <c r="AD242" s="282"/>
      <c r="AE242" s="282"/>
      <c r="AF242" s="282"/>
      <c r="AG242" s="282"/>
      <c r="AH242" s="282"/>
    </row>
    <row r="243" spans="1:34" s="276" customFormat="1" ht="15.6">
      <c r="A243" s="283">
        <v>42286</v>
      </c>
      <c r="B243" s="284" t="s">
        <v>422</v>
      </c>
      <c r="C243" s="270"/>
      <c r="D243" s="285"/>
      <c r="E243" s="270"/>
      <c r="F243" s="285"/>
      <c r="G243" s="270">
        <v>1090</v>
      </c>
      <c r="H243" s="285">
        <v>0.8</v>
      </c>
      <c r="I243" s="286"/>
      <c r="J243" s="285"/>
      <c r="K243" s="270"/>
      <c r="L243" s="287"/>
      <c r="M243" s="287"/>
      <c r="N243" s="287"/>
      <c r="O243" s="286"/>
      <c r="P243" s="285"/>
      <c r="Q243" s="285"/>
      <c r="R243" s="285"/>
      <c r="S243" s="286"/>
      <c r="T243" s="285"/>
      <c r="U243" s="285"/>
      <c r="V243" s="285"/>
      <c r="W243" s="275">
        <f t="shared" si="3"/>
        <v>872</v>
      </c>
      <c r="X243" s="288"/>
      <c r="Y243" s="282"/>
      <c r="Z243" s="282"/>
      <c r="AA243" s="282"/>
      <c r="AB243" s="282"/>
      <c r="AC243" s="282"/>
      <c r="AD243" s="282"/>
      <c r="AE243" s="282"/>
      <c r="AF243" s="282"/>
      <c r="AG243" s="282"/>
      <c r="AH243" s="282"/>
    </row>
    <row r="244" spans="1:34" s="276" customFormat="1" ht="15.6">
      <c r="A244" s="268">
        <v>42293</v>
      </c>
      <c r="B244" s="269" t="s">
        <v>422</v>
      </c>
      <c r="C244" s="272"/>
      <c r="D244" s="271"/>
      <c r="E244" s="272"/>
      <c r="F244" s="271"/>
      <c r="G244" s="272">
        <v>1308</v>
      </c>
      <c r="H244" s="271">
        <v>0.8</v>
      </c>
      <c r="I244" s="273"/>
      <c r="J244" s="271"/>
      <c r="K244" s="272"/>
      <c r="L244" s="274"/>
      <c r="M244" s="274"/>
      <c r="N244" s="274"/>
      <c r="O244" s="273"/>
      <c r="P244" s="271"/>
      <c r="Q244" s="271"/>
      <c r="R244" s="271"/>
      <c r="S244" s="273"/>
      <c r="T244" s="271"/>
      <c r="U244" s="271"/>
      <c r="V244" s="271"/>
      <c r="W244" s="275">
        <f t="shared" si="3"/>
        <v>1046.4000000000001</v>
      </c>
      <c r="X244" s="252"/>
    </row>
    <row r="245" spans="1:34" s="276" customFormat="1" ht="15.6">
      <c r="A245" s="268">
        <v>42297</v>
      </c>
      <c r="B245" s="269" t="s">
        <v>422</v>
      </c>
      <c r="C245" s="272"/>
      <c r="D245" s="271"/>
      <c r="E245" s="272"/>
      <c r="F245" s="271"/>
      <c r="G245" s="272">
        <v>380</v>
      </c>
      <c r="H245" s="271">
        <v>1.3</v>
      </c>
      <c r="I245" s="273"/>
      <c r="J245" s="271"/>
      <c r="K245" s="272"/>
      <c r="L245" s="274"/>
      <c r="M245" s="274"/>
      <c r="N245" s="274"/>
      <c r="O245" s="273"/>
      <c r="P245" s="271"/>
      <c r="Q245" s="271"/>
      <c r="R245" s="271"/>
      <c r="S245" s="273"/>
      <c r="T245" s="271"/>
      <c r="U245" s="271"/>
      <c r="V245" s="271"/>
      <c r="W245" s="275">
        <f t="shared" si="3"/>
        <v>494</v>
      </c>
      <c r="X245" s="252"/>
    </row>
    <row r="246" spans="1:34" s="276" customFormat="1" ht="15.6">
      <c r="A246" s="268">
        <v>42300</v>
      </c>
      <c r="B246" s="269" t="s">
        <v>422</v>
      </c>
      <c r="C246" s="272"/>
      <c r="D246" s="271"/>
      <c r="E246" s="272"/>
      <c r="F246" s="271"/>
      <c r="G246" s="272">
        <v>1117</v>
      </c>
      <c r="H246" s="271">
        <v>0.8</v>
      </c>
      <c r="I246" s="273"/>
      <c r="J246" s="271"/>
      <c r="K246" s="272"/>
      <c r="L246" s="274"/>
      <c r="M246" s="274"/>
      <c r="N246" s="274"/>
      <c r="O246" s="273"/>
      <c r="P246" s="271"/>
      <c r="Q246" s="271"/>
      <c r="R246" s="271"/>
      <c r="S246" s="273"/>
      <c r="T246" s="271"/>
      <c r="U246" s="271"/>
      <c r="V246" s="271"/>
      <c r="W246" s="275">
        <f t="shared" si="3"/>
        <v>893.6</v>
      </c>
      <c r="X246" s="252"/>
    </row>
    <row r="247" spans="1:34" s="276" customFormat="1" ht="15.6">
      <c r="A247" s="268">
        <v>42307</v>
      </c>
      <c r="B247" s="269" t="s">
        <v>422</v>
      </c>
      <c r="C247" s="272"/>
      <c r="D247" s="271"/>
      <c r="E247" s="272"/>
      <c r="F247" s="271"/>
      <c r="G247" s="272">
        <v>1226</v>
      </c>
      <c r="H247" s="271">
        <v>0.8</v>
      </c>
      <c r="I247" s="273"/>
      <c r="J247" s="271"/>
      <c r="K247" s="272"/>
      <c r="L247" s="274"/>
      <c r="M247" s="274"/>
      <c r="N247" s="274"/>
      <c r="O247" s="273"/>
      <c r="P247" s="271"/>
      <c r="Q247" s="271"/>
      <c r="R247" s="271"/>
      <c r="S247" s="273"/>
      <c r="T247" s="271"/>
      <c r="U247" s="271"/>
      <c r="V247" s="271"/>
      <c r="W247" s="275">
        <f t="shared" si="3"/>
        <v>980.80000000000007</v>
      </c>
      <c r="X247" s="256">
        <f>SUM(W239:W247)</f>
        <v>6710.4000000000005</v>
      </c>
    </row>
    <row r="248" spans="1:34" s="276" customFormat="1" ht="15.6">
      <c r="A248" s="268">
        <v>42311</v>
      </c>
      <c r="B248" s="269" t="s">
        <v>422</v>
      </c>
      <c r="C248" s="272"/>
      <c r="D248" s="271"/>
      <c r="E248" s="272"/>
      <c r="F248" s="271"/>
      <c r="G248" s="272"/>
      <c r="H248" s="271"/>
      <c r="I248" s="273"/>
      <c r="J248" s="271"/>
      <c r="K248" s="272"/>
      <c r="L248" s="274"/>
      <c r="M248" s="274"/>
      <c r="N248" s="274"/>
      <c r="O248" s="273">
        <v>3</v>
      </c>
      <c r="P248" s="271">
        <v>175</v>
      </c>
      <c r="Q248" s="271"/>
      <c r="R248" s="271"/>
      <c r="S248" s="273"/>
      <c r="T248" s="271"/>
      <c r="U248" s="271"/>
      <c r="V248" s="271"/>
      <c r="W248" s="275">
        <f t="shared" si="3"/>
        <v>525</v>
      </c>
      <c r="X248" s="252"/>
    </row>
    <row r="249" spans="1:34" s="276" customFormat="1" ht="15.6">
      <c r="A249" s="268">
        <v>42314</v>
      </c>
      <c r="B249" s="269" t="s">
        <v>422</v>
      </c>
      <c r="C249" s="272"/>
      <c r="D249" s="271"/>
      <c r="E249" s="272"/>
      <c r="F249" s="271"/>
      <c r="G249" s="272">
        <v>1444</v>
      </c>
      <c r="H249" s="271">
        <v>0.8</v>
      </c>
      <c r="I249" s="273"/>
      <c r="J249" s="271"/>
      <c r="K249" s="272"/>
      <c r="L249" s="274"/>
      <c r="M249" s="274"/>
      <c r="N249" s="274"/>
      <c r="O249" s="273"/>
      <c r="P249" s="271"/>
      <c r="Q249" s="271"/>
      <c r="R249" s="271"/>
      <c r="S249" s="273"/>
      <c r="T249" s="271"/>
      <c r="U249" s="271"/>
      <c r="V249" s="271"/>
      <c r="W249" s="275">
        <f t="shared" si="3"/>
        <v>1155.2</v>
      </c>
      <c r="X249" s="252"/>
    </row>
    <row r="250" spans="1:34" s="276" customFormat="1" ht="15.6">
      <c r="A250" s="268">
        <v>42321</v>
      </c>
      <c r="B250" s="269" t="s">
        <v>422</v>
      </c>
      <c r="C250" s="272"/>
      <c r="D250" s="271"/>
      <c r="E250" s="272"/>
      <c r="F250" s="271"/>
      <c r="G250" s="272">
        <v>1498</v>
      </c>
      <c r="H250" s="271">
        <v>0.8</v>
      </c>
      <c r="I250" s="273"/>
      <c r="J250" s="271"/>
      <c r="K250" s="272"/>
      <c r="L250" s="274"/>
      <c r="M250" s="274"/>
      <c r="N250" s="274"/>
      <c r="O250" s="273"/>
      <c r="P250" s="271"/>
      <c r="Q250" s="271"/>
      <c r="R250" s="271"/>
      <c r="S250" s="273"/>
      <c r="T250" s="271"/>
      <c r="U250" s="271"/>
      <c r="V250" s="271"/>
      <c r="W250" s="275">
        <f t="shared" si="3"/>
        <v>1198.4000000000001</v>
      </c>
      <c r="X250" s="252"/>
    </row>
    <row r="251" spans="1:34" s="276" customFormat="1" ht="15.6">
      <c r="A251" s="268">
        <v>42328</v>
      </c>
      <c r="B251" s="269" t="s">
        <v>422</v>
      </c>
      <c r="C251" s="272"/>
      <c r="D251" s="271"/>
      <c r="E251" s="272"/>
      <c r="F251" s="271"/>
      <c r="G251" s="272">
        <v>1182</v>
      </c>
      <c r="H251" s="271">
        <v>0.8</v>
      </c>
      <c r="I251" s="273"/>
      <c r="J251" s="271"/>
      <c r="K251" s="272"/>
      <c r="L251" s="274"/>
      <c r="M251" s="274"/>
      <c r="N251" s="274"/>
      <c r="O251" s="273"/>
      <c r="P251" s="271"/>
      <c r="Q251" s="271"/>
      <c r="R251" s="271"/>
      <c r="S251" s="273"/>
      <c r="T251" s="271"/>
      <c r="U251" s="271"/>
      <c r="V251" s="271"/>
      <c r="W251" s="275">
        <f t="shared" si="3"/>
        <v>945.6</v>
      </c>
      <c r="X251" s="252"/>
    </row>
    <row r="252" spans="1:34" s="276" customFormat="1" ht="15.6">
      <c r="A252" s="268">
        <v>42335</v>
      </c>
      <c r="B252" s="269" t="s">
        <v>422</v>
      </c>
      <c r="C252" s="272"/>
      <c r="D252" s="271"/>
      <c r="E252" s="272"/>
      <c r="F252" s="271"/>
      <c r="G252" s="272">
        <v>1444</v>
      </c>
      <c r="H252" s="271">
        <v>0.8</v>
      </c>
      <c r="I252" s="273"/>
      <c r="J252" s="271"/>
      <c r="K252" s="272"/>
      <c r="L252" s="274"/>
      <c r="M252" s="274"/>
      <c r="N252" s="274"/>
      <c r="O252" s="273"/>
      <c r="P252" s="271"/>
      <c r="Q252" s="271"/>
      <c r="R252" s="271"/>
      <c r="S252" s="273"/>
      <c r="T252" s="271"/>
      <c r="U252" s="271"/>
      <c r="V252" s="271"/>
      <c r="W252" s="275">
        <f t="shared" si="3"/>
        <v>1155.2</v>
      </c>
      <c r="X252" s="256">
        <f>SUM(W248:W252)</f>
        <v>4979.4000000000005</v>
      </c>
    </row>
    <row r="253" spans="1:34" s="282" customFormat="1" ht="15.6">
      <c r="A253" s="268">
        <v>42342</v>
      </c>
      <c r="B253" s="269" t="s">
        <v>422</v>
      </c>
      <c r="C253" s="272"/>
      <c r="D253" s="271"/>
      <c r="E253" s="272"/>
      <c r="F253" s="271"/>
      <c r="G253" s="272">
        <v>1199</v>
      </c>
      <c r="H253" s="271">
        <v>0.8</v>
      </c>
      <c r="I253" s="273"/>
      <c r="J253" s="271"/>
      <c r="K253" s="272"/>
      <c r="L253" s="274"/>
      <c r="M253" s="274"/>
      <c r="N253" s="274"/>
      <c r="O253" s="273"/>
      <c r="P253" s="271"/>
      <c r="Q253" s="271"/>
      <c r="R253" s="271"/>
      <c r="S253" s="273"/>
      <c r="T253" s="271"/>
      <c r="U253" s="271"/>
      <c r="V253" s="271"/>
      <c r="W253" s="275">
        <f t="shared" si="3"/>
        <v>959.2</v>
      </c>
      <c r="X253" s="252"/>
      <c r="Y253" s="276"/>
      <c r="Z253" s="276"/>
      <c r="AA253" s="276"/>
      <c r="AB253" s="276"/>
      <c r="AC253" s="276"/>
      <c r="AD253" s="276"/>
      <c r="AE253" s="276"/>
      <c r="AF253" s="276"/>
      <c r="AG253" s="276"/>
      <c r="AH253" s="276"/>
    </row>
    <row r="254" spans="1:34" s="282" customFormat="1" ht="15.6">
      <c r="A254" s="268">
        <v>42349</v>
      </c>
      <c r="B254" s="269" t="s">
        <v>422</v>
      </c>
      <c r="C254" s="272"/>
      <c r="D254" s="271"/>
      <c r="E254" s="272"/>
      <c r="F254" s="271"/>
      <c r="G254" s="272">
        <v>1471</v>
      </c>
      <c r="H254" s="271">
        <v>0.8</v>
      </c>
      <c r="I254" s="273"/>
      <c r="J254" s="271"/>
      <c r="K254" s="272"/>
      <c r="L254" s="274"/>
      <c r="M254" s="274"/>
      <c r="N254" s="274"/>
      <c r="O254" s="273"/>
      <c r="P254" s="271"/>
      <c r="Q254" s="271"/>
      <c r="R254" s="271"/>
      <c r="S254" s="273"/>
      <c r="T254" s="271"/>
      <c r="U254" s="271"/>
      <c r="V254" s="271"/>
      <c r="W254" s="275">
        <f t="shared" si="3"/>
        <v>1176.8</v>
      </c>
      <c r="X254" s="252"/>
      <c r="Y254" s="276"/>
      <c r="Z254" s="276"/>
      <c r="AA254" s="276"/>
      <c r="AB254" s="276"/>
      <c r="AC254" s="276"/>
      <c r="AD254" s="276"/>
      <c r="AE254" s="276"/>
      <c r="AF254" s="276"/>
      <c r="AG254" s="276"/>
      <c r="AH254" s="276"/>
    </row>
    <row r="255" spans="1:34" s="276" customFormat="1" ht="15.6">
      <c r="A255" s="268">
        <v>42353</v>
      </c>
      <c r="B255" s="269" t="s">
        <v>422</v>
      </c>
      <c r="C255" s="272"/>
      <c r="D255" s="271"/>
      <c r="E255" s="272"/>
      <c r="F255" s="271"/>
      <c r="G255" s="272"/>
      <c r="H255" s="271"/>
      <c r="I255" s="273"/>
      <c r="J255" s="271"/>
      <c r="K255" s="272"/>
      <c r="L255" s="274"/>
      <c r="M255" s="274"/>
      <c r="N255" s="274"/>
      <c r="O255" s="273">
        <v>3</v>
      </c>
      <c r="P255" s="271">
        <v>175</v>
      </c>
      <c r="Q255" s="271"/>
      <c r="R255" s="271"/>
      <c r="S255" s="273"/>
      <c r="T255" s="271"/>
      <c r="U255" s="271"/>
      <c r="V255" s="271"/>
      <c r="W255" s="275">
        <f t="shared" si="3"/>
        <v>525</v>
      </c>
      <c r="X255" s="252"/>
    </row>
    <row r="256" spans="1:34" s="282" customFormat="1" ht="15.6">
      <c r="A256" s="268">
        <v>42355</v>
      </c>
      <c r="B256" s="269" t="s">
        <v>423</v>
      </c>
      <c r="C256" s="272"/>
      <c r="D256" s="271"/>
      <c r="E256" s="272"/>
      <c r="F256" s="271"/>
      <c r="G256" s="272"/>
      <c r="H256" s="271"/>
      <c r="I256" s="273"/>
      <c r="J256" s="271"/>
      <c r="K256" s="272"/>
      <c r="L256" s="274"/>
      <c r="M256" s="274"/>
      <c r="N256" s="274"/>
      <c r="O256" s="273"/>
      <c r="P256" s="271"/>
      <c r="Q256" s="271"/>
      <c r="R256" s="271"/>
      <c r="S256" s="273">
        <v>1</v>
      </c>
      <c r="T256" s="271">
        <v>214.73</v>
      </c>
      <c r="U256" s="271">
        <v>48.8</v>
      </c>
      <c r="V256" s="271">
        <v>12.88</v>
      </c>
      <c r="W256" s="275">
        <f t="shared" si="3"/>
        <v>276.40999999999997</v>
      </c>
      <c r="X256" s="252"/>
      <c r="Y256" s="276"/>
      <c r="Z256" s="276"/>
      <c r="AA256" s="276"/>
      <c r="AB256" s="276"/>
      <c r="AC256" s="276"/>
      <c r="AD256" s="276"/>
      <c r="AE256" s="276"/>
      <c r="AF256" s="276"/>
      <c r="AG256" s="276"/>
      <c r="AH256" s="276"/>
    </row>
    <row r="257" spans="1:34" s="282" customFormat="1" ht="15.6">
      <c r="A257" s="268">
        <v>42356</v>
      </c>
      <c r="B257" s="269" t="s">
        <v>422</v>
      </c>
      <c r="C257" s="272"/>
      <c r="D257" s="271"/>
      <c r="E257" s="272"/>
      <c r="F257" s="271"/>
      <c r="G257" s="272">
        <v>1280</v>
      </c>
      <c r="H257" s="271">
        <v>0.8</v>
      </c>
      <c r="I257" s="273"/>
      <c r="J257" s="271"/>
      <c r="K257" s="272"/>
      <c r="L257" s="274"/>
      <c r="M257" s="274"/>
      <c r="N257" s="274"/>
      <c r="O257" s="273"/>
      <c r="P257" s="271"/>
      <c r="Q257" s="271"/>
      <c r="R257" s="271"/>
      <c r="S257" s="273"/>
      <c r="T257" s="271"/>
      <c r="U257" s="271"/>
      <c r="V257" s="271"/>
      <c r="W257" s="275">
        <f t="shared" si="3"/>
        <v>1024</v>
      </c>
      <c r="X257" s="252"/>
      <c r="Y257" s="276"/>
      <c r="Z257" s="276"/>
      <c r="AA257" s="276"/>
      <c r="AB257" s="276"/>
      <c r="AC257" s="276"/>
      <c r="AD257" s="276"/>
      <c r="AE257" s="276"/>
      <c r="AF257" s="276"/>
      <c r="AG257" s="276"/>
      <c r="AH257" s="276"/>
    </row>
    <row r="258" spans="1:34" s="282" customFormat="1" ht="15.6">
      <c r="A258" s="268">
        <v>42356</v>
      </c>
      <c r="B258" s="269" t="s">
        <v>422</v>
      </c>
      <c r="C258" s="272"/>
      <c r="D258" s="271"/>
      <c r="E258" s="272"/>
      <c r="F258" s="271"/>
      <c r="G258" s="272"/>
      <c r="H258" s="271"/>
      <c r="I258" s="273"/>
      <c r="J258" s="271"/>
      <c r="K258" s="272">
        <v>2300</v>
      </c>
      <c r="L258" s="274">
        <v>1.26</v>
      </c>
      <c r="M258" s="274"/>
      <c r="N258" s="274"/>
      <c r="O258" s="273"/>
      <c r="P258" s="271"/>
      <c r="Q258" s="271"/>
      <c r="R258" s="271"/>
      <c r="S258" s="273"/>
      <c r="T258" s="271"/>
      <c r="U258" s="271"/>
      <c r="V258" s="271">
        <v>173.88</v>
      </c>
      <c r="W258" s="275">
        <f t="shared" si="3"/>
        <v>3071.88</v>
      </c>
      <c r="X258" s="252"/>
      <c r="Y258" s="276"/>
      <c r="Z258" s="276"/>
      <c r="AA258" s="276"/>
      <c r="AB258" s="276"/>
      <c r="AC258" s="276"/>
      <c r="AD258" s="276"/>
      <c r="AE258" s="276"/>
      <c r="AF258" s="276"/>
      <c r="AG258" s="276"/>
      <c r="AH258" s="276"/>
    </row>
    <row r="259" spans="1:34" s="282" customFormat="1" ht="15.6">
      <c r="A259" s="268">
        <v>42359</v>
      </c>
      <c r="B259" s="269" t="s">
        <v>422</v>
      </c>
      <c r="C259" s="272"/>
      <c r="D259" s="271"/>
      <c r="E259" s="272"/>
      <c r="F259" s="271"/>
      <c r="G259" s="272">
        <v>408</v>
      </c>
      <c r="H259" s="271">
        <v>0.8</v>
      </c>
      <c r="I259" s="273"/>
      <c r="J259" s="271"/>
      <c r="K259" s="272"/>
      <c r="L259" s="274"/>
      <c r="M259" s="274"/>
      <c r="N259" s="274"/>
      <c r="O259" s="273"/>
      <c r="P259" s="271"/>
      <c r="Q259" s="271"/>
      <c r="R259" s="271"/>
      <c r="S259" s="273"/>
      <c r="T259" s="271"/>
      <c r="U259" s="271"/>
      <c r="V259" s="271"/>
      <c r="W259" s="275">
        <f t="shared" si="3"/>
        <v>326.40000000000003</v>
      </c>
      <c r="X259" s="252"/>
      <c r="Y259" s="276"/>
      <c r="Z259" s="276"/>
      <c r="AA259" s="276"/>
      <c r="AB259" s="276"/>
      <c r="AC259" s="276"/>
      <c r="AD259" s="276"/>
      <c r="AE259" s="276"/>
      <c r="AF259" s="276"/>
      <c r="AG259" s="276"/>
      <c r="AH259" s="276"/>
    </row>
    <row r="260" spans="1:34" s="276" customFormat="1" ht="15.6">
      <c r="A260" s="268">
        <v>42361</v>
      </c>
      <c r="B260" s="269" t="s">
        <v>422</v>
      </c>
      <c r="C260" s="272"/>
      <c r="D260" s="271"/>
      <c r="E260" s="272"/>
      <c r="F260" s="271"/>
      <c r="G260" s="272">
        <v>544</v>
      </c>
      <c r="H260" s="271">
        <v>0.8</v>
      </c>
      <c r="I260" s="273"/>
      <c r="J260" s="271"/>
      <c r="K260" s="272"/>
      <c r="L260" s="274"/>
      <c r="M260" s="274"/>
      <c r="N260" s="274"/>
      <c r="O260" s="273"/>
      <c r="P260" s="271"/>
      <c r="Q260" s="271"/>
      <c r="R260" s="271"/>
      <c r="S260" s="273"/>
      <c r="T260" s="271"/>
      <c r="U260" s="271"/>
      <c r="V260" s="271"/>
      <c r="W260" s="275">
        <f t="shared" si="3"/>
        <v>435.20000000000005</v>
      </c>
      <c r="X260" s="252"/>
    </row>
    <row r="261" spans="1:34" s="276" customFormat="1" ht="15.6">
      <c r="A261" s="268">
        <v>42367</v>
      </c>
      <c r="B261" s="269" t="s">
        <v>422</v>
      </c>
      <c r="C261" s="272"/>
      <c r="D261" s="271"/>
      <c r="E261" s="272"/>
      <c r="F261" s="271"/>
      <c r="G261" s="272"/>
      <c r="H261" s="271"/>
      <c r="I261" s="273">
        <v>330</v>
      </c>
      <c r="J261" s="271">
        <v>2.75</v>
      </c>
      <c r="K261" s="272"/>
      <c r="L261" s="274"/>
      <c r="M261" s="274"/>
      <c r="N261" s="274"/>
      <c r="O261" s="273"/>
      <c r="P261" s="271"/>
      <c r="Q261" s="271"/>
      <c r="R261" s="271"/>
      <c r="S261" s="273"/>
      <c r="T261" s="271"/>
      <c r="U261" s="271"/>
      <c r="V261" s="271"/>
      <c r="W261" s="275">
        <f t="shared" si="3"/>
        <v>907.5</v>
      </c>
      <c r="X261" s="256">
        <f>SUM(W253:W261)</f>
        <v>8702.39</v>
      </c>
    </row>
    <row r="262" spans="1:34" ht="15.6">
      <c r="A262" s="298"/>
      <c r="B262" s="298"/>
      <c r="C262" s="299"/>
      <c r="D262" s="300"/>
      <c r="E262" s="299"/>
      <c r="F262" s="300"/>
      <c r="G262" s="299"/>
      <c r="H262" s="300"/>
      <c r="I262" s="301"/>
      <c r="J262" s="300"/>
      <c r="K262" s="299"/>
      <c r="L262" s="302"/>
      <c r="M262" s="302"/>
      <c r="N262" s="302"/>
      <c r="O262" s="301"/>
      <c r="P262" s="300"/>
      <c r="Q262" s="300"/>
      <c r="R262" s="300"/>
      <c r="S262" s="301"/>
      <c r="T262" s="300"/>
      <c r="U262" s="300"/>
      <c r="V262" s="300"/>
      <c r="W262" s="275"/>
    </row>
    <row r="263" spans="1:34">
      <c r="C263" s="303">
        <f>SUM(C9:C262)</f>
        <v>184572</v>
      </c>
      <c r="D263" s="304"/>
      <c r="E263" s="303">
        <f>SUM(E9:E262)</f>
        <v>75560</v>
      </c>
      <c r="F263" s="304"/>
      <c r="G263" s="303">
        <f>SUM(G9:G262)</f>
        <v>90852</v>
      </c>
      <c r="H263" s="304"/>
      <c r="I263" s="303">
        <f>SUM(I9:I262)</f>
        <v>3345</v>
      </c>
      <c r="J263" s="304"/>
      <c r="K263" s="303">
        <f>SUM(K9:K262)</f>
        <v>18850</v>
      </c>
      <c r="L263" s="305"/>
      <c r="M263" s="303">
        <f>SUM(M9:M262)</f>
        <v>133840</v>
      </c>
      <c r="N263" s="305"/>
      <c r="O263" s="303">
        <f>SUM(O9:O262)</f>
        <v>20</v>
      </c>
      <c r="P263" s="305"/>
      <c r="Q263" s="303">
        <f>SUM(Q9:Q262)</f>
        <v>2</v>
      </c>
      <c r="R263" s="305"/>
      <c r="S263" s="303">
        <f>SUM(S9:S262)</f>
        <v>15</v>
      </c>
      <c r="T263" s="305"/>
      <c r="U263" s="306"/>
      <c r="V263" s="306"/>
      <c r="W263" s="307">
        <f>SUM(W9:W261)</f>
        <v>343070.48000000027</v>
      </c>
      <c r="X263" s="308">
        <f>SUM(X9:X261)</f>
        <v>343070.4800000001</v>
      </c>
    </row>
    <row r="264" spans="1:34">
      <c r="C264" s="272"/>
      <c r="D264" s="276"/>
      <c r="E264" s="272"/>
      <c r="F264" s="276"/>
      <c r="G264" s="272"/>
      <c r="H264" s="276"/>
      <c r="I264" s="273"/>
      <c r="J264" s="276"/>
      <c r="K264" s="272"/>
      <c r="L264" s="274"/>
      <c r="M264" s="274"/>
      <c r="N264" s="274"/>
      <c r="O264" s="273"/>
      <c r="P264" s="276"/>
      <c r="Q264" s="276"/>
      <c r="R264" s="276"/>
      <c r="S264" s="273"/>
      <c r="T264" s="276"/>
      <c r="U264" s="276"/>
      <c r="V264" s="279"/>
      <c r="W264" s="309"/>
    </row>
    <row r="266" spans="1:34" s="288" customFormat="1">
      <c r="A266" s="310" t="s">
        <v>42</v>
      </c>
      <c r="B266" s="310"/>
      <c r="C266" s="311">
        <f>C263</f>
        <v>184572</v>
      </c>
      <c r="E266" s="311">
        <f>E263</f>
        <v>75560</v>
      </c>
      <c r="G266" s="311">
        <f>G263</f>
        <v>90852</v>
      </c>
      <c r="I266" s="311">
        <f>I263</f>
        <v>3345</v>
      </c>
      <c r="K266" s="311">
        <f t="shared" ref="K266:M266" si="4">K263</f>
        <v>18850</v>
      </c>
      <c r="L266" s="312"/>
      <c r="M266" s="311">
        <f t="shared" si="4"/>
        <v>133840</v>
      </c>
      <c r="N266" s="312"/>
      <c r="O266" s="311">
        <f>O263*100</f>
        <v>2000</v>
      </c>
      <c r="Q266" s="311"/>
      <c r="S266" s="313"/>
      <c r="V266" s="314"/>
      <c r="W266" s="289"/>
    </row>
    <row r="267" spans="1:34" s="288" customFormat="1">
      <c r="A267" s="315" t="s">
        <v>43</v>
      </c>
      <c r="B267" s="315"/>
      <c r="C267" s="459" t="s">
        <v>44</v>
      </c>
      <c r="D267" s="459"/>
      <c r="E267" s="316"/>
      <c r="F267" s="317"/>
      <c r="G267" s="459" t="s">
        <v>44</v>
      </c>
      <c r="H267" s="459"/>
      <c r="I267" s="459" t="s">
        <v>44</v>
      </c>
      <c r="J267" s="459"/>
      <c r="K267" s="499" t="s">
        <v>45</v>
      </c>
      <c r="L267" s="459"/>
      <c r="M267" s="499" t="s">
        <v>45</v>
      </c>
      <c r="N267" s="459"/>
      <c r="O267" s="499" t="s">
        <v>45</v>
      </c>
      <c r="P267" s="459"/>
      <c r="Q267" s="499"/>
      <c r="R267" s="459"/>
      <c r="S267" s="318"/>
      <c r="T267" s="317"/>
      <c r="U267" s="317"/>
      <c r="V267" s="314"/>
      <c r="W267" s="289"/>
    </row>
    <row r="268" spans="1:34" s="288" customFormat="1">
      <c r="A268" s="315" t="s">
        <v>46</v>
      </c>
      <c r="B268" s="315"/>
      <c r="C268" s="319"/>
      <c r="D268" s="320">
        <f>AVERAGE(D9:D262)</f>
        <v>0.82916666666666494</v>
      </c>
      <c r="E268" s="319"/>
      <c r="F268" s="320">
        <f>AVERAGE(F9:F262)</f>
        <v>0.60899999999999999</v>
      </c>
      <c r="G268" s="319"/>
      <c r="H268" s="320">
        <f>AVERAGE(H9:H262)</f>
        <v>0.87865168539325689</v>
      </c>
      <c r="I268" s="321"/>
      <c r="J268" s="320"/>
      <c r="K268" s="319"/>
      <c r="L268" s="322">
        <f>AVERAGE(L9:L262)</f>
        <v>1.2655555555555553</v>
      </c>
      <c r="M268" s="322"/>
      <c r="N268" s="322"/>
      <c r="O268" s="321"/>
      <c r="P268" s="320"/>
      <c r="Q268" s="320"/>
      <c r="R268" s="320"/>
      <c r="S268" s="321"/>
      <c r="T268" s="320"/>
      <c r="U268" s="323"/>
      <c r="V268" s="324"/>
      <c r="W268" s="325"/>
    </row>
    <row r="269" spans="1:34" s="288" customFormat="1">
      <c r="A269" s="315" t="s">
        <v>47</v>
      </c>
      <c r="B269" s="315"/>
      <c r="C269" s="500" t="s">
        <v>48</v>
      </c>
      <c r="D269" s="500"/>
      <c r="E269" s="500" t="s">
        <v>48</v>
      </c>
      <c r="F269" s="462"/>
      <c r="G269" s="500" t="s">
        <v>49</v>
      </c>
      <c r="H269" s="462"/>
      <c r="I269" s="500" t="s">
        <v>49</v>
      </c>
      <c r="J269" s="462"/>
      <c r="K269" s="500" t="s">
        <v>49</v>
      </c>
      <c r="L269" s="462"/>
      <c r="M269" s="500" t="s">
        <v>49</v>
      </c>
      <c r="N269" s="462"/>
      <c r="O269" s="500" t="s">
        <v>49</v>
      </c>
      <c r="P269" s="462"/>
      <c r="Q269" s="500" t="s">
        <v>49</v>
      </c>
      <c r="R269" s="462"/>
      <c r="S269" s="500" t="s">
        <v>49</v>
      </c>
      <c r="T269" s="462"/>
      <c r="U269" s="326"/>
      <c r="V269" s="327"/>
      <c r="W269" s="328"/>
    </row>
    <row r="270" spans="1:34" s="288" customFormat="1">
      <c r="A270" s="315"/>
      <c r="B270" s="315"/>
      <c r="C270" s="329"/>
      <c r="E270" s="329"/>
      <c r="G270" s="329"/>
      <c r="I270" s="313"/>
      <c r="K270" s="329"/>
      <c r="L270" s="312"/>
      <c r="M270" s="312"/>
      <c r="N270" s="312"/>
      <c r="O270" s="313"/>
      <c r="S270" s="313"/>
      <c r="V270" s="314"/>
      <c r="W270" s="289"/>
    </row>
    <row r="271" spans="1:34" s="288" customFormat="1">
      <c r="A271" s="315"/>
      <c r="B271" s="315"/>
      <c r="C271" s="329"/>
      <c r="E271" s="329"/>
      <c r="G271" s="329"/>
      <c r="I271" s="313"/>
      <c r="K271" s="329"/>
      <c r="L271" s="312"/>
      <c r="M271" s="312"/>
      <c r="N271" s="312"/>
      <c r="O271" s="313"/>
      <c r="S271" s="313"/>
      <c r="V271" s="314"/>
      <c r="W271" s="289"/>
    </row>
    <row r="272" spans="1:34" s="288" customFormat="1">
      <c r="A272" s="330" t="s">
        <v>425</v>
      </c>
      <c r="B272" s="330"/>
      <c r="C272" s="499" t="s">
        <v>426</v>
      </c>
      <c r="D272" s="459"/>
      <c r="E272" s="499" t="s">
        <v>427</v>
      </c>
      <c r="F272" s="499"/>
      <c r="G272" s="499" t="s">
        <v>426</v>
      </c>
      <c r="H272" s="459"/>
      <c r="I272" s="507" t="s">
        <v>428</v>
      </c>
      <c r="J272" s="508"/>
      <c r="K272" s="499" t="s">
        <v>429</v>
      </c>
      <c r="L272" s="459"/>
      <c r="M272" s="499" t="s">
        <v>430</v>
      </c>
      <c r="N272" s="459"/>
      <c r="O272" s="507" t="s">
        <v>431</v>
      </c>
      <c r="P272" s="508"/>
      <c r="Q272" s="499" t="s">
        <v>432</v>
      </c>
      <c r="R272" s="499"/>
      <c r="S272" s="507" t="s">
        <v>433</v>
      </c>
      <c r="T272" s="508"/>
      <c r="U272" s="317"/>
      <c r="V272" s="314"/>
      <c r="W272" s="289"/>
    </row>
    <row r="273" spans="1:23" s="288" customFormat="1">
      <c r="A273" s="315"/>
      <c r="B273" s="315"/>
      <c r="C273" s="329"/>
      <c r="E273" s="329"/>
      <c r="G273" s="329"/>
      <c r="I273" s="313"/>
      <c r="K273" s="329"/>
      <c r="L273" s="312"/>
      <c r="M273" s="312"/>
      <c r="N273" s="312"/>
      <c r="O273" s="313"/>
      <c r="S273" s="313"/>
      <c r="U273" s="317"/>
      <c r="V273" s="314"/>
      <c r="W273" s="289"/>
    </row>
    <row r="274" spans="1:23" s="288" customFormat="1">
      <c r="A274" s="315" t="s">
        <v>434</v>
      </c>
      <c r="B274" s="315"/>
      <c r="C274" s="463">
        <f>C266</f>
        <v>184572</v>
      </c>
      <c r="D274" s="463"/>
      <c r="E274" s="463">
        <f>E266</f>
        <v>75560</v>
      </c>
      <c r="F274" s="463"/>
      <c r="G274" s="331"/>
      <c r="H274" s="331"/>
      <c r="I274" s="331"/>
      <c r="J274" s="331"/>
      <c r="K274" s="331"/>
      <c r="L274" s="332"/>
      <c r="M274" s="331"/>
      <c r="N274" s="331"/>
      <c r="O274" s="331"/>
      <c r="P274" s="331"/>
      <c r="Q274" s="331"/>
      <c r="R274" s="331"/>
      <c r="S274" s="331"/>
      <c r="T274" s="331"/>
      <c r="U274" s="333"/>
      <c r="V274" s="314"/>
      <c r="W274" s="289"/>
    </row>
    <row r="275" spans="1:23" s="288" customFormat="1">
      <c r="A275" s="315" t="s">
        <v>435</v>
      </c>
      <c r="B275" s="315"/>
      <c r="C275" s="466">
        <f>0.1*C274/C276/1.2</f>
        <v>6.4645797266644056</v>
      </c>
      <c r="D275" s="466"/>
      <c r="E275" s="510">
        <f>0.445*E274/E276/11.51</f>
        <v>1.2278133760169612</v>
      </c>
      <c r="F275" s="510"/>
      <c r="G275" s="464" t="s">
        <v>57</v>
      </c>
      <c r="H275" s="464"/>
      <c r="I275" s="464" t="s">
        <v>57</v>
      </c>
      <c r="J275" s="464"/>
      <c r="K275" s="464" t="s">
        <v>57</v>
      </c>
      <c r="L275" s="464"/>
      <c r="M275" s="464" t="s">
        <v>57</v>
      </c>
      <c r="N275" s="464"/>
      <c r="O275" s="464" t="s">
        <v>57</v>
      </c>
      <c r="P275" s="464"/>
      <c r="Q275" s="464" t="s">
        <v>57</v>
      </c>
      <c r="R275" s="464"/>
      <c r="S275" s="464" t="s">
        <v>57</v>
      </c>
      <c r="T275" s="464"/>
      <c r="U275" s="334"/>
      <c r="V275" s="335"/>
      <c r="W275" s="336"/>
    </row>
    <row r="276" spans="1:23" s="288" customFormat="1">
      <c r="A276" s="315" t="s">
        <v>58</v>
      </c>
      <c r="B276" s="315"/>
      <c r="C276" s="509">
        <v>2379.2730000000001</v>
      </c>
      <c r="D276" s="509"/>
      <c r="E276" s="509">
        <v>2379.2730000000001</v>
      </c>
      <c r="F276" s="509"/>
      <c r="G276" s="337"/>
      <c r="H276" s="337"/>
      <c r="I276" s="337"/>
      <c r="J276" s="337"/>
      <c r="K276" s="337"/>
      <c r="L276" s="338"/>
      <c r="M276" s="337"/>
      <c r="N276" s="337"/>
      <c r="O276" s="337"/>
      <c r="P276" s="337"/>
      <c r="Q276" s="337"/>
      <c r="R276" s="337"/>
      <c r="S276" s="337"/>
      <c r="T276" s="337"/>
      <c r="U276" s="333"/>
      <c r="V276" s="339"/>
      <c r="W276" s="289"/>
    </row>
    <row r="277" spans="1:23" s="288" customFormat="1">
      <c r="A277" s="315"/>
      <c r="B277" s="315"/>
      <c r="C277" s="340"/>
      <c r="D277" s="333"/>
      <c r="E277" s="340"/>
      <c r="F277" s="333"/>
      <c r="G277" s="340"/>
      <c r="H277" s="333"/>
      <c r="I277" s="341"/>
      <c r="J277" s="333"/>
      <c r="K277" s="340"/>
      <c r="L277" s="342"/>
      <c r="M277" s="342"/>
      <c r="N277" s="342"/>
      <c r="O277" s="341"/>
      <c r="P277" s="333"/>
      <c r="Q277" s="341"/>
      <c r="R277" s="333"/>
      <c r="S277" s="341"/>
      <c r="T277" s="333"/>
      <c r="U277" s="333"/>
      <c r="V277" s="339"/>
      <c r="W277" s="289"/>
    </row>
    <row r="278" spans="1:23" s="288" customFormat="1">
      <c r="A278" s="315" t="s">
        <v>436</v>
      </c>
      <c r="B278" s="315"/>
      <c r="C278" s="463"/>
      <c r="D278" s="463"/>
      <c r="E278" s="463"/>
      <c r="F278" s="463"/>
      <c r="G278" s="463">
        <f>G266</f>
        <v>90852</v>
      </c>
      <c r="H278" s="463"/>
      <c r="I278" s="463">
        <f>I266</f>
        <v>3345</v>
      </c>
      <c r="J278" s="463"/>
      <c r="K278" s="463"/>
      <c r="L278" s="463"/>
      <c r="M278" s="463">
        <f>M266</f>
        <v>133840</v>
      </c>
      <c r="N278" s="463"/>
      <c r="O278" s="331"/>
      <c r="P278" s="331"/>
      <c r="Q278" s="331"/>
      <c r="R278" s="331"/>
      <c r="S278" s="331"/>
      <c r="T278" s="331"/>
      <c r="U278" s="333"/>
      <c r="V278" s="314"/>
      <c r="W278" s="289"/>
    </row>
    <row r="279" spans="1:23" s="288" customFormat="1">
      <c r="A279" s="315" t="s">
        <v>60</v>
      </c>
      <c r="B279" s="315"/>
      <c r="C279" s="464" t="s">
        <v>57</v>
      </c>
      <c r="D279" s="464"/>
      <c r="E279" s="464" t="s">
        <v>57</v>
      </c>
      <c r="F279" s="464"/>
      <c r="G279" s="466">
        <f>0.1*G278/G280/1.2</f>
        <v>10.346698445193658</v>
      </c>
      <c r="H279" s="466"/>
      <c r="I279" s="466">
        <f>0.4*I278/I280/1.33</f>
        <v>15.765542580338575</v>
      </c>
      <c r="J279" s="466"/>
      <c r="K279" s="464" t="s">
        <v>57</v>
      </c>
      <c r="L279" s="464"/>
      <c r="M279" s="466">
        <f>0.38*M278/M280/12.34</f>
        <v>13.376600346301064</v>
      </c>
      <c r="N279" s="466"/>
      <c r="O279" s="464" t="s">
        <v>57</v>
      </c>
      <c r="P279" s="464"/>
      <c r="Q279" s="464" t="s">
        <v>57</v>
      </c>
      <c r="R279" s="464"/>
      <c r="S279" s="464" t="s">
        <v>57</v>
      </c>
      <c r="T279" s="464"/>
      <c r="U279" s="334"/>
      <c r="V279" s="335"/>
      <c r="W279" s="336"/>
    </row>
    <row r="280" spans="1:23" s="288" customFormat="1">
      <c r="A280" s="315" t="s">
        <v>58</v>
      </c>
      <c r="B280" s="315"/>
      <c r="C280" s="501"/>
      <c r="D280" s="501"/>
      <c r="E280" s="501"/>
      <c r="F280" s="501"/>
      <c r="G280" s="501">
        <v>731.73099999999999</v>
      </c>
      <c r="H280" s="501"/>
      <c r="I280" s="501">
        <v>63.811</v>
      </c>
      <c r="J280" s="501"/>
      <c r="K280" s="501"/>
      <c r="L280" s="501"/>
      <c r="M280" s="501">
        <v>308.11200000000002</v>
      </c>
      <c r="N280" s="501"/>
      <c r="O280" s="337"/>
      <c r="P280" s="337"/>
      <c r="Q280" s="337"/>
      <c r="R280" s="337"/>
      <c r="S280" s="337"/>
      <c r="T280" s="337"/>
      <c r="U280" s="333"/>
      <c r="V280" s="339"/>
      <c r="W280" s="289"/>
    </row>
    <row r="281" spans="1:23" s="288" customFormat="1">
      <c r="C281" s="329"/>
      <c r="E281" s="329"/>
      <c r="G281" s="329"/>
      <c r="I281" s="313"/>
      <c r="K281" s="329"/>
      <c r="L281" s="312"/>
      <c r="M281" s="312"/>
      <c r="N281" s="312"/>
      <c r="O281" s="313"/>
      <c r="S281" s="313"/>
      <c r="V281" s="314"/>
      <c r="W281" s="289"/>
    </row>
    <row r="282" spans="1:23" s="288" customFormat="1">
      <c r="C282" s="329"/>
      <c r="E282" s="329"/>
      <c r="G282" s="329"/>
      <c r="I282" s="313"/>
      <c r="K282" s="329"/>
      <c r="L282" s="312"/>
      <c r="M282" s="312"/>
      <c r="N282" s="312"/>
      <c r="O282" s="313"/>
      <c r="S282" s="313"/>
      <c r="V282" s="314"/>
      <c r="W282" s="289"/>
    </row>
    <row r="283" spans="1:23" s="288" customFormat="1">
      <c r="C283" s="329"/>
      <c r="E283" s="329"/>
      <c r="G283" s="329"/>
      <c r="I283" s="313"/>
      <c r="K283" s="329"/>
      <c r="L283" s="312"/>
      <c r="M283" s="312"/>
      <c r="N283" s="312"/>
      <c r="O283" s="313"/>
      <c r="S283" s="313"/>
      <c r="V283" s="314"/>
      <c r="W283" s="289"/>
    </row>
  </sheetData>
  <autoFilter ref="A8:W572"/>
  <mergeCells count="69">
    <mergeCell ref="O279:P279"/>
    <mergeCell ref="Q279:R279"/>
    <mergeCell ref="S279:T279"/>
    <mergeCell ref="C280:D280"/>
    <mergeCell ref="E280:F280"/>
    <mergeCell ref="G280:H280"/>
    <mergeCell ref="I280:J280"/>
    <mergeCell ref="K280:L280"/>
    <mergeCell ref="M280:N280"/>
    <mergeCell ref="C279:D279"/>
    <mergeCell ref="E279:F279"/>
    <mergeCell ref="G279:H279"/>
    <mergeCell ref="I279:J279"/>
    <mergeCell ref="K279:L279"/>
    <mergeCell ref="M279:N279"/>
    <mergeCell ref="C278:D278"/>
    <mergeCell ref="E278:F278"/>
    <mergeCell ref="G278:H278"/>
    <mergeCell ref="I278:J278"/>
    <mergeCell ref="K278:L278"/>
    <mergeCell ref="M278:N278"/>
    <mergeCell ref="K275:L275"/>
    <mergeCell ref="M275:N275"/>
    <mergeCell ref="O275:P275"/>
    <mergeCell ref="Q275:R275"/>
    <mergeCell ref="I269:J269"/>
    <mergeCell ref="K269:L269"/>
    <mergeCell ref="S275:T275"/>
    <mergeCell ref="C276:D276"/>
    <mergeCell ref="E276:F276"/>
    <mergeCell ref="C274:D274"/>
    <mergeCell ref="E274:F274"/>
    <mergeCell ref="C275:D275"/>
    <mergeCell ref="E275:F275"/>
    <mergeCell ref="G275:H275"/>
    <mergeCell ref="I275:J275"/>
    <mergeCell ref="M269:N269"/>
    <mergeCell ref="O269:P269"/>
    <mergeCell ref="Q269:R269"/>
    <mergeCell ref="S269:T269"/>
    <mergeCell ref="C272:D272"/>
    <mergeCell ref="E272:F272"/>
    <mergeCell ref="G272:H272"/>
    <mergeCell ref="I272:J272"/>
    <mergeCell ref="K272:L272"/>
    <mergeCell ref="M272:N272"/>
    <mergeCell ref="O272:P272"/>
    <mergeCell ref="Q272:R272"/>
    <mergeCell ref="S272:T272"/>
    <mergeCell ref="C269:D269"/>
    <mergeCell ref="E269:F269"/>
    <mergeCell ref="G269:H269"/>
    <mergeCell ref="S7:T7"/>
    <mergeCell ref="C267:D267"/>
    <mergeCell ref="G267:H267"/>
    <mergeCell ref="I267:J267"/>
    <mergeCell ref="K267:L267"/>
    <mergeCell ref="M267:N267"/>
    <mergeCell ref="O267:P267"/>
    <mergeCell ref="K7:L7"/>
    <mergeCell ref="Q267:R267"/>
    <mergeCell ref="M7:N7"/>
    <mergeCell ref="O7:P7"/>
    <mergeCell ref="Q7:R7"/>
    <mergeCell ref="C6:D6"/>
    <mergeCell ref="C7:D7"/>
    <mergeCell ref="E7:F7"/>
    <mergeCell ref="G7:H7"/>
    <mergeCell ref="I7:J7"/>
  </mergeCells>
  <pageMargins left="0.75" right="0.75" top="1" bottom="1" header="0.5" footer="0.5"/>
  <pageSetup paperSize="5" scale="56" fitToHeight="28" orientation="landscape" r:id="rId1"/>
  <headerFooter alignWithMargins="0">
    <oddFooter>&amp;LExhibit H&amp;CPage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AD480"/>
  <sheetViews>
    <sheetView topLeftCell="A319" zoomScaleSheetLayoutView="85" workbookViewId="0"/>
  </sheetViews>
  <sheetFormatPr defaultRowHeight="15.6" outlineLevelRow="2"/>
  <cols>
    <col min="1" max="1" width="4.59765625" style="203" bestFit="1" customWidth="1"/>
    <col min="2" max="2" width="13" style="203" bestFit="1" customWidth="1"/>
    <col min="3" max="3" width="16.8984375" style="203" customWidth="1"/>
    <col min="4" max="4" width="15.296875" style="214" customWidth="1"/>
    <col min="5" max="5" width="11.796875" style="203" customWidth="1"/>
    <col min="6" max="6" width="9.8984375" style="203" bestFit="1" customWidth="1"/>
    <col min="7" max="7" width="18.796875" style="203" bestFit="1" customWidth="1"/>
    <col min="8" max="8" width="10.5" style="211" bestFit="1" customWidth="1"/>
    <col min="9" max="9" width="9.3984375" style="211" bestFit="1" customWidth="1"/>
    <col min="10" max="10" width="10.5" style="211" bestFit="1" customWidth="1"/>
    <col min="11" max="11" width="7.59765625" style="203" customWidth="1"/>
    <col min="12" max="12" width="16.59765625" style="203" bestFit="1" customWidth="1"/>
    <col min="13" max="16384" width="8.796875" style="203"/>
  </cols>
  <sheetData>
    <row r="1" spans="1:30" ht="18">
      <c r="A1" s="210" t="s">
        <v>177</v>
      </c>
      <c r="D1" s="211"/>
      <c r="H1" s="203"/>
      <c r="I1" s="203"/>
      <c r="J1" s="203"/>
      <c r="R1" s="212"/>
      <c r="S1" s="213"/>
    </row>
    <row r="2" spans="1:30" ht="18">
      <c r="A2" s="210" t="s">
        <v>178</v>
      </c>
      <c r="D2" s="211"/>
      <c r="H2" s="203"/>
      <c r="I2" s="203"/>
      <c r="J2" s="203"/>
    </row>
    <row r="3" spans="1:30" ht="18">
      <c r="A3" s="210" t="s">
        <v>179</v>
      </c>
      <c r="D3" s="211"/>
      <c r="H3" s="203"/>
      <c r="I3" s="203"/>
      <c r="J3" s="203"/>
    </row>
    <row r="4" spans="1:30">
      <c r="E4" s="211" t="s">
        <v>180</v>
      </c>
      <c r="F4" s="211"/>
      <c r="G4" s="215">
        <v>42005</v>
      </c>
    </row>
    <row r="5" spans="1:30">
      <c r="E5" s="211" t="s">
        <v>181</v>
      </c>
      <c r="F5" s="211"/>
      <c r="G5" s="215">
        <v>42369</v>
      </c>
    </row>
    <row r="6" spans="1:30" ht="14.4">
      <c r="A6" s="216"/>
      <c r="B6" s="216"/>
      <c r="C6" s="216"/>
      <c r="D6" s="217"/>
      <c r="E6" s="216" t="s">
        <v>182</v>
      </c>
      <c r="F6" s="216"/>
      <c r="G6" s="216" t="s">
        <v>183</v>
      </c>
      <c r="H6" s="218"/>
      <c r="I6" s="218"/>
      <c r="J6" s="218"/>
      <c r="K6" s="216"/>
    </row>
    <row r="7" spans="1:30" s="219" customFormat="1" ht="14.4">
      <c r="A7" s="219" t="s">
        <v>184</v>
      </c>
      <c r="B7" s="219" t="s">
        <v>185</v>
      </c>
      <c r="C7" s="219" t="s">
        <v>186</v>
      </c>
      <c r="D7" s="220" t="s">
        <v>187</v>
      </c>
      <c r="E7" s="219" t="s">
        <v>188</v>
      </c>
      <c r="F7" s="219" t="s">
        <v>189</v>
      </c>
      <c r="G7" s="219" t="s">
        <v>190</v>
      </c>
      <c r="H7" s="219" t="s">
        <v>191</v>
      </c>
      <c r="I7" s="219" t="s">
        <v>192</v>
      </c>
      <c r="J7" s="219" t="s">
        <v>193</v>
      </c>
      <c r="K7" s="219" t="s">
        <v>194</v>
      </c>
      <c r="L7" s="219" t="s">
        <v>195</v>
      </c>
      <c r="M7" s="219" t="s">
        <v>196</v>
      </c>
      <c r="N7" s="219" t="s">
        <v>197</v>
      </c>
      <c r="O7" s="219" t="s">
        <v>198</v>
      </c>
      <c r="P7" s="219" t="s">
        <v>199</v>
      </c>
      <c r="Q7" s="219" t="s">
        <v>200</v>
      </c>
      <c r="R7" s="219" t="s">
        <v>201</v>
      </c>
      <c r="S7" s="219" t="s">
        <v>202</v>
      </c>
      <c r="T7" s="219" t="s">
        <v>203</v>
      </c>
      <c r="U7" s="219" t="s">
        <v>204</v>
      </c>
      <c r="V7" s="219" t="s">
        <v>86</v>
      </c>
      <c r="W7" s="219" t="s">
        <v>205</v>
      </c>
      <c r="X7" s="219" t="s">
        <v>206</v>
      </c>
      <c r="Y7" s="219" t="s">
        <v>207</v>
      </c>
      <c r="Z7" s="219" t="s">
        <v>208</v>
      </c>
      <c r="AA7" s="219" t="s">
        <v>209</v>
      </c>
      <c r="AB7" s="219" t="s">
        <v>210</v>
      </c>
      <c r="AC7" s="219" t="s">
        <v>211</v>
      </c>
      <c r="AD7" s="219" t="s">
        <v>212</v>
      </c>
    </row>
    <row r="8" spans="1:30" outlineLevel="2">
      <c r="A8" s="203">
        <v>252</v>
      </c>
      <c r="B8" s="203">
        <v>252107</v>
      </c>
      <c r="C8" s="203">
        <v>5455</v>
      </c>
      <c r="D8" s="214">
        <v>-14100</v>
      </c>
      <c r="E8" s="203">
        <v>42005</v>
      </c>
      <c r="F8" s="221" t="s">
        <v>62</v>
      </c>
      <c r="G8" s="212" t="s">
        <v>213</v>
      </c>
      <c r="H8" s="211" t="s">
        <v>213</v>
      </c>
      <c r="J8" s="211">
        <v>302703</v>
      </c>
      <c r="K8" s="203">
        <v>198378</v>
      </c>
      <c r="O8" s="203" t="s">
        <v>214</v>
      </c>
      <c r="P8" s="203" t="s">
        <v>215</v>
      </c>
      <c r="T8" s="203">
        <v>1</v>
      </c>
      <c r="U8" s="203">
        <v>15</v>
      </c>
      <c r="X8" s="203" t="s">
        <v>216</v>
      </c>
      <c r="Y8" s="203">
        <v>133</v>
      </c>
      <c r="Z8" s="203" t="s">
        <v>217</v>
      </c>
      <c r="AA8" s="203" t="s">
        <v>218</v>
      </c>
      <c r="AB8" s="203">
        <v>25</v>
      </c>
    </row>
    <row r="9" spans="1:30" s="222" customFormat="1" ht="14.4" outlineLevel="2">
      <c r="A9" s="222">
        <v>252</v>
      </c>
      <c r="B9" s="222">
        <v>252107</v>
      </c>
      <c r="C9" s="222">
        <v>5455</v>
      </c>
      <c r="D9" s="223">
        <v>-21400</v>
      </c>
      <c r="E9" s="222">
        <v>42036</v>
      </c>
      <c r="F9" s="224" t="s">
        <v>62</v>
      </c>
      <c r="G9" s="225" t="s">
        <v>219</v>
      </c>
      <c r="H9" s="226" t="s">
        <v>219</v>
      </c>
      <c r="I9" s="226"/>
      <c r="J9" s="226">
        <v>303014</v>
      </c>
      <c r="K9" s="222">
        <v>200301</v>
      </c>
      <c r="O9" s="222" t="s">
        <v>214</v>
      </c>
      <c r="P9" s="222" t="s">
        <v>215</v>
      </c>
      <c r="T9" s="222">
        <v>2</v>
      </c>
      <c r="U9" s="222">
        <v>15</v>
      </c>
      <c r="X9" s="222" t="s">
        <v>216</v>
      </c>
      <c r="Y9" s="222">
        <v>133</v>
      </c>
      <c r="Z9" s="222" t="s">
        <v>217</v>
      </c>
      <c r="AA9" s="222" t="s">
        <v>218</v>
      </c>
      <c r="AB9" s="222">
        <v>25</v>
      </c>
    </row>
    <row r="10" spans="1:30" s="222" customFormat="1" ht="14.4" outlineLevel="2">
      <c r="A10" s="222">
        <v>252</v>
      </c>
      <c r="B10" s="222">
        <v>252107</v>
      </c>
      <c r="C10" s="222">
        <v>5455</v>
      </c>
      <c r="D10" s="223">
        <v>21400</v>
      </c>
      <c r="E10" s="222">
        <v>42035</v>
      </c>
      <c r="F10" s="224" t="s">
        <v>62</v>
      </c>
      <c r="G10" s="225" t="s">
        <v>219</v>
      </c>
      <c r="H10" s="226" t="s">
        <v>219</v>
      </c>
      <c r="I10" s="226"/>
      <c r="J10" s="226">
        <v>303014</v>
      </c>
      <c r="K10" s="222">
        <v>200301</v>
      </c>
      <c r="O10" s="222" t="s">
        <v>214</v>
      </c>
      <c r="P10" s="222" t="s">
        <v>215</v>
      </c>
      <c r="T10" s="222">
        <v>1</v>
      </c>
      <c r="U10" s="222">
        <v>15</v>
      </c>
      <c r="X10" s="222" t="s">
        <v>216</v>
      </c>
      <c r="Y10" s="222">
        <v>133</v>
      </c>
      <c r="Z10" s="222" t="s">
        <v>217</v>
      </c>
      <c r="AA10" s="222" t="s">
        <v>218</v>
      </c>
      <c r="AB10" s="222">
        <v>25</v>
      </c>
    </row>
    <row r="11" spans="1:30" s="222" customFormat="1" ht="14.4" outlineLevel="2">
      <c r="A11" s="222">
        <v>252</v>
      </c>
      <c r="B11" s="222">
        <v>252107</v>
      </c>
      <c r="C11" s="222">
        <v>5455</v>
      </c>
      <c r="D11" s="223">
        <v>-30300</v>
      </c>
      <c r="E11" s="222">
        <v>42064</v>
      </c>
      <c r="F11" s="224" t="s">
        <v>62</v>
      </c>
      <c r="G11" s="225" t="s">
        <v>220</v>
      </c>
      <c r="H11" s="226" t="s">
        <v>220</v>
      </c>
      <c r="I11" s="226"/>
      <c r="J11" s="226">
        <v>303277</v>
      </c>
      <c r="K11" s="222">
        <v>202263</v>
      </c>
      <c r="O11" s="222" t="s">
        <v>214</v>
      </c>
      <c r="P11" s="222" t="s">
        <v>215</v>
      </c>
      <c r="T11" s="222">
        <v>3</v>
      </c>
      <c r="U11" s="222">
        <v>15</v>
      </c>
      <c r="X11" s="222" t="s">
        <v>216</v>
      </c>
      <c r="Y11" s="222">
        <v>133</v>
      </c>
      <c r="Z11" s="222" t="s">
        <v>217</v>
      </c>
      <c r="AA11" s="222" t="s">
        <v>218</v>
      </c>
      <c r="AB11" s="222">
        <v>25</v>
      </c>
    </row>
    <row r="12" spans="1:30" s="222" customFormat="1" ht="14.4" outlineLevel="2">
      <c r="A12" s="222">
        <v>252</v>
      </c>
      <c r="B12" s="222">
        <v>252107</v>
      </c>
      <c r="C12" s="222">
        <v>5455</v>
      </c>
      <c r="D12" s="223">
        <v>30300</v>
      </c>
      <c r="E12" s="222">
        <v>42063</v>
      </c>
      <c r="F12" s="224" t="s">
        <v>62</v>
      </c>
      <c r="G12" s="225" t="s">
        <v>220</v>
      </c>
      <c r="H12" s="226" t="s">
        <v>220</v>
      </c>
      <c r="I12" s="226"/>
      <c r="J12" s="226">
        <v>303277</v>
      </c>
      <c r="K12" s="222">
        <v>202263</v>
      </c>
      <c r="O12" s="222" t="s">
        <v>214</v>
      </c>
      <c r="P12" s="222" t="s">
        <v>215</v>
      </c>
      <c r="T12" s="222">
        <v>2</v>
      </c>
      <c r="U12" s="222">
        <v>15</v>
      </c>
      <c r="X12" s="222" t="s">
        <v>216</v>
      </c>
      <c r="Y12" s="222">
        <v>133</v>
      </c>
      <c r="Z12" s="222" t="s">
        <v>217</v>
      </c>
      <c r="AA12" s="222" t="s">
        <v>218</v>
      </c>
      <c r="AB12" s="222">
        <v>25</v>
      </c>
    </row>
    <row r="13" spans="1:30" s="222" customFormat="1" ht="14.4" outlineLevel="2">
      <c r="A13" s="222">
        <v>252</v>
      </c>
      <c r="B13" s="222">
        <v>252107</v>
      </c>
      <c r="C13" s="222">
        <v>5455</v>
      </c>
      <c r="D13" s="223">
        <v>17300</v>
      </c>
      <c r="E13" s="222">
        <v>42094</v>
      </c>
      <c r="F13" s="224" t="s">
        <v>62</v>
      </c>
      <c r="G13" s="225" t="s">
        <v>221</v>
      </c>
      <c r="H13" s="226" t="s">
        <v>221</v>
      </c>
      <c r="I13" s="226"/>
      <c r="J13" s="226">
        <v>303599</v>
      </c>
      <c r="K13" s="222">
        <v>204674</v>
      </c>
      <c r="O13" s="222" t="s">
        <v>222</v>
      </c>
      <c r="P13" s="222" t="s">
        <v>215</v>
      </c>
      <c r="T13" s="222">
        <v>3</v>
      </c>
      <c r="U13" s="222">
        <v>15</v>
      </c>
      <c r="X13" s="222" t="s">
        <v>216</v>
      </c>
      <c r="Y13" s="222">
        <v>133</v>
      </c>
      <c r="Z13" s="222" t="s">
        <v>217</v>
      </c>
      <c r="AA13" s="222" t="s">
        <v>218</v>
      </c>
      <c r="AB13" s="222">
        <v>25</v>
      </c>
    </row>
    <row r="14" spans="1:30" s="222" customFormat="1" ht="14.4" outlineLevel="2">
      <c r="A14" s="222">
        <v>252</v>
      </c>
      <c r="B14" s="222">
        <v>252107</v>
      </c>
      <c r="C14" s="222">
        <v>5455</v>
      </c>
      <c r="D14" s="223">
        <v>-17300</v>
      </c>
      <c r="E14" s="222">
        <v>42094</v>
      </c>
      <c r="F14" s="224" t="s">
        <v>62</v>
      </c>
      <c r="G14" s="225" t="s">
        <v>221</v>
      </c>
      <c r="H14" s="226" t="s">
        <v>221</v>
      </c>
      <c r="I14" s="226"/>
      <c r="J14" s="226">
        <v>303599</v>
      </c>
      <c r="K14" s="222">
        <v>204674</v>
      </c>
      <c r="O14" s="222" t="s">
        <v>222</v>
      </c>
      <c r="P14" s="222" t="s">
        <v>215</v>
      </c>
      <c r="T14" s="222">
        <v>3</v>
      </c>
      <c r="U14" s="222">
        <v>15</v>
      </c>
      <c r="X14" s="222" t="s">
        <v>216</v>
      </c>
      <c r="Y14" s="222">
        <v>133</v>
      </c>
      <c r="Z14" s="222" t="s">
        <v>217</v>
      </c>
      <c r="AA14" s="222" t="s">
        <v>218</v>
      </c>
      <c r="AB14" s="222">
        <v>63</v>
      </c>
    </row>
    <row r="15" spans="1:30" s="222" customFormat="1" ht="14.4" outlineLevel="2">
      <c r="A15" s="222">
        <v>252</v>
      </c>
      <c r="B15" s="222">
        <v>252107</v>
      </c>
      <c r="C15" s="222">
        <v>5455</v>
      </c>
      <c r="D15" s="223">
        <v>-17300</v>
      </c>
      <c r="E15" s="222">
        <v>42095</v>
      </c>
      <c r="F15" s="224" t="s">
        <v>62</v>
      </c>
      <c r="G15" s="225" t="s">
        <v>221</v>
      </c>
      <c r="H15" s="226" t="s">
        <v>221</v>
      </c>
      <c r="I15" s="226"/>
      <c r="J15" s="226">
        <v>303600</v>
      </c>
      <c r="K15" s="222">
        <v>204675</v>
      </c>
      <c r="O15" s="222" t="s">
        <v>214</v>
      </c>
      <c r="P15" s="222" t="s">
        <v>215</v>
      </c>
      <c r="T15" s="222">
        <v>4</v>
      </c>
      <c r="U15" s="222">
        <v>15</v>
      </c>
      <c r="X15" s="222" t="s">
        <v>216</v>
      </c>
      <c r="Y15" s="222">
        <v>133</v>
      </c>
      <c r="Z15" s="222" t="s">
        <v>217</v>
      </c>
      <c r="AA15" s="222" t="s">
        <v>218</v>
      </c>
      <c r="AB15" s="222">
        <v>25</v>
      </c>
    </row>
    <row r="16" spans="1:30" s="222" customFormat="1" ht="14.4" outlineLevel="2">
      <c r="A16" s="222">
        <v>252</v>
      </c>
      <c r="B16" s="222">
        <v>252107</v>
      </c>
      <c r="C16" s="222">
        <v>5455</v>
      </c>
      <c r="D16" s="223">
        <v>17300</v>
      </c>
      <c r="E16" s="222">
        <v>42094</v>
      </c>
      <c r="F16" s="224" t="s">
        <v>62</v>
      </c>
      <c r="G16" s="225" t="s">
        <v>221</v>
      </c>
      <c r="H16" s="226" t="s">
        <v>221</v>
      </c>
      <c r="I16" s="226"/>
      <c r="J16" s="226">
        <v>303600</v>
      </c>
      <c r="K16" s="222">
        <v>204675</v>
      </c>
      <c r="O16" s="222" t="s">
        <v>214</v>
      </c>
      <c r="P16" s="222" t="s">
        <v>215</v>
      </c>
      <c r="T16" s="222">
        <v>3</v>
      </c>
      <c r="U16" s="222">
        <v>15</v>
      </c>
      <c r="X16" s="222" t="s">
        <v>216</v>
      </c>
      <c r="Y16" s="222">
        <v>133</v>
      </c>
      <c r="Z16" s="222" t="s">
        <v>217</v>
      </c>
      <c r="AA16" s="222" t="s">
        <v>218</v>
      </c>
      <c r="AB16" s="222">
        <v>25</v>
      </c>
    </row>
    <row r="17" spans="1:28" s="222" customFormat="1" ht="14.4" outlineLevel="2">
      <c r="A17" s="222">
        <v>252</v>
      </c>
      <c r="B17" s="222">
        <v>252107</v>
      </c>
      <c r="C17" s="222">
        <v>5455</v>
      </c>
      <c r="D17" s="223">
        <v>-31800</v>
      </c>
      <c r="E17" s="222">
        <v>42125</v>
      </c>
      <c r="F17" s="224" t="s">
        <v>62</v>
      </c>
      <c r="G17" s="225" t="s">
        <v>223</v>
      </c>
      <c r="H17" s="226" t="s">
        <v>223</v>
      </c>
      <c r="I17" s="226"/>
      <c r="J17" s="226">
        <v>303884</v>
      </c>
      <c r="K17" s="222">
        <v>207093</v>
      </c>
      <c r="O17" s="222" t="s">
        <v>214</v>
      </c>
      <c r="P17" s="222" t="s">
        <v>215</v>
      </c>
      <c r="T17" s="222">
        <v>5</v>
      </c>
      <c r="U17" s="222">
        <v>15</v>
      </c>
      <c r="X17" s="222" t="s">
        <v>216</v>
      </c>
      <c r="Y17" s="222">
        <v>133</v>
      </c>
      <c r="Z17" s="222" t="s">
        <v>217</v>
      </c>
      <c r="AA17" s="222" t="s">
        <v>218</v>
      </c>
      <c r="AB17" s="222">
        <v>25</v>
      </c>
    </row>
    <row r="18" spans="1:28" s="222" customFormat="1" ht="14.4" outlineLevel="2">
      <c r="A18" s="222">
        <v>252</v>
      </c>
      <c r="B18" s="222">
        <v>252107</v>
      </c>
      <c r="C18" s="222">
        <v>5455</v>
      </c>
      <c r="D18" s="223">
        <v>31800</v>
      </c>
      <c r="E18" s="222">
        <v>42124</v>
      </c>
      <c r="F18" s="224" t="s">
        <v>62</v>
      </c>
      <c r="G18" s="225" t="s">
        <v>223</v>
      </c>
      <c r="H18" s="226" t="s">
        <v>223</v>
      </c>
      <c r="I18" s="226"/>
      <c r="J18" s="226">
        <v>303884</v>
      </c>
      <c r="K18" s="222">
        <v>207093</v>
      </c>
      <c r="O18" s="222" t="s">
        <v>214</v>
      </c>
      <c r="P18" s="222" t="s">
        <v>215</v>
      </c>
      <c r="T18" s="222">
        <v>4</v>
      </c>
      <c r="U18" s="222">
        <v>15</v>
      </c>
      <c r="X18" s="222" t="s">
        <v>216</v>
      </c>
      <c r="Y18" s="222">
        <v>133</v>
      </c>
      <c r="Z18" s="222" t="s">
        <v>217</v>
      </c>
      <c r="AA18" s="222" t="s">
        <v>218</v>
      </c>
      <c r="AB18" s="222">
        <v>25</v>
      </c>
    </row>
    <row r="19" spans="1:28" s="222" customFormat="1" ht="14.4" outlineLevel="2">
      <c r="A19" s="222">
        <v>252</v>
      </c>
      <c r="B19" s="222">
        <v>252107</v>
      </c>
      <c r="C19" s="222">
        <v>5455</v>
      </c>
      <c r="D19" s="223">
        <v>-16700</v>
      </c>
      <c r="E19" s="222">
        <v>42156</v>
      </c>
      <c r="F19" s="224" t="s">
        <v>62</v>
      </c>
      <c r="G19" s="225" t="s">
        <v>224</v>
      </c>
      <c r="H19" s="226" t="s">
        <v>224</v>
      </c>
      <c r="I19" s="226"/>
      <c r="J19" s="226">
        <v>304161</v>
      </c>
      <c r="K19" s="222">
        <v>209222</v>
      </c>
      <c r="O19" s="222" t="s">
        <v>214</v>
      </c>
      <c r="P19" s="222" t="s">
        <v>215</v>
      </c>
      <c r="T19" s="222">
        <v>6</v>
      </c>
      <c r="U19" s="222">
        <v>15</v>
      </c>
      <c r="X19" s="222" t="s">
        <v>216</v>
      </c>
      <c r="Y19" s="222">
        <v>133</v>
      </c>
      <c r="Z19" s="222" t="s">
        <v>217</v>
      </c>
      <c r="AA19" s="222" t="s">
        <v>218</v>
      </c>
      <c r="AB19" s="222">
        <v>25</v>
      </c>
    </row>
    <row r="20" spans="1:28" s="222" customFormat="1" ht="14.4" outlineLevel="2">
      <c r="A20" s="222">
        <v>252</v>
      </c>
      <c r="B20" s="222">
        <v>252107</v>
      </c>
      <c r="C20" s="222">
        <v>5455</v>
      </c>
      <c r="D20" s="223">
        <v>16700</v>
      </c>
      <c r="E20" s="222">
        <v>42155</v>
      </c>
      <c r="F20" s="224" t="s">
        <v>62</v>
      </c>
      <c r="G20" s="225" t="s">
        <v>224</v>
      </c>
      <c r="H20" s="226" t="s">
        <v>224</v>
      </c>
      <c r="I20" s="226"/>
      <c r="J20" s="226">
        <v>304161</v>
      </c>
      <c r="K20" s="222">
        <v>209222</v>
      </c>
      <c r="O20" s="222" t="s">
        <v>214</v>
      </c>
      <c r="P20" s="222" t="s">
        <v>215</v>
      </c>
      <c r="T20" s="222">
        <v>5</v>
      </c>
      <c r="U20" s="222">
        <v>15</v>
      </c>
      <c r="X20" s="222" t="s">
        <v>216</v>
      </c>
      <c r="Y20" s="222">
        <v>133</v>
      </c>
      <c r="Z20" s="222" t="s">
        <v>217</v>
      </c>
      <c r="AA20" s="222" t="s">
        <v>218</v>
      </c>
      <c r="AB20" s="222">
        <v>25</v>
      </c>
    </row>
    <row r="21" spans="1:28" s="222" customFormat="1" ht="14.4" outlineLevel="2">
      <c r="A21" s="222">
        <v>252</v>
      </c>
      <c r="B21" s="222">
        <v>252107</v>
      </c>
      <c r="C21" s="222">
        <v>5455</v>
      </c>
      <c r="D21" s="223">
        <v>-13500</v>
      </c>
      <c r="E21" s="222">
        <v>42186</v>
      </c>
      <c r="F21" s="224" t="s">
        <v>62</v>
      </c>
      <c r="G21" s="225" t="s">
        <v>225</v>
      </c>
      <c r="H21" s="226" t="s">
        <v>225</v>
      </c>
      <c r="I21" s="226"/>
      <c r="J21" s="226">
        <v>304558</v>
      </c>
      <c r="K21" s="222">
        <v>211735</v>
      </c>
      <c r="O21" s="222" t="s">
        <v>214</v>
      </c>
      <c r="P21" s="222" t="s">
        <v>215</v>
      </c>
      <c r="T21" s="222">
        <v>7</v>
      </c>
      <c r="U21" s="222">
        <v>15</v>
      </c>
      <c r="X21" s="222" t="s">
        <v>216</v>
      </c>
      <c r="Y21" s="222">
        <v>133</v>
      </c>
      <c r="Z21" s="222" t="s">
        <v>217</v>
      </c>
      <c r="AA21" s="222" t="s">
        <v>218</v>
      </c>
      <c r="AB21" s="222">
        <v>25</v>
      </c>
    </row>
    <row r="22" spans="1:28" s="222" customFormat="1" ht="14.4" outlineLevel="2">
      <c r="A22" s="222">
        <v>252</v>
      </c>
      <c r="B22" s="222">
        <v>252107</v>
      </c>
      <c r="C22" s="222">
        <v>5455</v>
      </c>
      <c r="D22" s="223">
        <v>13500</v>
      </c>
      <c r="E22" s="222">
        <v>42185</v>
      </c>
      <c r="F22" s="224" t="s">
        <v>62</v>
      </c>
      <c r="G22" s="225" t="s">
        <v>225</v>
      </c>
      <c r="H22" s="226" t="s">
        <v>225</v>
      </c>
      <c r="I22" s="226"/>
      <c r="J22" s="226">
        <v>304558</v>
      </c>
      <c r="K22" s="222">
        <v>211735</v>
      </c>
      <c r="O22" s="222" t="s">
        <v>214</v>
      </c>
      <c r="P22" s="222" t="s">
        <v>215</v>
      </c>
      <c r="T22" s="222">
        <v>6</v>
      </c>
      <c r="U22" s="222">
        <v>15</v>
      </c>
      <c r="X22" s="222" t="s">
        <v>216</v>
      </c>
      <c r="Y22" s="222">
        <v>133</v>
      </c>
      <c r="Z22" s="222" t="s">
        <v>217</v>
      </c>
      <c r="AA22" s="222" t="s">
        <v>218</v>
      </c>
      <c r="AB22" s="222">
        <v>25</v>
      </c>
    </row>
    <row r="23" spans="1:28" s="222" customFormat="1" ht="14.4" outlineLevel="2">
      <c r="A23" s="222">
        <v>252</v>
      </c>
      <c r="B23" s="222">
        <v>252107</v>
      </c>
      <c r="C23" s="222">
        <v>5455</v>
      </c>
      <c r="D23" s="223">
        <v>-25800</v>
      </c>
      <c r="E23" s="222">
        <v>42217</v>
      </c>
      <c r="F23" s="224" t="s">
        <v>62</v>
      </c>
      <c r="G23" s="225" t="s">
        <v>226</v>
      </c>
      <c r="H23" s="226" t="s">
        <v>226</v>
      </c>
      <c r="I23" s="226"/>
      <c r="J23" s="226">
        <v>305423</v>
      </c>
      <c r="K23" s="222">
        <v>214485</v>
      </c>
      <c r="O23" s="222" t="s">
        <v>214</v>
      </c>
      <c r="P23" s="222" t="s">
        <v>215</v>
      </c>
      <c r="T23" s="222">
        <v>8</v>
      </c>
      <c r="U23" s="222">
        <v>15</v>
      </c>
      <c r="X23" s="222" t="s">
        <v>216</v>
      </c>
      <c r="Y23" s="222">
        <v>133</v>
      </c>
      <c r="Z23" s="222" t="s">
        <v>217</v>
      </c>
      <c r="AA23" s="222" t="s">
        <v>218</v>
      </c>
      <c r="AB23" s="222">
        <v>25</v>
      </c>
    </row>
    <row r="24" spans="1:28" s="222" customFormat="1" ht="14.4" outlineLevel="2">
      <c r="A24" s="222">
        <v>252</v>
      </c>
      <c r="B24" s="222">
        <v>252107</v>
      </c>
      <c r="C24" s="222">
        <v>5455</v>
      </c>
      <c r="D24" s="223">
        <v>25800</v>
      </c>
      <c r="E24" s="222">
        <v>42216</v>
      </c>
      <c r="F24" s="224" t="s">
        <v>62</v>
      </c>
      <c r="G24" s="225" t="s">
        <v>226</v>
      </c>
      <c r="H24" s="226" t="s">
        <v>226</v>
      </c>
      <c r="I24" s="226"/>
      <c r="J24" s="226">
        <v>305423</v>
      </c>
      <c r="K24" s="222">
        <v>214485</v>
      </c>
      <c r="O24" s="222" t="s">
        <v>214</v>
      </c>
      <c r="P24" s="222" t="s">
        <v>215</v>
      </c>
      <c r="T24" s="222">
        <v>7</v>
      </c>
      <c r="U24" s="222">
        <v>15</v>
      </c>
      <c r="X24" s="222" t="s">
        <v>216</v>
      </c>
      <c r="Y24" s="222">
        <v>133</v>
      </c>
      <c r="Z24" s="222" t="s">
        <v>217</v>
      </c>
      <c r="AA24" s="222" t="s">
        <v>218</v>
      </c>
      <c r="AB24" s="222">
        <v>25</v>
      </c>
    </row>
    <row r="25" spans="1:28" s="222" customFormat="1" ht="14.4" outlineLevel="2">
      <c r="A25" s="222">
        <v>252</v>
      </c>
      <c r="B25" s="222">
        <v>252107</v>
      </c>
      <c r="C25" s="222">
        <v>5455</v>
      </c>
      <c r="D25" s="223">
        <v>-22200</v>
      </c>
      <c r="E25" s="222">
        <v>42248</v>
      </c>
      <c r="F25" s="224" t="s">
        <v>62</v>
      </c>
      <c r="G25" s="225" t="s">
        <v>227</v>
      </c>
      <c r="H25" s="226" t="s">
        <v>227</v>
      </c>
      <c r="I25" s="226"/>
      <c r="J25" s="226">
        <v>305715</v>
      </c>
      <c r="K25" s="222">
        <v>217106</v>
      </c>
      <c r="O25" s="222" t="s">
        <v>214</v>
      </c>
      <c r="P25" s="222" t="s">
        <v>215</v>
      </c>
      <c r="T25" s="222">
        <v>9</v>
      </c>
      <c r="U25" s="222">
        <v>15</v>
      </c>
      <c r="X25" s="222" t="s">
        <v>216</v>
      </c>
      <c r="Y25" s="222">
        <v>133</v>
      </c>
      <c r="Z25" s="222" t="s">
        <v>217</v>
      </c>
      <c r="AA25" s="222" t="s">
        <v>218</v>
      </c>
      <c r="AB25" s="222">
        <v>25</v>
      </c>
    </row>
    <row r="26" spans="1:28" s="222" customFormat="1" ht="14.4" outlineLevel="2">
      <c r="A26" s="222">
        <v>252</v>
      </c>
      <c r="B26" s="222">
        <v>252107</v>
      </c>
      <c r="C26" s="222">
        <v>5455</v>
      </c>
      <c r="D26" s="223">
        <v>22200</v>
      </c>
      <c r="E26" s="222">
        <v>42247</v>
      </c>
      <c r="F26" s="224" t="s">
        <v>62</v>
      </c>
      <c r="G26" s="225" t="s">
        <v>227</v>
      </c>
      <c r="H26" s="226" t="s">
        <v>227</v>
      </c>
      <c r="I26" s="226"/>
      <c r="J26" s="226">
        <v>305715</v>
      </c>
      <c r="K26" s="222">
        <v>217106</v>
      </c>
      <c r="O26" s="222" t="s">
        <v>214</v>
      </c>
      <c r="P26" s="222" t="s">
        <v>215</v>
      </c>
      <c r="T26" s="222">
        <v>8</v>
      </c>
      <c r="U26" s="222">
        <v>15</v>
      </c>
      <c r="X26" s="222" t="s">
        <v>216</v>
      </c>
      <c r="Y26" s="222">
        <v>133</v>
      </c>
      <c r="Z26" s="222" t="s">
        <v>217</v>
      </c>
      <c r="AA26" s="222" t="s">
        <v>218</v>
      </c>
      <c r="AB26" s="222">
        <v>25</v>
      </c>
    </row>
    <row r="27" spans="1:28" s="222" customFormat="1" ht="14.4" outlineLevel="2">
      <c r="A27" s="222">
        <v>252</v>
      </c>
      <c r="B27" s="222">
        <v>252107</v>
      </c>
      <c r="C27" s="222">
        <v>5455</v>
      </c>
      <c r="D27" s="223">
        <v>-10300</v>
      </c>
      <c r="E27" s="222">
        <v>42278</v>
      </c>
      <c r="F27" s="224" t="s">
        <v>62</v>
      </c>
      <c r="G27" s="225" t="s">
        <v>228</v>
      </c>
      <c r="H27" s="226" t="s">
        <v>228</v>
      </c>
      <c r="I27" s="226"/>
      <c r="J27" s="226">
        <v>305986</v>
      </c>
      <c r="K27" s="222">
        <v>219549</v>
      </c>
      <c r="O27" s="222" t="s">
        <v>214</v>
      </c>
      <c r="P27" s="222" t="s">
        <v>215</v>
      </c>
      <c r="T27" s="222">
        <v>10</v>
      </c>
      <c r="U27" s="222">
        <v>15</v>
      </c>
      <c r="X27" s="222" t="s">
        <v>216</v>
      </c>
      <c r="Y27" s="222">
        <v>133</v>
      </c>
      <c r="Z27" s="222" t="s">
        <v>217</v>
      </c>
      <c r="AA27" s="222" t="s">
        <v>218</v>
      </c>
      <c r="AB27" s="222">
        <v>25</v>
      </c>
    </row>
    <row r="28" spans="1:28" s="222" customFormat="1" ht="14.4" outlineLevel="2">
      <c r="A28" s="222">
        <v>252</v>
      </c>
      <c r="B28" s="222">
        <v>252107</v>
      </c>
      <c r="C28" s="222">
        <v>5455</v>
      </c>
      <c r="D28" s="223">
        <v>10300</v>
      </c>
      <c r="E28" s="222">
        <v>42277</v>
      </c>
      <c r="F28" s="224" t="s">
        <v>62</v>
      </c>
      <c r="G28" s="225" t="s">
        <v>228</v>
      </c>
      <c r="H28" s="226" t="s">
        <v>228</v>
      </c>
      <c r="I28" s="226"/>
      <c r="J28" s="226">
        <v>305986</v>
      </c>
      <c r="K28" s="222">
        <v>219549</v>
      </c>
      <c r="O28" s="222" t="s">
        <v>214</v>
      </c>
      <c r="P28" s="222" t="s">
        <v>215</v>
      </c>
      <c r="T28" s="222">
        <v>9</v>
      </c>
      <c r="U28" s="222">
        <v>15</v>
      </c>
      <c r="X28" s="222" t="s">
        <v>216</v>
      </c>
      <c r="Y28" s="222">
        <v>133</v>
      </c>
      <c r="Z28" s="222" t="s">
        <v>217</v>
      </c>
      <c r="AA28" s="222" t="s">
        <v>218</v>
      </c>
      <c r="AB28" s="222">
        <v>25</v>
      </c>
    </row>
    <row r="29" spans="1:28" outlineLevel="2">
      <c r="A29" s="203">
        <v>252</v>
      </c>
      <c r="B29" s="203">
        <v>252107</v>
      </c>
      <c r="C29" s="203">
        <v>5455</v>
      </c>
      <c r="D29" s="214">
        <v>20885.759999999998</v>
      </c>
      <c r="E29" s="203">
        <v>42277</v>
      </c>
      <c r="F29" s="221" t="s">
        <v>62</v>
      </c>
      <c r="G29" s="212" t="s">
        <v>229</v>
      </c>
      <c r="H29" s="211" t="s">
        <v>230</v>
      </c>
      <c r="J29" s="211">
        <v>306048</v>
      </c>
      <c r="K29" s="203">
        <v>219778</v>
      </c>
      <c r="P29" s="203" t="s">
        <v>215</v>
      </c>
      <c r="T29" s="203">
        <v>9</v>
      </c>
      <c r="U29" s="203">
        <v>15</v>
      </c>
      <c r="X29" s="203" t="s">
        <v>216</v>
      </c>
      <c r="Y29" s="203">
        <v>252</v>
      </c>
      <c r="Z29" s="203" t="s">
        <v>217</v>
      </c>
      <c r="AA29" s="203" t="s">
        <v>218</v>
      </c>
      <c r="AB29" s="203">
        <v>2</v>
      </c>
    </row>
    <row r="30" spans="1:28" outlineLevel="2">
      <c r="A30" s="203">
        <v>252</v>
      </c>
      <c r="B30" s="203">
        <v>252107</v>
      </c>
      <c r="C30" s="203">
        <v>5455</v>
      </c>
      <c r="D30" s="214">
        <v>-8895.6</v>
      </c>
      <c r="E30" s="203">
        <v>42277</v>
      </c>
      <c r="F30" s="221" t="s">
        <v>62</v>
      </c>
      <c r="G30" s="212" t="s">
        <v>229</v>
      </c>
      <c r="H30" s="211" t="s">
        <v>231</v>
      </c>
      <c r="J30" s="211">
        <v>306048</v>
      </c>
      <c r="K30" s="203">
        <v>219778</v>
      </c>
      <c r="P30" s="203" t="s">
        <v>215</v>
      </c>
      <c r="T30" s="203">
        <v>9</v>
      </c>
      <c r="U30" s="203">
        <v>15</v>
      </c>
      <c r="X30" s="203" t="s">
        <v>216</v>
      </c>
      <c r="Y30" s="203">
        <v>252</v>
      </c>
      <c r="Z30" s="203" t="s">
        <v>217</v>
      </c>
      <c r="AA30" s="203" t="s">
        <v>218</v>
      </c>
      <c r="AB30" s="203">
        <v>3</v>
      </c>
    </row>
    <row r="31" spans="1:28" s="222" customFormat="1" ht="14.4" outlineLevel="2">
      <c r="A31" s="222">
        <v>252</v>
      </c>
      <c r="B31" s="222">
        <v>252107</v>
      </c>
      <c r="C31" s="222">
        <v>5455</v>
      </c>
      <c r="D31" s="223">
        <v>-10600</v>
      </c>
      <c r="E31" s="222">
        <v>42278</v>
      </c>
      <c r="F31" s="224" t="s">
        <v>62</v>
      </c>
      <c r="G31" s="225" t="s">
        <v>232</v>
      </c>
      <c r="H31" s="226" t="s">
        <v>232</v>
      </c>
      <c r="I31" s="226"/>
      <c r="J31" s="226">
        <v>306052</v>
      </c>
      <c r="K31" s="222">
        <v>219782</v>
      </c>
      <c r="O31" s="222" t="s">
        <v>214</v>
      </c>
      <c r="P31" s="222" t="s">
        <v>215</v>
      </c>
      <c r="T31" s="222">
        <v>10</v>
      </c>
      <c r="U31" s="222">
        <v>15</v>
      </c>
      <c r="X31" s="222" t="s">
        <v>216</v>
      </c>
      <c r="Y31" s="222">
        <v>252</v>
      </c>
      <c r="Z31" s="222" t="s">
        <v>217</v>
      </c>
      <c r="AA31" s="222" t="s">
        <v>218</v>
      </c>
      <c r="AB31" s="222">
        <v>1</v>
      </c>
    </row>
    <row r="32" spans="1:28" s="222" customFormat="1" ht="14.4" outlineLevel="2">
      <c r="A32" s="222">
        <v>252</v>
      </c>
      <c r="B32" s="222">
        <v>252107</v>
      </c>
      <c r="C32" s="222">
        <v>5455</v>
      </c>
      <c r="D32" s="223">
        <v>10600</v>
      </c>
      <c r="E32" s="222">
        <v>42277</v>
      </c>
      <c r="F32" s="224" t="s">
        <v>62</v>
      </c>
      <c r="G32" s="225" t="s">
        <v>232</v>
      </c>
      <c r="H32" s="226" t="s">
        <v>232</v>
      </c>
      <c r="I32" s="226"/>
      <c r="J32" s="226">
        <v>306052</v>
      </c>
      <c r="K32" s="222">
        <v>219782</v>
      </c>
      <c r="O32" s="222" t="s">
        <v>214</v>
      </c>
      <c r="P32" s="222" t="s">
        <v>215</v>
      </c>
      <c r="T32" s="222">
        <v>9</v>
      </c>
      <c r="U32" s="222">
        <v>15</v>
      </c>
      <c r="X32" s="222" t="s">
        <v>216</v>
      </c>
      <c r="Y32" s="222">
        <v>252</v>
      </c>
      <c r="Z32" s="222" t="s">
        <v>217</v>
      </c>
      <c r="AA32" s="222" t="s">
        <v>218</v>
      </c>
      <c r="AB32" s="222">
        <v>1</v>
      </c>
    </row>
    <row r="33" spans="1:28" outlineLevel="2">
      <c r="A33" s="203">
        <v>252</v>
      </c>
      <c r="B33" s="203">
        <v>252107</v>
      </c>
      <c r="C33" s="203">
        <v>5455</v>
      </c>
      <c r="D33" s="214">
        <v>12191.76</v>
      </c>
      <c r="E33" s="203">
        <v>42308</v>
      </c>
      <c r="F33" s="221" t="s">
        <v>62</v>
      </c>
      <c r="G33" s="212" t="s">
        <v>233</v>
      </c>
      <c r="H33" s="211" t="s">
        <v>234</v>
      </c>
      <c r="J33" s="211">
        <v>306279</v>
      </c>
      <c r="K33" s="203">
        <v>221835</v>
      </c>
      <c r="P33" s="203" t="s">
        <v>215</v>
      </c>
      <c r="T33" s="203">
        <v>10</v>
      </c>
      <c r="U33" s="203">
        <v>15</v>
      </c>
      <c r="X33" s="203" t="s">
        <v>216</v>
      </c>
      <c r="Y33" s="203">
        <v>252</v>
      </c>
      <c r="Z33" s="203" t="s">
        <v>217</v>
      </c>
      <c r="AA33" s="203" t="s">
        <v>218</v>
      </c>
      <c r="AB33" s="203">
        <v>2</v>
      </c>
    </row>
    <row r="34" spans="1:28" outlineLevel="2">
      <c r="A34" s="203">
        <v>252</v>
      </c>
      <c r="B34" s="203">
        <v>252107</v>
      </c>
      <c r="C34" s="203">
        <v>5455</v>
      </c>
      <c r="D34" s="214">
        <v>-2288.16</v>
      </c>
      <c r="E34" s="203">
        <v>42308</v>
      </c>
      <c r="F34" s="221" t="s">
        <v>62</v>
      </c>
      <c r="G34" s="212" t="s">
        <v>233</v>
      </c>
      <c r="H34" s="211" t="s">
        <v>235</v>
      </c>
      <c r="J34" s="211">
        <v>306279</v>
      </c>
      <c r="K34" s="203">
        <v>221835</v>
      </c>
      <c r="P34" s="203" t="s">
        <v>215</v>
      </c>
      <c r="T34" s="203">
        <v>10</v>
      </c>
      <c r="U34" s="203">
        <v>15</v>
      </c>
      <c r="X34" s="203" t="s">
        <v>216</v>
      </c>
      <c r="Y34" s="203">
        <v>252</v>
      </c>
      <c r="Z34" s="203" t="s">
        <v>217</v>
      </c>
      <c r="AA34" s="203" t="s">
        <v>218</v>
      </c>
      <c r="AB34" s="203">
        <v>3</v>
      </c>
    </row>
    <row r="35" spans="1:28" s="227" customFormat="1" ht="14.4" outlineLevel="2">
      <c r="A35" s="227">
        <v>252</v>
      </c>
      <c r="B35" s="227">
        <v>252107</v>
      </c>
      <c r="C35" s="227">
        <v>5455</v>
      </c>
      <c r="D35" s="228">
        <v>-13400</v>
      </c>
      <c r="E35" s="227">
        <v>42309</v>
      </c>
      <c r="F35" s="229" t="s">
        <v>62</v>
      </c>
      <c r="G35" s="230" t="s">
        <v>236</v>
      </c>
      <c r="H35" s="231" t="s">
        <v>236</v>
      </c>
      <c r="I35" s="231"/>
      <c r="J35" s="231">
        <v>306288</v>
      </c>
      <c r="K35" s="227">
        <v>221891</v>
      </c>
      <c r="O35" s="227" t="s">
        <v>214</v>
      </c>
      <c r="P35" s="227" t="s">
        <v>215</v>
      </c>
      <c r="T35" s="227">
        <v>11</v>
      </c>
      <c r="U35" s="227">
        <v>15</v>
      </c>
      <c r="X35" s="227" t="s">
        <v>216</v>
      </c>
      <c r="Y35" s="227">
        <v>133</v>
      </c>
      <c r="Z35" s="227" t="s">
        <v>217</v>
      </c>
      <c r="AA35" s="227" t="s">
        <v>218</v>
      </c>
      <c r="AB35" s="227">
        <v>25</v>
      </c>
    </row>
    <row r="36" spans="1:28" s="227" customFormat="1" ht="14.4" outlineLevel="2">
      <c r="A36" s="227">
        <v>252</v>
      </c>
      <c r="B36" s="227">
        <v>252107</v>
      </c>
      <c r="C36" s="227">
        <v>5455</v>
      </c>
      <c r="D36" s="228">
        <v>13400</v>
      </c>
      <c r="E36" s="227">
        <v>42308</v>
      </c>
      <c r="F36" s="229" t="s">
        <v>62</v>
      </c>
      <c r="G36" s="230" t="s">
        <v>236</v>
      </c>
      <c r="H36" s="231" t="s">
        <v>236</v>
      </c>
      <c r="I36" s="231"/>
      <c r="J36" s="231">
        <v>306288</v>
      </c>
      <c r="K36" s="227">
        <v>221891</v>
      </c>
      <c r="O36" s="227" t="s">
        <v>214</v>
      </c>
      <c r="P36" s="227" t="s">
        <v>215</v>
      </c>
      <c r="T36" s="227">
        <v>10</v>
      </c>
      <c r="U36" s="227">
        <v>15</v>
      </c>
      <c r="X36" s="227" t="s">
        <v>216</v>
      </c>
      <c r="Y36" s="227">
        <v>133</v>
      </c>
      <c r="Z36" s="227" t="s">
        <v>217</v>
      </c>
      <c r="AA36" s="227" t="s">
        <v>218</v>
      </c>
      <c r="AB36" s="227">
        <v>25</v>
      </c>
    </row>
    <row r="37" spans="1:28" outlineLevel="2">
      <c r="A37" s="203">
        <v>252</v>
      </c>
      <c r="B37" s="203">
        <v>252107</v>
      </c>
      <c r="C37" s="203">
        <v>5455</v>
      </c>
      <c r="D37" s="214">
        <v>-1572.48</v>
      </c>
      <c r="E37" s="203">
        <v>42338</v>
      </c>
      <c r="F37" s="221" t="s">
        <v>62</v>
      </c>
      <c r="G37" s="212" t="s">
        <v>233</v>
      </c>
      <c r="H37" s="211" t="s">
        <v>237</v>
      </c>
      <c r="J37" s="211">
        <v>306551</v>
      </c>
      <c r="K37" s="203">
        <v>224004</v>
      </c>
      <c r="P37" s="203" t="s">
        <v>215</v>
      </c>
      <c r="T37" s="203">
        <v>11</v>
      </c>
      <c r="U37" s="203">
        <v>15</v>
      </c>
      <c r="X37" s="203" t="s">
        <v>216</v>
      </c>
      <c r="Y37" s="203">
        <v>252</v>
      </c>
      <c r="Z37" s="203" t="s">
        <v>217</v>
      </c>
      <c r="AA37" s="203" t="s">
        <v>218</v>
      </c>
      <c r="AB37" s="203">
        <v>1</v>
      </c>
    </row>
    <row r="38" spans="1:28" outlineLevel="2">
      <c r="A38" s="203">
        <v>252</v>
      </c>
      <c r="B38" s="203">
        <v>252107</v>
      </c>
      <c r="C38" s="203">
        <v>5455</v>
      </c>
      <c r="D38" s="214">
        <v>12584.88</v>
      </c>
      <c r="E38" s="203">
        <v>42338</v>
      </c>
      <c r="F38" s="221" t="s">
        <v>62</v>
      </c>
      <c r="G38" s="212" t="s">
        <v>233</v>
      </c>
      <c r="H38" s="211" t="s">
        <v>238</v>
      </c>
      <c r="J38" s="211">
        <v>306551</v>
      </c>
      <c r="K38" s="203">
        <v>224004</v>
      </c>
      <c r="P38" s="203" t="s">
        <v>215</v>
      </c>
      <c r="T38" s="203">
        <v>11</v>
      </c>
      <c r="U38" s="203">
        <v>15</v>
      </c>
      <c r="X38" s="203" t="s">
        <v>216</v>
      </c>
      <c r="Y38" s="203">
        <v>252</v>
      </c>
      <c r="Z38" s="203" t="s">
        <v>217</v>
      </c>
      <c r="AA38" s="203" t="s">
        <v>218</v>
      </c>
      <c r="AB38" s="203">
        <v>4</v>
      </c>
    </row>
    <row r="39" spans="1:28" s="227" customFormat="1" ht="14.4" outlineLevel="2">
      <c r="A39" s="227">
        <v>252</v>
      </c>
      <c r="B39" s="227">
        <v>252107</v>
      </c>
      <c r="C39" s="227">
        <v>5455</v>
      </c>
      <c r="D39" s="228">
        <v>-14700</v>
      </c>
      <c r="E39" s="227">
        <v>42339</v>
      </c>
      <c r="F39" s="229" t="s">
        <v>62</v>
      </c>
      <c r="G39" s="230" t="s">
        <v>239</v>
      </c>
      <c r="H39" s="231" t="s">
        <v>239</v>
      </c>
      <c r="I39" s="231"/>
      <c r="J39" s="231">
        <v>306553</v>
      </c>
      <c r="K39" s="227">
        <v>224010</v>
      </c>
      <c r="O39" s="227" t="s">
        <v>214</v>
      </c>
      <c r="P39" s="227" t="s">
        <v>215</v>
      </c>
      <c r="T39" s="227">
        <v>12</v>
      </c>
      <c r="U39" s="227">
        <v>15</v>
      </c>
      <c r="X39" s="227" t="s">
        <v>216</v>
      </c>
      <c r="Y39" s="227">
        <v>133</v>
      </c>
      <c r="Z39" s="227" t="s">
        <v>217</v>
      </c>
      <c r="AA39" s="227" t="s">
        <v>218</v>
      </c>
      <c r="AB39" s="227">
        <v>25</v>
      </c>
    </row>
    <row r="40" spans="1:28" s="227" customFormat="1" ht="14.4" outlineLevel="2">
      <c r="A40" s="227">
        <v>252</v>
      </c>
      <c r="B40" s="227">
        <v>252107</v>
      </c>
      <c r="C40" s="227">
        <v>5455</v>
      </c>
      <c r="D40" s="228">
        <v>14700</v>
      </c>
      <c r="E40" s="227">
        <v>42338</v>
      </c>
      <c r="F40" s="229" t="s">
        <v>62</v>
      </c>
      <c r="G40" s="230" t="s">
        <v>239</v>
      </c>
      <c r="H40" s="231" t="s">
        <v>239</v>
      </c>
      <c r="I40" s="231"/>
      <c r="J40" s="231">
        <v>306553</v>
      </c>
      <c r="K40" s="227">
        <v>224010</v>
      </c>
      <c r="O40" s="227" t="s">
        <v>214</v>
      </c>
      <c r="P40" s="227" t="s">
        <v>215</v>
      </c>
      <c r="T40" s="227">
        <v>11</v>
      </c>
      <c r="U40" s="227">
        <v>15</v>
      </c>
      <c r="X40" s="227" t="s">
        <v>216</v>
      </c>
      <c r="Y40" s="227">
        <v>133</v>
      </c>
      <c r="Z40" s="227" t="s">
        <v>217</v>
      </c>
      <c r="AA40" s="227" t="s">
        <v>218</v>
      </c>
      <c r="AB40" s="227">
        <v>25</v>
      </c>
    </row>
    <row r="41" spans="1:28" outlineLevel="2">
      <c r="A41" s="203">
        <v>252</v>
      </c>
      <c r="B41" s="203">
        <v>252107</v>
      </c>
      <c r="C41" s="203">
        <v>5455</v>
      </c>
      <c r="D41" s="214">
        <v>-1824.48</v>
      </c>
      <c r="E41" s="203">
        <v>42369</v>
      </c>
      <c r="F41" s="221" t="s">
        <v>62</v>
      </c>
      <c r="G41" s="212" t="s">
        <v>233</v>
      </c>
      <c r="H41" s="211" t="s">
        <v>240</v>
      </c>
      <c r="J41" s="211">
        <v>306907</v>
      </c>
      <c r="K41" s="203">
        <v>226632</v>
      </c>
      <c r="P41" s="203" t="s">
        <v>215</v>
      </c>
      <c r="T41" s="203">
        <v>12</v>
      </c>
      <c r="U41" s="203">
        <v>15</v>
      </c>
      <c r="X41" s="203" t="s">
        <v>216</v>
      </c>
      <c r="Y41" s="203">
        <v>252</v>
      </c>
      <c r="Z41" s="203" t="s">
        <v>217</v>
      </c>
      <c r="AA41" s="203" t="s">
        <v>218</v>
      </c>
      <c r="AB41" s="203">
        <v>1</v>
      </c>
    </row>
    <row r="42" spans="1:28" outlineLevel="2">
      <c r="A42" s="203">
        <v>252</v>
      </c>
      <c r="B42" s="203">
        <v>252107</v>
      </c>
      <c r="C42" s="203">
        <v>5455</v>
      </c>
      <c r="D42" s="214">
        <v>16470.72</v>
      </c>
      <c r="E42" s="203">
        <v>42369</v>
      </c>
      <c r="F42" s="221" t="s">
        <v>62</v>
      </c>
      <c r="G42" s="212" t="s">
        <v>233</v>
      </c>
      <c r="H42" s="211" t="s">
        <v>241</v>
      </c>
      <c r="J42" s="211">
        <v>306907</v>
      </c>
      <c r="K42" s="203">
        <v>226632</v>
      </c>
      <c r="P42" s="203" t="s">
        <v>215</v>
      </c>
      <c r="T42" s="203">
        <v>12</v>
      </c>
      <c r="U42" s="203">
        <v>15</v>
      </c>
      <c r="X42" s="203" t="s">
        <v>216</v>
      </c>
      <c r="Y42" s="203">
        <v>252</v>
      </c>
      <c r="Z42" s="203" t="s">
        <v>217</v>
      </c>
      <c r="AA42" s="203" t="s">
        <v>218</v>
      </c>
      <c r="AB42" s="203">
        <v>4</v>
      </c>
    </row>
    <row r="43" spans="1:28" outlineLevel="2">
      <c r="A43" s="203">
        <v>252</v>
      </c>
      <c r="B43" s="203">
        <v>252107</v>
      </c>
      <c r="C43" s="203">
        <v>5455</v>
      </c>
      <c r="D43" s="214">
        <v>17000</v>
      </c>
      <c r="E43" s="203">
        <v>42369</v>
      </c>
      <c r="F43" s="221" t="s">
        <v>62</v>
      </c>
      <c r="G43" s="212" t="s">
        <v>242</v>
      </c>
      <c r="H43" s="211" t="s">
        <v>242</v>
      </c>
      <c r="J43" s="211">
        <v>306908</v>
      </c>
      <c r="K43" s="203">
        <v>226633</v>
      </c>
      <c r="O43" s="203" t="s">
        <v>214</v>
      </c>
      <c r="P43" s="203" t="s">
        <v>215</v>
      </c>
      <c r="T43" s="203">
        <v>12</v>
      </c>
      <c r="U43" s="203">
        <v>15</v>
      </c>
      <c r="X43" s="203" t="s">
        <v>216</v>
      </c>
      <c r="Y43" s="203">
        <v>133</v>
      </c>
      <c r="Z43" s="203" t="s">
        <v>217</v>
      </c>
      <c r="AA43" s="203" t="s">
        <v>218</v>
      </c>
      <c r="AB43" s="203">
        <v>25</v>
      </c>
    </row>
    <row r="44" spans="1:28" outlineLevel="2">
      <c r="A44" s="203">
        <v>252</v>
      </c>
      <c r="B44" s="203">
        <v>252107</v>
      </c>
      <c r="C44" s="203">
        <v>5455</v>
      </c>
      <c r="D44" s="214">
        <v>9439.92</v>
      </c>
      <c r="E44" s="203">
        <v>42011</v>
      </c>
      <c r="F44" s="221" t="s">
        <v>62</v>
      </c>
      <c r="G44" s="212" t="s">
        <v>243</v>
      </c>
      <c r="H44" s="211" t="s">
        <v>244</v>
      </c>
      <c r="J44" s="211">
        <v>655291</v>
      </c>
      <c r="K44" s="203">
        <v>198394</v>
      </c>
      <c r="P44" s="203" t="s">
        <v>245</v>
      </c>
      <c r="T44" s="203">
        <v>1</v>
      </c>
      <c r="U44" s="203">
        <v>15</v>
      </c>
      <c r="W44" s="203">
        <v>3008738</v>
      </c>
      <c r="X44" s="203" t="s">
        <v>216</v>
      </c>
      <c r="Y44" s="203">
        <v>252</v>
      </c>
      <c r="Z44" s="203" t="s">
        <v>222</v>
      </c>
      <c r="AA44" s="203" t="s">
        <v>218</v>
      </c>
      <c r="AB44" s="203">
        <v>1</v>
      </c>
    </row>
    <row r="45" spans="1:28" outlineLevel="2">
      <c r="A45" s="203">
        <v>252</v>
      </c>
      <c r="B45" s="203">
        <v>252107</v>
      </c>
      <c r="C45" s="203">
        <v>5455</v>
      </c>
      <c r="D45" s="214">
        <v>18651.259999999998</v>
      </c>
      <c r="E45" s="203">
        <v>42038</v>
      </c>
      <c r="F45" s="221" t="s">
        <v>62</v>
      </c>
      <c r="G45" s="212" t="s">
        <v>243</v>
      </c>
      <c r="H45" s="211" t="s">
        <v>246</v>
      </c>
      <c r="J45" s="211">
        <v>660659</v>
      </c>
      <c r="K45" s="203">
        <v>200282</v>
      </c>
      <c r="P45" s="203" t="s">
        <v>245</v>
      </c>
      <c r="T45" s="203">
        <v>2</v>
      </c>
      <c r="U45" s="203">
        <v>15</v>
      </c>
      <c r="W45" s="203">
        <v>3008738</v>
      </c>
      <c r="X45" s="203" t="s">
        <v>216</v>
      </c>
      <c r="Y45" s="203">
        <v>252</v>
      </c>
      <c r="Z45" s="203" t="s">
        <v>222</v>
      </c>
      <c r="AA45" s="203" t="s">
        <v>218</v>
      </c>
      <c r="AB45" s="203">
        <v>1</v>
      </c>
    </row>
    <row r="46" spans="1:28" outlineLevel="2">
      <c r="A46" s="203">
        <v>252</v>
      </c>
      <c r="B46" s="203">
        <v>252107</v>
      </c>
      <c r="C46" s="203">
        <v>5455</v>
      </c>
      <c r="D46" s="214">
        <v>13602.96</v>
      </c>
      <c r="E46" s="203">
        <v>42066</v>
      </c>
      <c r="F46" s="221" t="s">
        <v>62</v>
      </c>
      <c r="G46" s="212" t="s">
        <v>243</v>
      </c>
      <c r="H46" s="211" t="s">
        <v>247</v>
      </c>
      <c r="J46" s="211">
        <v>667022</v>
      </c>
      <c r="K46" s="203">
        <v>202264</v>
      </c>
      <c r="P46" s="203" t="s">
        <v>245</v>
      </c>
      <c r="T46" s="203">
        <v>3</v>
      </c>
      <c r="U46" s="203">
        <v>15</v>
      </c>
      <c r="W46" s="203">
        <v>3008738</v>
      </c>
      <c r="X46" s="203" t="s">
        <v>216</v>
      </c>
      <c r="Y46" s="203">
        <v>252</v>
      </c>
      <c r="Z46" s="203" t="s">
        <v>222</v>
      </c>
      <c r="AA46" s="203" t="s">
        <v>218</v>
      </c>
      <c r="AB46" s="203">
        <v>1</v>
      </c>
    </row>
    <row r="47" spans="1:28" outlineLevel="2">
      <c r="A47" s="203">
        <v>252</v>
      </c>
      <c r="B47" s="203">
        <v>252107</v>
      </c>
      <c r="C47" s="203">
        <v>5455</v>
      </c>
      <c r="D47" s="214">
        <v>15306.48</v>
      </c>
      <c r="E47" s="203">
        <v>42094</v>
      </c>
      <c r="F47" s="221" t="s">
        <v>62</v>
      </c>
      <c r="G47" s="212" t="s">
        <v>243</v>
      </c>
      <c r="H47" s="211" t="s">
        <v>248</v>
      </c>
      <c r="J47" s="211">
        <v>673411</v>
      </c>
      <c r="K47" s="203">
        <v>204476</v>
      </c>
      <c r="P47" s="203" t="s">
        <v>245</v>
      </c>
      <c r="T47" s="203">
        <v>3</v>
      </c>
      <c r="U47" s="203">
        <v>15</v>
      </c>
      <c r="W47" s="203">
        <v>3008738</v>
      </c>
      <c r="X47" s="203" t="s">
        <v>216</v>
      </c>
      <c r="Y47" s="203">
        <v>252</v>
      </c>
      <c r="Z47" s="203" t="s">
        <v>222</v>
      </c>
      <c r="AA47" s="203" t="s">
        <v>218</v>
      </c>
      <c r="AB47" s="203">
        <v>1</v>
      </c>
    </row>
    <row r="48" spans="1:28" outlineLevel="2">
      <c r="A48" s="203">
        <v>252</v>
      </c>
      <c r="B48" s="203">
        <v>252107</v>
      </c>
      <c r="C48" s="203">
        <v>5455</v>
      </c>
      <c r="D48" s="214">
        <v>16415.28</v>
      </c>
      <c r="E48" s="203">
        <v>42125</v>
      </c>
      <c r="F48" s="221" t="s">
        <v>62</v>
      </c>
      <c r="G48" s="212" t="s">
        <v>243</v>
      </c>
      <c r="H48" s="211" t="s">
        <v>249</v>
      </c>
      <c r="J48" s="211">
        <v>680985</v>
      </c>
      <c r="K48" s="203">
        <v>206965</v>
      </c>
      <c r="P48" s="203" t="s">
        <v>245</v>
      </c>
      <c r="T48" s="203">
        <v>5</v>
      </c>
      <c r="U48" s="203">
        <v>15</v>
      </c>
      <c r="W48" s="203">
        <v>3008738</v>
      </c>
      <c r="X48" s="203" t="s">
        <v>216</v>
      </c>
      <c r="Y48" s="203">
        <v>252</v>
      </c>
      <c r="Z48" s="203" t="s">
        <v>222</v>
      </c>
      <c r="AA48" s="203" t="s">
        <v>218</v>
      </c>
      <c r="AB48" s="203">
        <v>1</v>
      </c>
    </row>
    <row r="49" spans="1:28" outlineLevel="2">
      <c r="A49" s="203">
        <v>252</v>
      </c>
      <c r="B49" s="203">
        <v>252107</v>
      </c>
      <c r="C49" s="203">
        <v>5455</v>
      </c>
      <c r="D49" s="214">
        <v>13023.36</v>
      </c>
      <c r="E49" s="203">
        <v>42150</v>
      </c>
      <c r="F49" s="221" t="s">
        <v>62</v>
      </c>
      <c r="G49" s="212" t="s">
        <v>243</v>
      </c>
      <c r="H49" s="211" t="s">
        <v>250</v>
      </c>
      <c r="J49" s="211">
        <v>685945</v>
      </c>
      <c r="K49" s="203">
        <v>208682</v>
      </c>
      <c r="P49" s="203" t="s">
        <v>245</v>
      </c>
      <c r="T49" s="203">
        <v>5</v>
      </c>
      <c r="U49" s="203">
        <v>15</v>
      </c>
      <c r="W49" s="203">
        <v>3008738</v>
      </c>
      <c r="X49" s="203" t="s">
        <v>216</v>
      </c>
      <c r="Y49" s="203">
        <v>252</v>
      </c>
      <c r="Z49" s="203" t="s">
        <v>222</v>
      </c>
      <c r="AA49" s="203" t="s">
        <v>218</v>
      </c>
      <c r="AB49" s="203">
        <v>1</v>
      </c>
    </row>
    <row r="50" spans="1:28" outlineLevel="2">
      <c r="A50" s="203">
        <v>252</v>
      </c>
      <c r="B50" s="203">
        <v>252107</v>
      </c>
      <c r="C50" s="203">
        <v>5455</v>
      </c>
      <c r="D50" s="214">
        <v>11929.68</v>
      </c>
      <c r="E50" s="203">
        <v>42185</v>
      </c>
      <c r="F50" s="221" t="s">
        <v>62</v>
      </c>
      <c r="G50" s="212" t="s">
        <v>243</v>
      </c>
      <c r="H50" s="211" t="s">
        <v>251</v>
      </c>
      <c r="J50" s="211">
        <v>694573</v>
      </c>
      <c r="K50" s="203">
        <v>211426</v>
      </c>
      <c r="P50" s="203" t="s">
        <v>245</v>
      </c>
      <c r="T50" s="203">
        <v>6</v>
      </c>
      <c r="U50" s="203">
        <v>15</v>
      </c>
      <c r="W50" s="203">
        <v>3008738</v>
      </c>
      <c r="X50" s="203" t="s">
        <v>216</v>
      </c>
      <c r="Y50" s="203">
        <v>252</v>
      </c>
      <c r="Z50" s="203" t="s">
        <v>222</v>
      </c>
      <c r="AA50" s="203" t="s">
        <v>218</v>
      </c>
      <c r="AB50" s="203">
        <v>1</v>
      </c>
    </row>
    <row r="51" spans="1:28" outlineLevel="2">
      <c r="A51" s="203">
        <v>252</v>
      </c>
      <c r="B51" s="203">
        <v>252107</v>
      </c>
      <c r="C51" s="203">
        <v>5455</v>
      </c>
      <c r="D51" s="214">
        <v>10589.04</v>
      </c>
      <c r="E51" s="203">
        <v>42219</v>
      </c>
      <c r="F51" s="221" t="s">
        <v>62</v>
      </c>
      <c r="G51" s="212" t="s">
        <v>243</v>
      </c>
      <c r="H51" s="211" t="s">
        <v>252</v>
      </c>
      <c r="J51" s="211">
        <v>702587</v>
      </c>
      <c r="K51" s="203">
        <v>214282</v>
      </c>
      <c r="P51" s="203" t="s">
        <v>245</v>
      </c>
      <c r="T51" s="203">
        <v>8</v>
      </c>
      <c r="U51" s="203">
        <v>15</v>
      </c>
      <c r="W51" s="203">
        <v>3008738</v>
      </c>
      <c r="X51" s="203" t="s">
        <v>216</v>
      </c>
      <c r="Y51" s="203">
        <v>252</v>
      </c>
      <c r="Z51" s="203" t="s">
        <v>222</v>
      </c>
      <c r="AA51" s="203" t="s">
        <v>218</v>
      </c>
      <c r="AB51" s="203">
        <v>1</v>
      </c>
    </row>
    <row r="52" spans="1:28" outlineLevel="2">
      <c r="A52" s="203">
        <v>252</v>
      </c>
      <c r="B52" s="203">
        <v>252107</v>
      </c>
      <c r="C52" s="203">
        <v>5455</v>
      </c>
      <c r="D52" s="214">
        <v>11652.48</v>
      </c>
      <c r="E52" s="203">
        <v>42249</v>
      </c>
      <c r="F52" s="221" t="s">
        <v>62</v>
      </c>
      <c r="G52" s="212" t="s">
        <v>243</v>
      </c>
      <c r="H52" s="211" t="s">
        <v>253</v>
      </c>
      <c r="J52" s="211">
        <v>710134</v>
      </c>
      <c r="K52" s="203">
        <v>217025</v>
      </c>
      <c r="P52" s="203" t="s">
        <v>245</v>
      </c>
      <c r="T52" s="203">
        <v>9</v>
      </c>
      <c r="U52" s="203">
        <v>15</v>
      </c>
      <c r="W52" s="203">
        <v>3008738</v>
      </c>
      <c r="X52" s="203" t="s">
        <v>216</v>
      </c>
      <c r="Y52" s="203">
        <v>252</v>
      </c>
      <c r="Z52" s="203" t="s">
        <v>222</v>
      </c>
      <c r="AA52" s="203" t="s">
        <v>218</v>
      </c>
      <c r="AB52" s="203">
        <v>1</v>
      </c>
    </row>
    <row r="53" spans="1:28" s="232" customFormat="1" outlineLevel="2">
      <c r="A53" s="232">
        <v>252</v>
      </c>
      <c r="B53" s="232">
        <v>252107</v>
      </c>
      <c r="C53" s="232">
        <v>5455</v>
      </c>
      <c r="D53" s="233">
        <v>8895.6</v>
      </c>
      <c r="E53" s="232">
        <v>42275</v>
      </c>
      <c r="F53" s="234" t="s">
        <v>62</v>
      </c>
      <c r="G53" s="235" t="s">
        <v>243</v>
      </c>
      <c r="H53" s="236" t="s">
        <v>254</v>
      </c>
      <c r="I53" s="236"/>
      <c r="J53" s="236">
        <v>716308</v>
      </c>
      <c r="K53" s="232">
        <v>219010</v>
      </c>
      <c r="P53" s="232" t="s">
        <v>245</v>
      </c>
      <c r="T53" s="232">
        <v>9</v>
      </c>
      <c r="U53" s="232">
        <v>15</v>
      </c>
      <c r="W53" s="232">
        <v>3008738</v>
      </c>
      <c r="X53" s="232" t="s">
        <v>216</v>
      </c>
      <c r="Y53" s="232">
        <v>252</v>
      </c>
      <c r="Z53" s="232" t="s">
        <v>222</v>
      </c>
      <c r="AA53" s="232" t="s">
        <v>218</v>
      </c>
      <c r="AB53" s="232">
        <v>1</v>
      </c>
    </row>
    <row r="54" spans="1:28" s="232" customFormat="1" outlineLevel="2">
      <c r="A54" s="232">
        <v>252</v>
      </c>
      <c r="B54" s="232">
        <v>252107</v>
      </c>
      <c r="C54" s="232">
        <v>5455</v>
      </c>
      <c r="D54" s="233">
        <v>2288.16</v>
      </c>
      <c r="E54" s="232">
        <v>42306</v>
      </c>
      <c r="F54" s="234" t="s">
        <v>62</v>
      </c>
      <c r="G54" s="235" t="s">
        <v>243</v>
      </c>
      <c r="H54" s="236" t="s">
        <v>255</v>
      </c>
      <c r="I54" s="236"/>
      <c r="J54" s="236">
        <v>723466</v>
      </c>
      <c r="K54" s="232">
        <v>221291</v>
      </c>
      <c r="P54" s="232" t="s">
        <v>245</v>
      </c>
      <c r="T54" s="232">
        <v>10</v>
      </c>
      <c r="U54" s="232">
        <v>15</v>
      </c>
      <c r="W54" s="232">
        <v>3008738</v>
      </c>
      <c r="X54" s="232" t="s">
        <v>216</v>
      </c>
      <c r="Y54" s="232">
        <v>252</v>
      </c>
      <c r="Z54" s="232" t="s">
        <v>222</v>
      </c>
      <c r="AA54" s="232" t="s">
        <v>218</v>
      </c>
      <c r="AB54" s="232">
        <v>1</v>
      </c>
    </row>
    <row r="55" spans="1:28" outlineLevel="2">
      <c r="A55" s="203">
        <v>252</v>
      </c>
      <c r="B55" s="203">
        <v>252107</v>
      </c>
      <c r="C55" s="203">
        <v>5455</v>
      </c>
      <c r="D55" s="214">
        <v>1572.48</v>
      </c>
      <c r="E55" s="203">
        <v>42338</v>
      </c>
      <c r="F55" s="221" t="s">
        <v>62</v>
      </c>
      <c r="G55" s="212" t="s">
        <v>243</v>
      </c>
      <c r="H55" s="211" t="s">
        <v>256</v>
      </c>
      <c r="J55" s="211">
        <v>730408</v>
      </c>
      <c r="K55" s="203">
        <v>223732</v>
      </c>
      <c r="P55" s="203" t="s">
        <v>245</v>
      </c>
      <c r="T55" s="203">
        <v>11</v>
      </c>
      <c r="U55" s="203">
        <v>15</v>
      </c>
      <c r="W55" s="203">
        <v>3008738</v>
      </c>
      <c r="X55" s="203" t="s">
        <v>216</v>
      </c>
      <c r="Y55" s="203">
        <v>252</v>
      </c>
      <c r="Z55" s="203" t="s">
        <v>222</v>
      </c>
      <c r="AA55" s="203" t="s">
        <v>218</v>
      </c>
      <c r="AB55" s="203">
        <v>1</v>
      </c>
    </row>
    <row r="56" spans="1:28" outlineLevel="2">
      <c r="A56" s="203">
        <v>252</v>
      </c>
      <c r="B56" s="203">
        <v>252107</v>
      </c>
      <c r="C56" s="203">
        <v>5455</v>
      </c>
      <c r="D56" s="214">
        <v>1824.48</v>
      </c>
      <c r="E56" s="203">
        <v>42367</v>
      </c>
      <c r="F56" s="221" t="s">
        <v>62</v>
      </c>
      <c r="G56" s="212" t="s">
        <v>243</v>
      </c>
      <c r="H56" s="211" t="s">
        <v>257</v>
      </c>
      <c r="J56" s="211">
        <v>737422</v>
      </c>
      <c r="K56" s="203">
        <v>225777</v>
      </c>
      <c r="P56" s="203" t="s">
        <v>245</v>
      </c>
      <c r="T56" s="203">
        <v>12</v>
      </c>
      <c r="U56" s="203">
        <v>15</v>
      </c>
      <c r="W56" s="203">
        <v>3008738</v>
      </c>
      <c r="X56" s="203" t="s">
        <v>216</v>
      </c>
      <c r="Y56" s="203">
        <v>252</v>
      </c>
      <c r="Z56" s="203" t="s">
        <v>222</v>
      </c>
      <c r="AA56" s="203" t="s">
        <v>218</v>
      </c>
      <c r="AB56" s="203">
        <v>1</v>
      </c>
    </row>
    <row r="57" spans="1:28" ht="16.2" outlineLevel="2" thickBot="1">
      <c r="B57" s="237" t="s">
        <v>258</v>
      </c>
      <c r="D57" s="238">
        <f>SUM(D8:D56)</f>
        <v>185643.58000000002</v>
      </c>
      <c r="F57" s="221"/>
      <c r="G57" s="212"/>
    </row>
    <row r="58" spans="1:28" ht="16.2" outlineLevel="2" thickTop="1">
      <c r="F58" s="221"/>
      <c r="G58" s="212"/>
    </row>
    <row r="59" spans="1:28">
      <c r="A59" s="203">
        <v>252</v>
      </c>
      <c r="B59" s="203">
        <v>252126</v>
      </c>
      <c r="C59" s="203">
        <v>5455</v>
      </c>
      <c r="D59" s="214">
        <v>-4300</v>
      </c>
      <c r="E59" s="203">
        <v>42005</v>
      </c>
      <c r="F59" s="203" t="s">
        <v>62</v>
      </c>
      <c r="G59" s="203" t="s">
        <v>213</v>
      </c>
      <c r="H59" s="211" t="s">
        <v>213</v>
      </c>
      <c r="J59" s="211">
        <v>302703</v>
      </c>
      <c r="K59" s="203">
        <v>198378</v>
      </c>
      <c r="O59" s="203" t="s">
        <v>214</v>
      </c>
      <c r="P59" s="203" t="s">
        <v>215</v>
      </c>
      <c r="T59" s="203">
        <v>1</v>
      </c>
      <c r="U59" s="203">
        <v>15</v>
      </c>
      <c r="X59" s="203" t="s">
        <v>216</v>
      </c>
      <c r="Y59" s="203">
        <v>133</v>
      </c>
      <c r="Z59" s="203" t="s">
        <v>217</v>
      </c>
      <c r="AA59" s="203" t="s">
        <v>218</v>
      </c>
      <c r="AB59" s="203">
        <v>29</v>
      </c>
    </row>
    <row r="60" spans="1:28" s="222" customFormat="1" ht="14.4">
      <c r="A60" s="222">
        <v>252</v>
      </c>
      <c r="B60" s="222">
        <v>252126</v>
      </c>
      <c r="C60" s="222">
        <v>5455</v>
      </c>
      <c r="D60" s="223">
        <v>-3700</v>
      </c>
      <c r="E60" s="222">
        <v>42036</v>
      </c>
      <c r="F60" s="222" t="s">
        <v>62</v>
      </c>
      <c r="G60" s="222" t="s">
        <v>219</v>
      </c>
      <c r="H60" s="226" t="s">
        <v>219</v>
      </c>
      <c r="I60" s="226"/>
      <c r="J60" s="226">
        <v>303014</v>
      </c>
      <c r="K60" s="222">
        <v>200301</v>
      </c>
      <c r="O60" s="222" t="s">
        <v>214</v>
      </c>
      <c r="P60" s="222" t="s">
        <v>215</v>
      </c>
      <c r="T60" s="222">
        <v>2</v>
      </c>
      <c r="U60" s="222">
        <v>15</v>
      </c>
      <c r="X60" s="222" t="s">
        <v>216</v>
      </c>
      <c r="Y60" s="222">
        <v>133</v>
      </c>
      <c r="Z60" s="222" t="s">
        <v>217</v>
      </c>
      <c r="AA60" s="222" t="s">
        <v>218</v>
      </c>
      <c r="AB60" s="222">
        <v>29</v>
      </c>
    </row>
    <row r="61" spans="1:28" s="222" customFormat="1" ht="14.4">
      <c r="A61" s="222">
        <v>252</v>
      </c>
      <c r="B61" s="222">
        <v>252126</v>
      </c>
      <c r="C61" s="222">
        <v>5455</v>
      </c>
      <c r="D61" s="223">
        <v>3700</v>
      </c>
      <c r="E61" s="222">
        <v>42035</v>
      </c>
      <c r="F61" s="222" t="s">
        <v>62</v>
      </c>
      <c r="G61" s="222" t="s">
        <v>219</v>
      </c>
      <c r="H61" s="226" t="s">
        <v>219</v>
      </c>
      <c r="I61" s="226"/>
      <c r="J61" s="226">
        <v>303014</v>
      </c>
      <c r="K61" s="222">
        <v>200301</v>
      </c>
      <c r="O61" s="222" t="s">
        <v>214</v>
      </c>
      <c r="P61" s="222" t="s">
        <v>215</v>
      </c>
      <c r="T61" s="222">
        <v>1</v>
      </c>
      <c r="U61" s="222">
        <v>15</v>
      </c>
      <c r="X61" s="222" t="s">
        <v>216</v>
      </c>
      <c r="Y61" s="222">
        <v>133</v>
      </c>
      <c r="Z61" s="222" t="s">
        <v>217</v>
      </c>
      <c r="AA61" s="222" t="s">
        <v>218</v>
      </c>
      <c r="AB61" s="222">
        <v>29</v>
      </c>
    </row>
    <row r="62" spans="1:28" s="222" customFormat="1" ht="14.4">
      <c r="A62" s="222">
        <v>252</v>
      </c>
      <c r="B62" s="222">
        <v>252126</v>
      </c>
      <c r="C62" s="222">
        <v>5455</v>
      </c>
      <c r="D62" s="223">
        <v>-5300</v>
      </c>
      <c r="E62" s="222">
        <v>42064</v>
      </c>
      <c r="F62" s="222" t="s">
        <v>62</v>
      </c>
      <c r="G62" s="222" t="s">
        <v>220</v>
      </c>
      <c r="H62" s="226" t="s">
        <v>220</v>
      </c>
      <c r="I62" s="226"/>
      <c r="J62" s="226">
        <v>303277</v>
      </c>
      <c r="K62" s="222">
        <v>202263</v>
      </c>
      <c r="O62" s="222" t="s">
        <v>214</v>
      </c>
      <c r="P62" s="222" t="s">
        <v>215</v>
      </c>
      <c r="T62" s="222">
        <v>3</v>
      </c>
      <c r="U62" s="222">
        <v>15</v>
      </c>
      <c r="X62" s="222" t="s">
        <v>216</v>
      </c>
      <c r="Y62" s="222">
        <v>133</v>
      </c>
      <c r="Z62" s="222" t="s">
        <v>217</v>
      </c>
      <c r="AA62" s="222" t="s">
        <v>218</v>
      </c>
      <c r="AB62" s="222">
        <v>29</v>
      </c>
    </row>
    <row r="63" spans="1:28" s="222" customFormat="1" ht="14.4">
      <c r="A63" s="222">
        <v>252</v>
      </c>
      <c r="B63" s="222">
        <v>252126</v>
      </c>
      <c r="C63" s="222">
        <v>5455</v>
      </c>
      <c r="D63" s="223">
        <v>5300</v>
      </c>
      <c r="E63" s="222">
        <v>42063</v>
      </c>
      <c r="F63" s="222" t="s">
        <v>62</v>
      </c>
      <c r="G63" s="222" t="s">
        <v>220</v>
      </c>
      <c r="H63" s="226" t="s">
        <v>220</v>
      </c>
      <c r="I63" s="226"/>
      <c r="J63" s="226">
        <v>303277</v>
      </c>
      <c r="K63" s="222">
        <v>202263</v>
      </c>
      <c r="O63" s="222" t="s">
        <v>214</v>
      </c>
      <c r="P63" s="222" t="s">
        <v>215</v>
      </c>
      <c r="T63" s="222">
        <v>2</v>
      </c>
      <c r="U63" s="222">
        <v>15</v>
      </c>
      <c r="X63" s="222" t="s">
        <v>216</v>
      </c>
      <c r="Y63" s="222">
        <v>133</v>
      </c>
      <c r="Z63" s="222" t="s">
        <v>217</v>
      </c>
      <c r="AA63" s="222" t="s">
        <v>218</v>
      </c>
      <c r="AB63" s="222">
        <v>29</v>
      </c>
    </row>
    <row r="64" spans="1:28" s="222" customFormat="1" ht="14.4">
      <c r="A64" s="222">
        <v>252</v>
      </c>
      <c r="B64" s="222">
        <v>252126</v>
      </c>
      <c r="C64" s="222">
        <v>5455</v>
      </c>
      <c r="D64" s="223">
        <v>7200</v>
      </c>
      <c r="E64" s="222">
        <v>42094</v>
      </c>
      <c r="F64" s="222" t="s">
        <v>62</v>
      </c>
      <c r="G64" s="222" t="s">
        <v>221</v>
      </c>
      <c r="H64" s="226" t="s">
        <v>221</v>
      </c>
      <c r="I64" s="226"/>
      <c r="J64" s="226">
        <v>303599</v>
      </c>
      <c r="K64" s="222">
        <v>204674</v>
      </c>
      <c r="O64" s="222" t="s">
        <v>222</v>
      </c>
      <c r="P64" s="222" t="s">
        <v>215</v>
      </c>
      <c r="T64" s="222">
        <v>3</v>
      </c>
      <c r="U64" s="222">
        <v>15</v>
      </c>
      <c r="X64" s="222" t="s">
        <v>216</v>
      </c>
      <c r="Y64" s="222">
        <v>133</v>
      </c>
      <c r="Z64" s="222" t="s">
        <v>217</v>
      </c>
      <c r="AA64" s="222" t="s">
        <v>218</v>
      </c>
      <c r="AB64" s="222">
        <v>29</v>
      </c>
    </row>
    <row r="65" spans="1:28" s="222" customFormat="1" ht="14.4">
      <c r="A65" s="222">
        <v>252</v>
      </c>
      <c r="B65" s="222">
        <v>252126</v>
      </c>
      <c r="C65" s="222">
        <v>5455</v>
      </c>
      <c r="D65" s="223">
        <v>-7200</v>
      </c>
      <c r="E65" s="222">
        <v>42094</v>
      </c>
      <c r="F65" s="222" t="s">
        <v>62</v>
      </c>
      <c r="G65" s="222" t="s">
        <v>221</v>
      </c>
      <c r="H65" s="226" t="s">
        <v>221</v>
      </c>
      <c r="I65" s="226"/>
      <c r="J65" s="226">
        <v>303599</v>
      </c>
      <c r="K65" s="222">
        <v>204674</v>
      </c>
      <c r="O65" s="222" t="s">
        <v>222</v>
      </c>
      <c r="P65" s="222" t="s">
        <v>215</v>
      </c>
      <c r="T65" s="222">
        <v>3</v>
      </c>
      <c r="U65" s="222">
        <v>15</v>
      </c>
      <c r="X65" s="222" t="s">
        <v>216</v>
      </c>
      <c r="Y65" s="222">
        <v>133</v>
      </c>
      <c r="Z65" s="222" t="s">
        <v>217</v>
      </c>
      <c r="AA65" s="222" t="s">
        <v>218</v>
      </c>
      <c r="AB65" s="222">
        <v>67</v>
      </c>
    </row>
    <row r="66" spans="1:28" s="222" customFormat="1" ht="14.4">
      <c r="A66" s="222">
        <v>252</v>
      </c>
      <c r="B66" s="222">
        <v>252126</v>
      </c>
      <c r="C66" s="222">
        <v>5455</v>
      </c>
      <c r="D66" s="223">
        <v>-7200</v>
      </c>
      <c r="E66" s="222">
        <v>42095</v>
      </c>
      <c r="F66" s="222" t="s">
        <v>62</v>
      </c>
      <c r="G66" s="222" t="s">
        <v>221</v>
      </c>
      <c r="H66" s="226" t="s">
        <v>221</v>
      </c>
      <c r="I66" s="226"/>
      <c r="J66" s="226">
        <v>303600</v>
      </c>
      <c r="K66" s="222">
        <v>204675</v>
      </c>
      <c r="O66" s="222" t="s">
        <v>214</v>
      </c>
      <c r="P66" s="222" t="s">
        <v>215</v>
      </c>
      <c r="T66" s="222">
        <v>4</v>
      </c>
      <c r="U66" s="222">
        <v>15</v>
      </c>
      <c r="X66" s="222" t="s">
        <v>216</v>
      </c>
      <c r="Y66" s="222">
        <v>133</v>
      </c>
      <c r="Z66" s="222" t="s">
        <v>217</v>
      </c>
      <c r="AA66" s="222" t="s">
        <v>218</v>
      </c>
      <c r="AB66" s="222">
        <v>29</v>
      </c>
    </row>
    <row r="67" spans="1:28" s="222" customFormat="1" ht="14.4">
      <c r="A67" s="222">
        <v>252</v>
      </c>
      <c r="B67" s="222">
        <v>252126</v>
      </c>
      <c r="C67" s="222">
        <v>5455</v>
      </c>
      <c r="D67" s="223">
        <v>7200</v>
      </c>
      <c r="E67" s="222">
        <v>42094</v>
      </c>
      <c r="F67" s="222" t="s">
        <v>62</v>
      </c>
      <c r="G67" s="222" t="s">
        <v>221</v>
      </c>
      <c r="H67" s="226" t="s">
        <v>221</v>
      </c>
      <c r="I67" s="226"/>
      <c r="J67" s="226">
        <v>303600</v>
      </c>
      <c r="K67" s="222">
        <v>204675</v>
      </c>
      <c r="O67" s="222" t="s">
        <v>214</v>
      </c>
      <c r="P67" s="222" t="s">
        <v>215</v>
      </c>
      <c r="T67" s="222">
        <v>3</v>
      </c>
      <c r="U67" s="222">
        <v>15</v>
      </c>
      <c r="X67" s="222" t="s">
        <v>216</v>
      </c>
      <c r="Y67" s="222">
        <v>133</v>
      </c>
      <c r="Z67" s="222" t="s">
        <v>217</v>
      </c>
      <c r="AA67" s="222" t="s">
        <v>218</v>
      </c>
      <c r="AB67" s="222">
        <v>29</v>
      </c>
    </row>
    <row r="68" spans="1:28" s="222" customFormat="1" ht="14.4">
      <c r="A68" s="222">
        <v>252</v>
      </c>
      <c r="B68" s="222">
        <v>252126</v>
      </c>
      <c r="C68" s="222">
        <v>5455</v>
      </c>
      <c r="D68" s="223">
        <v>-3800</v>
      </c>
      <c r="E68" s="222">
        <v>42125</v>
      </c>
      <c r="F68" s="222" t="s">
        <v>62</v>
      </c>
      <c r="G68" s="222" t="s">
        <v>223</v>
      </c>
      <c r="H68" s="226" t="s">
        <v>223</v>
      </c>
      <c r="I68" s="226"/>
      <c r="J68" s="226">
        <v>303884</v>
      </c>
      <c r="K68" s="222">
        <v>207093</v>
      </c>
      <c r="O68" s="222" t="s">
        <v>214</v>
      </c>
      <c r="P68" s="222" t="s">
        <v>215</v>
      </c>
      <c r="T68" s="222">
        <v>5</v>
      </c>
      <c r="U68" s="222">
        <v>15</v>
      </c>
      <c r="X68" s="222" t="s">
        <v>216</v>
      </c>
      <c r="Y68" s="222">
        <v>133</v>
      </c>
      <c r="Z68" s="222" t="s">
        <v>217</v>
      </c>
      <c r="AA68" s="222" t="s">
        <v>218</v>
      </c>
      <c r="AB68" s="222">
        <v>29</v>
      </c>
    </row>
    <row r="69" spans="1:28" s="222" customFormat="1" ht="14.4">
      <c r="A69" s="222">
        <v>252</v>
      </c>
      <c r="B69" s="222">
        <v>252126</v>
      </c>
      <c r="C69" s="222">
        <v>5455</v>
      </c>
      <c r="D69" s="223">
        <v>3800</v>
      </c>
      <c r="E69" s="222">
        <v>42124</v>
      </c>
      <c r="F69" s="222" t="s">
        <v>62</v>
      </c>
      <c r="G69" s="222" t="s">
        <v>223</v>
      </c>
      <c r="H69" s="226" t="s">
        <v>223</v>
      </c>
      <c r="I69" s="226"/>
      <c r="J69" s="226">
        <v>303884</v>
      </c>
      <c r="K69" s="222">
        <v>207093</v>
      </c>
      <c r="O69" s="222" t="s">
        <v>214</v>
      </c>
      <c r="P69" s="222" t="s">
        <v>215</v>
      </c>
      <c r="T69" s="222">
        <v>4</v>
      </c>
      <c r="U69" s="222">
        <v>15</v>
      </c>
      <c r="X69" s="222" t="s">
        <v>216</v>
      </c>
      <c r="Y69" s="222">
        <v>133</v>
      </c>
      <c r="Z69" s="222" t="s">
        <v>217</v>
      </c>
      <c r="AA69" s="222" t="s">
        <v>218</v>
      </c>
      <c r="AB69" s="222">
        <v>29</v>
      </c>
    </row>
    <row r="70" spans="1:28" s="222" customFormat="1" ht="14.4">
      <c r="A70" s="222">
        <v>252</v>
      </c>
      <c r="B70" s="222">
        <v>252126</v>
      </c>
      <c r="C70" s="222">
        <v>5455</v>
      </c>
      <c r="D70" s="223">
        <v>-2000</v>
      </c>
      <c r="E70" s="222">
        <v>42156</v>
      </c>
      <c r="F70" s="222" t="s">
        <v>62</v>
      </c>
      <c r="G70" s="222" t="s">
        <v>224</v>
      </c>
      <c r="H70" s="226" t="s">
        <v>224</v>
      </c>
      <c r="I70" s="226"/>
      <c r="J70" s="226">
        <v>304161</v>
      </c>
      <c r="K70" s="222">
        <v>209222</v>
      </c>
      <c r="O70" s="222" t="s">
        <v>214</v>
      </c>
      <c r="P70" s="222" t="s">
        <v>215</v>
      </c>
      <c r="T70" s="222">
        <v>6</v>
      </c>
      <c r="U70" s="222">
        <v>15</v>
      </c>
      <c r="X70" s="222" t="s">
        <v>216</v>
      </c>
      <c r="Y70" s="222">
        <v>133</v>
      </c>
      <c r="Z70" s="222" t="s">
        <v>217</v>
      </c>
      <c r="AA70" s="222" t="s">
        <v>218</v>
      </c>
      <c r="AB70" s="222">
        <v>29</v>
      </c>
    </row>
    <row r="71" spans="1:28" s="222" customFormat="1" ht="14.4">
      <c r="A71" s="222">
        <v>252</v>
      </c>
      <c r="B71" s="222">
        <v>252126</v>
      </c>
      <c r="C71" s="222">
        <v>5455</v>
      </c>
      <c r="D71" s="223">
        <v>2000</v>
      </c>
      <c r="E71" s="222">
        <v>42155</v>
      </c>
      <c r="F71" s="222" t="s">
        <v>62</v>
      </c>
      <c r="G71" s="222" t="s">
        <v>224</v>
      </c>
      <c r="H71" s="226" t="s">
        <v>224</v>
      </c>
      <c r="I71" s="226"/>
      <c r="J71" s="226">
        <v>304161</v>
      </c>
      <c r="K71" s="222">
        <v>209222</v>
      </c>
      <c r="O71" s="222" t="s">
        <v>214</v>
      </c>
      <c r="P71" s="222" t="s">
        <v>215</v>
      </c>
      <c r="T71" s="222">
        <v>5</v>
      </c>
      <c r="U71" s="222">
        <v>15</v>
      </c>
      <c r="X71" s="222" t="s">
        <v>216</v>
      </c>
      <c r="Y71" s="222">
        <v>133</v>
      </c>
      <c r="Z71" s="222" t="s">
        <v>217</v>
      </c>
      <c r="AA71" s="222" t="s">
        <v>218</v>
      </c>
      <c r="AB71" s="222">
        <v>29</v>
      </c>
    </row>
    <row r="72" spans="1:28" s="222" customFormat="1" ht="14.4">
      <c r="A72" s="222">
        <v>252</v>
      </c>
      <c r="B72" s="222">
        <v>252126</v>
      </c>
      <c r="C72" s="222">
        <v>5455</v>
      </c>
      <c r="D72" s="223">
        <v>-1500</v>
      </c>
      <c r="E72" s="222">
        <v>42186</v>
      </c>
      <c r="F72" s="222" t="s">
        <v>62</v>
      </c>
      <c r="G72" s="222" t="s">
        <v>225</v>
      </c>
      <c r="H72" s="226" t="s">
        <v>225</v>
      </c>
      <c r="I72" s="226"/>
      <c r="J72" s="226">
        <v>304558</v>
      </c>
      <c r="K72" s="222">
        <v>211735</v>
      </c>
      <c r="O72" s="222" t="s">
        <v>214</v>
      </c>
      <c r="P72" s="222" t="s">
        <v>215</v>
      </c>
      <c r="T72" s="222">
        <v>7</v>
      </c>
      <c r="U72" s="222">
        <v>15</v>
      </c>
      <c r="X72" s="222" t="s">
        <v>216</v>
      </c>
      <c r="Y72" s="222">
        <v>133</v>
      </c>
      <c r="Z72" s="222" t="s">
        <v>217</v>
      </c>
      <c r="AA72" s="222" t="s">
        <v>218</v>
      </c>
      <c r="AB72" s="222">
        <v>29</v>
      </c>
    </row>
    <row r="73" spans="1:28" s="222" customFormat="1" ht="14.4">
      <c r="A73" s="222">
        <v>252</v>
      </c>
      <c r="B73" s="222">
        <v>252126</v>
      </c>
      <c r="C73" s="222">
        <v>5455</v>
      </c>
      <c r="D73" s="223">
        <v>1500</v>
      </c>
      <c r="E73" s="222">
        <v>42185</v>
      </c>
      <c r="F73" s="222" t="s">
        <v>62</v>
      </c>
      <c r="G73" s="222" t="s">
        <v>225</v>
      </c>
      <c r="H73" s="226" t="s">
        <v>225</v>
      </c>
      <c r="I73" s="226"/>
      <c r="J73" s="226">
        <v>304558</v>
      </c>
      <c r="K73" s="222">
        <v>211735</v>
      </c>
      <c r="O73" s="222" t="s">
        <v>214</v>
      </c>
      <c r="P73" s="222" t="s">
        <v>215</v>
      </c>
      <c r="T73" s="222">
        <v>6</v>
      </c>
      <c r="U73" s="222">
        <v>15</v>
      </c>
      <c r="X73" s="222" t="s">
        <v>216</v>
      </c>
      <c r="Y73" s="222">
        <v>133</v>
      </c>
      <c r="Z73" s="222" t="s">
        <v>217</v>
      </c>
      <c r="AA73" s="222" t="s">
        <v>218</v>
      </c>
      <c r="AB73" s="222">
        <v>29</v>
      </c>
    </row>
    <row r="74" spans="1:28" s="222" customFormat="1" ht="14.4">
      <c r="A74" s="222">
        <v>252</v>
      </c>
      <c r="B74" s="222">
        <v>252126</v>
      </c>
      <c r="C74" s="222">
        <v>5455</v>
      </c>
      <c r="D74" s="223">
        <v>-3000</v>
      </c>
      <c r="E74" s="222">
        <v>42217</v>
      </c>
      <c r="F74" s="222" t="s">
        <v>62</v>
      </c>
      <c r="G74" s="222" t="s">
        <v>226</v>
      </c>
      <c r="H74" s="226" t="s">
        <v>226</v>
      </c>
      <c r="I74" s="226"/>
      <c r="J74" s="226">
        <v>305423</v>
      </c>
      <c r="K74" s="222">
        <v>214485</v>
      </c>
      <c r="O74" s="222" t="s">
        <v>214</v>
      </c>
      <c r="P74" s="222" t="s">
        <v>215</v>
      </c>
      <c r="T74" s="222">
        <v>8</v>
      </c>
      <c r="U74" s="222">
        <v>15</v>
      </c>
      <c r="X74" s="222" t="s">
        <v>216</v>
      </c>
      <c r="Y74" s="222">
        <v>133</v>
      </c>
      <c r="Z74" s="222" t="s">
        <v>217</v>
      </c>
      <c r="AA74" s="222" t="s">
        <v>218</v>
      </c>
      <c r="AB74" s="222">
        <v>29</v>
      </c>
    </row>
    <row r="75" spans="1:28" s="222" customFormat="1" ht="14.4">
      <c r="A75" s="222">
        <v>252</v>
      </c>
      <c r="B75" s="222">
        <v>252126</v>
      </c>
      <c r="C75" s="222">
        <v>5455</v>
      </c>
      <c r="D75" s="223">
        <v>3000</v>
      </c>
      <c r="E75" s="222">
        <v>42216</v>
      </c>
      <c r="F75" s="222" t="s">
        <v>62</v>
      </c>
      <c r="G75" s="222" t="s">
        <v>226</v>
      </c>
      <c r="H75" s="226" t="s">
        <v>226</v>
      </c>
      <c r="I75" s="226"/>
      <c r="J75" s="226">
        <v>305423</v>
      </c>
      <c r="K75" s="222">
        <v>214485</v>
      </c>
      <c r="O75" s="222" t="s">
        <v>214</v>
      </c>
      <c r="P75" s="222" t="s">
        <v>215</v>
      </c>
      <c r="T75" s="222">
        <v>7</v>
      </c>
      <c r="U75" s="222">
        <v>15</v>
      </c>
      <c r="X75" s="222" t="s">
        <v>216</v>
      </c>
      <c r="Y75" s="222">
        <v>133</v>
      </c>
      <c r="Z75" s="222" t="s">
        <v>217</v>
      </c>
      <c r="AA75" s="222" t="s">
        <v>218</v>
      </c>
      <c r="AB75" s="222">
        <v>29</v>
      </c>
    </row>
    <row r="76" spans="1:28" s="222" customFormat="1" ht="14.4">
      <c r="A76" s="222">
        <v>252</v>
      </c>
      <c r="B76" s="222">
        <v>252126</v>
      </c>
      <c r="C76" s="222">
        <v>5455</v>
      </c>
      <c r="D76" s="223">
        <v>-3100</v>
      </c>
      <c r="E76" s="222">
        <v>42248</v>
      </c>
      <c r="F76" s="222" t="s">
        <v>62</v>
      </c>
      <c r="G76" s="222" t="s">
        <v>227</v>
      </c>
      <c r="H76" s="226" t="s">
        <v>227</v>
      </c>
      <c r="I76" s="226"/>
      <c r="J76" s="226">
        <v>305715</v>
      </c>
      <c r="K76" s="222">
        <v>217106</v>
      </c>
      <c r="O76" s="222" t="s">
        <v>214</v>
      </c>
      <c r="P76" s="222" t="s">
        <v>215</v>
      </c>
      <c r="T76" s="222">
        <v>9</v>
      </c>
      <c r="U76" s="222">
        <v>15</v>
      </c>
      <c r="X76" s="222" t="s">
        <v>216</v>
      </c>
      <c r="Y76" s="222">
        <v>133</v>
      </c>
      <c r="Z76" s="222" t="s">
        <v>217</v>
      </c>
      <c r="AA76" s="222" t="s">
        <v>218</v>
      </c>
      <c r="AB76" s="222">
        <v>29</v>
      </c>
    </row>
    <row r="77" spans="1:28" s="222" customFormat="1" ht="14.4">
      <c r="A77" s="222">
        <v>252</v>
      </c>
      <c r="B77" s="222">
        <v>252126</v>
      </c>
      <c r="C77" s="222">
        <v>5455</v>
      </c>
      <c r="D77" s="223">
        <v>3100</v>
      </c>
      <c r="E77" s="222">
        <v>42247</v>
      </c>
      <c r="F77" s="222" t="s">
        <v>62</v>
      </c>
      <c r="G77" s="222" t="s">
        <v>227</v>
      </c>
      <c r="H77" s="226" t="s">
        <v>227</v>
      </c>
      <c r="I77" s="226"/>
      <c r="J77" s="226">
        <v>305715</v>
      </c>
      <c r="K77" s="222">
        <v>217106</v>
      </c>
      <c r="O77" s="222" t="s">
        <v>214</v>
      </c>
      <c r="P77" s="222" t="s">
        <v>215</v>
      </c>
      <c r="T77" s="222">
        <v>8</v>
      </c>
      <c r="U77" s="222">
        <v>15</v>
      </c>
      <c r="X77" s="222" t="s">
        <v>216</v>
      </c>
      <c r="Y77" s="222">
        <v>133</v>
      </c>
      <c r="Z77" s="222" t="s">
        <v>217</v>
      </c>
      <c r="AA77" s="222" t="s">
        <v>218</v>
      </c>
      <c r="AB77" s="222">
        <v>29</v>
      </c>
    </row>
    <row r="78" spans="1:28" s="222" customFormat="1" ht="14.4">
      <c r="A78" s="222">
        <v>252</v>
      </c>
      <c r="B78" s="222">
        <v>252126</v>
      </c>
      <c r="C78" s="222">
        <v>5455</v>
      </c>
      <c r="D78" s="223">
        <v>-11300</v>
      </c>
      <c r="E78" s="222">
        <v>42278</v>
      </c>
      <c r="F78" s="222" t="s">
        <v>62</v>
      </c>
      <c r="G78" s="222" t="s">
        <v>228</v>
      </c>
      <c r="H78" s="226" t="s">
        <v>228</v>
      </c>
      <c r="I78" s="226"/>
      <c r="J78" s="226">
        <v>305986</v>
      </c>
      <c r="K78" s="222">
        <v>219549</v>
      </c>
      <c r="O78" s="222" t="s">
        <v>214</v>
      </c>
      <c r="P78" s="222" t="s">
        <v>215</v>
      </c>
      <c r="T78" s="222">
        <v>10</v>
      </c>
      <c r="U78" s="222">
        <v>15</v>
      </c>
      <c r="X78" s="222" t="s">
        <v>216</v>
      </c>
      <c r="Y78" s="222">
        <v>133</v>
      </c>
      <c r="Z78" s="222" t="s">
        <v>217</v>
      </c>
      <c r="AA78" s="222" t="s">
        <v>218</v>
      </c>
      <c r="AB78" s="222">
        <v>29</v>
      </c>
    </row>
    <row r="79" spans="1:28" s="222" customFormat="1" ht="14.4">
      <c r="A79" s="222">
        <v>252</v>
      </c>
      <c r="B79" s="222">
        <v>252126</v>
      </c>
      <c r="C79" s="222">
        <v>5455</v>
      </c>
      <c r="D79" s="223">
        <v>11300</v>
      </c>
      <c r="E79" s="222">
        <v>42277</v>
      </c>
      <c r="F79" s="222" t="s">
        <v>62</v>
      </c>
      <c r="G79" s="222" t="s">
        <v>228</v>
      </c>
      <c r="H79" s="226" t="s">
        <v>228</v>
      </c>
      <c r="I79" s="226"/>
      <c r="J79" s="226">
        <v>305986</v>
      </c>
      <c r="K79" s="222">
        <v>219549</v>
      </c>
      <c r="O79" s="222" t="s">
        <v>214</v>
      </c>
      <c r="P79" s="222" t="s">
        <v>215</v>
      </c>
      <c r="T79" s="222">
        <v>9</v>
      </c>
      <c r="U79" s="222">
        <v>15</v>
      </c>
      <c r="X79" s="222" t="s">
        <v>216</v>
      </c>
      <c r="Y79" s="222">
        <v>133</v>
      </c>
      <c r="Z79" s="222" t="s">
        <v>217</v>
      </c>
      <c r="AA79" s="222" t="s">
        <v>218</v>
      </c>
      <c r="AB79" s="222">
        <v>29</v>
      </c>
    </row>
    <row r="80" spans="1:28">
      <c r="A80" s="203">
        <v>252</v>
      </c>
      <c r="B80" s="203">
        <v>252126</v>
      </c>
      <c r="C80" s="203">
        <v>5455</v>
      </c>
      <c r="D80" s="214">
        <v>-20885.759999999998</v>
      </c>
      <c r="E80" s="203">
        <v>42277</v>
      </c>
      <c r="F80" s="203" t="s">
        <v>62</v>
      </c>
      <c r="G80" s="203" t="s">
        <v>229</v>
      </c>
      <c r="H80" s="211" t="s">
        <v>230</v>
      </c>
      <c r="J80" s="211">
        <v>306048</v>
      </c>
      <c r="K80" s="203">
        <v>219778</v>
      </c>
      <c r="P80" s="203" t="s">
        <v>215</v>
      </c>
      <c r="T80" s="203">
        <v>9</v>
      </c>
      <c r="U80" s="203">
        <v>15</v>
      </c>
      <c r="X80" s="203" t="s">
        <v>216</v>
      </c>
      <c r="Y80" s="203">
        <v>252</v>
      </c>
      <c r="Z80" s="203" t="s">
        <v>217</v>
      </c>
      <c r="AA80" s="203" t="s">
        <v>218</v>
      </c>
      <c r="AB80" s="203">
        <v>1</v>
      </c>
    </row>
    <row r="81" spans="1:28">
      <c r="A81" s="203">
        <v>252</v>
      </c>
      <c r="B81" s="203">
        <v>252126</v>
      </c>
      <c r="C81" s="203">
        <v>5455</v>
      </c>
      <c r="D81" s="214">
        <v>8895.6</v>
      </c>
      <c r="E81" s="203">
        <v>42277</v>
      </c>
      <c r="F81" s="203" t="s">
        <v>62</v>
      </c>
      <c r="G81" s="203" t="s">
        <v>229</v>
      </c>
      <c r="H81" s="211" t="s">
        <v>231</v>
      </c>
      <c r="J81" s="211">
        <v>306048</v>
      </c>
      <c r="K81" s="203">
        <v>219778</v>
      </c>
      <c r="P81" s="203" t="s">
        <v>215</v>
      </c>
      <c r="T81" s="203">
        <v>9</v>
      </c>
      <c r="U81" s="203">
        <v>15</v>
      </c>
      <c r="X81" s="203" t="s">
        <v>216</v>
      </c>
      <c r="Y81" s="203">
        <v>252</v>
      </c>
      <c r="Z81" s="203" t="s">
        <v>217</v>
      </c>
      <c r="AA81" s="203" t="s">
        <v>218</v>
      </c>
      <c r="AB81" s="203">
        <v>4</v>
      </c>
    </row>
    <row r="82" spans="1:28" s="222" customFormat="1" ht="14.4">
      <c r="A82" s="222">
        <v>252</v>
      </c>
      <c r="B82" s="222">
        <v>252126</v>
      </c>
      <c r="C82" s="222">
        <v>5455</v>
      </c>
      <c r="D82" s="223">
        <v>7400</v>
      </c>
      <c r="E82" s="222">
        <v>42278</v>
      </c>
      <c r="F82" s="222" t="s">
        <v>62</v>
      </c>
      <c r="G82" s="222" t="s">
        <v>232</v>
      </c>
      <c r="H82" s="226" t="s">
        <v>232</v>
      </c>
      <c r="I82" s="226"/>
      <c r="J82" s="226">
        <v>306052</v>
      </c>
      <c r="K82" s="222">
        <v>219782</v>
      </c>
      <c r="O82" s="222" t="s">
        <v>214</v>
      </c>
      <c r="P82" s="222" t="s">
        <v>215</v>
      </c>
      <c r="T82" s="222">
        <v>10</v>
      </c>
      <c r="U82" s="222">
        <v>15</v>
      </c>
      <c r="X82" s="222" t="s">
        <v>216</v>
      </c>
      <c r="Y82" s="222">
        <v>252</v>
      </c>
      <c r="Z82" s="222" t="s">
        <v>217</v>
      </c>
      <c r="AA82" s="222" t="s">
        <v>218</v>
      </c>
      <c r="AB82" s="222">
        <v>3</v>
      </c>
    </row>
    <row r="83" spans="1:28" s="222" customFormat="1" ht="14.4">
      <c r="A83" s="222">
        <v>252</v>
      </c>
      <c r="B83" s="222">
        <v>252126</v>
      </c>
      <c r="C83" s="222">
        <v>5455</v>
      </c>
      <c r="D83" s="223">
        <v>-7400</v>
      </c>
      <c r="E83" s="222">
        <v>42277</v>
      </c>
      <c r="F83" s="222" t="s">
        <v>62</v>
      </c>
      <c r="G83" s="222" t="s">
        <v>232</v>
      </c>
      <c r="H83" s="226" t="s">
        <v>232</v>
      </c>
      <c r="I83" s="226"/>
      <c r="J83" s="226">
        <v>306052</v>
      </c>
      <c r="K83" s="222">
        <v>219782</v>
      </c>
      <c r="O83" s="222" t="s">
        <v>214</v>
      </c>
      <c r="P83" s="222" t="s">
        <v>215</v>
      </c>
      <c r="T83" s="222">
        <v>9</v>
      </c>
      <c r="U83" s="222">
        <v>15</v>
      </c>
      <c r="X83" s="222" t="s">
        <v>216</v>
      </c>
      <c r="Y83" s="222">
        <v>252</v>
      </c>
      <c r="Z83" s="222" t="s">
        <v>217</v>
      </c>
      <c r="AA83" s="222" t="s">
        <v>218</v>
      </c>
      <c r="AB83" s="222">
        <v>3</v>
      </c>
    </row>
    <row r="84" spans="1:28">
      <c r="A84" s="203">
        <v>252</v>
      </c>
      <c r="B84" s="203">
        <v>252126</v>
      </c>
      <c r="C84" s="203">
        <v>5455</v>
      </c>
      <c r="D84" s="214">
        <v>-12191.76</v>
      </c>
      <c r="E84" s="203">
        <v>42308</v>
      </c>
      <c r="F84" s="203" t="s">
        <v>62</v>
      </c>
      <c r="G84" s="203" t="s">
        <v>233</v>
      </c>
      <c r="H84" s="211" t="s">
        <v>234</v>
      </c>
      <c r="J84" s="211">
        <v>306279</v>
      </c>
      <c r="K84" s="203">
        <v>221835</v>
      </c>
      <c r="P84" s="203" t="s">
        <v>215</v>
      </c>
      <c r="T84" s="203">
        <v>10</v>
      </c>
      <c r="U84" s="203">
        <v>15</v>
      </c>
      <c r="X84" s="203" t="s">
        <v>216</v>
      </c>
      <c r="Y84" s="203">
        <v>252</v>
      </c>
      <c r="Z84" s="203" t="s">
        <v>217</v>
      </c>
      <c r="AA84" s="203" t="s">
        <v>218</v>
      </c>
      <c r="AB84" s="203">
        <v>1</v>
      </c>
    </row>
    <row r="85" spans="1:28">
      <c r="A85" s="203">
        <v>252</v>
      </c>
      <c r="B85" s="203">
        <v>252126</v>
      </c>
      <c r="C85" s="203">
        <v>5455</v>
      </c>
      <c r="D85" s="214">
        <v>2288.16</v>
      </c>
      <c r="E85" s="203">
        <v>42308</v>
      </c>
      <c r="F85" s="203" t="s">
        <v>62</v>
      </c>
      <c r="G85" s="203" t="s">
        <v>233</v>
      </c>
      <c r="H85" s="211" t="s">
        <v>235</v>
      </c>
      <c r="J85" s="211">
        <v>306279</v>
      </c>
      <c r="K85" s="203">
        <v>221835</v>
      </c>
      <c r="P85" s="203" t="s">
        <v>215</v>
      </c>
      <c r="T85" s="203">
        <v>10</v>
      </c>
      <c r="U85" s="203">
        <v>15</v>
      </c>
      <c r="X85" s="203" t="s">
        <v>216</v>
      </c>
      <c r="Y85" s="203">
        <v>252</v>
      </c>
      <c r="Z85" s="203" t="s">
        <v>217</v>
      </c>
      <c r="AA85" s="203" t="s">
        <v>218</v>
      </c>
      <c r="AB85" s="203">
        <v>4</v>
      </c>
    </row>
    <row r="86" spans="1:28" s="222" customFormat="1" ht="14.4">
      <c r="A86" s="222">
        <v>252</v>
      </c>
      <c r="B86" s="222">
        <v>252126</v>
      </c>
      <c r="C86" s="222">
        <v>5455</v>
      </c>
      <c r="D86" s="223">
        <v>-2500</v>
      </c>
      <c r="E86" s="222">
        <v>42309</v>
      </c>
      <c r="F86" s="222" t="s">
        <v>62</v>
      </c>
      <c r="G86" s="222" t="s">
        <v>236</v>
      </c>
      <c r="H86" s="226" t="s">
        <v>236</v>
      </c>
      <c r="I86" s="226"/>
      <c r="J86" s="226">
        <v>306288</v>
      </c>
      <c r="K86" s="222">
        <v>221891</v>
      </c>
      <c r="O86" s="222" t="s">
        <v>214</v>
      </c>
      <c r="P86" s="222" t="s">
        <v>215</v>
      </c>
      <c r="T86" s="222">
        <v>11</v>
      </c>
      <c r="U86" s="222">
        <v>15</v>
      </c>
      <c r="X86" s="222" t="s">
        <v>216</v>
      </c>
      <c r="Y86" s="222">
        <v>133</v>
      </c>
      <c r="Z86" s="222" t="s">
        <v>217</v>
      </c>
      <c r="AA86" s="222" t="s">
        <v>218</v>
      </c>
      <c r="AB86" s="222">
        <v>29</v>
      </c>
    </row>
    <row r="87" spans="1:28" s="222" customFormat="1" ht="14.4">
      <c r="A87" s="222">
        <v>252</v>
      </c>
      <c r="B87" s="222">
        <v>252126</v>
      </c>
      <c r="C87" s="222">
        <v>5455</v>
      </c>
      <c r="D87" s="223">
        <v>2500</v>
      </c>
      <c r="E87" s="222">
        <v>42308</v>
      </c>
      <c r="F87" s="222" t="s">
        <v>62</v>
      </c>
      <c r="G87" s="222" t="s">
        <v>236</v>
      </c>
      <c r="H87" s="226" t="s">
        <v>236</v>
      </c>
      <c r="I87" s="226"/>
      <c r="J87" s="226">
        <v>306288</v>
      </c>
      <c r="K87" s="222">
        <v>221891</v>
      </c>
      <c r="O87" s="222" t="s">
        <v>214</v>
      </c>
      <c r="P87" s="222" t="s">
        <v>215</v>
      </c>
      <c r="T87" s="222">
        <v>10</v>
      </c>
      <c r="U87" s="222">
        <v>15</v>
      </c>
      <c r="X87" s="222" t="s">
        <v>216</v>
      </c>
      <c r="Y87" s="222">
        <v>133</v>
      </c>
      <c r="Z87" s="222" t="s">
        <v>217</v>
      </c>
      <c r="AA87" s="222" t="s">
        <v>218</v>
      </c>
      <c r="AB87" s="222">
        <v>29</v>
      </c>
    </row>
    <row r="88" spans="1:28">
      <c r="A88" s="203">
        <v>252</v>
      </c>
      <c r="B88" s="203">
        <v>252126</v>
      </c>
      <c r="C88" s="203">
        <v>5455</v>
      </c>
      <c r="D88" s="214">
        <v>1572.48</v>
      </c>
      <c r="E88" s="203">
        <v>42338</v>
      </c>
      <c r="F88" s="203" t="s">
        <v>62</v>
      </c>
      <c r="G88" s="203" t="s">
        <v>233</v>
      </c>
      <c r="H88" s="211" t="s">
        <v>237</v>
      </c>
      <c r="J88" s="211">
        <v>306551</v>
      </c>
      <c r="K88" s="203">
        <v>224004</v>
      </c>
      <c r="P88" s="203" t="s">
        <v>215</v>
      </c>
      <c r="T88" s="203">
        <v>11</v>
      </c>
      <c r="U88" s="203">
        <v>15</v>
      </c>
      <c r="X88" s="203" t="s">
        <v>216</v>
      </c>
      <c r="Y88" s="203">
        <v>252</v>
      </c>
      <c r="Z88" s="203" t="s">
        <v>217</v>
      </c>
      <c r="AA88" s="203" t="s">
        <v>218</v>
      </c>
      <c r="AB88" s="203">
        <v>2</v>
      </c>
    </row>
    <row r="89" spans="1:28">
      <c r="A89" s="203">
        <v>252</v>
      </c>
      <c r="B89" s="203">
        <v>252126</v>
      </c>
      <c r="C89" s="203">
        <v>5455</v>
      </c>
      <c r="D89" s="214">
        <v>-12584.88</v>
      </c>
      <c r="E89" s="203">
        <v>42338</v>
      </c>
      <c r="F89" s="203" t="s">
        <v>62</v>
      </c>
      <c r="G89" s="203" t="s">
        <v>233</v>
      </c>
      <c r="H89" s="211" t="s">
        <v>238</v>
      </c>
      <c r="J89" s="211">
        <v>306551</v>
      </c>
      <c r="K89" s="203">
        <v>224004</v>
      </c>
      <c r="P89" s="203" t="s">
        <v>215</v>
      </c>
      <c r="T89" s="203">
        <v>11</v>
      </c>
      <c r="U89" s="203">
        <v>15</v>
      </c>
      <c r="X89" s="203" t="s">
        <v>216</v>
      </c>
      <c r="Y89" s="203">
        <v>252</v>
      </c>
      <c r="Z89" s="203" t="s">
        <v>217</v>
      </c>
      <c r="AA89" s="203" t="s">
        <v>218</v>
      </c>
      <c r="AB89" s="203">
        <v>3</v>
      </c>
    </row>
    <row r="90" spans="1:28" s="222" customFormat="1" ht="14.4">
      <c r="A90" s="222">
        <v>252</v>
      </c>
      <c r="B90" s="222">
        <v>252126</v>
      </c>
      <c r="C90" s="222">
        <v>5455</v>
      </c>
      <c r="D90" s="223">
        <v>-1800</v>
      </c>
      <c r="E90" s="222">
        <v>42339</v>
      </c>
      <c r="F90" s="222" t="s">
        <v>62</v>
      </c>
      <c r="G90" s="222" t="s">
        <v>239</v>
      </c>
      <c r="H90" s="226" t="s">
        <v>239</v>
      </c>
      <c r="I90" s="226"/>
      <c r="J90" s="226">
        <v>306553</v>
      </c>
      <c r="K90" s="222">
        <v>224010</v>
      </c>
      <c r="O90" s="222" t="s">
        <v>214</v>
      </c>
      <c r="P90" s="222" t="s">
        <v>215</v>
      </c>
      <c r="T90" s="222">
        <v>12</v>
      </c>
      <c r="U90" s="222">
        <v>15</v>
      </c>
      <c r="X90" s="222" t="s">
        <v>216</v>
      </c>
      <c r="Y90" s="222">
        <v>133</v>
      </c>
      <c r="Z90" s="222" t="s">
        <v>217</v>
      </c>
      <c r="AA90" s="222" t="s">
        <v>218</v>
      </c>
      <c r="AB90" s="222">
        <v>29</v>
      </c>
    </row>
    <row r="91" spans="1:28" s="222" customFormat="1" ht="14.4">
      <c r="A91" s="222">
        <v>252</v>
      </c>
      <c r="B91" s="222">
        <v>252126</v>
      </c>
      <c r="C91" s="222">
        <v>5455</v>
      </c>
      <c r="D91" s="223">
        <v>1800</v>
      </c>
      <c r="E91" s="222">
        <v>42338</v>
      </c>
      <c r="F91" s="222" t="s">
        <v>62</v>
      </c>
      <c r="G91" s="222" t="s">
        <v>239</v>
      </c>
      <c r="H91" s="226" t="s">
        <v>239</v>
      </c>
      <c r="I91" s="226"/>
      <c r="J91" s="226">
        <v>306553</v>
      </c>
      <c r="K91" s="222">
        <v>224010</v>
      </c>
      <c r="O91" s="222" t="s">
        <v>214</v>
      </c>
      <c r="P91" s="222" t="s">
        <v>215</v>
      </c>
      <c r="T91" s="222">
        <v>11</v>
      </c>
      <c r="U91" s="222">
        <v>15</v>
      </c>
      <c r="X91" s="222" t="s">
        <v>216</v>
      </c>
      <c r="Y91" s="222">
        <v>133</v>
      </c>
      <c r="Z91" s="222" t="s">
        <v>217</v>
      </c>
      <c r="AA91" s="222" t="s">
        <v>218</v>
      </c>
      <c r="AB91" s="222">
        <v>29</v>
      </c>
    </row>
    <row r="92" spans="1:28">
      <c r="A92" s="203">
        <v>252</v>
      </c>
      <c r="B92" s="203">
        <v>252126</v>
      </c>
      <c r="C92" s="203">
        <v>5455</v>
      </c>
      <c r="D92" s="214">
        <v>1824.48</v>
      </c>
      <c r="E92" s="203">
        <v>42369</v>
      </c>
      <c r="F92" s="203" t="s">
        <v>62</v>
      </c>
      <c r="G92" s="203" t="s">
        <v>233</v>
      </c>
      <c r="H92" s="211" t="s">
        <v>240</v>
      </c>
      <c r="J92" s="211">
        <v>306907</v>
      </c>
      <c r="K92" s="203">
        <v>226632</v>
      </c>
      <c r="P92" s="203" t="s">
        <v>215</v>
      </c>
      <c r="T92" s="203">
        <v>12</v>
      </c>
      <c r="U92" s="203">
        <v>15</v>
      </c>
      <c r="X92" s="203" t="s">
        <v>216</v>
      </c>
      <c r="Y92" s="203">
        <v>252</v>
      </c>
      <c r="Z92" s="203" t="s">
        <v>217</v>
      </c>
      <c r="AA92" s="203" t="s">
        <v>218</v>
      </c>
      <c r="AB92" s="203">
        <v>2</v>
      </c>
    </row>
    <row r="93" spans="1:28">
      <c r="A93" s="203">
        <v>252</v>
      </c>
      <c r="B93" s="203">
        <v>252126</v>
      </c>
      <c r="C93" s="203">
        <v>5455</v>
      </c>
      <c r="D93" s="214">
        <v>-16470.72</v>
      </c>
      <c r="E93" s="203">
        <v>42369</v>
      </c>
      <c r="F93" s="203" t="s">
        <v>62</v>
      </c>
      <c r="G93" s="203" t="s">
        <v>233</v>
      </c>
      <c r="H93" s="211" t="s">
        <v>241</v>
      </c>
      <c r="J93" s="211">
        <v>306907</v>
      </c>
      <c r="K93" s="203">
        <v>226632</v>
      </c>
      <c r="P93" s="203" t="s">
        <v>215</v>
      </c>
      <c r="T93" s="203">
        <v>12</v>
      </c>
      <c r="U93" s="203">
        <v>15</v>
      </c>
      <c r="X93" s="203" t="s">
        <v>216</v>
      </c>
      <c r="Y93" s="203">
        <v>252</v>
      </c>
      <c r="Z93" s="203" t="s">
        <v>217</v>
      </c>
      <c r="AA93" s="203" t="s">
        <v>218</v>
      </c>
      <c r="AB93" s="203">
        <v>3</v>
      </c>
    </row>
    <row r="94" spans="1:28">
      <c r="A94" s="203">
        <v>252</v>
      </c>
      <c r="B94" s="203">
        <v>252126</v>
      </c>
      <c r="C94" s="203">
        <v>5455</v>
      </c>
      <c r="D94" s="214">
        <v>1900</v>
      </c>
      <c r="E94" s="203">
        <v>42369</v>
      </c>
      <c r="F94" s="203" t="s">
        <v>62</v>
      </c>
      <c r="G94" s="203" t="s">
        <v>242</v>
      </c>
      <c r="H94" s="211" t="s">
        <v>242</v>
      </c>
      <c r="J94" s="211">
        <v>306908</v>
      </c>
      <c r="K94" s="203">
        <v>226633</v>
      </c>
      <c r="O94" s="203" t="s">
        <v>214</v>
      </c>
      <c r="P94" s="203" t="s">
        <v>215</v>
      </c>
      <c r="T94" s="203">
        <v>12</v>
      </c>
      <c r="U94" s="203">
        <v>15</v>
      </c>
      <c r="X94" s="203" t="s">
        <v>216</v>
      </c>
      <c r="Y94" s="203">
        <v>133</v>
      </c>
      <c r="Z94" s="203" t="s">
        <v>217</v>
      </c>
      <c r="AA94" s="203" t="s">
        <v>218</v>
      </c>
      <c r="AB94" s="203">
        <v>29</v>
      </c>
    </row>
    <row r="95" spans="1:28">
      <c r="A95" s="203">
        <v>252</v>
      </c>
      <c r="B95" s="203">
        <v>252126</v>
      </c>
      <c r="C95" s="203">
        <v>5455</v>
      </c>
      <c r="D95" s="214">
        <v>1648.08</v>
      </c>
      <c r="E95" s="203">
        <v>42011</v>
      </c>
      <c r="F95" s="203" t="s">
        <v>62</v>
      </c>
      <c r="G95" s="203" t="s">
        <v>243</v>
      </c>
      <c r="H95" s="211" t="s">
        <v>244</v>
      </c>
      <c r="J95" s="211">
        <v>655292</v>
      </c>
      <c r="K95" s="203">
        <v>198394</v>
      </c>
      <c r="P95" s="203" t="s">
        <v>245</v>
      </c>
      <c r="T95" s="203">
        <v>1</v>
      </c>
      <c r="U95" s="203">
        <v>15</v>
      </c>
      <c r="W95" s="203">
        <v>3008738</v>
      </c>
      <c r="X95" s="203" t="s">
        <v>216</v>
      </c>
      <c r="Y95" s="203">
        <v>252</v>
      </c>
      <c r="Z95" s="203" t="s">
        <v>222</v>
      </c>
      <c r="AA95" s="203" t="s">
        <v>218</v>
      </c>
      <c r="AB95" s="203">
        <v>1</v>
      </c>
    </row>
    <row r="96" spans="1:28">
      <c r="A96" s="203">
        <v>252</v>
      </c>
      <c r="B96" s="203">
        <v>252126</v>
      </c>
      <c r="C96" s="203">
        <v>5455</v>
      </c>
      <c r="D96" s="214">
        <v>2591.9899999999998</v>
      </c>
      <c r="E96" s="203">
        <v>42038</v>
      </c>
      <c r="F96" s="203" t="s">
        <v>62</v>
      </c>
      <c r="G96" s="203" t="s">
        <v>243</v>
      </c>
      <c r="H96" s="211" t="s">
        <v>246</v>
      </c>
      <c r="J96" s="211">
        <v>660658</v>
      </c>
      <c r="K96" s="203">
        <v>200282</v>
      </c>
      <c r="P96" s="203" t="s">
        <v>245</v>
      </c>
      <c r="T96" s="203">
        <v>2</v>
      </c>
      <c r="U96" s="203">
        <v>15</v>
      </c>
      <c r="W96" s="203">
        <v>3008738</v>
      </c>
      <c r="X96" s="203" t="s">
        <v>216</v>
      </c>
      <c r="Y96" s="203">
        <v>252</v>
      </c>
      <c r="Z96" s="203" t="s">
        <v>222</v>
      </c>
      <c r="AA96" s="203" t="s">
        <v>218</v>
      </c>
      <c r="AB96" s="203">
        <v>1</v>
      </c>
    </row>
    <row r="97" spans="1:28">
      <c r="A97" s="203">
        <v>252</v>
      </c>
      <c r="B97" s="203">
        <v>252126</v>
      </c>
      <c r="C97" s="203">
        <v>5455</v>
      </c>
      <c r="D97" s="214">
        <v>1627.92</v>
      </c>
      <c r="E97" s="203">
        <v>42066</v>
      </c>
      <c r="F97" s="203" t="s">
        <v>62</v>
      </c>
      <c r="G97" s="203" t="s">
        <v>243</v>
      </c>
      <c r="H97" s="211" t="s">
        <v>247</v>
      </c>
      <c r="J97" s="211">
        <v>667021</v>
      </c>
      <c r="K97" s="203">
        <v>202264</v>
      </c>
      <c r="P97" s="203" t="s">
        <v>245</v>
      </c>
      <c r="T97" s="203">
        <v>3</v>
      </c>
      <c r="U97" s="203">
        <v>15</v>
      </c>
      <c r="W97" s="203">
        <v>3008738</v>
      </c>
      <c r="X97" s="203" t="s">
        <v>216</v>
      </c>
      <c r="Y97" s="203">
        <v>252</v>
      </c>
      <c r="Z97" s="203" t="s">
        <v>222</v>
      </c>
      <c r="AA97" s="203" t="s">
        <v>218</v>
      </c>
      <c r="AB97" s="203">
        <v>1</v>
      </c>
    </row>
    <row r="98" spans="1:28">
      <c r="A98" s="203">
        <v>252</v>
      </c>
      <c r="B98" s="203">
        <v>252126</v>
      </c>
      <c r="C98" s="203">
        <v>5455</v>
      </c>
      <c r="D98" s="214">
        <v>1748.88</v>
      </c>
      <c r="E98" s="203">
        <v>42094</v>
      </c>
      <c r="F98" s="203" t="s">
        <v>62</v>
      </c>
      <c r="G98" s="203" t="s">
        <v>243</v>
      </c>
      <c r="H98" s="211" t="s">
        <v>248</v>
      </c>
      <c r="J98" s="211">
        <v>673413</v>
      </c>
      <c r="K98" s="203">
        <v>204476</v>
      </c>
      <c r="P98" s="203" t="s">
        <v>245</v>
      </c>
      <c r="T98" s="203">
        <v>3</v>
      </c>
      <c r="U98" s="203">
        <v>15</v>
      </c>
      <c r="W98" s="203">
        <v>3008738</v>
      </c>
      <c r="X98" s="203" t="s">
        <v>216</v>
      </c>
      <c r="Y98" s="203">
        <v>252</v>
      </c>
      <c r="Z98" s="203" t="s">
        <v>222</v>
      </c>
      <c r="AA98" s="203" t="s">
        <v>218</v>
      </c>
      <c r="AB98" s="203">
        <v>1</v>
      </c>
    </row>
    <row r="99" spans="1:28">
      <c r="A99" s="203">
        <v>252</v>
      </c>
      <c r="B99" s="203">
        <v>252126</v>
      </c>
      <c r="C99" s="203">
        <v>5455</v>
      </c>
      <c r="D99" s="214">
        <v>2131.92</v>
      </c>
      <c r="E99" s="203">
        <v>42125</v>
      </c>
      <c r="F99" s="203" t="s">
        <v>62</v>
      </c>
      <c r="G99" s="203" t="s">
        <v>243</v>
      </c>
      <c r="H99" s="211" t="s">
        <v>249</v>
      </c>
      <c r="J99" s="211">
        <v>680984</v>
      </c>
      <c r="K99" s="203">
        <v>206965</v>
      </c>
      <c r="P99" s="203" t="s">
        <v>245</v>
      </c>
      <c r="T99" s="203">
        <v>5</v>
      </c>
      <c r="U99" s="203">
        <v>15</v>
      </c>
      <c r="W99" s="203">
        <v>3008738</v>
      </c>
      <c r="X99" s="203" t="s">
        <v>216</v>
      </c>
      <c r="Y99" s="203">
        <v>252</v>
      </c>
      <c r="Z99" s="203" t="s">
        <v>222</v>
      </c>
      <c r="AA99" s="203" t="s">
        <v>218</v>
      </c>
      <c r="AB99" s="203">
        <v>1</v>
      </c>
    </row>
    <row r="100" spans="1:28">
      <c r="A100" s="203">
        <v>252</v>
      </c>
      <c r="B100" s="203">
        <v>252126</v>
      </c>
      <c r="C100" s="203">
        <v>5455</v>
      </c>
      <c r="D100" s="214">
        <v>1421.28</v>
      </c>
      <c r="E100" s="203">
        <v>42150</v>
      </c>
      <c r="F100" s="203" t="s">
        <v>62</v>
      </c>
      <c r="G100" s="203" t="s">
        <v>243</v>
      </c>
      <c r="H100" s="211" t="s">
        <v>250</v>
      </c>
      <c r="J100" s="211">
        <v>685944</v>
      </c>
      <c r="K100" s="203">
        <v>208682</v>
      </c>
      <c r="P100" s="203" t="s">
        <v>245</v>
      </c>
      <c r="T100" s="203">
        <v>5</v>
      </c>
      <c r="U100" s="203">
        <v>15</v>
      </c>
      <c r="W100" s="203">
        <v>3008738</v>
      </c>
      <c r="X100" s="203" t="s">
        <v>216</v>
      </c>
      <c r="Y100" s="203">
        <v>252</v>
      </c>
      <c r="Z100" s="203" t="s">
        <v>222</v>
      </c>
      <c r="AA100" s="203" t="s">
        <v>218</v>
      </c>
      <c r="AB100" s="203">
        <v>1</v>
      </c>
    </row>
    <row r="101" spans="1:28">
      <c r="A101" s="203">
        <v>252</v>
      </c>
      <c r="B101" s="203">
        <v>252126</v>
      </c>
      <c r="C101" s="203">
        <v>5455</v>
      </c>
      <c r="D101" s="214">
        <v>1365.84</v>
      </c>
      <c r="E101" s="203">
        <v>42185</v>
      </c>
      <c r="F101" s="203" t="s">
        <v>62</v>
      </c>
      <c r="G101" s="203" t="s">
        <v>243</v>
      </c>
      <c r="H101" s="211" t="s">
        <v>251</v>
      </c>
      <c r="J101" s="211">
        <v>694572</v>
      </c>
      <c r="K101" s="203">
        <v>211426</v>
      </c>
      <c r="P101" s="203" t="s">
        <v>245</v>
      </c>
      <c r="T101" s="203">
        <v>6</v>
      </c>
      <c r="U101" s="203">
        <v>15</v>
      </c>
      <c r="W101" s="203">
        <v>3008738</v>
      </c>
      <c r="X101" s="203" t="s">
        <v>216</v>
      </c>
      <c r="Y101" s="203">
        <v>252</v>
      </c>
      <c r="Z101" s="203" t="s">
        <v>222</v>
      </c>
      <c r="AA101" s="203" t="s">
        <v>218</v>
      </c>
      <c r="AB101" s="203">
        <v>1</v>
      </c>
    </row>
    <row r="102" spans="1:28">
      <c r="A102" s="203">
        <v>252</v>
      </c>
      <c r="B102" s="203">
        <v>252126</v>
      </c>
      <c r="C102" s="203">
        <v>5455</v>
      </c>
      <c r="D102" s="214">
        <v>1476.72</v>
      </c>
      <c r="E102" s="203">
        <v>42219</v>
      </c>
      <c r="F102" s="203" t="s">
        <v>62</v>
      </c>
      <c r="G102" s="203" t="s">
        <v>243</v>
      </c>
      <c r="H102" s="211" t="s">
        <v>252</v>
      </c>
      <c r="J102" s="211">
        <v>702588</v>
      </c>
      <c r="K102" s="203">
        <v>214282</v>
      </c>
      <c r="P102" s="203" t="s">
        <v>245</v>
      </c>
      <c r="T102" s="203">
        <v>8</v>
      </c>
      <c r="U102" s="203">
        <v>15</v>
      </c>
      <c r="W102" s="203">
        <v>3008738</v>
      </c>
      <c r="X102" s="203" t="s">
        <v>216</v>
      </c>
      <c r="Y102" s="203">
        <v>252</v>
      </c>
      <c r="Z102" s="203" t="s">
        <v>222</v>
      </c>
      <c r="AA102" s="203" t="s">
        <v>218</v>
      </c>
      <c r="AB102" s="203">
        <v>1</v>
      </c>
    </row>
    <row r="103" spans="1:28">
      <c r="A103" s="203">
        <v>252</v>
      </c>
      <c r="B103" s="203">
        <v>252126</v>
      </c>
      <c r="C103" s="203">
        <v>5455</v>
      </c>
      <c r="D103" s="214">
        <v>1809.36</v>
      </c>
      <c r="E103" s="203">
        <v>42249</v>
      </c>
      <c r="F103" s="203" t="s">
        <v>62</v>
      </c>
      <c r="G103" s="203" t="s">
        <v>243</v>
      </c>
      <c r="H103" s="211" t="s">
        <v>253</v>
      </c>
      <c r="J103" s="211">
        <v>710133</v>
      </c>
      <c r="K103" s="203">
        <v>217025</v>
      </c>
      <c r="P103" s="203" t="s">
        <v>245</v>
      </c>
      <c r="T103" s="203">
        <v>9</v>
      </c>
      <c r="U103" s="203">
        <v>15</v>
      </c>
      <c r="W103" s="203">
        <v>3008738</v>
      </c>
      <c r="X103" s="203" t="s">
        <v>216</v>
      </c>
      <c r="Y103" s="203">
        <v>252</v>
      </c>
      <c r="Z103" s="203" t="s">
        <v>222</v>
      </c>
      <c r="AA103" s="203" t="s">
        <v>218</v>
      </c>
      <c r="AB103" s="203">
        <v>1</v>
      </c>
    </row>
    <row r="104" spans="1:28">
      <c r="A104" s="203">
        <v>252</v>
      </c>
      <c r="B104" s="203">
        <v>252126</v>
      </c>
      <c r="C104" s="203">
        <v>5455</v>
      </c>
      <c r="D104" s="214">
        <v>20885.759999999998</v>
      </c>
      <c r="E104" s="203">
        <v>42275</v>
      </c>
      <c r="F104" s="203" t="s">
        <v>62</v>
      </c>
      <c r="G104" s="203" t="s">
        <v>243</v>
      </c>
      <c r="H104" s="211" t="s">
        <v>254</v>
      </c>
      <c r="J104" s="211">
        <v>716309</v>
      </c>
      <c r="K104" s="203">
        <v>219010</v>
      </c>
      <c r="P104" s="203" t="s">
        <v>245</v>
      </c>
      <c r="T104" s="203">
        <v>9</v>
      </c>
      <c r="U104" s="203">
        <v>15</v>
      </c>
      <c r="W104" s="203">
        <v>3008738</v>
      </c>
      <c r="X104" s="203" t="s">
        <v>216</v>
      </c>
      <c r="Y104" s="203">
        <v>252</v>
      </c>
      <c r="Z104" s="203" t="s">
        <v>222</v>
      </c>
      <c r="AA104" s="203" t="s">
        <v>218</v>
      </c>
      <c r="AB104" s="203">
        <v>1</v>
      </c>
    </row>
    <row r="105" spans="1:28">
      <c r="A105" s="203">
        <v>252</v>
      </c>
      <c r="B105" s="203">
        <v>252126</v>
      </c>
      <c r="C105" s="203">
        <v>5455</v>
      </c>
      <c r="D105" s="214">
        <v>12191.76</v>
      </c>
      <c r="E105" s="203">
        <v>42306</v>
      </c>
      <c r="F105" s="203" t="s">
        <v>62</v>
      </c>
      <c r="G105" s="203" t="s">
        <v>243</v>
      </c>
      <c r="H105" s="211" t="s">
        <v>255</v>
      </c>
      <c r="J105" s="211">
        <v>723467</v>
      </c>
      <c r="K105" s="203">
        <v>221291</v>
      </c>
      <c r="P105" s="203" t="s">
        <v>245</v>
      </c>
      <c r="T105" s="203">
        <v>10</v>
      </c>
      <c r="U105" s="203">
        <v>15</v>
      </c>
      <c r="W105" s="203">
        <v>3008738</v>
      </c>
      <c r="X105" s="203" t="s">
        <v>216</v>
      </c>
      <c r="Y105" s="203">
        <v>252</v>
      </c>
      <c r="Z105" s="203" t="s">
        <v>222</v>
      </c>
      <c r="AA105" s="203" t="s">
        <v>218</v>
      </c>
      <c r="AB105" s="203">
        <v>1</v>
      </c>
    </row>
    <row r="106" spans="1:28">
      <c r="A106" s="203">
        <v>252</v>
      </c>
      <c r="B106" s="203">
        <v>252126</v>
      </c>
      <c r="C106" s="203">
        <v>5455</v>
      </c>
      <c r="D106" s="214">
        <v>12584.88</v>
      </c>
      <c r="E106" s="203">
        <v>42338</v>
      </c>
      <c r="F106" s="203" t="s">
        <v>62</v>
      </c>
      <c r="G106" s="203" t="s">
        <v>243</v>
      </c>
      <c r="H106" s="211" t="s">
        <v>256</v>
      </c>
      <c r="J106" s="211">
        <v>730407</v>
      </c>
      <c r="K106" s="203">
        <v>223732</v>
      </c>
      <c r="P106" s="203" t="s">
        <v>245</v>
      </c>
      <c r="T106" s="203">
        <v>11</v>
      </c>
      <c r="U106" s="203">
        <v>15</v>
      </c>
      <c r="W106" s="203">
        <v>3008738</v>
      </c>
      <c r="X106" s="203" t="s">
        <v>216</v>
      </c>
      <c r="Y106" s="203">
        <v>252</v>
      </c>
      <c r="Z106" s="203" t="s">
        <v>222</v>
      </c>
      <c r="AA106" s="203" t="s">
        <v>218</v>
      </c>
      <c r="AB106" s="203">
        <v>1</v>
      </c>
    </row>
    <row r="107" spans="1:28">
      <c r="A107" s="203">
        <v>252</v>
      </c>
      <c r="B107" s="203">
        <v>252126</v>
      </c>
      <c r="C107" s="203">
        <v>5455</v>
      </c>
      <c r="D107" s="214">
        <v>16470.72</v>
      </c>
      <c r="E107" s="203">
        <v>42369</v>
      </c>
      <c r="F107" s="203" t="s">
        <v>62</v>
      </c>
      <c r="G107" s="203" t="s">
        <v>243</v>
      </c>
      <c r="H107" s="211" t="s">
        <v>259</v>
      </c>
      <c r="J107" s="211">
        <v>738352</v>
      </c>
      <c r="K107" s="203">
        <v>226042</v>
      </c>
      <c r="P107" s="203" t="s">
        <v>245</v>
      </c>
      <c r="T107" s="203">
        <v>12</v>
      </c>
      <c r="U107" s="203">
        <v>15</v>
      </c>
      <c r="W107" s="203">
        <v>3008738</v>
      </c>
      <c r="X107" s="203" t="s">
        <v>216</v>
      </c>
      <c r="Y107" s="203">
        <v>252</v>
      </c>
      <c r="Z107" s="203" t="s">
        <v>222</v>
      </c>
      <c r="AA107" s="203" t="s">
        <v>218</v>
      </c>
      <c r="AB107" s="203">
        <v>1</v>
      </c>
    </row>
    <row r="108" spans="1:28" ht="16.2" thickBot="1">
      <c r="B108" s="219" t="s">
        <v>260</v>
      </c>
      <c r="C108" s="219"/>
      <c r="D108" s="239">
        <f>SUM(D59:D107)</f>
        <v>28002.709999999995</v>
      </c>
    </row>
    <row r="109" spans="1:28" ht="16.2" outlineLevel="2" thickTop="1">
      <c r="F109" s="221"/>
      <c r="G109" s="212"/>
    </row>
    <row r="110" spans="1:28" outlineLevel="2">
      <c r="A110" s="203">
        <v>252</v>
      </c>
      <c r="B110" s="203">
        <v>252110</v>
      </c>
      <c r="C110" s="203">
        <v>5435</v>
      </c>
      <c r="D110" s="214">
        <v>45.76</v>
      </c>
      <c r="E110" s="203">
        <v>42353</v>
      </c>
      <c r="F110" s="221" t="s">
        <v>62</v>
      </c>
      <c r="G110" s="212" t="s">
        <v>261</v>
      </c>
      <c r="H110" s="211" t="s">
        <v>262</v>
      </c>
      <c r="J110" s="211">
        <v>734246</v>
      </c>
      <c r="K110" s="203">
        <v>225006</v>
      </c>
      <c r="P110" s="203" t="s">
        <v>245</v>
      </c>
      <c r="T110" s="203">
        <v>12</v>
      </c>
      <c r="U110" s="203">
        <v>15</v>
      </c>
      <c r="W110" s="203">
        <v>3008559</v>
      </c>
      <c r="X110" s="203" t="s">
        <v>216</v>
      </c>
      <c r="Y110" s="203">
        <v>252</v>
      </c>
      <c r="Z110" s="203" t="s">
        <v>222</v>
      </c>
      <c r="AA110" s="203" t="s">
        <v>218</v>
      </c>
      <c r="AB110" s="203">
        <v>1</v>
      </c>
    </row>
    <row r="111" spans="1:28" ht="16.2" outlineLevel="2" thickBot="1">
      <c r="B111" s="219" t="s">
        <v>263</v>
      </c>
      <c r="C111" s="219"/>
      <c r="D111" s="239">
        <f>SUM(D110)</f>
        <v>45.76</v>
      </c>
      <c r="F111" s="221"/>
      <c r="G111" s="212"/>
    </row>
    <row r="112" spans="1:28" ht="16.2" outlineLevel="2" thickTop="1">
      <c r="F112" s="221"/>
      <c r="G112" s="212"/>
    </row>
    <row r="113" spans="1:28" outlineLevel="2">
      <c r="A113" s="203">
        <v>252</v>
      </c>
      <c r="B113" s="203">
        <v>252113</v>
      </c>
      <c r="C113" s="203">
        <v>5435</v>
      </c>
      <c r="D113" s="214">
        <v>4.16</v>
      </c>
      <c r="E113" s="203">
        <v>42039</v>
      </c>
      <c r="F113" s="221" t="s">
        <v>62</v>
      </c>
      <c r="G113" s="212" t="s">
        <v>261</v>
      </c>
      <c r="H113" s="211" t="s">
        <v>264</v>
      </c>
      <c r="J113" s="211">
        <v>660851</v>
      </c>
      <c r="K113" s="203">
        <v>200404</v>
      </c>
      <c r="P113" s="203" t="s">
        <v>245</v>
      </c>
      <c r="T113" s="203">
        <v>2</v>
      </c>
      <c r="U113" s="203">
        <v>15</v>
      </c>
      <c r="W113" s="203">
        <v>3008559</v>
      </c>
      <c r="X113" s="203" t="s">
        <v>216</v>
      </c>
      <c r="Y113" s="203">
        <v>252</v>
      </c>
      <c r="Z113" s="203" t="s">
        <v>222</v>
      </c>
      <c r="AA113" s="203" t="s">
        <v>218</v>
      </c>
      <c r="AB113" s="203">
        <v>1</v>
      </c>
    </row>
    <row r="114" spans="1:28" outlineLevel="2">
      <c r="A114" s="203">
        <v>252</v>
      </c>
      <c r="B114" s="203">
        <v>252113</v>
      </c>
      <c r="C114" s="203">
        <v>5435</v>
      </c>
      <c r="D114" s="214">
        <v>4.16</v>
      </c>
      <c r="E114" s="203">
        <v>42129</v>
      </c>
      <c r="F114" s="221" t="s">
        <v>62</v>
      </c>
      <c r="G114" s="212" t="s">
        <v>261</v>
      </c>
      <c r="H114" s="211" t="s">
        <v>265</v>
      </c>
      <c r="J114" s="211">
        <v>681418</v>
      </c>
      <c r="K114" s="203">
        <v>207254</v>
      </c>
      <c r="P114" s="203" t="s">
        <v>245</v>
      </c>
      <c r="T114" s="203">
        <v>5</v>
      </c>
      <c r="U114" s="203">
        <v>15</v>
      </c>
      <c r="W114" s="203">
        <v>3008559</v>
      </c>
      <c r="X114" s="203" t="s">
        <v>216</v>
      </c>
      <c r="Y114" s="203">
        <v>252</v>
      </c>
      <c r="Z114" s="203" t="s">
        <v>222</v>
      </c>
      <c r="AA114" s="203" t="s">
        <v>218</v>
      </c>
      <c r="AB114" s="203">
        <v>1</v>
      </c>
    </row>
    <row r="115" spans="1:28" outlineLevel="2">
      <c r="A115" s="203">
        <v>252</v>
      </c>
      <c r="B115" s="203">
        <v>252113</v>
      </c>
      <c r="C115" s="203">
        <v>5435</v>
      </c>
      <c r="D115" s="214">
        <v>8.32</v>
      </c>
      <c r="E115" s="203">
        <v>42192</v>
      </c>
      <c r="F115" s="221" t="s">
        <v>62</v>
      </c>
      <c r="G115" s="212" t="s">
        <v>261</v>
      </c>
      <c r="H115" s="211" t="s">
        <v>266</v>
      </c>
      <c r="J115" s="211">
        <v>695828</v>
      </c>
      <c r="K115" s="203">
        <v>212038</v>
      </c>
      <c r="P115" s="203" t="s">
        <v>245</v>
      </c>
      <c r="T115" s="203">
        <v>7</v>
      </c>
      <c r="U115" s="203">
        <v>15</v>
      </c>
      <c r="W115" s="203">
        <v>3008559</v>
      </c>
      <c r="X115" s="203" t="s">
        <v>216</v>
      </c>
      <c r="Y115" s="203">
        <v>252</v>
      </c>
      <c r="Z115" s="203" t="s">
        <v>222</v>
      </c>
      <c r="AA115" s="203" t="s">
        <v>218</v>
      </c>
      <c r="AB115" s="203">
        <v>1</v>
      </c>
    </row>
    <row r="116" spans="1:28" outlineLevel="2">
      <c r="A116" s="203">
        <v>252</v>
      </c>
      <c r="B116" s="203">
        <v>252113</v>
      </c>
      <c r="C116" s="203">
        <v>5435</v>
      </c>
      <c r="D116" s="214">
        <v>133.12</v>
      </c>
      <c r="E116" s="203">
        <v>42248</v>
      </c>
      <c r="F116" s="221" t="s">
        <v>62</v>
      </c>
      <c r="G116" s="212" t="s">
        <v>261</v>
      </c>
      <c r="H116" s="211" t="s">
        <v>267</v>
      </c>
      <c r="J116" s="211">
        <v>709942</v>
      </c>
      <c r="K116" s="203">
        <v>216984</v>
      </c>
      <c r="P116" s="203" t="s">
        <v>245</v>
      </c>
      <c r="T116" s="203">
        <v>9</v>
      </c>
      <c r="U116" s="203">
        <v>15</v>
      </c>
      <c r="W116" s="203">
        <v>3008559</v>
      </c>
      <c r="X116" s="203" t="s">
        <v>216</v>
      </c>
      <c r="Y116" s="203">
        <v>252</v>
      </c>
      <c r="Z116" s="203" t="s">
        <v>222</v>
      </c>
      <c r="AA116" s="203" t="s">
        <v>218</v>
      </c>
      <c r="AB116" s="203">
        <v>1</v>
      </c>
    </row>
    <row r="117" spans="1:28" outlineLevel="2">
      <c r="A117" s="203">
        <v>252</v>
      </c>
      <c r="B117" s="203">
        <v>252113</v>
      </c>
      <c r="C117" s="203">
        <v>5435</v>
      </c>
      <c r="D117" s="214">
        <v>295.36</v>
      </c>
      <c r="E117" s="203">
        <v>42311</v>
      </c>
      <c r="F117" s="221" t="s">
        <v>62</v>
      </c>
      <c r="G117" s="212" t="s">
        <v>261</v>
      </c>
      <c r="H117" s="211" t="s">
        <v>268</v>
      </c>
      <c r="J117" s="211">
        <v>724721</v>
      </c>
      <c r="K117" s="203">
        <v>221846</v>
      </c>
      <c r="P117" s="203" t="s">
        <v>245</v>
      </c>
      <c r="T117" s="203">
        <v>11</v>
      </c>
      <c r="U117" s="203">
        <v>15</v>
      </c>
      <c r="W117" s="203">
        <v>3008559</v>
      </c>
      <c r="X117" s="203" t="s">
        <v>216</v>
      </c>
      <c r="Y117" s="203">
        <v>252</v>
      </c>
      <c r="Z117" s="203" t="s">
        <v>222</v>
      </c>
      <c r="AA117" s="203" t="s">
        <v>218</v>
      </c>
      <c r="AB117" s="203">
        <v>1</v>
      </c>
    </row>
    <row r="118" spans="1:28" ht="16.2" outlineLevel="2" thickBot="1">
      <c r="B118" s="219" t="s">
        <v>263</v>
      </c>
      <c r="C118" s="219"/>
      <c r="D118" s="239">
        <f>SUM(D113:D117)</f>
        <v>445.12</v>
      </c>
      <c r="F118" s="221"/>
      <c r="G118" s="212"/>
    </row>
    <row r="119" spans="1:28" ht="16.2" outlineLevel="2" thickTop="1">
      <c r="F119" s="221"/>
      <c r="G119" s="212"/>
    </row>
    <row r="120" spans="1:28" s="222" customFormat="1" ht="14.4" outlineLevel="2">
      <c r="A120" s="222">
        <v>252</v>
      </c>
      <c r="B120" s="222">
        <v>252116</v>
      </c>
      <c r="C120" s="222">
        <v>5435</v>
      </c>
      <c r="D120" s="223">
        <v>-100</v>
      </c>
      <c r="E120" s="222">
        <v>42036</v>
      </c>
      <c r="F120" s="224" t="s">
        <v>62</v>
      </c>
      <c r="G120" s="225" t="s">
        <v>269</v>
      </c>
      <c r="H120" s="226" t="s">
        <v>269</v>
      </c>
      <c r="I120" s="226"/>
      <c r="J120" s="226">
        <v>303018</v>
      </c>
      <c r="K120" s="222">
        <v>200332</v>
      </c>
      <c r="O120" s="222" t="s">
        <v>214</v>
      </c>
      <c r="P120" s="222" t="s">
        <v>215</v>
      </c>
      <c r="T120" s="222">
        <v>2</v>
      </c>
      <c r="U120" s="222">
        <v>15</v>
      </c>
      <c r="X120" s="222" t="s">
        <v>216</v>
      </c>
      <c r="Y120" s="222">
        <v>112</v>
      </c>
      <c r="Z120" s="222" t="s">
        <v>217</v>
      </c>
      <c r="AA120" s="222" t="s">
        <v>218</v>
      </c>
      <c r="AB120" s="222">
        <v>37</v>
      </c>
    </row>
    <row r="121" spans="1:28" s="222" customFormat="1" ht="14.4" outlineLevel="2">
      <c r="A121" s="222">
        <v>252</v>
      </c>
      <c r="B121" s="222">
        <v>252116</v>
      </c>
      <c r="C121" s="222">
        <v>5435</v>
      </c>
      <c r="D121" s="223">
        <v>100</v>
      </c>
      <c r="E121" s="222">
        <v>42035</v>
      </c>
      <c r="F121" s="224" t="s">
        <v>62</v>
      </c>
      <c r="G121" s="225" t="s">
        <v>269</v>
      </c>
      <c r="H121" s="226" t="s">
        <v>269</v>
      </c>
      <c r="I121" s="226"/>
      <c r="J121" s="226">
        <v>303018</v>
      </c>
      <c r="K121" s="222">
        <v>200332</v>
      </c>
      <c r="O121" s="222" t="s">
        <v>214</v>
      </c>
      <c r="P121" s="222" t="s">
        <v>215</v>
      </c>
      <c r="T121" s="222">
        <v>1</v>
      </c>
      <c r="U121" s="222">
        <v>15</v>
      </c>
      <c r="X121" s="222" t="s">
        <v>216</v>
      </c>
      <c r="Y121" s="222">
        <v>112</v>
      </c>
      <c r="Z121" s="222" t="s">
        <v>217</v>
      </c>
      <c r="AA121" s="222" t="s">
        <v>218</v>
      </c>
      <c r="AB121" s="222">
        <v>37</v>
      </c>
    </row>
    <row r="122" spans="1:28" s="222" customFormat="1" ht="14.4" outlineLevel="2">
      <c r="A122" s="222">
        <v>252</v>
      </c>
      <c r="B122" s="222">
        <v>252116</v>
      </c>
      <c r="C122" s="222">
        <v>5435</v>
      </c>
      <c r="D122" s="223">
        <v>-100</v>
      </c>
      <c r="E122" s="222">
        <v>42064</v>
      </c>
      <c r="F122" s="224" t="s">
        <v>62</v>
      </c>
      <c r="G122" s="225" t="s">
        <v>270</v>
      </c>
      <c r="H122" s="226" t="s">
        <v>270</v>
      </c>
      <c r="I122" s="226"/>
      <c r="J122" s="226">
        <v>303290</v>
      </c>
      <c r="K122" s="222">
        <v>202316</v>
      </c>
      <c r="O122" s="222" t="s">
        <v>214</v>
      </c>
      <c r="P122" s="222" t="s">
        <v>215</v>
      </c>
      <c r="T122" s="222">
        <v>3</v>
      </c>
      <c r="U122" s="222">
        <v>15</v>
      </c>
      <c r="X122" s="222" t="s">
        <v>216</v>
      </c>
      <c r="Y122" s="222">
        <v>112</v>
      </c>
      <c r="Z122" s="222" t="s">
        <v>217</v>
      </c>
      <c r="AA122" s="222" t="s">
        <v>218</v>
      </c>
      <c r="AB122" s="222">
        <v>127</v>
      </c>
    </row>
    <row r="123" spans="1:28" s="222" customFormat="1" ht="14.4" outlineLevel="2">
      <c r="A123" s="222">
        <v>252</v>
      </c>
      <c r="B123" s="222">
        <v>252116</v>
      </c>
      <c r="C123" s="222">
        <v>5435</v>
      </c>
      <c r="D123" s="223">
        <v>100</v>
      </c>
      <c r="E123" s="222">
        <v>42063</v>
      </c>
      <c r="F123" s="224" t="s">
        <v>62</v>
      </c>
      <c r="G123" s="225" t="s">
        <v>270</v>
      </c>
      <c r="H123" s="226" t="s">
        <v>270</v>
      </c>
      <c r="I123" s="226"/>
      <c r="J123" s="226">
        <v>303290</v>
      </c>
      <c r="K123" s="222">
        <v>202316</v>
      </c>
      <c r="O123" s="222" t="s">
        <v>214</v>
      </c>
      <c r="P123" s="222" t="s">
        <v>215</v>
      </c>
      <c r="T123" s="222">
        <v>2</v>
      </c>
      <c r="U123" s="222">
        <v>15</v>
      </c>
      <c r="X123" s="222" t="s">
        <v>216</v>
      </c>
      <c r="Y123" s="222">
        <v>112</v>
      </c>
      <c r="Z123" s="222" t="s">
        <v>217</v>
      </c>
      <c r="AA123" s="222" t="s">
        <v>218</v>
      </c>
      <c r="AB123" s="222">
        <v>127</v>
      </c>
    </row>
    <row r="124" spans="1:28" s="222" customFormat="1" ht="14.4" outlineLevel="2">
      <c r="A124" s="222">
        <v>252</v>
      </c>
      <c r="B124" s="222">
        <v>252116</v>
      </c>
      <c r="C124" s="222">
        <v>5435</v>
      </c>
      <c r="D124" s="223">
        <v>-100</v>
      </c>
      <c r="E124" s="222">
        <v>42095</v>
      </c>
      <c r="F124" s="224" t="s">
        <v>62</v>
      </c>
      <c r="G124" s="225" t="s">
        <v>271</v>
      </c>
      <c r="H124" s="226" t="s">
        <v>271</v>
      </c>
      <c r="I124" s="226"/>
      <c r="J124" s="226">
        <v>303612</v>
      </c>
      <c r="K124" s="222">
        <v>204722</v>
      </c>
      <c r="O124" s="222" t="s">
        <v>214</v>
      </c>
      <c r="P124" s="222" t="s">
        <v>215</v>
      </c>
      <c r="T124" s="222">
        <v>4</v>
      </c>
      <c r="U124" s="222">
        <v>15</v>
      </c>
      <c r="X124" s="222" t="s">
        <v>216</v>
      </c>
      <c r="Y124" s="222">
        <v>112</v>
      </c>
      <c r="Z124" s="222" t="s">
        <v>217</v>
      </c>
      <c r="AA124" s="222" t="s">
        <v>218</v>
      </c>
      <c r="AB124" s="222">
        <v>127</v>
      </c>
    </row>
    <row r="125" spans="1:28" s="222" customFormat="1" ht="14.4" outlineLevel="2">
      <c r="A125" s="222">
        <v>252</v>
      </c>
      <c r="B125" s="222">
        <v>252116</v>
      </c>
      <c r="C125" s="222">
        <v>5435</v>
      </c>
      <c r="D125" s="223">
        <v>100</v>
      </c>
      <c r="E125" s="222">
        <v>42094</v>
      </c>
      <c r="F125" s="224" t="s">
        <v>62</v>
      </c>
      <c r="G125" s="225" t="s">
        <v>271</v>
      </c>
      <c r="H125" s="226" t="s">
        <v>271</v>
      </c>
      <c r="I125" s="226"/>
      <c r="J125" s="226">
        <v>303612</v>
      </c>
      <c r="K125" s="222">
        <v>204722</v>
      </c>
      <c r="O125" s="222" t="s">
        <v>214</v>
      </c>
      <c r="P125" s="222" t="s">
        <v>215</v>
      </c>
      <c r="T125" s="222">
        <v>3</v>
      </c>
      <c r="U125" s="222">
        <v>15</v>
      </c>
      <c r="X125" s="222" t="s">
        <v>216</v>
      </c>
      <c r="Y125" s="222">
        <v>112</v>
      </c>
      <c r="Z125" s="222" t="s">
        <v>217</v>
      </c>
      <c r="AA125" s="222" t="s">
        <v>218</v>
      </c>
      <c r="AB125" s="222">
        <v>127</v>
      </c>
    </row>
    <row r="126" spans="1:28" s="222" customFormat="1" ht="14.4" outlineLevel="2">
      <c r="A126" s="222">
        <v>252</v>
      </c>
      <c r="B126" s="222">
        <v>252116</v>
      </c>
      <c r="C126" s="222">
        <v>5435</v>
      </c>
      <c r="D126" s="223">
        <v>-100</v>
      </c>
      <c r="E126" s="222">
        <v>42125</v>
      </c>
      <c r="F126" s="224" t="s">
        <v>62</v>
      </c>
      <c r="G126" s="225" t="s">
        <v>272</v>
      </c>
      <c r="H126" s="226" t="s">
        <v>272</v>
      </c>
      <c r="I126" s="226"/>
      <c r="J126" s="226">
        <v>303883</v>
      </c>
      <c r="K126" s="222">
        <v>207092</v>
      </c>
      <c r="O126" s="222" t="s">
        <v>214</v>
      </c>
      <c r="P126" s="222" t="s">
        <v>215</v>
      </c>
      <c r="T126" s="222">
        <v>5</v>
      </c>
      <c r="U126" s="222">
        <v>15</v>
      </c>
      <c r="X126" s="222" t="s">
        <v>216</v>
      </c>
      <c r="Y126" s="222">
        <v>112</v>
      </c>
      <c r="Z126" s="222" t="s">
        <v>217</v>
      </c>
      <c r="AA126" s="222" t="s">
        <v>218</v>
      </c>
      <c r="AB126" s="222">
        <v>127</v>
      </c>
    </row>
    <row r="127" spans="1:28" s="222" customFormat="1" ht="14.4" outlineLevel="2">
      <c r="A127" s="222">
        <v>252</v>
      </c>
      <c r="B127" s="222">
        <v>252116</v>
      </c>
      <c r="C127" s="222">
        <v>5435</v>
      </c>
      <c r="D127" s="223">
        <v>100</v>
      </c>
      <c r="E127" s="222">
        <v>42124</v>
      </c>
      <c r="F127" s="224" t="s">
        <v>62</v>
      </c>
      <c r="G127" s="225" t="s">
        <v>272</v>
      </c>
      <c r="H127" s="226" t="s">
        <v>272</v>
      </c>
      <c r="I127" s="226"/>
      <c r="J127" s="226">
        <v>303883</v>
      </c>
      <c r="K127" s="222">
        <v>207092</v>
      </c>
      <c r="O127" s="222" t="s">
        <v>214</v>
      </c>
      <c r="P127" s="222" t="s">
        <v>215</v>
      </c>
      <c r="T127" s="222">
        <v>4</v>
      </c>
      <c r="U127" s="222">
        <v>15</v>
      </c>
      <c r="X127" s="222" t="s">
        <v>216</v>
      </c>
      <c r="Y127" s="222">
        <v>112</v>
      </c>
      <c r="Z127" s="222" t="s">
        <v>217</v>
      </c>
      <c r="AA127" s="222" t="s">
        <v>218</v>
      </c>
      <c r="AB127" s="222">
        <v>127</v>
      </c>
    </row>
    <row r="128" spans="1:28" s="222" customFormat="1" ht="14.4" outlineLevel="2">
      <c r="A128" s="222">
        <v>252</v>
      </c>
      <c r="B128" s="222">
        <v>252116</v>
      </c>
      <c r="C128" s="222">
        <v>5435</v>
      </c>
      <c r="D128" s="223">
        <v>-100</v>
      </c>
      <c r="E128" s="222">
        <v>42156</v>
      </c>
      <c r="F128" s="224" t="s">
        <v>62</v>
      </c>
      <c r="G128" s="225" t="s">
        <v>273</v>
      </c>
      <c r="H128" s="226" t="s">
        <v>273</v>
      </c>
      <c r="I128" s="226"/>
      <c r="J128" s="226">
        <v>304162</v>
      </c>
      <c r="K128" s="222">
        <v>209256</v>
      </c>
      <c r="O128" s="222" t="s">
        <v>214</v>
      </c>
      <c r="P128" s="222" t="s">
        <v>215</v>
      </c>
      <c r="T128" s="222">
        <v>6</v>
      </c>
      <c r="U128" s="222">
        <v>15</v>
      </c>
      <c r="X128" s="222" t="s">
        <v>216</v>
      </c>
      <c r="Y128" s="222">
        <v>112</v>
      </c>
      <c r="Z128" s="222" t="s">
        <v>217</v>
      </c>
      <c r="AA128" s="222" t="s">
        <v>218</v>
      </c>
      <c r="AB128" s="222">
        <v>127</v>
      </c>
    </row>
    <row r="129" spans="1:28" s="222" customFormat="1" ht="14.4" outlineLevel="2">
      <c r="A129" s="222">
        <v>252</v>
      </c>
      <c r="B129" s="222">
        <v>252116</v>
      </c>
      <c r="C129" s="222">
        <v>5435</v>
      </c>
      <c r="D129" s="223">
        <v>100</v>
      </c>
      <c r="E129" s="222">
        <v>42155</v>
      </c>
      <c r="F129" s="224" t="s">
        <v>62</v>
      </c>
      <c r="G129" s="225" t="s">
        <v>273</v>
      </c>
      <c r="H129" s="226" t="s">
        <v>273</v>
      </c>
      <c r="I129" s="226"/>
      <c r="J129" s="226">
        <v>304162</v>
      </c>
      <c r="K129" s="222">
        <v>209256</v>
      </c>
      <c r="O129" s="222" t="s">
        <v>214</v>
      </c>
      <c r="P129" s="222" t="s">
        <v>215</v>
      </c>
      <c r="T129" s="222">
        <v>5</v>
      </c>
      <c r="U129" s="222">
        <v>15</v>
      </c>
      <c r="X129" s="222" t="s">
        <v>216</v>
      </c>
      <c r="Y129" s="222">
        <v>112</v>
      </c>
      <c r="Z129" s="222" t="s">
        <v>217</v>
      </c>
      <c r="AA129" s="222" t="s">
        <v>218</v>
      </c>
      <c r="AB129" s="222">
        <v>127</v>
      </c>
    </row>
    <row r="130" spans="1:28" s="222" customFormat="1" ht="14.4" outlineLevel="2">
      <c r="A130" s="222">
        <v>252</v>
      </c>
      <c r="B130" s="222">
        <v>252116</v>
      </c>
      <c r="C130" s="222">
        <v>5435</v>
      </c>
      <c r="D130" s="223">
        <v>-100</v>
      </c>
      <c r="E130" s="222">
        <v>42186</v>
      </c>
      <c r="F130" s="224" t="s">
        <v>62</v>
      </c>
      <c r="G130" s="225" t="s">
        <v>274</v>
      </c>
      <c r="H130" s="226" t="s">
        <v>274</v>
      </c>
      <c r="I130" s="226"/>
      <c r="J130" s="226">
        <v>304559</v>
      </c>
      <c r="K130" s="222">
        <v>211739</v>
      </c>
      <c r="O130" s="222" t="s">
        <v>214</v>
      </c>
      <c r="P130" s="222" t="s">
        <v>215</v>
      </c>
      <c r="T130" s="222">
        <v>7</v>
      </c>
      <c r="U130" s="222">
        <v>15</v>
      </c>
      <c r="X130" s="222" t="s">
        <v>216</v>
      </c>
      <c r="Y130" s="222">
        <v>112</v>
      </c>
      <c r="Z130" s="222" t="s">
        <v>217</v>
      </c>
      <c r="AA130" s="222" t="s">
        <v>218</v>
      </c>
      <c r="AB130" s="222">
        <v>127</v>
      </c>
    </row>
    <row r="131" spans="1:28" s="222" customFormat="1" ht="14.4" outlineLevel="2">
      <c r="A131" s="222">
        <v>252</v>
      </c>
      <c r="B131" s="222">
        <v>252116</v>
      </c>
      <c r="C131" s="222">
        <v>5435</v>
      </c>
      <c r="D131" s="223">
        <v>100</v>
      </c>
      <c r="E131" s="222">
        <v>42185</v>
      </c>
      <c r="F131" s="224" t="s">
        <v>62</v>
      </c>
      <c r="G131" s="225" t="s">
        <v>274</v>
      </c>
      <c r="H131" s="226" t="s">
        <v>274</v>
      </c>
      <c r="I131" s="226"/>
      <c r="J131" s="226">
        <v>304559</v>
      </c>
      <c r="K131" s="222">
        <v>211739</v>
      </c>
      <c r="O131" s="222" t="s">
        <v>214</v>
      </c>
      <c r="P131" s="222" t="s">
        <v>215</v>
      </c>
      <c r="T131" s="222">
        <v>6</v>
      </c>
      <c r="U131" s="222">
        <v>15</v>
      </c>
      <c r="X131" s="222" t="s">
        <v>216</v>
      </c>
      <c r="Y131" s="222">
        <v>112</v>
      </c>
      <c r="Z131" s="222" t="s">
        <v>217</v>
      </c>
      <c r="AA131" s="222" t="s">
        <v>218</v>
      </c>
      <c r="AB131" s="222">
        <v>127</v>
      </c>
    </row>
    <row r="132" spans="1:28" s="222" customFormat="1" ht="14.4" outlineLevel="2">
      <c r="A132" s="222">
        <v>252</v>
      </c>
      <c r="B132" s="222">
        <v>252116</v>
      </c>
      <c r="C132" s="222">
        <v>5435</v>
      </c>
      <c r="D132" s="223">
        <v>-100</v>
      </c>
      <c r="E132" s="222">
        <v>42217</v>
      </c>
      <c r="F132" s="224" t="s">
        <v>62</v>
      </c>
      <c r="G132" s="225" t="s">
        <v>275</v>
      </c>
      <c r="H132" s="226" t="s">
        <v>275</v>
      </c>
      <c r="I132" s="226"/>
      <c r="J132" s="226">
        <v>305422</v>
      </c>
      <c r="K132" s="222">
        <v>214481</v>
      </c>
      <c r="O132" s="222" t="s">
        <v>214</v>
      </c>
      <c r="P132" s="222" t="s">
        <v>215</v>
      </c>
      <c r="T132" s="222">
        <v>8</v>
      </c>
      <c r="U132" s="222">
        <v>15</v>
      </c>
      <c r="X132" s="222" t="s">
        <v>216</v>
      </c>
      <c r="Y132" s="222">
        <v>112</v>
      </c>
      <c r="Z132" s="222" t="s">
        <v>217</v>
      </c>
      <c r="AA132" s="222" t="s">
        <v>218</v>
      </c>
      <c r="AB132" s="222">
        <v>127</v>
      </c>
    </row>
    <row r="133" spans="1:28" s="222" customFormat="1" ht="14.4" outlineLevel="2">
      <c r="A133" s="222">
        <v>252</v>
      </c>
      <c r="B133" s="222">
        <v>252116</v>
      </c>
      <c r="C133" s="222">
        <v>5435</v>
      </c>
      <c r="D133" s="223">
        <v>100</v>
      </c>
      <c r="E133" s="222">
        <v>42216</v>
      </c>
      <c r="F133" s="224" t="s">
        <v>62</v>
      </c>
      <c r="G133" s="225" t="s">
        <v>275</v>
      </c>
      <c r="H133" s="226" t="s">
        <v>275</v>
      </c>
      <c r="I133" s="226"/>
      <c r="J133" s="226">
        <v>305422</v>
      </c>
      <c r="K133" s="222">
        <v>214481</v>
      </c>
      <c r="O133" s="222" t="s">
        <v>214</v>
      </c>
      <c r="P133" s="222" t="s">
        <v>215</v>
      </c>
      <c r="T133" s="222">
        <v>7</v>
      </c>
      <c r="U133" s="222">
        <v>15</v>
      </c>
      <c r="X133" s="222" t="s">
        <v>216</v>
      </c>
      <c r="Y133" s="222">
        <v>112</v>
      </c>
      <c r="Z133" s="222" t="s">
        <v>217</v>
      </c>
      <c r="AA133" s="222" t="s">
        <v>218</v>
      </c>
      <c r="AB133" s="222">
        <v>127</v>
      </c>
    </row>
    <row r="134" spans="1:28" s="222" customFormat="1" ht="14.4" outlineLevel="2">
      <c r="A134" s="222">
        <v>252</v>
      </c>
      <c r="B134" s="222">
        <v>252116</v>
      </c>
      <c r="C134" s="222">
        <v>5435</v>
      </c>
      <c r="D134" s="223">
        <v>-100</v>
      </c>
      <c r="E134" s="222">
        <v>42248</v>
      </c>
      <c r="F134" s="224" t="s">
        <v>62</v>
      </c>
      <c r="G134" s="225" t="s">
        <v>276</v>
      </c>
      <c r="H134" s="226" t="s">
        <v>276</v>
      </c>
      <c r="I134" s="226"/>
      <c r="J134" s="226">
        <v>305716</v>
      </c>
      <c r="K134" s="222">
        <v>217127</v>
      </c>
      <c r="O134" s="222" t="s">
        <v>214</v>
      </c>
      <c r="P134" s="222" t="s">
        <v>215</v>
      </c>
      <c r="T134" s="222">
        <v>9</v>
      </c>
      <c r="U134" s="222">
        <v>15</v>
      </c>
      <c r="X134" s="222" t="s">
        <v>216</v>
      </c>
      <c r="Y134" s="222">
        <v>112</v>
      </c>
      <c r="Z134" s="222" t="s">
        <v>217</v>
      </c>
      <c r="AA134" s="222" t="s">
        <v>218</v>
      </c>
      <c r="AB134" s="222">
        <v>127</v>
      </c>
    </row>
    <row r="135" spans="1:28" s="222" customFormat="1" ht="14.4" outlineLevel="2">
      <c r="A135" s="222">
        <v>252</v>
      </c>
      <c r="B135" s="222">
        <v>252116</v>
      </c>
      <c r="C135" s="222">
        <v>5435</v>
      </c>
      <c r="D135" s="223">
        <v>100</v>
      </c>
      <c r="E135" s="222">
        <v>42247</v>
      </c>
      <c r="F135" s="224" t="s">
        <v>62</v>
      </c>
      <c r="G135" s="225" t="s">
        <v>276</v>
      </c>
      <c r="H135" s="226" t="s">
        <v>276</v>
      </c>
      <c r="I135" s="226"/>
      <c r="J135" s="226">
        <v>305716</v>
      </c>
      <c r="K135" s="222">
        <v>217127</v>
      </c>
      <c r="O135" s="222" t="s">
        <v>214</v>
      </c>
      <c r="P135" s="222" t="s">
        <v>215</v>
      </c>
      <c r="T135" s="222">
        <v>8</v>
      </c>
      <c r="U135" s="222">
        <v>15</v>
      </c>
      <c r="X135" s="222" t="s">
        <v>216</v>
      </c>
      <c r="Y135" s="222">
        <v>112</v>
      </c>
      <c r="Z135" s="222" t="s">
        <v>217</v>
      </c>
      <c r="AA135" s="222" t="s">
        <v>218</v>
      </c>
      <c r="AB135" s="222">
        <v>127</v>
      </c>
    </row>
    <row r="136" spans="1:28" s="222" customFormat="1" ht="14.4" outlineLevel="2">
      <c r="A136" s="222">
        <v>252</v>
      </c>
      <c r="B136" s="222">
        <v>252116</v>
      </c>
      <c r="C136" s="222">
        <v>5435</v>
      </c>
      <c r="D136" s="223">
        <v>-100</v>
      </c>
      <c r="E136" s="222">
        <v>42278</v>
      </c>
      <c r="F136" s="224" t="s">
        <v>62</v>
      </c>
      <c r="G136" s="225" t="s">
        <v>277</v>
      </c>
      <c r="H136" s="226" t="s">
        <v>277</v>
      </c>
      <c r="I136" s="226"/>
      <c r="J136" s="226">
        <v>305985</v>
      </c>
      <c r="K136" s="222">
        <v>219548</v>
      </c>
      <c r="O136" s="222" t="s">
        <v>214</v>
      </c>
      <c r="P136" s="222" t="s">
        <v>215</v>
      </c>
      <c r="T136" s="222">
        <v>10</v>
      </c>
      <c r="U136" s="222">
        <v>15</v>
      </c>
      <c r="X136" s="222" t="s">
        <v>216</v>
      </c>
      <c r="Y136" s="222">
        <v>112</v>
      </c>
      <c r="Z136" s="222" t="s">
        <v>217</v>
      </c>
      <c r="AA136" s="222" t="s">
        <v>218</v>
      </c>
      <c r="AB136" s="222">
        <v>131</v>
      </c>
    </row>
    <row r="137" spans="1:28" s="222" customFormat="1" ht="14.4" outlineLevel="2">
      <c r="A137" s="222">
        <v>252</v>
      </c>
      <c r="B137" s="222">
        <v>252116</v>
      </c>
      <c r="C137" s="222">
        <v>5435</v>
      </c>
      <c r="D137" s="223">
        <v>100</v>
      </c>
      <c r="E137" s="222">
        <v>42277</v>
      </c>
      <c r="F137" s="224" t="s">
        <v>62</v>
      </c>
      <c r="G137" s="225" t="s">
        <v>277</v>
      </c>
      <c r="H137" s="226" t="s">
        <v>277</v>
      </c>
      <c r="I137" s="226"/>
      <c r="J137" s="226">
        <v>305985</v>
      </c>
      <c r="K137" s="222">
        <v>219548</v>
      </c>
      <c r="O137" s="222" t="s">
        <v>214</v>
      </c>
      <c r="P137" s="222" t="s">
        <v>215</v>
      </c>
      <c r="T137" s="222">
        <v>9</v>
      </c>
      <c r="U137" s="222">
        <v>15</v>
      </c>
      <c r="X137" s="222" t="s">
        <v>216</v>
      </c>
      <c r="Y137" s="222">
        <v>112</v>
      </c>
      <c r="Z137" s="222" t="s">
        <v>217</v>
      </c>
      <c r="AA137" s="222" t="s">
        <v>218</v>
      </c>
      <c r="AB137" s="222">
        <v>131</v>
      </c>
    </row>
    <row r="138" spans="1:28" s="222" customFormat="1" ht="14.4" outlineLevel="2">
      <c r="A138" s="222">
        <v>252</v>
      </c>
      <c r="B138" s="222">
        <v>252116</v>
      </c>
      <c r="C138" s="222">
        <v>5435</v>
      </c>
      <c r="D138" s="223">
        <v>-100</v>
      </c>
      <c r="E138" s="222">
        <v>42309</v>
      </c>
      <c r="F138" s="224" t="s">
        <v>62</v>
      </c>
      <c r="G138" s="225" t="s">
        <v>278</v>
      </c>
      <c r="H138" s="226" t="s">
        <v>278</v>
      </c>
      <c r="I138" s="226"/>
      <c r="J138" s="226">
        <v>306290</v>
      </c>
      <c r="K138" s="222">
        <v>221892</v>
      </c>
      <c r="O138" s="222" t="s">
        <v>214</v>
      </c>
      <c r="P138" s="222" t="s">
        <v>215</v>
      </c>
      <c r="T138" s="222">
        <v>11</v>
      </c>
      <c r="U138" s="222">
        <v>15</v>
      </c>
      <c r="X138" s="222" t="s">
        <v>216</v>
      </c>
      <c r="Y138" s="222">
        <v>112</v>
      </c>
      <c r="Z138" s="222" t="s">
        <v>217</v>
      </c>
      <c r="AA138" s="222" t="s">
        <v>218</v>
      </c>
      <c r="AB138" s="222">
        <v>178</v>
      </c>
    </row>
    <row r="139" spans="1:28" s="222" customFormat="1" ht="14.4" outlineLevel="2">
      <c r="A139" s="222">
        <v>252</v>
      </c>
      <c r="B139" s="222">
        <v>252116</v>
      </c>
      <c r="C139" s="222">
        <v>5435</v>
      </c>
      <c r="D139" s="223">
        <v>100</v>
      </c>
      <c r="E139" s="222">
        <v>42308</v>
      </c>
      <c r="F139" s="224" t="s">
        <v>62</v>
      </c>
      <c r="G139" s="225" t="s">
        <v>278</v>
      </c>
      <c r="H139" s="226" t="s">
        <v>278</v>
      </c>
      <c r="I139" s="226"/>
      <c r="J139" s="226">
        <v>306290</v>
      </c>
      <c r="K139" s="222">
        <v>221892</v>
      </c>
      <c r="O139" s="222" t="s">
        <v>214</v>
      </c>
      <c r="P139" s="222" t="s">
        <v>215</v>
      </c>
      <c r="T139" s="222">
        <v>10</v>
      </c>
      <c r="U139" s="222">
        <v>15</v>
      </c>
      <c r="X139" s="222" t="s">
        <v>216</v>
      </c>
      <c r="Y139" s="222">
        <v>112</v>
      </c>
      <c r="Z139" s="222" t="s">
        <v>217</v>
      </c>
      <c r="AA139" s="222" t="s">
        <v>218</v>
      </c>
      <c r="AB139" s="222">
        <v>178</v>
      </c>
    </row>
    <row r="140" spans="1:28" s="222" customFormat="1" ht="14.4" outlineLevel="2">
      <c r="A140" s="222">
        <v>252</v>
      </c>
      <c r="B140" s="222">
        <v>252116</v>
      </c>
      <c r="C140" s="222">
        <v>5435</v>
      </c>
      <c r="D140" s="223">
        <v>-100</v>
      </c>
      <c r="E140" s="222">
        <v>42339</v>
      </c>
      <c r="F140" s="224" t="s">
        <v>62</v>
      </c>
      <c r="G140" s="225" t="s">
        <v>279</v>
      </c>
      <c r="H140" s="226" t="s">
        <v>279</v>
      </c>
      <c r="I140" s="226"/>
      <c r="J140" s="226">
        <v>306561</v>
      </c>
      <c r="K140" s="222">
        <v>224058</v>
      </c>
      <c r="O140" s="222" t="s">
        <v>214</v>
      </c>
      <c r="P140" s="222" t="s">
        <v>215</v>
      </c>
      <c r="T140" s="222">
        <v>12</v>
      </c>
      <c r="U140" s="222">
        <v>15</v>
      </c>
      <c r="X140" s="222" t="s">
        <v>216</v>
      </c>
      <c r="Y140" s="222">
        <v>112</v>
      </c>
      <c r="Z140" s="222" t="s">
        <v>217</v>
      </c>
      <c r="AA140" s="222" t="s">
        <v>218</v>
      </c>
      <c r="AB140" s="222">
        <v>41</v>
      </c>
    </row>
    <row r="141" spans="1:28" s="222" customFormat="1" ht="16.2" outlineLevel="1">
      <c r="A141" s="222">
        <v>252</v>
      </c>
      <c r="B141" s="222">
        <v>252116</v>
      </c>
      <c r="C141" s="222">
        <v>5435</v>
      </c>
      <c r="D141" s="223">
        <v>100</v>
      </c>
      <c r="E141" s="222">
        <v>42338</v>
      </c>
      <c r="F141" s="224" t="s">
        <v>62</v>
      </c>
      <c r="G141" s="225" t="s">
        <v>279</v>
      </c>
      <c r="H141" s="240" t="s">
        <v>279</v>
      </c>
      <c r="I141" s="240"/>
      <c r="J141" s="240">
        <v>306561</v>
      </c>
      <c r="K141" s="222">
        <v>224058</v>
      </c>
      <c r="O141" s="222" t="s">
        <v>214</v>
      </c>
      <c r="P141" s="222" t="s">
        <v>215</v>
      </c>
      <c r="T141" s="222">
        <v>11</v>
      </c>
      <c r="U141" s="222">
        <v>15</v>
      </c>
      <c r="X141" s="222" t="s">
        <v>216</v>
      </c>
      <c r="Y141" s="222">
        <v>112</v>
      </c>
      <c r="Z141" s="222" t="s">
        <v>217</v>
      </c>
      <c r="AA141" s="222" t="s">
        <v>218</v>
      </c>
      <c r="AB141" s="222">
        <v>41</v>
      </c>
    </row>
    <row r="142" spans="1:28" s="222" customFormat="1" ht="14.4">
      <c r="A142" s="222">
        <v>252</v>
      </c>
      <c r="B142" s="222">
        <v>252116</v>
      </c>
      <c r="C142" s="222">
        <v>5435</v>
      </c>
      <c r="D142" s="223">
        <v>-657.46</v>
      </c>
      <c r="E142" s="222">
        <v>42369</v>
      </c>
      <c r="F142" s="222" t="s">
        <v>62</v>
      </c>
      <c r="G142" s="222" t="s">
        <v>280</v>
      </c>
      <c r="H142" s="226" t="s">
        <v>281</v>
      </c>
      <c r="I142" s="226"/>
      <c r="J142" s="226">
        <v>306944</v>
      </c>
      <c r="K142" s="222">
        <v>226790</v>
      </c>
      <c r="O142" s="222" t="s">
        <v>214</v>
      </c>
      <c r="P142" s="222" t="s">
        <v>215</v>
      </c>
      <c r="T142" s="222">
        <v>12</v>
      </c>
      <c r="U142" s="222">
        <v>15</v>
      </c>
      <c r="X142" s="222" t="s">
        <v>216</v>
      </c>
      <c r="Y142" s="222">
        <v>102</v>
      </c>
      <c r="Z142" s="222" t="s">
        <v>217</v>
      </c>
      <c r="AA142" s="222" t="s">
        <v>218</v>
      </c>
      <c r="AB142" s="222">
        <v>285</v>
      </c>
    </row>
    <row r="143" spans="1:28">
      <c r="A143" s="203">
        <v>252</v>
      </c>
      <c r="B143" s="203">
        <v>252116</v>
      </c>
      <c r="C143" s="203">
        <v>5435</v>
      </c>
      <c r="D143" s="214">
        <v>50</v>
      </c>
      <c r="E143" s="203">
        <v>42038</v>
      </c>
      <c r="F143" s="203" t="s">
        <v>62</v>
      </c>
      <c r="G143" s="203" t="s">
        <v>281</v>
      </c>
      <c r="H143" s="211" t="s">
        <v>282</v>
      </c>
      <c r="J143" s="211">
        <v>660653</v>
      </c>
      <c r="K143" s="203">
        <v>200282</v>
      </c>
      <c r="P143" s="203" t="s">
        <v>245</v>
      </c>
      <c r="T143" s="203">
        <v>2</v>
      </c>
      <c r="U143" s="203">
        <v>15</v>
      </c>
      <c r="W143" s="203">
        <v>3008704</v>
      </c>
      <c r="X143" s="203" t="s">
        <v>216</v>
      </c>
      <c r="Y143" s="203">
        <v>252</v>
      </c>
      <c r="Z143" s="203" t="s">
        <v>222</v>
      </c>
      <c r="AA143" s="203" t="s">
        <v>218</v>
      </c>
      <c r="AB143" s="203">
        <v>1</v>
      </c>
    </row>
    <row r="144" spans="1:28">
      <c r="A144" s="203">
        <v>252</v>
      </c>
      <c r="B144" s="203">
        <v>252116</v>
      </c>
      <c r="C144" s="203">
        <v>5435</v>
      </c>
      <c r="D144" s="214">
        <v>50</v>
      </c>
      <c r="E144" s="203">
        <v>42068</v>
      </c>
      <c r="F144" s="203" t="s">
        <v>62</v>
      </c>
      <c r="G144" s="203" t="s">
        <v>281</v>
      </c>
      <c r="H144" s="211" t="s">
        <v>283</v>
      </c>
      <c r="J144" s="211">
        <v>667766</v>
      </c>
      <c r="K144" s="203">
        <v>202524</v>
      </c>
      <c r="P144" s="203" t="s">
        <v>245</v>
      </c>
      <c r="T144" s="203">
        <v>3</v>
      </c>
      <c r="U144" s="203">
        <v>15</v>
      </c>
      <c r="W144" s="203">
        <v>3008704</v>
      </c>
      <c r="X144" s="203" t="s">
        <v>216</v>
      </c>
      <c r="Y144" s="203">
        <v>252</v>
      </c>
      <c r="Z144" s="203" t="s">
        <v>222</v>
      </c>
      <c r="AA144" s="203" t="s">
        <v>218</v>
      </c>
      <c r="AB144" s="203">
        <v>1</v>
      </c>
    </row>
    <row r="145" spans="1:28">
      <c r="A145" s="203">
        <v>252</v>
      </c>
      <c r="B145" s="203">
        <v>252116</v>
      </c>
      <c r="C145" s="203">
        <v>5435</v>
      </c>
      <c r="D145" s="214">
        <v>50</v>
      </c>
      <c r="E145" s="203">
        <v>42101</v>
      </c>
      <c r="F145" s="203" t="s">
        <v>62</v>
      </c>
      <c r="G145" s="203" t="s">
        <v>281</v>
      </c>
      <c r="H145" s="211" t="s">
        <v>284</v>
      </c>
      <c r="J145" s="211">
        <v>675092</v>
      </c>
      <c r="K145" s="203">
        <v>205060</v>
      </c>
      <c r="P145" s="203" t="s">
        <v>245</v>
      </c>
      <c r="T145" s="203">
        <v>4</v>
      </c>
      <c r="U145" s="203">
        <v>15</v>
      </c>
      <c r="W145" s="203">
        <v>3008704</v>
      </c>
      <c r="X145" s="203" t="s">
        <v>216</v>
      </c>
      <c r="Y145" s="203">
        <v>252</v>
      </c>
      <c r="Z145" s="203" t="s">
        <v>222</v>
      </c>
      <c r="AA145" s="203" t="s">
        <v>218</v>
      </c>
      <c r="AB145" s="203">
        <v>1</v>
      </c>
    </row>
    <row r="146" spans="1:28">
      <c r="A146" s="203">
        <v>252</v>
      </c>
      <c r="B146" s="203">
        <v>252116</v>
      </c>
      <c r="C146" s="203">
        <v>5435</v>
      </c>
      <c r="D146" s="214">
        <v>50</v>
      </c>
      <c r="E146" s="203">
        <v>42129</v>
      </c>
      <c r="F146" s="203" t="s">
        <v>62</v>
      </c>
      <c r="G146" s="203" t="s">
        <v>281</v>
      </c>
      <c r="H146" s="211" t="s">
        <v>285</v>
      </c>
      <c r="J146" s="211">
        <v>681417</v>
      </c>
      <c r="K146" s="203">
        <v>207254</v>
      </c>
      <c r="P146" s="203" t="s">
        <v>245</v>
      </c>
      <c r="T146" s="203">
        <v>5</v>
      </c>
      <c r="U146" s="203">
        <v>15</v>
      </c>
      <c r="W146" s="203">
        <v>3008704</v>
      </c>
      <c r="X146" s="203" t="s">
        <v>216</v>
      </c>
      <c r="Y146" s="203">
        <v>252</v>
      </c>
      <c r="Z146" s="203" t="s">
        <v>222</v>
      </c>
      <c r="AA146" s="203" t="s">
        <v>218</v>
      </c>
      <c r="AB146" s="203">
        <v>1</v>
      </c>
    </row>
    <row r="147" spans="1:28">
      <c r="A147" s="203">
        <v>252</v>
      </c>
      <c r="B147" s="203">
        <v>252116</v>
      </c>
      <c r="C147" s="203">
        <v>5435</v>
      </c>
      <c r="D147" s="214">
        <v>50</v>
      </c>
      <c r="E147" s="203">
        <v>42157</v>
      </c>
      <c r="F147" s="203" t="s">
        <v>62</v>
      </c>
      <c r="G147" s="203" t="s">
        <v>281</v>
      </c>
      <c r="H147" s="211" t="s">
        <v>286</v>
      </c>
      <c r="J147" s="211">
        <v>687281</v>
      </c>
      <c r="K147" s="203">
        <v>209175</v>
      </c>
      <c r="P147" s="203" t="s">
        <v>245</v>
      </c>
      <c r="T147" s="203">
        <v>6</v>
      </c>
      <c r="U147" s="203">
        <v>15</v>
      </c>
      <c r="W147" s="203">
        <v>3008704</v>
      </c>
      <c r="X147" s="203" t="s">
        <v>216</v>
      </c>
      <c r="Y147" s="203">
        <v>252</v>
      </c>
      <c r="Z147" s="203" t="s">
        <v>222</v>
      </c>
      <c r="AA147" s="203" t="s">
        <v>218</v>
      </c>
      <c r="AB147" s="203">
        <v>1</v>
      </c>
    </row>
    <row r="148" spans="1:28">
      <c r="A148" s="203">
        <v>252</v>
      </c>
      <c r="B148" s="203">
        <v>252116</v>
      </c>
      <c r="C148" s="203">
        <v>5435</v>
      </c>
      <c r="D148" s="214">
        <v>50</v>
      </c>
      <c r="E148" s="203">
        <v>42192</v>
      </c>
      <c r="F148" s="203" t="s">
        <v>62</v>
      </c>
      <c r="G148" s="203" t="s">
        <v>281</v>
      </c>
      <c r="H148" s="211" t="s">
        <v>287</v>
      </c>
      <c r="J148" s="211">
        <v>695825</v>
      </c>
      <c r="K148" s="203">
        <v>212038</v>
      </c>
      <c r="P148" s="203" t="s">
        <v>245</v>
      </c>
      <c r="T148" s="203">
        <v>7</v>
      </c>
      <c r="U148" s="203">
        <v>15</v>
      </c>
      <c r="W148" s="203">
        <v>3008704</v>
      </c>
      <c r="X148" s="203" t="s">
        <v>216</v>
      </c>
      <c r="Y148" s="203">
        <v>252</v>
      </c>
      <c r="Z148" s="203" t="s">
        <v>222</v>
      </c>
      <c r="AA148" s="203" t="s">
        <v>218</v>
      </c>
      <c r="AB148" s="203">
        <v>1</v>
      </c>
    </row>
    <row r="149" spans="1:28">
      <c r="A149" s="203">
        <v>252</v>
      </c>
      <c r="B149" s="203">
        <v>252116</v>
      </c>
      <c r="C149" s="203">
        <v>5435</v>
      </c>
      <c r="D149" s="214">
        <v>50</v>
      </c>
      <c r="E149" s="203">
        <v>42219</v>
      </c>
      <c r="F149" s="203" t="s">
        <v>62</v>
      </c>
      <c r="G149" s="203" t="s">
        <v>281</v>
      </c>
      <c r="H149" s="211" t="s">
        <v>288</v>
      </c>
      <c r="J149" s="211">
        <v>702579</v>
      </c>
      <c r="K149" s="203">
        <v>214282</v>
      </c>
      <c r="P149" s="203" t="s">
        <v>245</v>
      </c>
      <c r="T149" s="203">
        <v>8</v>
      </c>
      <c r="U149" s="203">
        <v>15</v>
      </c>
      <c r="W149" s="203">
        <v>3008704</v>
      </c>
      <c r="X149" s="203" t="s">
        <v>216</v>
      </c>
      <c r="Y149" s="203">
        <v>252</v>
      </c>
      <c r="Z149" s="203" t="s">
        <v>222</v>
      </c>
      <c r="AA149" s="203" t="s">
        <v>218</v>
      </c>
      <c r="AB149" s="203">
        <v>1</v>
      </c>
    </row>
    <row r="150" spans="1:28">
      <c r="A150" s="203">
        <v>252</v>
      </c>
      <c r="B150" s="203">
        <v>252116</v>
      </c>
      <c r="C150" s="203">
        <v>5435</v>
      </c>
      <c r="D150" s="214">
        <v>50</v>
      </c>
      <c r="E150" s="203">
        <v>42249</v>
      </c>
      <c r="F150" s="203" t="s">
        <v>62</v>
      </c>
      <c r="G150" s="203" t="s">
        <v>281</v>
      </c>
      <c r="H150" s="211" t="s">
        <v>289</v>
      </c>
      <c r="J150" s="211">
        <v>710142</v>
      </c>
      <c r="K150" s="203">
        <v>217025</v>
      </c>
      <c r="P150" s="203" t="s">
        <v>245</v>
      </c>
      <c r="T150" s="203">
        <v>9</v>
      </c>
      <c r="U150" s="203">
        <v>15</v>
      </c>
      <c r="W150" s="203">
        <v>3008704</v>
      </c>
      <c r="X150" s="203" t="s">
        <v>216</v>
      </c>
      <c r="Y150" s="203">
        <v>252</v>
      </c>
      <c r="Z150" s="203" t="s">
        <v>222</v>
      </c>
      <c r="AA150" s="203" t="s">
        <v>218</v>
      </c>
      <c r="AB150" s="203">
        <v>1</v>
      </c>
    </row>
    <row r="151" spans="1:28">
      <c r="A151" s="203">
        <v>252</v>
      </c>
      <c r="B151" s="203">
        <v>252116</v>
      </c>
      <c r="C151" s="203">
        <v>5435</v>
      </c>
      <c r="D151" s="214">
        <v>50</v>
      </c>
      <c r="E151" s="203">
        <v>42284</v>
      </c>
      <c r="F151" s="203" t="s">
        <v>62</v>
      </c>
      <c r="G151" s="203" t="s">
        <v>281</v>
      </c>
      <c r="H151" s="211" t="s">
        <v>290</v>
      </c>
      <c r="J151" s="211">
        <v>718941</v>
      </c>
      <c r="K151" s="203">
        <v>219941</v>
      </c>
      <c r="P151" s="203" t="s">
        <v>245</v>
      </c>
      <c r="T151" s="203">
        <v>10</v>
      </c>
      <c r="U151" s="203">
        <v>15</v>
      </c>
      <c r="W151" s="203">
        <v>3008704</v>
      </c>
      <c r="X151" s="203" t="s">
        <v>216</v>
      </c>
      <c r="Y151" s="203">
        <v>252</v>
      </c>
      <c r="Z151" s="203" t="s">
        <v>222</v>
      </c>
      <c r="AA151" s="203" t="s">
        <v>218</v>
      </c>
      <c r="AB151" s="203">
        <v>1</v>
      </c>
    </row>
    <row r="152" spans="1:28">
      <c r="A152" s="203">
        <v>252</v>
      </c>
      <c r="B152" s="203">
        <v>252116</v>
      </c>
      <c r="C152" s="203">
        <v>5435</v>
      </c>
      <c r="D152" s="214">
        <v>50</v>
      </c>
      <c r="E152" s="203">
        <v>42311</v>
      </c>
      <c r="F152" s="203" t="s">
        <v>62</v>
      </c>
      <c r="G152" s="203" t="s">
        <v>281</v>
      </c>
      <c r="H152" s="211" t="s">
        <v>291</v>
      </c>
      <c r="J152" s="211">
        <v>724725</v>
      </c>
      <c r="K152" s="203">
        <v>221846</v>
      </c>
      <c r="P152" s="203" t="s">
        <v>245</v>
      </c>
      <c r="T152" s="203">
        <v>11</v>
      </c>
      <c r="U152" s="203">
        <v>15</v>
      </c>
      <c r="W152" s="203">
        <v>3008704</v>
      </c>
      <c r="X152" s="203" t="s">
        <v>216</v>
      </c>
      <c r="Y152" s="203">
        <v>252</v>
      </c>
      <c r="Z152" s="203" t="s">
        <v>222</v>
      </c>
      <c r="AA152" s="203" t="s">
        <v>218</v>
      </c>
      <c r="AB152" s="203">
        <v>1</v>
      </c>
    </row>
    <row r="153" spans="1:28">
      <c r="A153" s="203">
        <v>252</v>
      </c>
      <c r="B153" s="203">
        <v>252116</v>
      </c>
      <c r="C153" s="203">
        <v>5435</v>
      </c>
      <c r="D153" s="214">
        <v>50</v>
      </c>
      <c r="E153" s="203">
        <v>42345</v>
      </c>
      <c r="F153" s="203" t="s">
        <v>62</v>
      </c>
      <c r="G153" s="203" t="s">
        <v>281</v>
      </c>
      <c r="H153" s="211" t="s">
        <v>292</v>
      </c>
      <c r="J153" s="211">
        <v>732523</v>
      </c>
      <c r="K153" s="203">
        <v>224356</v>
      </c>
      <c r="P153" s="203" t="s">
        <v>245</v>
      </c>
      <c r="T153" s="203">
        <v>12</v>
      </c>
      <c r="U153" s="203">
        <v>15</v>
      </c>
      <c r="W153" s="203">
        <v>3008704</v>
      </c>
      <c r="X153" s="203" t="s">
        <v>216</v>
      </c>
      <c r="Y153" s="203">
        <v>252</v>
      </c>
      <c r="Z153" s="203" t="s">
        <v>222</v>
      </c>
      <c r="AA153" s="203" t="s">
        <v>218</v>
      </c>
      <c r="AB153" s="203">
        <v>1</v>
      </c>
    </row>
    <row r="154" spans="1:28" s="222" customFormat="1" ht="14.4">
      <c r="A154" s="222">
        <v>252</v>
      </c>
      <c r="B154" s="222">
        <v>252116</v>
      </c>
      <c r="C154" s="222">
        <v>5435</v>
      </c>
      <c r="D154" s="223">
        <v>657.46</v>
      </c>
      <c r="E154" s="222">
        <v>42369</v>
      </c>
      <c r="F154" s="222" t="s">
        <v>62</v>
      </c>
      <c r="G154" s="222" t="s">
        <v>281</v>
      </c>
      <c r="H154" s="226" t="s">
        <v>293</v>
      </c>
      <c r="I154" s="226"/>
      <c r="J154" s="226">
        <v>738513</v>
      </c>
      <c r="K154" s="222">
        <v>226125</v>
      </c>
      <c r="O154" s="222" t="s">
        <v>222</v>
      </c>
      <c r="P154" s="222" t="s">
        <v>245</v>
      </c>
      <c r="T154" s="222">
        <v>12</v>
      </c>
      <c r="U154" s="222">
        <v>15</v>
      </c>
      <c r="W154" s="222">
        <v>3008704</v>
      </c>
      <c r="X154" s="222" t="s">
        <v>216</v>
      </c>
      <c r="Y154" s="222">
        <v>252</v>
      </c>
      <c r="Z154" s="222" t="s">
        <v>222</v>
      </c>
      <c r="AA154" s="222" t="s">
        <v>218</v>
      </c>
      <c r="AB154" s="222">
        <v>1</v>
      </c>
    </row>
    <row r="155" spans="1:28">
      <c r="A155" s="203">
        <v>252</v>
      </c>
      <c r="B155" s="203">
        <v>252116</v>
      </c>
      <c r="C155" s="203">
        <v>5435</v>
      </c>
      <c r="D155" s="214">
        <v>50</v>
      </c>
      <c r="E155" s="203">
        <v>42369</v>
      </c>
      <c r="F155" s="203" t="s">
        <v>62</v>
      </c>
      <c r="G155" s="203" t="s">
        <v>281</v>
      </c>
      <c r="H155" s="211" t="s">
        <v>294</v>
      </c>
      <c r="J155" s="211">
        <v>738523</v>
      </c>
      <c r="K155" s="203">
        <v>226144</v>
      </c>
      <c r="P155" s="203" t="s">
        <v>245</v>
      </c>
      <c r="T155" s="203">
        <v>12</v>
      </c>
      <c r="U155" s="203">
        <v>15</v>
      </c>
      <c r="W155" s="203">
        <v>3008704</v>
      </c>
      <c r="X155" s="203" t="s">
        <v>216</v>
      </c>
      <c r="Y155" s="203">
        <v>252</v>
      </c>
      <c r="Z155" s="203" t="s">
        <v>222</v>
      </c>
      <c r="AA155" s="203" t="s">
        <v>218</v>
      </c>
      <c r="AB155" s="203">
        <v>1</v>
      </c>
    </row>
    <row r="156" spans="1:28" ht="16.2" thickBot="1">
      <c r="B156" s="219" t="s">
        <v>263</v>
      </c>
      <c r="C156" s="219"/>
      <c r="D156" s="239">
        <f>SUM(D120:D155)</f>
        <v>600</v>
      </c>
    </row>
    <row r="157" spans="1:28" ht="16.2" thickTop="1">
      <c r="B157" s="219"/>
      <c r="C157" s="219"/>
      <c r="D157" s="241"/>
    </row>
    <row r="158" spans="1:28">
      <c r="A158" s="203">
        <v>252</v>
      </c>
      <c r="B158" s="203">
        <v>252117</v>
      </c>
      <c r="C158" s="203">
        <v>5435</v>
      </c>
      <c r="D158" s="214">
        <v>-3400</v>
      </c>
      <c r="E158" s="203">
        <v>42005</v>
      </c>
      <c r="F158" s="203" t="s">
        <v>62</v>
      </c>
      <c r="G158" s="203" t="s">
        <v>295</v>
      </c>
      <c r="H158" s="211" t="s">
        <v>295</v>
      </c>
      <c r="J158" s="211">
        <v>302709</v>
      </c>
      <c r="K158" s="203">
        <v>198407</v>
      </c>
      <c r="O158" s="203" t="s">
        <v>214</v>
      </c>
      <c r="P158" s="203" t="s">
        <v>215</v>
      </c>
      <c r="T158" s="203">
        <v>1</v>
      </c>
      <c r="U158" s="203">
        <v>15</v>
      </c>
      <c r="X158" s="203" t="s">
        <v>216</v>
      </c>
      <c r="Y158" s="203">
        <v>112</v>
      </c>
      <c r="Z158" s="203" t="s">
        <v>217</v>
      </c>
      <c r="AA158" s="203" t="s">
        <v>218</v>
      </c>
      <c r="AB158" s="203">
        <v>39</v>
      </c>
    </row>
    <row r="159" spans="1:28">
      <c r="A159" s="203">
        <v>252</v>
      </c>
      <c r="B159" s="203">
        <v>252117</v>
      </c>
      <c r="C159" s="203">
        <v>5435</v>
      </c>
      <c r="D159" s="214">
        <v>-8300</v>
      </c>
      <c r="E159" s="203">
        <v>42036</v>
      </c>
      <c r="F159" s="203" t="s">
        <v>62</v>
      </c>
      <c r="G159" s="203" t="s">
        <v>269</v>
      </c>
      <c r="H159" s="211" t="s">
        <v>269</v>
      </c>
      <c r="J159" s="211">
        <v>303018</v>
      </c>
      <c r="K159" s="203">
        <v>200332</v>
      </c>
      <c r="O159" s="203" t="s">
        <v>214</v>
      </c>
      <c r="P159" s="203" t="s">
        <v>215</v>
      </c>
      <c r="T159" s="203">
        <v>2</v>
      </c>
      <c r="U159" s="203">
        <v>15</v>
      </c>
      <c r="X159" s="203" t="s">
        <v>216</v>
      </c>
      <c r="Y159" s="203">
        <v>112</v>
      </c>
      <c r="Z159" s="203" t="s">
        <v>217</v>
      </c>
      <c r="AA159" s="203" t="s">
        <v>218</v>
      </c>
      <c r="AB159" s="203">
        <v>39</v>
      </c>
    </row>
    <row r="160" spans="1:28">
      <c r="A160" s="203">
        <v>252</v>
      </c>
      <c r="B160" s="203">
        <v>252117</v>
      </c>
      <c r="C160" s="203">
        <v>5435</v>
      </c>
      <c r="D160" s="214">
        <v>8300</v>
      </c>
      <c r="E160" s="203">
        <v>42035</v>
      </c>
      <c r="F160" s="203" t="s">
        <v>62</v>
      </c>
      <c r="G160" s="203" t="s">
        <v>269</v>
      </c>
      <c r="H160" s="211" t="s">
        <v>269</v>
      </c>
      <c r="J160" s="211">
        <v>303018</v>
      </c>
      <c r="K160" s="203">
        <v>200332</v>
      </c>
      <c r="O160" s="203" t="s">
        <v>214</v>
      </c>
      <c r="P160" s="203" t="s">
        <v>215</v>
      </c>
      <c r="T160" s="203">
        <v>1</v>
      </c>
      <c r="U160" s="203">
        <v>15</v>
      </c>
      <c r="X160" s="203" t="s">
        <v>216</v>
      </c>
      <c r="Y160" s="203">
        <v>112</v>
      </c>
      <c r="Z160" s="203" t="s">
        <v>217</v>
      </c>
      <c r="AA160" s="203" t="s">
        <v>218</v>
      </c>
      <c r="AB160" s="203">
        <v>39</v>
      </c>
    </row>
    <row r="161" spans="1:28">
      <c r="A161" s="203">
        <v>252</v>
      </c>
      <c r="B161" s="203">
        <v>252117</v>
      </c>
      <c r="C161" s="203">
        <v>5435</v>
      </c>
      <c r="D161" s="214">
        <v>-7800</v>
      </c>
      <c r="E161" s="203">
        <v>42064</v>
      </c>
      <c r="F161" s="203" t="s">
        <v>62</v>
      </c>
      <c r="G161" s="203" t="s">
        <v>270</v>
      </c>
      <c r="H161" s="211" t="s">
        <v>270</v>
      </c>
      <c r="J161" s="211">
        <v>303290</v>
      </c>
      <c r="K161" s="203">
        <v>202316</v>
      </c>
      <c r="O161" s="203" t="s">
        <v>214</v>
      </c>
      <c r="P161" s="203" t="s">
        <v>215</v>
      </c>
      <c r="T161" s="203">
        <v>3</v>
      </c>
      <c r="U161" s="203">
        <v>15</v>
      </c>
      <c r="X161" s="203" t="s">
        <v>216</v>
      </c>
      <c r="Y161" s="203">
        <v>112</v>
      </c>
      <c r="Z161" s="203" t="s">
        <v>217</v>
      </c>
      <c r="AA161" s="203" t="s">
        <v>218</v>
      </c>
      <c r="AB161" s="203">
        <v>37</v>
      </c>
    </row>
    <row r="162" spans="1:28">
      <c r="A162" s="203">
        <v>252</v>
      </c>
      <c r="B162" s="203">
        <v>252117</v>
      </c>
      <c r="C162" s="203">
        <v>5435</v>
      </c>
      <c r="D162" s="214">
        <v>7800</v>
      </c>
      <c r="E162" s="203">
        <v>42063</v>
      </c>
      <c r="F162" s="203" t="s">
        <v>62</v>
      </c>
      <c r="G162" s="203" t="s">
        <v>270</v>
      </c>
      <c r="H162" s="211" t="s">
        <v>270</v>
      </c>
      <c r="J162" s="211">
        <v>303290</v>
      </c>
      <c r="K162" s="203">
        <v>202316</v>
      </c>
      <c r="O162" s="203" t="s">
        <v>214</v>
      </c>
      <c r="P162" s="203" t="s">
        <v>215</v>
      </c>
      <c r="T162" s="203">
        <v>2</v>
      </c>
      <c r="U162" s="203">
        <v>15</v>
      </c>
      <c r="X162" s="203" t="s">
        <v>216</v>
      </c>
      <c r="Y162" s="203">
        <v>112</v>
      </c>
      <c r="Z162" s="203" t="s">
        <v>217</v>
      </c>
      <c r="AA162" s="203" t="s">
        <v>218</v>
      </c>
      <c r="AB162" s="203">
        <v>37</v>
      </c>
    </row>
    <row r="163" spans="1:28">
      <c r="A163" s="203">
        <v>252</v>
      </c>
      <c r="B163" s="203">
        <v>252117</v>
      </c>
      <c r="C163" s="203">
        <v>5435</v>
      </c>
      <c r="D163" s="214">
        <v>-6300</v>
      </c>
      <c r="E163" s="203">
        <v>42095</v>
      </c>
      <c r="F163" s="203" t="s">
        <v>62</v>
      </c>
      <c r="G163" s="203" t="s">
        <v>271</v>
      </c>
      <c r="H163" s="211" t="s">
        <v>271</v>
      </c>
      <c r="J163" s="211">
        <v>303612</v>
      </c>
      <c r="K163" s="203">
        <v>204722</v>
      </c>
      <c r="O163" s="203" t="s">
        <v>214</v>
      </c>
      <c r="P163" s="203" t="s">
        <v>215</v>
      </c>
      <c r="T163" s="203">
        <v>4</v>
      </c>
      <c r="U163" s="203">
        <v>15</v>
      </c>
      <c r="X163" s="203" t="s">
        <v>216</v>
      </c>
      <c r="Y163" s="203">
        <v>112</v>
      </c>
      <c r="Z163" s="203" t="s">
        <v>217</v>
      </c>
      <c r="AA163" s="203" t="s">
        <v>218</v>
      </c>
      <c r="AB163" s="203">
        <v>37</v>
      </c>
    </row>
    <row r="164" spans="1:28">
      <c r="A164" s="203">
        <v>252</v>
      </c>
      <c r="B164" s="203">
        <v>252117</v>
      </c>
      <c r="C164" s="203">
        <v>5435</v>
      </c>
      <c r="D164" s="214">
        <v>6300</v>
      </c>
      <c r="E164" s="203">
        <v>42094</v>
      </c>
      <c r="F164" s="203" t="s">
        <v>62</v>
      </c>
      <c r="G164" s="203" t="s">
        <v>271</v>
      </c>
      <c r="H164" s="211" t="s">
        <v>271</v>
      </c>
      <c r="J164" s="211">
        <v>303612</v>
      </c>
      <c r="K164" s="203">
        <v>204722</v>
      </c>
      <c r="O164" s="203" t="s">
        <v>214</v>
      </c>
      <c r="P164" s="203" t="s">
        <v>215</v>
      </c>
      <c r="T164" s="203">
        <v>3</v>
      </c>
      <c r="U164" s="203">
        <v>15</v>
      </c>
      <c r="X164" s="203" t="s">
        <v>216</v>
      </c>
      <c r="Y164" s="203">
        <v>112</v>
      </c>
      <c r="Z164" s="203" t="s">
        <v>217</v>
      </c>
      <c r="AA164" s="203" t="s">
        <v>218</v>
      </c>
      <c r="AB164" s="203">
        <v>37</v>
      </c>
    </row>
    <row r="165" spans="1:28">
      <c r="A165" s="203">
        <v>252</v>
      </c>
      <c r="B165" s="203">
        <v>252117</v>
      </c>
      <c r="C165" s="203">
        <v>5435</v>
      </c>
      <c r="D165" s="214">
        <v>-7100</v>
      </c>
      <c r="E165" s="203">
        <v>42125</v>
      </c>
      <c r="F165" s="203" t="s">
        <v>62</v>
      </c>
      <c r="G165" s="203" t="s">
        <v>272</v>
      </c>
      <c r="H165" s="211" t="s">
        <v>272</v>
      </c>
      <c r="J165" s="211">
        <v>303883</v>
      </c>
      <c r="K165" s="203">
        <v>207092</v>
      </c>
      <c r="O165" s="203" t="s">
        <v>214</v>
      </c>
      <c r="P165" s="203" t="s">
        <v>215</v>
      </c>
      <c r="T165" s="203">
        <v>5</v>
      </c>
      <c r="U165" s="203">
        <v>15</v>
      </c>
      <c r="X165" s="203" t="s">
        <v>216</v>
      </c>
      <c r="Y165" s="203">
        <v>112</v>
      </c>
      <c r="Z165" s="203" t="s">
        <v>217</v>
      </c>
      <c r="AA165" s="203" t="s">
        <v>218</v>
      </c>
      <c r="AB165" s="203">
        <v>37</v>
      </c>
    </row>
    <row r="166" spans="1:28">
      <c r="A166" s="203">
        <v>252</v>
      </c>
      <c r="B166" s="203">
        <v>252117</v>
      </c>
      <c r="C166" s="203">
        <v>5435</v>
      </c>
      <c r="D166" s="214">
        <v>7100</v>
      </c>
      <c r="E166" s="203">
        <v>42124</v>
      </c>
      <c r="F166" s="203" t="s">
        <v>62</v>
      </c>
      <c r="G166" s="203" t="s">
        <v>272</v>
      </c>
      <c r="H166" s="211" t="s">
        <v>272</v>
      </c>
      <c r="J166" s="211">
        <v>303883</v>
      </c>
      <c r="K166" s="203">
        <v>207092</v>
      </c>
      <c r="O166" s="203" t="s">
        <v>214</v>
      </c>
      <c r="P166" s="203" t="s">
        <v>215</v>
      </c>
      <c r="T166" s="203">
        <v>4</v>
      </c>
      <c r="U166" s="203">
        <v>15</v>
      </c>
      <c r="X166" s="203" t="s">
        <v>216</v>
      </c>
      <c r="Y166" s="203">
        <v>112</v>
      </c>
      <c r="Z166" s="203" t="s">
        <v>217</v>
      </c>
      <c r="AA166" s="203" t="s">
        <v>218</v>
      </c>
      <c r="AB166" s="203">
        <v>37</v>
      </c>
    </row>
    <row r="167" spans="1:28">
      <c r="A167" s="203">
        <v>252</v>
      </c>
      <c r="B167" s="203">
        <v>252117</v>
      </c>
      <c r="C167" s="203">
        <v>5435</v>
      </c>
      <c r="D167" s="214">
        <v>-8300</v>
      </c>
      <c r="E167" s="203">
        <v>42156</v>
      </c>
      <c r="F167" s="203" t="s">
        <v>62</v>
      </c>
      <c r="G167" s="203" t="s">
        <v>273</v>
      </c>
      <c r="H167" s="211" t="s">
        <v>273</v>
      </c>
      <c r="J167" s="211">
        <v>304162</v>
      </c>
      <c r="K167" s="203">
        <v>209256</v>
      </c>
      <c r="O167" s="203" t="s">
        <v>214</v>
      </c>
      <c r="P167" s="203" t="s">
        <v>215</v>
      </c>
      <c r="T167" s="203">
        <v>6</v>
      </c>
      <c r="U167" s="203">
        <v>15</v>
      </c>
      <c r="X167" s="203" t="s">
        <v>216</v>
      </c>
      <c r="Y167" s="203">
        <v>112</v>
      </c>
      <c r="Z167" s="203" t="s">
        <v>217</v>
      </c>
      <c r="AA167" s="203" t="s">
        <v>218</v>
      </c>
      <c r="AB167" s="203">
        <v>37</v>
      </c>
    </row>
    <row r="168" spans="1:28">
      <c r="A168" s="203">
        <v>252</v>
      </c>
      <c r="B168" s="203">
        <v>252117</v>
      </c>
      <c r="C168" s="203">
        <v>5435</v>
      </c>
      <c r="D168" s="214">
        <v>8300</v>
      </c>
      <c r="E168" s="203">
        <v>42155</v>
      </c>
      <c r="F168" s="203" t="s">
        <v>62</v>
      </c>
      <c r="G168" s="203" t="s">
        <v>273</v>
      </c>
      <c r="H168" s="211" t="s">
        <v>273</v>
      </c>
      <c r="J168" s="211">
        <v>304162</v>
      </c>
      <c r="K168" s="203">
        <v>209256</v>
      </c>
      <c r="O168" s="203" t="s">
        <v>214</v>
      </c>
      <c r="P168" s="203" t="s">
        <v>215</v>
      </c>
      <c r="T168" s="203">
        <v>5</v>
      </c>
      <c r="U168" s="203">
        <v>15</v>
      </c>
      <c r="X168" s="203" t="s">
        <v>216</v>
      </c>
      <c r="Y168" s="203">
        <v>112</v>
      </c>
      <c r="Z168" s="203" t="s">
        <v>217</v>
      </c>
      <c r="AA168" s="203" t="s">
        <v>218</v>
      </c>
      <c r="AB168" s="203">
        <v>37</v>
      </c>
    </row>
    <row r="169" spans="1:28">
      <c r="A169" s="203">
        <v>252</v>
      </c>
      <c r="B169" s="203">
        <v>252117</v>
      </c>
      <c r="C169" s="203">
        <v>5435</v>
      </c>
      <c r="D169" s="214">
        <v>-8200</v>
      </c>
      <c r="E169" s="203">
        <v>42186</v>
      </c>
      <c r="F169" s="203" t="s">
        <v>62</v>
      </c>
      <c r="G169" s="203" t="s">
        <v>274</v>
      </c>
      <c r="H169" s="211" t="s">
        <v>274</v>
      </c>
      <c r="J169" s="211">
        <v>304559</v>
      </c>
      <c r="K169" s="203">
        <v>211739</v>
      </c>
      <c r="O169" s="203" t="s">
        <v>214</v>
      </c>
      <c r="P169" s="203" t="s">
        <v>215</v>
      </c>
      <c r="T169" s="203">
        <v>7</v>
      </c>
      <c r="U169" s="203">
        <v>15</v>
      </c>
      <c r="X169" s="203" t="s">
        <v>216</v>
      </c>
      <c r="Y169" s="203">
        <v>112</v>
      </c>
      <c r="Z169" s="203" t="s">
        <v>217</v>
      </c>
      <c r="AA169" s="203" t="s">
        <v>218</v>
      </c>
      <c r="AB169" s="203">
        <v>37</v>
      </c>
    </row>
    <row r="170" spans="1:28">
      <c r="A170" s="203">
        <v>252</v>
      </c>
      <c r="B170" s="203">
        <v>252117</v>
      </c>
      <c r="C170" s="203">
        <v>5435</v>
      </c>
      <c r="D170" s="214">
        <v>8200</v>
      </c>
      <c r="E170" s="203">
        <v>42185</v>
      </c>
      <c r="F170" s="203" t="s">
        <v>62</v>
      </c>
      <c r="G170" s="203" t="s">
        <v>274</v>
      </c>
      <c r="H170" s="211" t="s">
        <v>274</v>
      </c>
      <c r="J170" s="211">
        <v>304559</v>
      </c>
      <c r="K170" s="203">
        <v>211739</v>
      </c>
      <c r="O170" s="203" t="s">
        <v>214</v>
      </c>
      <c r="P170" s="203" t="s">
        <v>215</v>
      </c>
      <c r="T170" s="203">
        <v>6</v>
      </c>
      <c r="U170" s="203">
        <v>15</v>
      </c>
      <c r="X170" s="203" t="s">
        <v>216</v>
      </c>
      <c r="Y170" s="203">
        <v>112</v>
      </c>
      <c r="Z170" s="203" t="s">
        <v>217</v>
      </c>
      <c r="AA170" s="203" t="s">
        <v>218</v>
      </c>
      <c r="AB170" s="203">
        <v>37</v>
      </c>
    </row>
    <row r="171" spans="1:28">
      <c r="A171" s="203">
        <v>252</v>
      </c>
      <c r="B171" s="203">
        <v>252117</v>
      </c>
      <c r="C171" s="203">
        <v>5435</v>
      </c>
      <c r="D171" s="214">
        <v>-15300</v>
      </c>
      <c r="E171" s="203">
        <v>42217</v>
      </c>
      <c r="F171" s="203" t="s">
        <v>62</v>
      </c>
      <c r="G171" s="203" t="s">
        <v>275</v>
      </c>
      <c r="H171" s="211" t="s">
        <v>275</v>
      </c>
      <c r="J171" s="211">
        <v>305422</v>
      </c>
      <c r="K171" s="203">
        <v>214481</v>
      </c>
      <c r="O171" s="203" t="s">
        <v>214</v>
      </c>
      <c r="P171" s="203" t="s">
        <v>215</v>
      </c>
      <c r="T171" s="203">
        <v>8</v>
      </c>
      <c r="U171" s="203">
        <v>15</v>
      </c>
      <c r="X171" s="203" t="s">
        <v>216</v>
      </c>
      <c r="Y171" s="203">
        <v>112</v>
      </c>
      <c r="Z171" s="203" t="s">
        <v>217</v>
      </c>
      <c r="AA171" s="203" t="s">
        <v>218</v>
      </c>
      <c r="AB171" s="203">
        <v>37</v>
      </c>
    </row>
    <row r="172" spans="1:28">
      <c r="A172" s="203">
        <v>252</v>
      </c>
      <c r="B172" s="203">
        <v>252117</v>
      </c>
      <c r="C172" s="203">
        <v>5435</v>
      </c>
      <c r="D172" s="214">
        <v>15300</v>
      </c>
      <c r="E172" s="203">
        <v>42216</v>
      </c>
      <c r="F172" s="203" t="s">
        <v>62</v>
      </c>
      <c r="G172" s="203" t="s">
        <v>275</v>
      </c>
      <c r="H172" s="211" t="s">
        <v>275</v>
      </c>
      <c r="J172" s="211">
        <v>305422</v>
      </c>
      <c r="K172" s="203">
        <v>214481</v>
      </c>
      <c r="O172" s="203" t="s">
        <v>214</v>
      </c>
      <c r="P172" s="203" t="s">
        <v>215</v>
      </c>
      <c r="T172" s="203">
        <v>7</v>
      </c>
      <c r="U172" s="203">
        <v>15</v>
      </c>
      <c r="X172" s="203" t="s">
        <v>216</v>
      </c>
      <c r="Y172" s="203">
        <v>112</v>
      </c>
      <c r="Z172" s="203" t="s">
        <v>217</v>
      </c>
      <c r="AA172" s="203" t="s">
        <v>218</v>
      </c>
      <c r="AB172" s="203">
        <v>37</v>
      </c>
    </row>
    <row r="173" spans="1:28">
      <c r="A173" s="203">
        <v>252</v>
      </c>
      <c r="B173" s="203">
        <v>252117</v>
      </c>
      <c r="C173" s="203">
        <v>5435</v>
      </c>
      <c r="D173" s="214">
        <v>-10300</v>
      </c>
      <c r="E173" s="203">
        <v>42248</v>
      </c>
      <c r="F173" s="203" t="s">
        <v>62</v>
      </c>
      <c r="G173" s="203" t="s">
        <v>276</v>
      </c>
      <c r="H173" s="211" t="s">
        <v>276</v>
      </c>
      <c r="J173" s="211">
        <v>305716</v>
      </c>
      <c r="K173" s="203">
        <v>217127</v>
      </c>
      <c r="O173" s="203" t="s">
        <v>214</v>
      </c>
      <c r="P173" s="203" t="s">
        <v>215</v>
      </c>
      <c r="T173" s="203">
        <v>9</v>
      </c>
      <c r="U173" s="203">
        <v>15</v>
      </c>
      <c r="X173" s="203" t="s">
        <v>216</v>
      </c>
      <c r="Y173" s="203">
        <v>112</v>
      </c>
      <c r="Z173" s="203" t="s">
        <v>217</v>
      </c>
      <c r="AA173" s="203" t="s">
        <v>218</v>
      </c>
      <c r="AB173" s="203">
        <v>37</v>
      </c>
    </row>
    <row r="174" spans="1:28">
      <c r="A174" s="203">
        <v>252</v>
      </c>
      <c r="B174" s="203">
        <v>252117</v>
      </c>
      <c r="C174" s="203">
        <v>5435</v>
      </c>
      <c r="D174" s="214">
        <v>10300</v>
      </c>
      <c r="E174" s="203">
        <v>42247</v>
      </c>
      <c r="F174" s="203" t="s">
        <v>62</v>
      </c>
      <c r="G174" s="203" t="s">
        <v>276</v>
      </c>
      <c r="H174" s="211" t="s">
        <v>276</v>
      </c>
      <c r="J174" s="211">
        <v>305716</v>
      </c>
      <c r="K174" s="203">
        <v>217127</v>
      </c>
      <c r="O174" s="203" t="s">
        <v>214</v>
      </c>
      <c r="P174" s="203" t="s">
        <v>215</v>
      </c>
      <c r="T174" s="203">
        <v>8</v>
      </c>
      <c r="U174" s="203">
        <v>15</v>
      </c>
      <c r="X174" s="203" t="s">
        <v>216</v>
      </c>
      <c r="Y174" s="203">
        <v>112</v>
      </c>
      <c r="Z174" s="203" t="s">
        <v>217</v>
      </c>
      <c r="AA174" s="203" t="s">
        <v>218</v>
      </c>
      <c r="AB174" s="203">
        <v>37</v>
      </c>
    </row>
    <row r="175" spans="1:28">
      <c r="A175" s="203">
        <v>252</v>
      </c>
      <c r="B175" s="203">
        <v>252117</v>
      </c>
      <c r="C175" s="203">
        <v>5435</v>
      </c>
      <c r="D175" s="214">
        <v>-8900</v>
      </c>
      <c r="E175" s="203">
        <v>42278</v>
      </c>
      <c r="F175" s="203" t="s">
        <v>62</v>
      </c>
      <c r="G175" s="203" t="s">
        <v>277</v>
      </c>
      <c r="H175" s="211" t="s">
        <v>277</v>
      </c>
      <c r="J175" s="211">
        <v>305985</v>
      </c>
      <c r="K175" s="203">
        <v>219548</v>
      </c>
      <c r="O175" s="203" t="s">
        <v>214</v>
      </c>
      <c r="P175" s="203" t="s">
        <v>215</v>
      </c>
      <c r="T175" s="203">
        <v>10</v>
      </c>
      <c r="U175" s="203">
        <v>15</v>
      </c>
      <c r="X175" s="203" t="s">
        <v>216</v>
      </c>
      <c r="Y175" s="203">
        <v>112</v>
      </c>
      <c r="Z175" s="203" t="s">
        <v>217</v>
      </c>
      <c r="AA175" s="203" t="s">
        <v>218</v>
      </c>
      <c r="AB175" s="203">
        <v>37</v>
      </c>
    </row>
    <row r="176" spans="1:28">
      <c r="A176" s="203">
        <v>252</v>
      </c>
      <c r="B176" s="203">
        <v>252117</v>
      </c>
      <c r="C176" s="203">
        <v>5435</v>
      </c>
      <c r="D176" s="214">
        <v>8900</v>
      </c>
      <c r="E176" s="203">
        <v>42277</v>
      </c>
      <c r="F176" s="203" t="s">
        <v>62</v>
      </c>
      <c r="G176" s="203" t="s">
        <v>277</v>
      </c>
      <c r="H176" s="211" t="s">
        <v>277</v>
      </c>
      <c r="J176" s="211">
        <v>305985</v>
      </c>
      <c r="K176" s="203">
        <v>219548</v>
      </c>
      <c r="O176" s="203" t="s">
        <v>214</v>
      </c>
      <c r="P176" s="203" t="s">
        <v>215</v>
      </c>
      <c r="T176" s="203">
        <v>9</v>
      </c>
      <c r="U176" s="203">
        <v>15</v>
      </c>
      <c r="X176" s="203" t="s">
        <v>216</v>
      </c>
      <c r="Y176" s="203">
        <v>112</v>
      </c>
      <c r="Z176" s="203" t="s">
        <v>217</v>
      </c>
      <c r="AA176" s="203" t="s">
        <v>218</v>
      </c>
      <c r="AB176" s="203">
        <v>37</v>
      </c>
    </row>
    <row r="177" spans="1:28">
      <c r="A177" s="203">
        <v>252</v>
      </c>
      <c r="B177" s="203">
        <v>252117</v>
      </c>
      <c r="C177" s="203">
        <v>5435</v>
      </c>
      <c r="D177" s="214">
        <v>-8000</v>
      </c>
      <c r="E177" s="203">
        <v>42309</v>
      </c>
      <c r="F177" s="203" t="s">
        <v>62</v>
      </c>
      <c r="G177" s="203" t="s">
        <v>278</v>
      </c>
      <c r="H177" s="211" t="s">
        <v>278</v>
      </c>
      <c r="J177" s="211">
        <v>306290</v>
      </c>
      <c r="K177" s="203">
        <v>221892</v>
      </c>
      <c r="O177" s="203" t="s">
        <v>214</v>
      </c>
      <c r="P177" s="203" t="s">
        <v>215</v>
      </c>
      <c r="T177" s="203">
        <v>11</v>
      </c>
      <c r="U177" s="203">
        <v>15</v>
      </c>
      <c r="X177" s="203" t="s">
        <v>216</v>
      </c>
      <c r="Y177" s="203">
        <v>112</v>
      </c>
      <c r="Z177" s="203" t="s">
        <v>217</v>
      </c>
      <c r="AA177" s="203" t="s">
        <v>218</v>
      </c>
      <c r="AB177" s="203">
        <v>180</v>
      </c>
    </row>
    <row r="178" spans="1:28">
      <c r="A178" s="203">
        <v>252</v>
      </c>
      <c r="B178" s="203">
        <v>252117</v>
      </c>
      <c r="C178" s="203">
        <v>5435</v>
      </c>
      <c r="D178" s="214">
        <v>8000</v>
      </c>
      <c r="E178" s="203">
        <v>42308</v>
      </c>
      <c r="F178" s="203" t="s">
        <v>62</v>
      </c>
      <c r="G178" s="203" t="s">
        <v>278</v>
      </c>
      <c r="H178" s="211" t="s">
        <v>278</v>
      </c>
      <c r="J178" s="211">
        <v>306290</v>
      </c>
      <c r="K178" s="203">
        <v>221892</v>
      </c>
      <c r="O178" s="203" t="s">
        <v>214</v>
      </c>
      <c r="P178" s="203" t="s">
        <v>215</v>
      </c>
      <c r="T178" s="203">
        <v>10</v>
      </c>
      <c r="U178" s="203">
        <v>15</v>
      </c>
      <c r="X178" s="203" t="s">
        <v>216</v>
      </c>
      <c r="Y178" s="203">
        <v>112</v>
      </c>
      <c r="Z178" s="203" t="s">
        <v>217</v>
      </c>
      <c r="AA178" s="203" t="s">
        <v>218</v>
      </c>
      <c r="AB178" s="203">
        <v>180</v>
      </c>
    </row>
    <row r="179" spans="1:28">
      <c r="A179" s="203">
        <v>252</v>
      </c>
      <c r="B179" s="203">
        <v>252117</v>
      </c>
      <c r="C179" s="203">
        <v>5435</v>
      </c>
      <c r="D179" s="214">
        <v>-6600</v>
      </c>
      <c r="E179" s="203">
        <v>42339</v>
      </c>
      <c r="F179" s="203" t="s">
        <v>62</v>
      </c>
      <c r="G179" s="203" t="s">
        <v>279</v>
      </c>
      <c r="H179" s="211" t="s">
        <v>279</v>
      </c>
      <c r="J179" s="211">
        <v>306561</v>
      </c>
      <c r="K179" s="203">
        <v>224058</v>
      </c>
      <c r="O179" s="203" t="s">
        <v>214</v>
      </c>
      <c r="P179" s="203" t="s">
        <v>215</v>
      </c>
      <c r="T179" s="203">
        <v>12</v>
      </c>
      <c r="U179" s="203">
        <v>15</v>
      </c>
      <c r="X179" s="203" t="s">
        <v>216</v>
      </c>
      <c r="Y179" s="203">
        <v>112</v>
      </c>
      <c r="Z179" s="203" t="s">
        <v>217</v>
      </c>
      <c r="AA179" s="203" t="s">
        <v>218</v>
      </c>
      <c r="AB179" s="203">
        <v>43</v>
      </c>
    </row>
    <row r="180" spans="1:28">
      <c r="A180" s="203">
        <v>252</v>
      </c>
      <c r="B180" s="203">
        <v>252117</v>
      </c>
      <c r="C180" s="203">
        <v>5435</v>
      </c>
      <c r="D180" s="214">
        <v>6600</v>
      </c>
      <c r="E180" s="203">
        <v>42338</v>
      </c>
      <c r="F180" s="203" t="s">
        <v>62</v>
      </c>
      <c r="G180" s="203" t="s">
        <v>279</v>
      </c>
      <c r="H180" s="211" t="s">
        <v>279</v>
      </c>
      <c r="J180" s="211">
        <v>306561</v>
      </c>
      <c r="K180" s="203">
        <v>224058</v>
      </c>
      <c r="O180" s="203" t="s">
        <v>214</v>
      </c>
      <c r="P180" s="203" t="s">
        <v>215</v>
      </c>
      <c r="T180" s="203">
        <v>11</v>
      </c>
      <c r="U180" s="203">
        <v>15</v>
      </c>
      <c r="X180" s="203" t="s">
        <v>216</v>
      </c>
      <c r="Y180" s="203">
        <v>112</v>
      </c>
      <c r="Z180" s="203" t="s">
        <v>217</v>
      </c>
      <c r="AA180" s="203" t="s">
        <v>218</v>
      </c>
      <c r="AB180" s="203">
        <v>43</v>
      </c>
    </row>
    <row r="181" spans="1:28">
      <c r="A181" s="203">
        <v>252</v>
      </c>
      <c r="B181" s="203">
        <v>252117</v>
      </c>
      <c r="C181" s="203">
        <v>5435</v>
      </c>
      <c r="D181" s="214">
        <v>9300</v>
      </c>
      <c r="E181" s="203">
        <v>42369</v>
      </c>
      <c r="F181" s="203" t="s">
        <v>62</v>
      </c>
      <c r="G181" s="203" t="s">
        <v>296</v>
      </c>
      <c r="H181" s="211" t="s">
        <v>296</v>
      </c>
      <c r="J181" s="211">
        <v>306902</v>
      </c>
      <c r="K181" s="203">
        <v>226611</v>
      </c>
      <c r="O181" s="203" t="s">
        <v>214</v>
      </c>
      <c r="P181" s="203" t="s">
        <v>215</v>
      </c>
      <c r="T181" s="203">
        <v>12</v>
      </c>
      <c r="U181" s="203">
        <v>15</v>
      </c>
      <c r="X181" s="203" t="s">
        <v>216</v>
      </c>
      <c r="Y181" s="203">
        <v>112</v>
      </c>
      <c r="Z181" s="203" t="s">
        <v>217</v>
      </c>
      <c r="AA181" s="203" t="s">
        <v>218</v>
      </c>
      <c r="AB181" s="203">
        <v>43</v>
      </c>
    </row>
    <row r="182" spans="1:28">
      <c r="A182" s="203">
        <v>252</v>
      </c>
      <c r="B182" s="203">
        <v>252117</v>
      </c>
      <c r="C182" s="203">
        <v>5435</v>
      </c>
      <c r="D182" s="214">
        <v>4990.1899999999996</v>
      </c>
      <c r="E182" s="203">
        <v>42046</v>
      </c>
      <c r="F182" s="203" t="s">
        <v>62</v>
      </c>
      <c r="G182" s="203" t="s">
        <v>297</v>
      </c>
      <c r="H182" s="211" t="s">
        <v>298</v>
      </c>
      <c r="J182" s="211">
        <v>662653</v>
      </c>
      <c r="K182" s="203">
        <v>200942</v>
      </c>
      <c r="P182" s="203" t="s">
        <v>245</v>
      </c>
      <c r="T182" s="203">
        <v>2</v>
      </c>
      <c r="U182" s="203">
        <v>15</v>
      </c>
      <c r="W182" s="203">
        <v>3008627</v>
      </c>
      <c r="X182" s="203" t="s">
        <v>216</v>
      </c>
      <c r="Y182" s="203">
        <v>252</v>
      </c>
      <c r="Z182" s="203" t="s">
        <v>222</v>
      </c>
      <c r="AA182" s="203" t="s">
        <v>218</v>
      </c>
      <c r="AB182" s="203">
        <v>1</v>
      </c>
    </row>
    <row r="183" spans="1:28">
      <c r="A183" s="203">
        <v>252</v>
      </c>
      <c r="B183" s="203">
        <v>252117</v>
      </c>
      <c r="C183" s="203">
        <v>5435</v>
      </c>
      <c r="D183" s="214">
        <v>3513.24</v>
      </c>
      <c r="E183" s="203">
        <v>42074</v>
      </c>
      <c r="F183" s="203" t="s">
        <v>62</v>
      </c>
      <c r="G183" s="203" t="s">
        <v>297</v>
      </c>
      <c r="H183" s="211" t="s">
        <v>299</v>
      </c>
      <c r="J183" s="211">
        <v>668645</v>
      </c>
      <c r="K183" s="203">
        <v>202926</v>
      </c>
      <c r="P183" s="203" t="s">
        <v>245</v>
      </c>
      <c r="T183" s="203">
        <v>3</v>
      </c>
      <c r="U183" s="203">
        <v>15</v>
      </c>
      <c r="W183" s="203">
        <v>3008627</v>
      </c>
      <c r="X183" s="203" t="s">
        <v>216</v>
      </c>
      <c r="Y183" s="203">
        <v>252</v>
      </c>
      <c r="Z183" s="203" t="s">
        <v>222</v>
      </c>
      <c r="AA183" s="203" t="s">
        <v>218</v>
      </c>
      <c r="AB183" s="203">
        <v>1</v>
      </c>
    </row>
    <row r="184" spans="1:28">
      <c r="A184" s="203">
        <v>252</v>
      </c>
      <c r="B184" s="203">
        <v>252117</v>
      </c>
      <c r="C184" s="203">
        <v>5435</v>
      </c>
      <c r="D184" s="214">
        <v>4272.04</v>
      </c>
      <c r="E184" s="203">
        <v>42101</v>
      </c>
      <c r="F184" s="203" t="s">
        <v>62</v>
      </c>
      <c r="G184" s="203" t="s">
        <v>297</v>
      </c>
      <c r="H184" s="211" t="s">
        <v>300</v>
      </c>
      <c r="J184" s="211">
        <v>675088</v>
      </c>
      <c r="K184" s="203">
        <v>205060</v>
      </c>
      <c r="P184" s="203" t="s">
        <v>245</v>
      </c>
      <c r="T184" s="203">
        <v>4</v>
      </c>
      <c r="U184" s="203">
        <v>15</v>
      </c>
      <c r="W184" s="203">
        <v>3008627</v>
      </c>
      <c r="X184" s="203" t="s">
        <v>216</v>
      </c>
      <c r="Y184" s="203">
        <v>252</v>
      </c>
      <c r="Z184" s="203" t="s">
        <v>222</v>
      </c>
      <c r="AA184" s="203" t="s">
        <v>218</v>
      </c>
      <c r="AB184" s="203">
        <v>1</v>
      </c>
    </row>
    <row r="185" spans="1:28">
      <c r="A185" s="203">
        <v>252</v>
      </c>
      <c r="B185" s="203">
        <v>252117</v>
      </c>
      <c r="C185" s="203">
        <v>5435</v>
      </c>
      <c r="D185" s="214">
        <v>4766.6099999999997</v>
      </c>
      <c r="E185" s="203">
        <v>42129</v>
      </c>
      <c r="F185" s="203" t="s">
        <v>62</v>
      </c>
      <c r="G185" s="203" t="s">
        <v>297</v>
      </c>
      <c r="H185" s="211" t="s">
        <v>301</v>
      </c>
      <c r="J185" s="211">
        <v>681419</v>
      </c>
      <c r="K185" s="203">
        <v>207254</v>
      </c>
      <c r="P185" s="203" t="s">
        <v>245</v>
      </c>
      <c r="T185" s="203">
        <v>5</v>
      </c>
      <c r="U185" s="203">
        <v>15</v>
      </c>
      <c r="W185" s="203">
        <v>3008627</v>
      </c>
      <c r="X185" s="203" t="s">
        <v>216</v>
      </c>
      <c r="Y185" s="203">
        <v>252</v>
      </c>
      <c r="Z185" s="203" t="s">
        <v>222</v>
      </c>
      <c r="AA185" s="203" t="s">
        <v>218</v>
      </c>
      <c r="AB185" s="203">
        <v>1</v>
      </c>
    </row>
    <row r="186" spans="1:28">
      <c r="A186" s="203">
        <v>252</v>
      </c>
      <c r="B186" s="203">
        <v>252117</v>
      </c>
      <c r="C186" s="203">
        <v>5435</v>
      </c>
      <c r="D186" s="214">
        <v>4543.04</v>
      </c>
      <c r="E186" s="203">
        <v>42165</v>
      </c>
      <c r="F186" s="203" t="s">
        <v>62</v>
      </c>
      <c r="G186" s="203" t="s">
        <v>297</v>
      </c>
      <c r="H186" s="211" t="s">
        <v>302</v>
      </c>
      <c r="J186" s="211">
        <v>689090</v>
      </c>
      <c r="K186" s="203">
        <v>209904</v>
      </c>
      <c r="P186" s="203" t="s">
        <v>245</v>
      </c>
      <c r="T186" s="203">
        <v>6</v>
      </c>
      <c r="U186" s="203">
        <v>15</v>
      </c>
      <c r="W186" s="203">
        <v>3008627</v>
      </c>
      <c r="X186" s="203" t="s">
        <v>216</v>
      </c>
      <c r="Y186" s="203">
        <v>252</v>
      </c>
      <c r="Z186" s="203" t="s">
        <v>222</v>
      </c>
      <c r="AA186" s="203" t="s">
        <v>218</v>
      </c>
      <c r="AB186" s="203">
        <v>1</v>
      </c>
    </row>
    <row r="187" spans="1:28">
      <c r="A187" s="203">
        <v>252</v>
      </c>
      <c r="B187" s="203">
        <v>252117</v>
      </c>
      <c r="C187" s="203">
        <v>5435</v>
      </c>
      <c r="D187" s="214">
        <v>8811.2900000000009</v>
      </c>
      <c r="E187" s="203">
        <v>42192</v>
      </c>
      <c r="F187" s="203" t="s">
        <v>62</v>
      </c>
      <c r="G187" s="203" t="s">
        <v>297</v>
      </c>
      <c r="H187" s="211" t="s">
        <v>303</v>
      </c>
      <c r="J187" s="211">
        <v>695831</v>
      </c>
      <c r="K187" s="203">
        <v>212038</v>
      </c>
      <c r="P187" s="203" t="s">
        <v>245</v>
      </c>
      <c r="T187" s="203">
        <v>7</v>
      </c>
      <c r="U187" s="203">
        <v>15</v>
      </c>
      <c r="W187" s="203">
        <v>3008627</v>
      </c>
      <c r="X187" s="203" t="s">
        <v>216</v>
      </c>
      <c r="Y187" s="203">
        <v>252</v>
      </c>
      <c r="Z187" s="203" t="s">
        <v>222</v>
      </c>
      <c r="AA187" s="203" t="s">
        <v>218</v>
      </c>
      <c r="AB187" s="203">
        <v>1</v>
      </c>
    </row>
    <row r="188" spans="1:28">
      <c r="A188" s="203">
        <v>252</v>
      </c>
      <c r="B188" s="203">
        <v>252117</v>
      </c>
      <c r="C188" s="203">
        <v>5435</v>
      </c>
      <c r="D188" s="214">
        <v>5823.51</v>
      </c>
      <c r="E188" s="203">
        <v>42227</v>
      </c>
      <c r="F188" s="203" t="s">
        <v>62</v>
      </c>
      <c r="G188" s="203" t="s">
        <v>297</v>
      </c>
      <c r="H188" s="211" t="s">
        <v>288</v>
      </c>
      <c r="J188" s="211">
        <v>704735</v>
      </c>
      <c r="K188" s="203">
        <v>215198</v>
      </c>
      <c r="P188" s="203" t="s">
        <v>245</v>
      </c>
      <c r="T188" s="203">
        <v>8</v>
      </c>
      <c r="U188" s="203">
        <v>15</v>
      </c>
      <c r="W188" s="203">
        <v>3008627</v>
      </c>
      <c r="X188" s="203" t="s">
        <v>216</v>
      </c>
      <c r="Y188" s="203">
        <v>252</v>
      </c>
      <c r="Z188" s="203" t="s">
        <v>222</v>
      </c>
      <c r="AA188" s="203" t="s">
        <v>218</v>
      </c>
      <c r="AB188" s="203">
        <v>1</v>
      </c>
    </row>
    <row r="189" spans="1:28">
      <c r="A189" s="203">
        <v>252</v>
      </c>
      <c r="B189" s="203">
        <v>252117</v>
      </c>
      <c r="C189" s="203">
        <v>5435</v>
      </c>
      <c r="D189" s="214">
        <v>5227.3100000000004</v>
      </c>
      <c r="E189" s="203">
        <v>42255</v>
      </c>
      <c r="F189" s="203" t="s">
        <v>62</v>
      </c>
      <c r="G189" s="203" t="s">
        <v>297</v>
      </c>
      <c r="H189" s="211" t="s">
        <v>304</v>
      </c>
      <c r="J189" s="211">
        <v>711227</v>
      </c>
      <c r="K189" s="203">
        <v>217492</v>
      </c>
      <c r="P189" s="203" t="s">
        <v>245</v>
      </c>
      <c r="T189" s="203">
        <v>9</v>
      </c>
      <c r="U189" s="203">
        <v>15</v>
      </c>
      <c r="W189" s="203">
        <v>3008627</v>
      </c>
      <c r="X189" s="203" t="s">
        <v>216</v>
      </c>
      <c r="Y189" s="203">
        <v>252</v>
      </c>
      <c r="Z189" s="203" t="s">
        <v>222</v>
      </c>
      <c r="AA189" s="203" t="s">
        <v>218</v>
      </c>
      <c r="AB189" s="203">
        <v>1</v>
      </c>
    </row>
    <row r="190" spans="1:28">
      <c r="A190" s="203">
        <v>252</v>
      </c>
      <c r="B190" s="203">
        <v>252117</v>
      </c>
      <c r="C190" s="203">
        <v>5435</v>
      </c>
      <c r="D190" s="214">
        <v>4627.4799999999996</v>
      </c>
      <c r="E190" s="203">
        <v>42284</v>
      </c>
      <c r="F190" s="203" t="s">
        <v>62</v>
      </c>
      <c r="G190" s="203" t="s">
        <v>297</v>
      </c>
      <c r="H190" s="211" t="s">
        <v>305</v>
      </c>
      <c r="J190" s="211">
        <v>718947</v>
      </c>
      <c r="K190" s="203">
        <v>219941</v>
      </c>
      <c r="P190" s="203" t="s">
        <v>245</v>
      </c>
      <c r="T190" s="203">
        <v>10</v>
      </c>
      <c r="U190" s="203">
        <v>15</v>
      </c>
      <c r="W190" s="203">
        <v>3008627</v>
      </c>
      <c r="X190" s="203" t="s">
        <v>216</v>
      </c>
      <c r="Y190" s="203">
        <v>252</v>
      </c>
      <c r="Z190" s="203" t="s">
        <v>222</v>
      </c>
      <c r="AA190" s="203" t="s">
        <v>218</v>
      </c>
      <c r="AB190" s="203">
        <v>1</v>
      </c>
    </row>
    <row r="191" spans="1:28">
      <c r="A191" s="203">
        <v>252</v>
      </c>
      <c r="B191" s="203">
        <v>252117</v>
      </c>
      <c r="C191" s="203">
        <v>5435</v>
      </c>
      <c r="D191" s="214">
        <v>3650.08</v>
      </c>
      <c r="E191" s="203">
        <v>42318</v>
      </c>
      <c r="F191" s="203" t="s">
        <v>62</v>
      </c>
      <c r="G191" s="203" t="s">
        <v>297</v>
      </c>
      <c r="H191" s="211" t="s">
        <v>306</v>
      </c>
      <c r="J191" s="211">
        <v>726687</v>
      </c>
      <c r="K191" s="203">
        <v>222571</v>
      </c>
      <c r="P191" s="203" t="s">
        <v>245</v>
      </c>
      <c r="T191" s="203">
        <v>11</v>
      </c>
      <c r="U191" s="203">
        <v>15</v>
      </c>
      <c r="W191" s="203">
        <v>3008627</v>
      </c>
      <c r="X191" s="203" t="s">
        <v>216</v>
      </c>
      <c r="Y191" s="203">
        <v>252</v>
      </c>
      <c r="Z191" s="203" t="s">
        <v>222</v>
      </c>
      <c r="AA191" s="203" t="s">
        <v>218</v>
      </c>
      <c r="AB191" s="203">
        <v>1</v>
      </c>
    </row>
    <row r="192" spans="1:28">
      <c r="A192" s="203">
        <v>252</v>
      </c>
      <c r="B192" s="203">
        <v>252117</v>
      </c>
      <c r="C192" s="203">
        <v>5435</v>
      </c>
      <c r="D192" s="214">
        <v>5360.53</v>
      </c>
      <c r="E192" s="203">
        <v>42354</v>
      </c>
      <c r="F192" s="203" t="s">
        <v>62</v>
      </c>
      <c r="G192" s="203" t="s">
        <v>297</v>
      </c>
      <c r="H192" s="211" t="s">
        <v>307</v>
      </c>
      <c r="J192" s="211">
        <v>734846</v>
      </c>
      <c r="K192" s="203">
        <v>225113</v>
      </c>
      <c r="P192" s="203" t="s">
        <v>245</v>
      </c>
      <c r="T192" s="203">
        <v>12</v>
      </c>
      <c r="U192" s="203">
        <v>15</v>
      </c>
      <c r="W192" s="203">
        <v>3008627</v>
      </c>
      <c r="X192" s="203" t="s">
        <v>216</v>
      </c>
      <c r="Y192" s="203">
        <v>252</v>
      </c>
      <c r="Z192" s="203" t="s">
        <v>222</v>
      </c>
      <c r="AA192" s="203" t="s">
        <v>218</v>
      </c>
      <c r="AB192" s="203">
        <v>1</v>
      </c>
    </row>
    <row r="193" spans="1:28" ht="16.2" thickBot="1">
      <c r="B193" s="219" t="s">
        <v>263</v>
      </c>
      <c r="D193" s="239">
        <f>SUM(D158:D192)</f>
        <v>61485.320000000007</v>
      </c>
    </row>
    <row r="194" spans="1:28" ht="16.2" thickTop="1"/>
    <row r="195" spans="1:28">
      <c r="A195" s="203">
        <v>252</v>
      </c>
      <c r="B195" s="203">
        <v>252121</v>
      </c>
      <c r="C195" s="203">
        <v>5435</v>
      </c>
      <c r="E195" s="203">
        <v>42309</v>
      </c>
      <c r="F195" s="203" t="s">
        <v>62</v>
      </c>
      <c r="G195" s="203" t="s">
        <v>278</v>
      </c>
      <c r="H195" s="211" t="s">
        <v>278</v>
      </c>
      <c r="J195" s="211">
        <v>306290</v>
      </c>
      <c r="K195" s="203">
        <v>221892</v>
      </c>
      <c r="O195" s="203" t="s">
        <v>214</v>
      </c>
      <c r="P195" s="203" t="s">
        <v>215</v>
      </c>
      <c r="T195" s="203">
        <v>11</v>
      </c>
      <c r="U195" s="203">
        <v>15</v>
      </c>
      <c r="X195" s="203" t="s">
        <v>216</v>
      </c>
      <c r="Y195" s="203">
        <v>112</v>
      </c>
      <c r="Z195" s="203" t="s">
        <v>217</v>
      </c>
      <c r="AA195" s="203" t="s">
        <v>218</v>
      </c>
      <c r="AB195" s="203">
        <v>182</v>
      </c>
    </row>
    <row r="196" spans="1:28">
      <c r="A196" s="203">
        <v>252</v>
      </c>
      <c r="B196" s="203">
        <v>252121</v>
      </c>
      <c r="C196" s="203">
        <v>5435</v>
      </c>
      <c r="E196" s="203">
        <v>42308</v>
      </c>
      <c r="F196" s="203" t="s">
        <v>62</v>
      </c>
      <c r="G196" s="203" t="s">
        <v>278</v>
      </c>
      <c r="H196" s="211" t="s">
        <v>278</v>
      </c>
      <c r="J196" s="211">
        <v>306290</v>
      </c>
      <c r="K196" s="203">
        <v>221892</v>
      </c>
      <c r="O196" s="203" t="s">
        <v>214</v>
      </c>
      <c r="P196" s="203" t="s">
        <v>215</v>
      </c>
      <c r="T196" s="203">
        <v>10</v>
      </c>
      <c r="U196" s="203">
        <v>15</v>
      </c>
      <c r="X196" s="203" t="s">
        <v>216</v>
      </c>
      <c r="Y196" s="203">
        <v>112</v>
      </c>
      <c r="Z196" s="203" t="s">
        <v>217</v>
      </c>
      <c r="AA196" s="203" t="s">
        <v>218</v>
      </c>
      <c r="AB196" s="203">
        <v>182</v>
      </c>
    </row>
    <row r="197" spans="1:28">
      <c r="A197" s="203">
        <v>252</v>
      </c>
      <c r="B197" s="203">
        <v>252121</v>
      </c>
      <c r="C197" s="203">
        <v>5435</v>
      </c>
      <c r="E197" s="203">
        <v>42369</v>
      </c>
      <c r="F197" s="203" t="s">
        <v>62</v>
      </c>
      <c r="G197" s="203" t="s">
        <v>296</v>
      </c>
      <c r="H197" s="211" t="s">
        <v>296</v>
      </c>
      <c r="J197" s="211">
        <v>306902</v>
      </c>
      <c r="K197" s="203">
        <v>226611</v>
      </c>
      <c r="O197" s="203" t="s">
        <v>214</v>
      </c>
      <c r="P197" s="203" t="s">
        <v>215</v>
      </c>
      <c r="T197" s="203">
        <v>12</v>
      </c>
      <c r="U197" s="203">
        <v>15</v>
      </c>
      <c r="X197" s="203" t="s">
        <v>216</v>
      </c>
      <c r="Y197" s="203">
        <v>112</v>
      </c>
      <c r="Z197" s="203" t="s">
        <v>217</v>
      </c>
      <c r="AA197" s="203" t="s">
        <v>218</v>
      </c>
      <c r="AB197" s="203">
        <v>45</v>
      </c>
    </row>
    <row r="198" spans="1:28">
      <c r="A198" s="203">
        <v>252</v>
      </c>
      <c r="B198" s="203">
        <v>252121</v>
      </c>
      <c r="C198" s="203">
        <v>5435</v>
      </c>
      <c r="D198" s="214">
        <v>1836.34</v>
      </c>
      <c r="E198" s="203">
        <v>42046</v>
      </c>
      <c r="F198" s="203" t="s">
        <v>62</v>
      </c>
      <c r="G198" s="203" t="s">
        <v>308</v>
      </c>
      <c r="H198" s="211" t="s">
        <v>309</v>
      </c>
      <c r="J198" s="211">
        <v>662652</v>
      </c>
      <c r="K198" s="203">
        <v>200942</v>
      </c>
      <c r="P198" s="203" t="s">
        <v>245</v>
      </c>
      <c r="T198" s="203">
        <v>2</v>
      </c>
      <c r="U198" s="203">
        <v>15</v>
      </c>
      <c r="W198" s="203">
        <v>3042119</v>
      </c>
      <c r="X198" s="203" t="s">
        <v>216</v>
      </c>
      <c r="Y198" s="203">
        <v>252</v>
      </c>
      <c r="Z198" s="203" t="s">
        <v>222</v>
      </c>
      <c r="AA198" s="203" t="s">
        <v>218</v>
      </c>
      <c r="AB198" s="203">
        <v>1</v>
      </c>
    </row>
    <row r="199" spans="1:28">
      <c r="A199" s="203">
        <v>252</v>
      </c>
      <c r="B199" s="203">
        <v>252121</v>
      </c>
      <c r="C199" s="203">
        <v>5435</v>
      </c>
      <c r="D199" s="214">
        <v>1105.51</v>
      </c>
      <c r="E199" s="203">
        <v>42066</v>
      </c>
      <c r="F199" s="203" t="s">
        <v>62</v>
      </c>
      <c r="G199" s="203" t="s">
        <v>308</v>
      </c>
      <c r="H199" s="211" t="s">
        <v>310</v>
      </c>
      <c r="J199" s="211">
        <v>667019</v>
      </c>
      <c r="K199" s="203">
        <v>202264</v>
      </c>
      <c r="P199" s="203" t="s">
        <v>245</v>
      </c>
      <c r="T199" s="203">
        <v>3</v>
      </c>
      <c r="U199" s="203">
        <v>15</v>
      </c>
      <c r="W199" s="203">
        <v>3042119</v>
      </c>
      <c r="X199" s="203" t="s">
        <v>216</v>
      </c>
      <c r="Y199" s="203">
        <v>252</v>
      </c>
      <c r="Z199" s="203" t="s">
        <v>222</v>
      </c>
      <c r="AA199" s="203" t="s">
        <v>218</v>
      </c>
      <c r="AB199" s="203">
        <v>1</v>
      </c>
    </row>
    <row r="200" spans="1:28">
      <c r="A200" s="203">
        <v>252</v>
      </c>
      <c r="B200" s="203">
        <v>252121</v>
      </c>
      <c r="C200" s="203">
        <v>5435</v>
      </c>
      <c r="D200" s="214">
        <v>0.17</v>
      </c>
      <c r="E200" s="203">
        <v>42094</v>
      </c>
      <c r="F200" s="203" t="s">
        <v>62</v>
      </c>
      <c r="G200" s="203" t="s">
        <v>308</v>
      </c>
      <c r="H200" s="211" t="s">
        <v>311</v>
      </c>
      <c r="J200" s="211">
        <v>673414</v>
      </c>
      <c r="K200" s="203">
        <v>204476</v>
      </c>
      <c r="P200" s="203" t="s">
        <v>245</v>
      </c>
      <c r="T200" s="203">
        <v>3</v>
      </c>
      <c r="U200" s="203">
        <v>15</v>
      </c>
      <c r="W200" s="203">
        <v>3042119</v>
      </c>
      <c r="X200" s="203" t="s">
        <v>216</v>
      </c>
      <c r="Y200" s="203">
        <v>252</v>
      </c>
      <c r="Z200" s="203" t="s">
        <v>222</v>
      </c>
      <c r="AA200" s="203" t="s">
        <v>218</v>
      </c>
      <c r="AB200" s="203">
        <v>1</v>
      </c>
    </row>
    <row r="201" spans="1:28">
      <c r="A201" s="203">
        <v>252</v>
      </c>
      <c r="B201" s="203">
        <v>252121</v>
      </c>
      <c r="C201" s="203">
        <v>5435</v>
      </c>
      <c r="D201" s="214">
        <v>15.98</v>
      </c>
      <c r="E201" s="203">
        <v>42124</v>
      </c>
      <c r="F201" s="203" t="s">
        <v>62</v>
      </c>
      <c r="G201" s="203" t="s">
        <v>308</v>
      </c>
      <c r="H201" s="211" t="s">
        <v>312</v>
      </c>
      <c r="J201" s="211">
        <v>680368</v>
      </c>
      <c r="K201" s="203">
        <v>206807</v>
      </c>
      <c r="P201" s="203" t="s">
        <v>245</v>
      </c>
      <c r="T201" s="203">
        <v>4</v>
      </c>
      <c r="U201" s="203">
        <v>15</v>
      </c>
      <c r="W201" s="203">
        <v>3042119</v>
      </c>
      <c r="X201" s="203" t="s">
        <v>216</v>
      </c>
      <c r="Y201" s="203">
        <v>252</v>
      </c>
      <c r="Z201" s="203" t="s">
        <v>222</v>
      </c>
      <c r="AA201" s="203" t="s">
        <v>218</v>
      </c>
      <c r="AB201" s="203">
        <v>1</v>
      </c>
    </row>
    <row r="202" spans="1:28">
      <c r="A202" s="203">
        <v>252</v>
      </c>
      <c r="B202" s="203">
        <v>252121</v>
      </c>
      <c r="C202" s="203">
        <v>5435</v>
      </c>
      <c r="D202" s="214">
        <v>1.7</v>
      </c>
      <c r="E202" s="203">
        <v>42150</v>
      </c>
      <c r="F202" s="203" t="s">
        <v>62</v>
      </c>
      <c r="G202" s="203" t="s">
        <v>308</v>
      </c>
      <c r="H202" s="211" t="s">
        <v>313</v>
      </c>
      <c r="J202" s="211">
        <v>685943</v>
      </c>
      <c r="K202" s="203">
        <v>208682</v>
      </c>
      <c r="P202" s="203" t="s">
        <v>245</v>
      </c>
      <c r="T202" s="203">
        <v>5</v>
      </c>
      <c r="U202" s="203">
        <v>15</v>
      </c>
      <c r="W202" s="203">
        <v>3042119</v>
      </c>
      <c r="X202" s="203" t="s">
        <v>216</v>
      </c>
      <c r="Y202" s="203">
        <v>252</v>
      </c>
      <c r="Z202" s="203" t="s">
        <v>222</v>
      </c>
      <c r="AA202" s="203" t="s">
        <v>218</v>
      </c>
      <c r="AB202" s="203">
        <v>1</v>
      </c>
    </row>
    <row r="203" spans="1:28">
      <c r="A203" s="203">
        <v>252</v>
      </c>
      <c r="B203" s="203">
        <v>252121</v>
      </c>
      <c r="C203" s="203">
        <v>5435</v>
      </c>
      <c r="D203" s="214">
        <v>1053.1500000000001</v>
      </c>
      <c r="E203" s="203">
        <v>42186</v>
      </c>
      <c r="F203" s="203" t="s">
        <v>62</v>
      </c>
      <c r="G203" s="203" t="s">
        <v>308</v>
      </c>
      <c r="H203" s="211" t="s">
        <v>314</v>
      </c>
      <c r="J203" s="211">
        <v>694932</v>
      </c>
      <c r="K203" s="203">
        <v>211573</v>
      </c>
      <c r="P203" s="203" t="s">
        <v>245</v>
      </c>
      <c r="T203" s="203">
        <v>7</v>
      </c>
      <c r="U203" s="203">
        <v>15</v>
      </c>
      <c r="W203" s="203">
        <v>3042119</v>
      </c>
      <c r="X203" s="203" t="s">
        <v>216</v>
      </c>
      <c r="Y203" s="203">
        <v>252</v>
      </c>
      <c r="Z203" s="203" t="s">
        <v>222</v>
      </c>
      <c r="AA203" s="203" t="s">
        <v>218</v>
      </c>
      <c r="AB203" s="203">
        <v>1</v>
      </c>
    </row>
    <row r="204" spans="1:28">
      <c r="A204" s="203">
        <v>252</v>
      </c>
      <c r="B204" s="203">
        <v>252121</v>
      </c>
      <c r="C204" s="203">
        <v>5435</v>
      </c>
      <c r="D204" s="214">
        <v>1907.23</v>
      </c>
      <c r="E204" s="203">
        <v>42213</v>
      </c>
      <c r="F204" s="203" t="s">
        <v>62</v>
      </c>
      <c r="G204" s="203" t="s">
        <v>308</v>
      </c>
      <c r="H204" s="211" t="s">
        <v>315</v>
      </c>
      <c r="J204" s="211">
        <v>701055</v>
      </c>
      <c r="K204" s="203">
        <v>213761</v>
      </c>
      <c r="P204" s="203" t="s">
        <v>245</v>
      </c>
      <c r="T204" s="203">
        <v>7</v>
      </c>
      <c r="U204" s="203">
        <v>15</v>
      </c>
      <c r="W204" s="203">
        <v>3042119</v>
      </c>
      <c r="X204" s="203" t="s">
        <v>216</v>
      </c>
      <c r="Y204" s="203">
        <v>252</v>
      </c>
      <c r="Z204" s="203" t="s">
        <v>222</v>
      </c>
      <c r="AA204" s="203" t="s">
        <v>218</v>
      </c>
      <c r="AB204" s="203">
        <v>1</v>
      </c>
    </row>
    <row r="205" spans="1:28">
      <c r="A205" s="203">
        <v>252</v>
      </c>
      <c r="B205" s="203">
        <v>252121</v>
      </c>
      <c r="C205" s="203">
        <v>5435</v>
      </c>
      <c r="D205" s="214">
        <v>4.2</v>
      </c>
      <c r="E205" s="203">
        <v>42306</v>
      </c>
      <c r="F205" s="203" t="s">
        <v>62</v>
      </c>
      <c r="G205" s="203" t="s">
        <v>308</v>
      </c>
      <c r="H205" s="211" t="s">
        <v>316</v>
      </c>
      <c r="J205" s="211">
        <v>723458</v>
      </c>
      <c r="K205" s="203">
        <v>221291</v>
      </c>
      <c r="P205" s="203" t="s">
        <v>245</v>
      </c>
      <c r="T205" s="203">
        <v>10</v>
      </c>
      <c r="U205" s="203">
        <v>15</v>
      </c>
      <c r="W205" s="203">
        <v>3042119</v>
      </c>
      <c r="X205" s="203" t="s">
        <v>216</v>
      </c>
      <c r="Y205" s="203">
        <v>252</v>
      </c>
      <c r="Z205" s="203" t="s">
        <v>222</v>
      </c>
      <c r="AA205" s="203" t="s">
        <v>218</v>
      </c>
      <c r="AB205" s="203">
        <v>1</v>
      </c>
    </row>
    <row r="206" spans="1:28">
      <c r="A206" s="203">
        <v>252</v>
      </c>
      <c r="B206" s="203">
        <v>252121</v>
      </c>
      <c r="C206" s="203">
        <v>5435</v>
      </c>
      <c r="D206" s="214">
        <v>9.8000000000000007</v>
      </c>
      <c r="E206" s="203">
        <v>42338</v>
      </c>
      <c r="F206" s="203" t="s">
        <v>62</v>
      </c>
      <c r="G206" s="203" t="s">
        <v>308</v>
      </c>
      <c r="H206" s="211" t="s">
        <v>317</v>
      </c>
      <c r="J206" s="211">
        <v>730412</v>
      </c>
      <c r="K206" s="203">
        <v>223732</v>
      </c>
      <c r="P206" s="203" t="s">
        <v>245</v>
      </c>
      <c r="T206" s="203">
        <v>11</v>
      </c>
      <c r="U206" s="203">
        <v>15</v>
      </c>
      <c r="W206" s="203">
        <v>3042119</v>
      </c>
      <c r="X206" s="203" t="s">
        <v>216</v>
      </c>
      <c r="Y206" s="203">
        <v>252</v>
      </c>
      <c r="Z206" s="203" t="s">
        <v>222</v>
      </c>
      <c r="AA206" s="203" t="s">
        <v>218</v>
      </c>
      <c r="AB206" s="203">
        <v>1</v>
      </c>
    </row>
    <row r="207" spans="1:28" ht="16.2" thickBot="1">
      <c r="B207" s="219" t="s">
        <v>318</v>
      </c>
      <c r="C207" s="219"/>
      <c r="D207" s="239">
        <f>SUM(D195:D206)</f>
        <v>5934.08</v>
      </c>
    </row>
    <row r="208" spans="1:28" ht="16.2" thickTop="1">
      <c r="B208" s="219"/>
      <c r="C208" s="219"/>
      <c r="D208" s="241"/>
    </row>
    <row r="209" spans="1:28" outlineLevel="2">
      <c r="A209" s="206">
        <v>252</v>
      </c>
      <c r="B209" s="206">
        <v>252111</v>
      </c>
      <c r="C209" s="206">
        <v>5455</v>
      </c>
      <c r="D209" s="242">
        <v>-12300</v>
      </c>
      <c r="E209" s="206">
        <v>42005</v>
      </c>
      <c r="F209" s="243" t="s">
        <v>62</v>
      </c>
      <c r="G209" s="244" t="s">
        <v>213</v>
      </c>
      <c r="H209" s="245" t="s">
        <v>213</v>
      </c>
      <c r="I209" s="245"/>
      <c r="J209" s="211">
        <v>302703</v>
      </c>
      <c r="K209" s="203">
        <v>198378</v>
      </c>
      <c r="O209" s="203" t="s">
        <v>214</v>
      </c>
      <c r="P209" s="203" t="s">
        <v>215</v>
      </c>
      <c r="T209" s="203">
        <v>1</v>
      </c>
      <c r="U209" s="203">
        <v>15</v>
      </c>
      <c r="X209" s="203" t="s">
        <v>216</v>
      </c>
      <c r="Y209" s="203">
        <v>133</v>
      </c>
      <c r="Z209" s="203" t="s">
        <v>217</v>
      </c>
      <c r="AA209" s="203" t="s">
        <v>218</v>
      </c>
      <c r="AB209" s="203">
        <v>23</v>
      </c>
    </row>
    <row r="210" spans="1:28" s="222" customFormat="1" ht="14.4" outlineLevel="2">
      <c r="A210" s="222">
        <v>252</v>
      </c>
      <c r="B210" s="222">
        <v>252111</v>
      </c>
      <c r="C210" s="222">
        <v>5455</v>
      </c>
      <c r="D210" s="223">
        <v>-6300</v>
      </c>
      <c r="E210" s="222">
        <v>42036</v>
      </c>
      <c r="F210" s="224" t="s">
        <v>62</v>
      </c>
      <c r="G210" s="225" t="s">
        <v>219</v>
      </c>
      <c r="H210" s="226" t="s">
        <v>219</v>
      </c>
      <c r="I210" s="226"/>
      <c r="J210" s="226">
        <v>303014</v>
      </c>
      <c r="K210" s="222">
        <v>200301</v>
      </c>
      <c r="O210" s="222" t="s">
        <v>214</v>
      </c>
      <c r="P210" s="222" t="s">
        <v>215</v>
      </c>
      <c r="T210" s="222">
        <v>2</v>
      </c>
      <c r="U210" s="222">
        <v>15</v>
      </c>
      <c r="X210" s="222" t="s">
        <v>216</v>
      </c>
      <c r="Y210" s="222">
        <v>133</v>
      </c>
      <c r="Z210" s="222" t="s">
        <v>217</v>
      </c>
      <c r="AA210" s="222" t="s">
        <v>218</v>
      </c>
      <c r="AB210" s="222">
        <v>23</v>
      </c>
    </row>
    <row r="211" spans="1:28" s="222" customFormat="1" ht="14.4" outlineLevel="2">
      <c r="A211" s="222">
        <v>252</v>
      </c>
      <c r="B211" s="222">
        <v>252111</v>
      </c>
      <c r="C211" s="222">
        <v>5455</v>
      </c>
      <c r="D211" s="223">
        <v>6300</v>
      </c>
      <c r="E211" s="222">
        <v>42035</v>
      </c>
      <c r="F211" s="224" t="s">
        <v>62</v>
      </c>
      <c r="G211" s="225" t="s">
        <v>219</v>
      </c>
      <c r="H211" s="226" t="s">
        <v>219</v>
      </c>
      <c r="I211" s="226"/>
      <c r="J211" s="226">
        <v>303014</v>
      </c>
      <c r="K211" s="222">
        <v>200301</v>
      </c>
      <c r="O211" s="222" t="s">
        <v>214</v>
      </c>
      <c r="P211" s="222" t="s">
        <v>215</v>
      </c>
      <c r="T211" s="222">
        <v>1</v>
      </c>
      <c r="U211" s="222">
        <v>15</v>
      </c>
      <c r="X211" s="222" t="s">
        <v>216</v>
      </c>
      <c r="Y211" s="222">
        <v>133</v>
      </c>
      <c r="Z211" s="222" t="s">
        <v>217</v>
      </c>
      <c r="AA211" s="222" t="s">
        <v>218</v>
      </c>
      <c r="AB211" s="222">
        <v>23</v>
      </c>
    </row>
    <row r="212" spans="1:28" s="222" customFormat="1" ht="14.4" outlineLevel="2">
      <c r="A212" s="222">
        <v>252</v>
      </c>
      <c r="B212" s="222">
        <v>252111</v>
      </c>
      <c r="C212" s="222">
        <v>5455</v>
      </c>
      <c r="D212" s="223">
        <v>-8300</v>
      </c>
      <c r="E212" s="222">
        <v>42064</v>
      </c>
      <c r="F212" s="224" t="s">
        <v>62</v>
      </c>
      <c r="G212" s="225" t="s">
        <v>220</v>
      </c>
      <c r="H212" s="226" t="s">
        <v>220</v>
      </c>
      <c r="I212" s="226"/>
      <c r="J212" s="226">
        <v>303277</v>
      </c>
      <c r="K212" s="222">
        <v>202263</v>
      </c>
      <c r="O212" s="222" t="s">
        <v>214</v>
      </c>
      <c r="P212" s="222" t="s">
        <v>215</v>
      </c>
      <c r="T212" s="222">
        <v>3</v>
      </c>
      <c r="U212" s="222">
        <v>15</v>
      </c>
      <c r="X212" s="222" t="s">
        <v>216</v>
      </c>
      <c r="Y212" s="222">
        <v>133</v>
      </c>
      <c r="Z212" s="222" t="s">
        <v>217</v>
      </c>
      <c r="AA212" s="222" t="s">
        <v>218</v>
      </c>
      <c r="AB212" s="222">
        <v>23</v>
      </c>
    </row>
    <row r="213" spans="1:28" s="222" customFormat="1" ht="14.4" outlineLevel="2">
      <c r="A213" s="222">
        <v>252</v>
      </c>
      <c r="B213" s="222">
        <v>252111</v>
      </c>
      <c r="C213" s="222">
        <v>5455</v>
      </c>
      <c r="D213" s="223">
        <v>8300</v>
      </c>
      <c r="E213" s="222">
        <v>42063</v>
      </c>
      <c r="F213" s="224" t="s">
        <v>62</v>
      </c>
      <c r="G213" s="225" t="s">
        <v>220</v>
      </c>
      <c r="H213" s="226" t="s">
        <v>220</v>
      </c>
      <c r="I213" s="226"/>
      <c r="J213" s="226">
        <v>303277</v>
      </c>
      <c r="K213" s="222">
        <v>202263</v>
      </c>
      <c r="O213" s="222" t="s">
        <v>214</v>
      </c>
      <c r="P213" s="222" t="s">
        <v>215</v>
      </c>
      <c r="T213" s="222">
        <v>2</v>
      </c>
      <c r="U213" s="222">
        <v>15</v>
      </c>
      <c r="X213" s="222" t="s">
        <v>216</v>
      </c>
      <c r="Y213" s="222">
        <v>133</v>
      </c>
      <c r="Z213" s="222" t="s">
        <v>217</v>
      </c>
      <c r="AA213" s="222" t="s">
        <v>218</v>
      </c>
      <c r="AB213" s="222">
        <v>23</v>
      </c>
    </row>
    <row r="214" spans="1:28" s="222" customFormat="1" ht="14.4" outlineLevel="1">
      <c r="A214" s="222">
        <v>252</v>
      </c>
      <c r="B214" s="222">
        <v>252111</v>
      </c>
      <c r="C214" s="246">
        <v>5455</v>
      </c>
      <c r="D214" s="223">
        <v>6000</v>
      </c>
      <c r="E214" s="222">
        <v>42094</v>
      </c>
      <c r="F214" s="224" t="s">
        <v>62</v>
      </c>
      <c r="G214" s="225" t="s">
        <v>221</v>
      </c>
      <c r="H214" s="226" t="s">
        <v>221</v>
      </c>
      <c r="I214" s="226"/>
      <c r="J214" s="226">
        <v>303599</v>
      </c>
      <c r="K214" s="222">
        <v>204674</v>
      </c>
      <c r="O214" s="222" t="s">
        <v>222</v>
      </c>
      <c r="P214" s="222" t="s">
        <v>215</v>
      </c>
      <c r="T214" s="222">
        <v>3</v>
      </c>
      <c r="U214" s="222">
        <v>15</v>
      </c>
      <c r="X214" s="222" t="s">
        <v>216</v>
      </c>
      <c r="Y214" s="222">
        <v>133</v>
      </c>
      <c r="Z214" s="222" t="s">
        <v>217</v>
      </c>
      <c r="AA214" s="222" t="s">
        <v>218</v>
      </c>
      <c r="AB214" s="222">
        <v>23</v>
      </c>
    </row>
    <row r="215" spans="1:28" s="222" customFormat="1" ht="14.4" outlineLevel="2">
      <c r="A215" s="222">
        <v>252</v>
      </c>
      <c r="B215" s="222">
        <v>252111</v>
      </c>
      <c r="C215" s="222">
        <v>5455</v>
      </c>
      <c r="D215" s="223">
        <v>-6000</v>
      </c>
      <c r="E215" s="222">
        <v>42094</v>
      </c>
      <c r="F215" s="224" t="s">
        <v>62</v>
      </c>
      <c r="G215" s="225" t="s">
        <v>221</v>
      </c>
      <c r="H215" s="226" t="s">
        <v>221</v>
      </c>
      <c r="I215" s="226"/>
      <c r="J215" s="226">
        <v>303599</v>
      </c>
      <c r="K215" s="222">
        <v>204674</v>
      </c>
      <c r="O215" s="222" t="s">
        <v>222</v>
      </c>
      <c r="P215" s="222" t="s">
        <v>215</v>
      </c>
      <c r="T215" s="222">
        <v>3</v>
      </c>
      <c r="U215" s="222">
        <v>15</v>
      </c>
      <c r="X215" s="222" t="s">
        <v>216</v>
      </c>
      <c r="Y215" s="222">
        <v>133</v>
      </c>
      <c r="Z215" s="222" t="s">
        <v>217</v>
      </c>
      <c r="AA215" s="222" t="s">
        <v>218</v>
      </c>
      <c r="AB215" s="222">
        <v>61</v>
      </c>
    </row>
    <row r="216" spans="1:28" s="222" customFormat="1" ht="14.4" outlineLevel="2">
      <c r="A216" s="222">
        <v>252</v>
      </c>
      <c r="B216" s="222">
        <v>252111</v>
      </c>
      <c r="C216" s="222">
        <v>5455</v>
      </c>
      <c r="D216" s="223">
        <v>-6000</v>
      </c>
      <c r="E216" s="222">
        <v>42095</v>
      </c>
      <c r="F216" s="224" t="s">
        <v>62</v>
      </c>
      <c r="G216" s="225" t="s">
        <v>221</v>
      </c>
      <c r="H216" s="226" t="s">
        <v>221</v>
      </c>
      <c r="I216" s="226"/>
      <c r="J216" s="226">
        <v>303600</v>
      </c>
      <c r="K216" s="222">
        <v>204675</v>
      </c>
      <c r="O216" s="222" t="s">
        <v>214</v>
      </c>
      <c r="P216" s="222" t="s">
        <v>215</v>
      </c>
      <c r="T216" s="222">
        <v>4</v>
      </c>
      <c r="U216" s="222">
        <v>15</v>
      </c>
      <c r="X216" s="222" t="s">
        <v>216</v>
      </c>
      <c r="Y216" s="222">
        <v>133</v>
      </c>
      <c r="Z216" s="222" t="s">
        <v>217</v>
      </c>
      <c r="AA216" s="222" t="s">
        <v>218</v>
      </c>
      <c r="AB216" s="222">
        <v>23</v>
      </c>
    </row>
    <row r="217" spans="1:28" s="222" customFormat="1" ht="14.4" outlineLevel="2">
      <c r="A217" s="222">
        <v>252</v>
      </c>
      <c r="B217" s="222">
        <v>252111</v>
      </c>
      <c r="C217" s="222">
        <v>5455</v>
      </c>
      <c r="D217" s="223">
        <v>6000</v>
      </c>
      <c r="E217" s="222">
        <v>42094</v>
      </c>
      <c r="F217" s="224" t="s">
        <v>62</v>
      </c>
      <c r="G217" s="225" t="s">
        <v>221</v>
      </c>
      <c r="H217" s="226" t="s">
        <v>221</v>
      </c>
      <c r="I217" s="226"/>
      <c r="J217" s="226">
        <v>303600</v>
      </c>
      <c r="K217" s="222">
        <v>204675</v>
      </c>
      <c r="O217" s="222" t="s">
        <v>214</v>
      </c>
      <c r="P217" s="222" t="s">
        <v>215</v>
      </c>
      <c r="T217" s="222">
        <v>3</v>
      </c>
      <c r="U217" s="222">
        <v>15</v>
      </c>
      <c r="X217" s="222" t="s">
        <v>216</v>
      </c>
      <c r="Y217" s="222">
        <v>133</v>
      </c>
      <c r="Z217" s="222" t="s">
        <v>217</v>
      </c>
      <c r="AA217" s="222" t="s">
        <v>218</v>
      </c>
      <c r="AB217" s="222">
        <v>23</v>
      </c>
    </row>
    <row r="218" spans="1:28" s="222" customFormat="1" ht="14.4" outlineLevel="2">
      <c r="A218" s="222">
        <v>252</v>
      </c>
      <c r="B218" s="222">
        <v>252111</v>
      </c>
      <c r="C218" s="222">
        <v>5455</v>
      </c>
      <c r="D218" s="223">
        <v>-17100</v>
      </c>
      <c r="E218" s="222">
        <v>42125</v>
      </c>
      <c r="F218" s="224" t="s">
        <v>62</v>
      </c>
      <c r="G218" s="225" t="s">
        <v>223</v>
      </c>
      <c r="H218" s="226" t="s">
        <v>223</v>
      </c>
      <c r="I218" s="226"/>
      <c r="J218" s="226">
        <v>303884</v>
      </c>
      <c r="K218" s="222">
        <v>207093</v>
      </c>
      <c r="O218" s="222" t="s">
        <v>214</v>
      </c>
      <c r="P218" s="222" t="s">
        <v>215</v>
      </c>
      <c r="T218" s="222">
        <v>5</v>
      </c>
      <c r="U218" s="222">
        <v>15</v>
      </c>
      <c r="X218" s="222" t="s">
        <v>216</v>
      </c>
      <c r="Y218" s="222">
        <v>133</v>
      </c>
      <c r="Z218" s="222" t="s">
        <v>217</v>
      </c>
      <c r="AA218" s="222" t="s">
        <v>218</v>
      </c>
      <c r="AB218" s="222">
        <v>23</v>
      </c>
    </row>
    <row r="219" spans="1:28" s="222" customFormat="1" ht="14.4" outlineLevel="2">
      <c r="A219" s="222">
        <v>252</v>
      </c>
      <c r="B219" s="222">
        <v>252111</v>
      </c>
      <c r="C219" s="222">
        <v>5455</v>
      </c>
      <c r="D219" s="223">
        <v>17100</v>
      </c>
      <c r="E219" s="222">
        <v>42124</v>
      </c>
      <c r="F219" s="224" t="s">
        <v>62</v>
      </c>
      <c r="G219" s="225" t="s">
        <v>223</v>
      </c>
      <c r="H219" s="226" t="s">
        <v>223</v>
      </c>
      <c r="I219" s="226"/>
      <c r="J219" s="226">
        <v>303884</v>
      </c>
      <c r="K219" s="222">
        <v>207093</v>
      </c>
      <c r="O219" s="222" t="s">
        <v>214</v>
      </c>
      <c r="P219" s="222" t="s">
        <v>215</v>
      </c>
      <c r="T219" s="222">
        <v>4</v>
      </c>
      <c r="U219" s="222">
        <v>15</v>
      </c>
      <c r="X219" s="222" t="s">
        <v>216</v>
      </c>
      <c r="Y219" s="222">
        <v>133</v>
      </c>
      <c r="Z219" s="222" t="s">
        <v>217</v>
      </c>
      <c r="AA219" s="222" t="s">
        <v>218</v>
      </c>
      <c r="AB219" s="222">
        <v>23</v>
      </c>
    </row>
    <row r="220" spans="1:28" s="222" customFormat="1" ht="14.4" outlineLevel="2">
      <c r="A220" s="222">
        <v>252</v>
      </c>
      <c r="B220" s="222">
        <v>252111</v>
      </c>
      <c r="C220" s="222">
        <v>5455</v>
      </c>
      <c r="D220" s="223">
        <v>-10000</v>
      </c>
      <c r="E220" s="222">
        <v>42156</v>
      </c>
      <c r="F220" s="224" t="s">
        <v>62</v>
      </c>
      <c r="G220" s="225" t="s">
        <v>224</v>
      </c>
      <c r="H220" s="226" t="s">
        <v>224</v>
      </c>
      <c r="I220" s="226"/>
      <c r="J220" s="226">
        <v>304161</v>
      </c>
      <c r="K220" s="222">
        <v>209222</v>
      </c>
      <c r="O220" s="222" t="s">
        <v>214</v>
      </c>
      <c r="P220" s="222" t="s">
        <v>215</v>
      </c>
      <c r="T220" s="222">
        <v>6</v>
      </c>
      <c r="U220" s="222">
        <v>15</v>
      </c>
      <c r="X220" s="222" t="s">
        <v>216</v>
      </c>
      <c r="Y220" s="222">
        <v>133</v>
      </c>
      <c r="Z220" s="222" t="s">
        <v>217</v>
      </c>
      <c r="AA220" s="222" t="s">
        <v>218</v>
      </c>
      <c r="AB220" s="222">
        <v>23</v>
      </c>
    </row>
    <row r="221" spans="1:28" s="222" customFormat="1" ht="14.4" outlineLevel="2">
      <c r="A221" s="222">
        <v>252</v>
      </c>
      <c r="B221" s="222">
        <v>252111</v>
      </c>
      <c r="C221" s="222">
        <v>5455</v>
      </c>
      <c r="D221" s="223">
        <v>10000</v>
      </c>
      <c r="E221" s="222">
        <v>42155</v>
      </c>
      <c r="F221" s="224" t="s">
        <v>62</v>
      </c>
      <c r="G221" s="225" t="s">
        <v>224</v>
      </c>
      <c r="H221" s="226" t="s">
        <v>224</v>
      </c>
      <c r="I221" s="226"/>
      <c r="J221" s="226">
        <v>304161</v>
      </c>
      <c r="K221" s="222">
        <v>209222</v>
      </c>
      <c r="O221" s="222" t="s">
        <v>214</v>
      </c>
      <c r="P221" s="222" t="s">
        <v>215</v>
      </c>
      <c r="T221" s="222">
        <v>5</v>
      </c>
      <c r="U221" s="222">
        <v>15</v>
      </c>
      <c r="X221" s="222" t="s">
        <v>216</v>
      </c>
      <c r="Y221" s="222">
        <v>133</v>
      </c>
      <c r="Z221" s="222" t="s">
        <v>217</v>
      </c>
      <c r="AA221" s="222" t="s">
        <v>218</v>
      </c>
      <c r="AB221" s="222">
        <v>23</v>
      </c>
    </row>
    <row r="222" spans="1:28" s="222" customFormat="1" ht="14.4" outlineLevel="2">
      <c r="A222" s="222">
        <v>252</v>
      </c>
      <c r="B222" s="222">
        <v>252111</v>
      </c>
      <c r="C222" s="222">
        <v>5455</v>
      </c>
      <c r="D222" s="223">
        <v>-5700</v>
      </c>
      <c r="E222" s="222">
        <v>42186</v>
      </c>
      <c r="F222" s="224" t="s">
        <v>62</v>
      </c>
      <c r="G222" s="225" t="s">
        <v>225</v>
      </c>
      <c r="H222" s="226" t="s">
        <v>225</v>
      </c>
      <c r="I222" s="226"/>
      <c r="J222" s="226">
        <v>304558</v>
      </c>
      <c r="K222" s="222">
        <v>211735</v>
      </c>
      <c r="O222" s="222" t="s">
        <v>214</v>
      </c>
      <c r="P222" s="222" t="s">
        <v>215</v>
      </c>
      <c r="T222" s="222">
        <v>7</v>
      </c>
      <c r="U222" s="222">
        <v>15</v>
      </c>
      <c r="X222" s="222" t="s">
        <v>216</v>
      </c>
      <c r="Y222" s="222">
        <v>133</v>
      </c>
      <c r="Z222" s="222" t="s">
        <v>217</v>
      </c>
      <c r="AA222" s="222" t="s">
        <v>218</v>
      </c>
      <c r="AB222" s="222">
        <v>23</v>
      </c>
    </row>
    <row r="223" spans="1:28" s="222" customFormat="1" ht="14.4" outlineLevel="2">
      <c r="A223" s="222">
        <v>252</v>
      </c>
      <c r="B223" s="222">
        <v>252111</v>
      </c>
      <c r="C223" s="222">
        <v>5455</v>
      </c>
      <c r="D223" s="223">
        <v>5700</v>
      </c>
      <c r="E223" s="222">
        <v>42185</v>
      </c>
      <c r="F223" s="224" t="s">
        <v>62</v>
      </c>
      <c r="G223" s="225" t="s">
        <v>225</v>
      </c>
      <c r="H223" s="226" t="s">
        <v>225</v>
      </c>
      <c r="I223" s="226"/>
      <c r="J223" s="226">
        <v>304558</v>
      </c>
      <c r="K223" s="222">
        <v>211735</v>
      </c>
      <c r="O223" s="222" t="s">
        <v>214</v>
      </c>
      <c r="P223" s="222" t="s">
        <v>215</v>
      </c>
      <c r="T223" s="222">
        <v>6</v>
      </c>
      <c r="U223" s="222">
        <v>15</v>
      </c>
      <c r="X223" s="222" t="s">
        <v>216</v>
      </c>
      <c r="Y223" s="222">
        <v>133</v>
      </c>
      <c r="Z223" s="222" t="s">
        <v>217</v>
      </c>
      <c r="AA223" s="222" t="s">
        <v>218</v>
      </c>
      <c r="AB223" s="222">
        <v>23</v>
      </c>
    </row>
    <row r="224" spans="1:28" s="222" customFormat="1" ht="14.4" outlineLevel="2">
      <c r="A224" s="222">
        <v>252</v>
      </c>
      <c r="B224" s="222">
        <v>252111</v>
      </c>
      <c r="C224" s="222">
        <v>5455</v>
      </c>
      <c r="D224" s="223">
        <v>-8300</v>
      </c>
      <c r="E224" s="222">
        <v>42217</v>
      </c>
      <c r="F224" s="224" t="s">
        <v>62</v>
      </c>
      <c r="G224" s="225" t="s">
        <v>226</v>
      </c>
      <c r="H224" s="226" t="s">
        <v>226</v>
      </c>
      <c r="I224" s="226"/>
      <c r="J224" s="226">
        <v>305423</v>
      </c>
      <c r="K224" s="222">
        <v>214485</v>
      </c>
      <c r="O224" s="222" t="s">
        <v>214</v>
      </c>
      <c r="P224" s="222" t="s">
        <v>215</v>
      </c>
      <c r="T224" s="222">
        <v>8</v>
      </c>
      <c r="U224" s="222">
        <v>15</v>
      </c>
      <c r="X224" s="222" t="s">
        <v>216</v>
      </c>
      <c r="Y224" s="222">
        <v>133</v>
      </c>
      <c r="Z224" s="222" t="s">
        <v>217</v>
      </c>
      <c r="AA224" s="222" t="s">
        <v>218</v>
      </c>
      <c r="AB224" s="222">
        <v>23</v>
      </c>
    </row>
    <row r="225" spans="1:28" s="222" customFormat="1" ht="14.4" outlineLevel="2">
      <c r="A225" s="222">
        <v>252</v>
      </c>
      <c r="B225" s="222">
        <v>252111</v>
      </c>
      <c r="C225" s="222">
        <v>5455</v>
      </c>
      <c r="D225" s="223">
        <v>8300</v>
      </c>
      <c r="E225" s="222">
        <v>42216</v>
      </c>
      <c r="F225" s="224" t="s">
        <v>62</v>
      </c>
      <c r="G225" s="225" t="s">
        <v>226</v>
      </c>
      <c r="H225" s="226" t="s">
        <v>226</v>
      </c>
      <c r="I225" s="226"/>
      <c r="J225" s="226">
        <v>305423</v>
      </c>
      <c r="K225" s="222">
        <v>214485</v>
      </c>
      <c r="O225" s="222" t="s">
        <v>214</v>
      </c>
      <c r="P225" s="222" t="s">
        <v>215</v>
      </c>
      <c r="T225" s="222">
        <v>7</v>
      </c>
      <c r="U225" s="222">
        <v>15</v>
      </c>
      <c r="X225" s="222" t="s">
        <v>216</v>
      </c>
      <c r="Y225" s="222">
        <v>133</v>
      </c>
      <c r="Z225" s="222" t="s">
        <v>217</v>
      </c>
      <c r="AA225" s="222" t="s">
        <v>218</v>
      </c>
      <c r="AB225" s="222">
        <v>23</v>
      </c>
    </row>
    <row r="226" spans="1:28" s="222" customFormat="1" ht="14.4" outlineLevel="2">
      <c r="A226" s="222">
        <v>252</v>
      </c>
      <c r="B226" s="222">
        <v>252111</v>
      </c>
      <c r="C226" s="222">
        <v>5455</v>
      </c>
      <c r="D226" s="223">
        <v>-4000</v>
      </c>
      <c r="E226" s="222">
        <v>42248</v>
      </c>
      <c r="F226" s="224" t="s">
        <v>62</v>
      </c>
      <c r="G226" s="225" t="s">
        <v>227</v>
      </c>
      <c r="H226" s="226" t="s">
        <v>227</v>
      </c>
      <c r="I226" s="226"/>
      <c r="J226" s="226">
        <v>305715</v>
      </c>
      <c r="K226" s="222">
        <v>217106</v>
      </c>
      <c r="O226" s="222" t="s">
        <v>214</v>
      </c>
      <c r="P226" s="222" t="s">
        <v>215</v>
      </c>
      <c r="T226" s="222">
        <v>9</v>
      </c>
      <c r="U226" s="222">
        <v>15</v>
      </c>
      <c r="X226" s="222" t="s">
        <v>216</v>
      </c>
      <c r="Y226" s="222">
        <v>133</v>
      </c>
      <c r="Z226" s="222" t="s">
        <v>217</v>
      </c>
      <c r="AA226" s="222" t="s">
        <v>218</v>
      </c>
      <c r="AB226" s="222">
        <v>23</v>
      </c>
    </row>
    <row r="227" spans="1:28" s="222" customFormat="1" ht="14.4" outlineLevel="2">
      <c r="A227" s="222">
        <v>252</v>
      </c>
      <c r="B227" s="222">
        <v>252111</v>
      </c>
      <c r="C227" s="222">
        <v>5455</v>
      </c>
      <c r="D227" s="223">
        <v>4000</v>
      </c>
      <c r="E227" s="222">
        <v>42247</v>
      </c>
      <c r="F227" s="224" t="s">
        <v>62</v>
      </c>
      <c r="G227" s="225" t="s">
        <v>227</v>
      </c>
      <c r="H227" s="226" t="s">
        <v>227</v>
      </c>
      <c r="I227" s="226"/>
      <c r="J227" s="226">
        <v>305715</v>
      </c>
      <c r="K227" s="222">
        <v>217106</v>
      </c>
      <c r="O227" s="222" t="s">
        <v>214</v>
      </c>
      <c r="P227" s="222" t="s">
        <v>215</v>
      </c>
      <c r="T227" s="222">
        <v>8</v>
      </c>
      <c r="U227" s="222">
        <v>15</v>
      </c>
      <c r="X227" s="222" t="s">
        <v>216</v>
      </c>
      <c r="Y227" s="222">
        <v>133</v>
      </c>
      <c r="Z227" s="222" t="s">
        <v>217</v>
      </c>
      <c r="AA227" s="222" t="s">
        <v>218</v>
      </c>
      <c r="AB227" s="222">
        <v>23</v>
      </c>
    </row>
    <row r="228" spans="1:28" s="222" customFormat="1" ht="14.4" outlineLevel="2">
      <c r="A228" s="222">
        <v>252</v>
      </c>
      <c r="B228" s="222">
        <v>252111</v>
      </c>
      <c r="C228" s="222">
        <v>5455</v>
      </c>
      <c r="D228" s="223">
        <v>-8100</v>
      </c>
      <c r="E228" s="222">
        <v>42278</v>
      </c>
      <c r="F228" s="224" t="s">
        <v>62</v>
      </c>
      <c r="G228" s="225" t="s">
        <v>228</v>
      </c>
      <c r="H228" s="226" t="s">
        <v>228</v>
      </c>
      <c r="I228" s="226"/>
      <c r="J228" s="226">
        <v>305986</v>
      </c>
      <c r="K228" s="222">
        <v>219549</v>
      </c>
      <c r="O228" s="222" t="s">
        <v>214</v>
      </c>
      <c r="P228" s="222" t="s">
        <v>215</v>
      </c>
      <c r="T228" s="222">
        <v>10</v>
      </c>
      <c r="U228" s="222">
        <v>15</v>
      </c>
      <c r="X228" s="222" t="s">
        <v>216</v>
      </c>
      <c r="Y228" s="222">
        <v>133</v>
      </c>
      <c r="Z228" s="222" t="s">
        <v>217</v>
      </c>
      <c r="AA228" s="222" t="s">
        <v>218</v>
      </c>
      <c r="AB228" s="222">
        <v>23</v>
      </c>
    </row>
    <row r="229" spans="1:28" s="222" customFormat="1" ht="14.4" outlineLevel="2">
      <c r="A229" s="222">
        <v>252</v>
      </c>
      <c r="B229" s="222">
        <v>252111</v>
      </c>
      <c r="C229" s="222">
        <v>5455</v>
      </c>
      <c r="D229" s="223">
        <v>8100</v>
      </c>
      <c r="E229" s="222">
        <v>42277</v>
      </c>
      <c r="F229" s="224" t="s">
        <v>62</v>
      </c>
      <c r="G229" s="225" t="s">
        <v>228</v>
      </c>
      <c r="H229" s="226" t="s">
        <v>228</v>
      </c>
      <c r="I229" s="226"/>
      <c r="J229" s="226">
        <v>305986</v>
      </c>
      <c r="K229" s="222">
        <v>219549</v>
      </c>
      <c r="O229" s="222" t="s">
        <v>214</v>
      </c>
      <c r="P229" s="222" t="s">
        <v>215</v>
      </c>
      <c r="T229" s="222">
        <v>9</v>
      </c>
      <c r="U229" s="222">
        <v>15</v>
      </c>
      <c r="X229" s="222" t="s">
        <v>216</v>
      </c>
      <c r="Y229" s="222">
        <v>133</v>
      </c>
      <c r="Z229" s="222" t="s">
        <v>217</v>
      </c>
      <c r="AA229" s="222" t="s">
        <v>218</v>
      </c>
      <c r="AB229" s="222">
        <v>23</v>
      </c>
    </row>
    <row r="230" spans="1:28" s="222" customFormat="1" ht="14.4" outlineLevel="2">
      <c r="A230" s="222">
        <v>252</v>
      </c>
      <c r="B230" s="222">
        <v>252111</v>
      </c>
      <c r="C230" s="222">
        <v>5455</v>
      </c>
      <c r="D230" s="223">
        <v>-6500</v>
      </c>
      <c r="E230" s="222">
        <v>42309</v>
      </c>
      <c r="F230" s="224" t="s">
        <v>62</v>
      </c>
      <c r="G230" s="225" t="s">
        <v>236</v>
      </c>
      <c r="H230" s="226" t="s">
        <v>236</v>
      </c>
      <c r="I230" s="226"/>
      <c r="J230" s="226">
        <v>306288</v>
      </c>
      <c r="K230" s="222">
        <v>221891</v>
      </c>
      <c r="O230" s="222" t="s">
        <v>214</v>
      </c>
      <c r="P230" s="222" t="s">
        <v>215</v>
      </c>
      <c r="T230" s="222">
        <v>11</v>
      </c>
      <c r="U230" s="222">
        <v>15</v>
      </c>
      <c r="X230" s="222" t="s">
        <v>216</v>
      </c>
      <c r="Y230" s="222">
        <v>133</v>
      </c>
      <c r="Z230" s="222" t="s">
        <v>217</v>
      </c>
      <c r="AA230" s="222" t="s">
        <v>218</v>
      </c>
      <c r="AB230" s="222">
        <v>23</v>
      </c>
    </row>
    <row r="231" spans="1:28" s="222" customFormat="1" ht="14.4" outlineLevel="2">
      <c r="A231" s="222">
        <v>252</v>
      </c>
      <c r="B231" s="222">
        <v>252111</v>
      </c>
      <c r="C231" s="222">
        <v>5455</v>
      </c>
      <c r="D231" s="223">
        <v>6500</v>
      </c>
      <c r="E231" s="222">
        <v>42308</v>
      </c>
      <c r="F231" s="224" t="s">
        <v>62</v>
      </c>
      <c r="G231" s="225" t="s">
        <v>236</v>
      </c>
      <c r="H231" s="226" t="s">
        <v>236</v>
      </c>
      <c r="I231" s="226"/>
      <c r="J231" s="226">
        <v>306288</v>
      </c>
      <c r="K231" s="222">
        <v>221891</v>
      </c>
      <c r="O231" s="222" t="s">
        <v>214</v>
      </c>
      <c r="P231" s="222" t="s">
        <v>215</v>
      </c>
      <c r="T231" s="222">
        <v>10</v>
      </c>
      <c r="U231" s="222">
        <v>15</v>
      </c>
      <c r="X231" s="222" t="s">
        <v>216</v>
      </c>
      <c r="Y231" s="222">
        <v>133</v>
      </c>
      <c r="Z231" s="222" t="s">
        <v>217</v>
      </c>
      <c r="AA231" s="222" t="s">
        <v>218</v>
      </c>
      <c r="AB231" s="222">
        <v>23</v>
      </c>
    </row>
    <row r="232" spans="1:28" s="222" customFormat="1" ht="14.4" outlineLevel="2">
      <c r="A232" s="222">
        <v>252</v>
      </c>
      <c r="B232" s="222">
        <v>252111</v>
      </c>
      <c r="C232" s="222">
        <v>5455</v>
      </c>
      <c r="D232" s="223">
        <v>-7600</v>
      </c>
      <c r="E232" s="222">
        <v>42339</v>
      </c>
      <c r="F232" s="224" t="s">
        <v>62</v>
      </c>
      <c r="G232" s="225" t="s">
        <v>239</v>
      </c>
      <c r="H232" s="226" t="s">
        <v>239</v>
      </c>
      <c r="I232" s="226"/>
      <c r="J232" s="226">
        <v>306553</v>
      </c>
      <c r="K232" s="222">
        <v>224010</v>
      </c>
      <c r="O232" s="222" t="s">
        <v>214</v>
      </c>
      <c r="P232" s="222" t="s">
        <v>215</v>
      </c>
      <c r="T232" s="222">
        <v>12</v>
      </c>
      <c r="U232" s="222">
        <v>15</v>
      </c>
      <c r="X232" s="222" t="s">
        <v>216</v>
      </c>
      <c r="Y232" s="222">
        <v>133</v>
      </c>
      <c r="Z232" s="222" t="s">
        <v>217</v>
      </c>
      <c r="AA232" s="222" t="s">
        <v>218</v>
      </c>
      <c r="AB232" s="222">
        <v>23</v>
      </c>
    </row>
    <row r="233" spans="1:28" s="222" customFormat="1" ht="14.4" outlineLevel="2">
      <c r="A233" s="222">
        <v>252</v>
      </c>
      <c r="B233" s="222">
        <v>252111</v>
      </c>
      <c r="C233" s="222">
        <v>5455</v>
      </c>
      <c r="D233" s="223">
        <v>7600</v>
      </c>
      <c r="E233" s="222">
        <v>42338</v>
      </c>
      <c r="F233" s="224" t="s">
        <v>62</v>
      </c>
      <c r="G233" s="225" t="s">
        <v>239</v>
      </c>
      <c r="H233" s="226" t="s">
        <v>239</v>
      </c>
      <c r="I233" s="226"/>
      <c r="J233" s="226">
        <v>306553</v>
      </c>
      <c r="K233" s="222">
        <v>224010</v>
      </c>
      <c r="O233" s="222" t="s">
        <v>214</v>
      </c>
      <c r="P233" s="222" t="s">
        <v>215</v>
      </c>
      <c r="T233" s="222">
        <v>11</v>
      </c>
      <c r="U233" s="222">
        <v>15</v>
      </c>
      <c r="X233" s="222" t="s">
        <v>216</v>
      </c>
      <c r="Y233" s="222">
        <v>133</v>
      </c>
      <c r="Z233" s="222" t="s">
        <v>217</v>
      </c>
      <c r="AA233" s="222" t="s">
        <v>218</v>
      </c>
      <c r="AB233" s="222">
        <v>23</v>
      </c>
    </row>
    <row r="234" spans="1:28" outlineLevel="2">
      <c r="A234" s="206">
        <v>252</v>
      </c>
      <c r="B234" s="206">
        <v>252111</v>
      </c>
      <c r="C234" s="206">
        <v>5455</v>
      </c>
      <c r="D234" s="242">
        <v>14200</v>
      </c>
      <c r="E234" s="206">
        <v>42369</v>
      </c>
      <c r="F234" s="243" t="s">
        <v>62</v>
      </c>
      <c r="G234" s="244" t="s">
        <v>242</v>
      </c>
      <c r="H234" s="245" t="s">
        <v>242</v>
      </c>
      <c r="I234" s="245"/>
      <c r="J234" s="211">
        <v>306908</v>
      </c>
      <c r="K234" s="203">
        <v>226633</v>
      </c>
      <c r="O234" s="203" t="s">
        <v>214</v>
      </c>
      <c r="P234" s="203" t="s">
        <v>215</v>
      </c>
      <c r="T234" s="203">
        <v>12</v>
      </c>
      <c r="U234" s="203">
        <v>15</v>
      </c>
      <c r="X234" s="203" t="s">
        <v>216</v>
      </c>
      <c r="Y234" s="203">
        <v>133</v>
      </c>
      <c r="Z234" s="203" t="s">
        <v>217</v>
      </c>
      <c r="AA234" s="203" t="s">
        <v>218</v>
      </c>
      <c r="AB234" s="203">
        <v>23</v>
      </c>
    </row>
    <row r="235" spans="1:28" outlineLevel="2">
      <c r="A235" s="203">
        <v>252</v>
      </c>
      <c r="B235" s="203">
        <v>252111</v>
      </c>
      <c r="C235" s="203">
        <v>5455</v>
      </c>
      <c r="D235" s="214">
        <v>6113.36</v>
      </c>
      <c r="E235" s="203">
        <v>42013</v>
      </c>
      <c r="F235" s="221" t="s">
        <v>62</v>
      </c>
      <c r="G235" s="212" t="s">
        <v>319</v>
      </c>
      <c r="J235" s="211">
        <v>655638</v>
      </c>
      <c r="K235" s="203">
        <v>198553</v>
      </c>
      <c r="P235" s="203" t="s">
        <v>245</v>
      </c>
      <c r="T235" s="203">
        <v>1</v>
      </c>
      <c r="U235" s="203">
        <v>15</v>
      </c>
      <c r="W235" s="203">
        <v>3000442</v>
      </c>
      <c r="X235" s="203" t="s">
        <v>216</v>
      </c>
      <c r="Y235" s="203">
        <v>252</v>
      </c>
      <c r="Z235" s="203" t="s">
        <v>222</v>
      </c>
      <c r="AA235" s="203" t="s">
        <v>218</v>
      </c>
      <c r="AB235" s="203">
        <v>1</v>
      </c>
    </row>
    <row r="236" spans="1:28" outlineLevel="2">
      <c r="A236" s="203">
        <v>252</v>
      </c>
      <c r="B236" s="203">
        <v>252111</v>
      </c>
      <c r="C236" s="203">
        <v>5455</v>
      </c>
      <c r="D236" s="214">
        <v>8889.3700000000008</v>
      </c>
      <c r="E236" s="203">
        <v>42046</v>
      </c>
      <c r="F236" s="221" t="s">
        <v>62</v>
      </c>
      <c r="G236" s="212" t="s">
        <v>319</v>
      </c>
      <c r="J236" s="211">
        <v>662533</v>
      </c>
      <c r="K236" s="203">
        <v>200917</v>
      </c>
      <c r="P236" s="203" t="s">
        <v>245</v>
      </c>
      <c r="T236" s="203">
        <v>2</v>
      </c>
      <c r="U236" s="203">
        <v>15</v>
      </c>
      <c r="W236" s="203">
        <v>3000442</v>
      </c>
      <c r="X236" s="203" t="s">
        <v>216</v>
      </c>
      <c r="Y236" s="203">
        <v>252</v>
      </c>
      <c r="Z236" s="203" t="s">
        <v>222</v>
      </c>
      <c r="AA236" s="203" t="s">
        <v>218</v>
      </c>
      <c r="AB236" s="203">
        <v>1</v>
      </c>
    </row>
    <row r="237" spans="1:28" outlineLevel="2">
      <c r="A237" s="203">
        <v>252</v>
      </c>
      <c r="B237" s="203">
        <v>252111</v>
      </c>
      <c r="C237" s="203">
        <v>5455</v>
      </c>
      <c r="D237" s="214">
        <v>5805.2</v>
      </c>
      <c r="E237" s="203">
        <v>42074</v>
      </c>
      <c r="F237" s="221" t="s">
        <v>62</v>
      </c>
      <c r="G237" s="212" t="s">
        <v>319</v>
      </c>
      <c r="J237" s="211">
        <v>668600</v>
      </c>
      <c r="K237" s="203">
        <v>202925</v>
      </c>
      <c r="P237" s="203" t="s">
        <v>245</v>
      </c>
      <c r="T237" s="203">
        <v>3</v>
      </c>
      <c r="U237" s="203">
        <v>15</v>
      </c>
      <c r="W237" s="203">
        <v>3000442</v>
      </c>
      <c r="X237" s="203" t="s">
        <v>216</v>
      </c>
      <c r="Y237" s="203">
        <v>252</v>
      </c>
      <c r="Z237" s="203" t="s">
        <v>222</v>
      </c>
      <c r="AA237" s="203" t="s">
        <v>218</v>
      </c>
      <c r="AB237" s="203">
        <v>1</v>
      </c>
    </row>
    <row r="238" spans="1:28" outlineLevel="2">
      <c r="A238" s="203">
        <v>252</v>
      </c>
      <c r="B238" s="203">
        <v>252111</v>
      </c>
      <c r="C238" s="203">
        <v>5455</v>
      </c>
      <c r="D238" s="214">
        <v>17093.47</v>
      </c>
      <c r="E238" s="203">
        <v>42101</v>
      </c>
      <c r="F238" s="221" t="s">
        <v>62</v>
      </c>
      <c r="G238" s="212" t="s">
        <v>319</v>
      </c>
      <c r="J238" s="211">
        <v>674978</v>
      </c>
      <c r="K238" s="203">
        <v>205043</v>
      </c>
      <c r="P238" s="203" t="s">
        <v>245</v>
      </c>
      <c r="T238" s="203">
        <v>4</v>
      </c>
      <c r="U238" s="203">
        <v>15</v>
      </c>
      <c r="W238" s="203">
        <v>3000442</v>
      </c>
      <c r="X238" s="203" t="s">
        <v>216</v>
      </c>
      <c r="Y238" s="203">
        <v>252</v>
      </c>
      <c r="Z238" s="203" t="s">
        <v>222</v>
      </c>
      <c r="AA238" s="203" t="s">
        <v>218</v>
      </c>
      <c r="AB238" s="203">
        <v>1</v>
      </c>
    </row>
    <row r="239" spans="1:28" outlineLevel="2">
      <c r="A239" s="203">
        <v>252</v>
      </c>
      <c r="B239" s="203">
        <v>252111</v>
      </c>
      <c r="C239" s="203">
        <v>5455</v>
      </c>
      <c r="D239" s="214">
        <v>259.76</v>
      </c>
      <c r="E239" s="203">
        <v>42130</v>
      </c>
      <c r="F239" s="221" t="s">
        <v>62</v>
      </c>
      <c r="G239" s="212" t="s">
        <v>319</v>
      </c>
      <c r="J239" s="211">
        <v>681840</v>
      </c>
      <c r="K239" s="203">
        <v>207348</v>
      </c>
      <c r="P239" s="203" t="s">
        <v>245</v>
      </c>
      <c r="T239" s="203">
        <v>5</v>
      </c>
      <c r="U239" s="203">
        <v>15</v>
      </c>
      <c r="W239" s="203">
        <v>3000442</v>
      </c>
      <c r="X239" s="203" t="s">
        <v>216</v>
      </c>
      <c r="Y239" s="203">
        <v>252</v>
      </c>
      <c r="Z239" s="203" t="s">
        <v>222</v>
      </c>
      <c r="AA239" s="203" t="s">
        <v>218</v>
      </c>
      <c r="AB239" s="203">
        <v>1</v>
      </c>
    </row>
    <row r="240" spans="1:28" outlineLevel="2">
      <c r="A240" s="203">
        <v>252</v>
      </c>
      <c r="B240" s="203">
        <v>252111</v>
      </c>
      <c r="C240" s="203">
        <v>5455</v>
      </c>
      <c r="D240" s="214">
        <v>5723.23</v>
      </c>
      <c r="E240" s="203">
        <v>42167</v>
      </c>
      <c r="F240" s="221" t="s">
        <v>62</v>
      </c>
      <c r="G240" s="212" t="s">
        <v>319</v>
      </c>
      <c r="J240" s="211">
        <v>690212</v>
      </c>
      <c r="K240" s="203">
        <v>210159</v>
      </c>
      <c r="P240" s="203" t="s">
        <v>245</v>
      </c>
      <c r="T240" s="203">
        <v>6</v>
      </c>
      <c r="U240" s="203">
        <v>15</v>
      </c>
      <c r="W240" s="203">
        <v>3000442</v>
      </c>
      <c r="X240" s="203" t="s">
        <v>216</v>
      </c>
      <c r="Y240" s="203">
        <v>252</v>
      </c>
      <c r="Z240" s="203" t="s">
        <v>222</v>
      </c>
      <c r="AA240" s="203" t="s">
        <v>218</v>
      </c>
      <c r="AB240" s="203">
        <v>1</v>
      </c>
    </row>
    <row r="241" spans="1:28" outlineLevel="2">
      <c r="A241" s="203">
        <v>252</v>
      </c>
      <c r="B241" s="203">
        <v>252111</v>
      </c>
      <c r="C241" s="203">
        <v>5455</v>
      </c>
      <c r="D241" s="214">
        <v>8064.96</v>
      </c>
      <c r="E241" s="203">
        <v>42193</v>
      </c>
      <c r="F241" s="221" t="s">
        <v>62</v>
      </c>
      <c r="G241" s="212" t="s">
        <v>319</v>
      </c>
      <c r="J241" s="211">
        <v>696017</v>
      </c>
      <c r="K241" s="203">
        <v>212074</v>
      </c>
      <c r="P241" s="203" t="s">
        <v>245</v>
      </c>
      <c r="T241" s="203">
        <v>7</v>
      </c>
      <c r="U241" s="203">
        <v>15</v>
      </c>
      <c r="W241" s="203">
        <v>3000442</v>
      </c>
      <c r="X241" s="203" t="s">
        <v>216</v>
      </c>
      <c r="Y241" s="203">
        <v>252</v>
      </c>
      <c r="Z241" s="203" t="s">
        <v>222</v>
      </c>
      <c r="AA241" s="203" t="s">
        <v>218</v>
      </c>
      <c r="AB241" s="203">
        <v>1</v>
      </c>
    </row>
    <row r="242" spans="1:28" outlineLevel="2">
      <c r="A242" s="203">
        <v>252</v>
      </c>
      <c r="B242" s="203">
        <v>252111</v>
      </c>
      <c r="C242" s="203">
        <v>5455</v>
      </c>
      <c r="D242" s="214">
        <v>3903.96</v>
      </c>
      <c r="E242" s="203">
        <v>42228</v>
      </c>
      <c r="F242" s="221" t="s">
        <v>62</v>
      </c>
      <c r="G242" s="212" t="s">
        <v>319</v>
      </c>
      <c r="J242" s="211">
        <v>705345</v>
      </c>
      <c r="K242" s="203">
        <v>215348</v>
      </c>
      <c r="P242" s="203" t="s">
        <v>245</v>
      </c>
      <c r="T242" s="203">
        <v>8</v>
      </c>
      <c r="U242" s="203">
        <v>15</v>
      </c>
      <c r="W242" s="203">
        <v>3000442</v>
      </c>
      <c r="X242" s="203" t="s">
        <v>216</v>
      </c>
      <c r="Y242" s="203">
        <v>252</v>
      </c>
      <c r="Z242" s="203" t="s">
        <v>222</v>
      </c>
      <c r="AA242" s="203" t="s">
        <v>218</v>
      </c>
      <c r="AB242" s="203">
        <v>1</v>
      </c>
    </row>
    <row r="243" spans="1:28" outlineLevel="2">
      <c r="A243" s="203">
        <v>252</v>
      </c>
      <c r="B243" s="203">
        <v>252111</v>
      </c>
      <c r="C243" s="203">
        <v>5455</v>
      </c>
      <c r="D243" s="214">
        <v>8082.78</v>
      </c>
      <c r="E243" s="203">
        <v>42265</v>
      </c>
      <c r="F243" s="221" t="s">
        <v>62</v>
      </c>
      <c r="G243" s="212" t="s">
        <v>319</v>
      </c>
      <c r="J243" s="211">
        <v>714360</v>
      </c>
      <c r="K243" s="203">
        <v>218391</v>
      </c>
      <c r="P243" s="203" t="s">
        <v>245</v>
      </c>
      <c r="T243" s="203">
        <v>9</v>
      </c>
      <c r="U243" s="203">
        <v>15</v>
      </c>
      <c r="W243" s="203">
        <v>3000442</v>
      </c>
      <c r="X243" s="203" t="s">
        <v>216</v>
      </c>
      <c r="Y243" s="203">
        <v>252</v>
      </c>
      <c r="Z243" s="203" t="s">
        <v>222</v>
      </c>
      <c r="AA243" s="203" t="s">
        <v>218</v>
      </c>
      <c r="AB243" s="203">
        <v>1</v>
      </c>
    </row>
    <row r="244" spans="1:28" outlineLevel="2">
      <c r="A244" s="203">
        <v>252</v>
      </c>
      <c r="B244" s="203">
        <v>252111</v>
      </c>
      <c r="C244" s="203">
        <v>5455</v>
      </c>
      <c r="D244" s="214">
        <v>6317.61</v>
      </c>
      <c r="E244" s="203">
        <v>42285</v>
      </c>
      <c r="F244" s="221" t="s">
        <v>62</v>
      </c>
      <c r="G244" s="212" t="s">
        <v>319</v>
      </c>
      <c r="J244" s="211">
        <v>719363</v>
      </c>
      <c r="K244" s="203">
        <v>219988</v>
      </c>
      <c r="P244" s="203" t="s">
        <v>245</v>
      </c>
      <c r="T244" s="203">
        <v>10</v>
      </c>
      <c r="U244" s="203">
        <v>15</v>
      </c>
      <c r="W244" s="203">
        <v>3000442</v>
      </c>
      <c r="X244" s="203" t="s">
        <v>216</v>
      </c>
      <c r="Y244" s="203">
        <v>252</v>
      </c>
      <c r="Z244" s="203" t="s">
        <v>222</v>
      </c>
      <c r="AA244" s="203" t="s">
        <v>218</v>
      </c>
      <c r="AB244" s="203">
        <v>1</v>
      </c>
    </row>
    <row r="245" spans="1:28" outlineLevel="2">
      <c r="A245" s="203">
        <v>252</v>
      </c>
      <c r="B245" s="203">
        <v>252111</v>
      </c>
      <c r="C245" s="203">
        <v>5455</v>
      </c>
      <c r="D245" s="214">
        <v>7600.79</v>
      </c>
      <c r="E245" s="203">
        <v>42327</v>
      </c>
      <c r="F245" s="221" t="s">
        <v>62</v>
      </c>
      <c r="G245" s="212" t="s">
        <v>319</v>
      </c>
      <c r="J245" s="211">
        <v>729245</v>
      </c>
      <c r="K245" s="203">
        <v>223212</v>
      </c>
      <c r="P245" s="203" t="s">
        <v>245</v>
      </c>
      <c r="T245" s="203">
        <v>11</v>
      </c>
      <c r="U245" s="203">
        <v>15</v>
      </c>
      <c r="W245" s="203">
        <v>3000442</v>
      </c>
      <c r="X245" s="203" t="s">
        <v>216</v>
      </c>
      <c r="Y245" s="203">
        <v>252</v>
      </c>
      <c r="Z245" s="203" t="s">
        <v>222</v>
      </c>
      <c r="AA245" s="203" t="s">
        <v>218</v>
      </c>
      <c r="AB245" s="203">
        <v>1</v>
      </c>
    </row>
    <row r="246" spans="1:28" outlineLevel="2">
      <c r="A246" s="203">
        <v>252</v>
      </c>
      <c r="B246" s="203">
        <v>252111</v>
      </c>
      <c r="C246" s="203">
        <v>5455</v>
      </c>
      <c r="D246" s="214">
        <v>13737.81</v>
      </c>
      <c r="E246" s="203">
        <v>42353</v>
      </c>
      <c r="F246" s="221" t="s">
        <v>62</v>
      </c>
      <c r="G246" s="212" t="s">
        <v>319</v>
      </c>
      <c r="J246" s="211">
        <v>734575</v>
      </c>
      <c r="K246" s="203">
        <v>225061</v>
      </c>
      <c r="P246" s="203" t="s">
        <v>245</v>
      </c>
      <c r="T246" s="203">
        <v>12</v>
      </c>
      <c r="U246" s="203">
        <v>15</v>
      </c>
      <c r="W246" s="203">
        <v>3000442</v>
      </c>
      <c r="X246" s="203" t="s">
        <v>216</v>
      </c>
      <c r="Y246" s="203">
        <v>252</v>
      </c>
      <c r="Z246" s="203" t="s">
        <v>222</v>
      </c>
      <c r="AA246" s="203" t="s">
        <v>218</v>
      </c>
      <c r="AB246" s="203">
        <v>1</v>
      </c>
    </row>
    <row r="247" spans="1:28" ht="16.2" outlineLevel="2" thickBot="1">
      <c r="B247" s="219" t="s">
        <v>320</v>
      </c>
      <c r="C247" s="219"/>
      <c r="D247" s="239">
        <f>SUM(D209:D246)</f>
        <v>93492.299999999988</v>
      </c>
      <c r="F247" s="221"/>
      <c r="G247" s="212"/>
    </row>
    <row r="248" spans="1:28" ht="16.2" outlineLevel="2" thickTop="1">
      <c r="F248" s="221"/>
      <c r="G248" s="212"/>
    </row>
    <row r="249" spans="1:28">
      <c r="A249" s="203">
        <v>252</v>
      </c>
      <c r="B249" s="203">
        <v>252119</v>
      </c>
      <c r="C249" s="203">
        <v>5455</v>
      </c>
      <c r="D249" s="214">
        <v>-11100</v>
      </c>
      <c r="E249" s="203">
        <v>42005</v>
      </c>
      <c r="F249" s="203" t="s">
        <v>62</v>
      </c>
      <c r="G249" s="203" t="s">
        <v>213</v>
      </c>
      <c r="H249" s="211" t="s">
        <v>213</v>
      </c>
      <c r="J249" s="211">
        <v>302703</v>
      </c>
      <c r="K249" s="203">
        <v>198378</v>
      </c>
      <c r="O249" s="203" t="s">
        <v>214</v>
      </c>
      <c r="P249" s="203" t="s">
        <v>215</v>
      </c>
      <c r="T249" s="203">
        <v>1</v>
      </c>
      <c r="U249" s="203">
        <v>15</v>
      </c>
      <c r="X249" s="203" t="s">
        <v>216</v>
      </c>
      <c r="Y249" s="203">
        <v>133</v>
      </c>
      <c r="Z249" s="203" t="s">
        <v>217</v>
      </c>
      <c r="AA249" s="203" t="s">
        <v>218</v>
      </c>
      <c r="AB249" s="203">
        <v>27</v>
      </c>
    </row>
    <row r="250" spans="1:28">
      <c r="A250" s="203">
        <v>252</v>
      </c>
      <c r="B250" s="203">
        <v>252119</v>
      </c>
      <c r="C250" s="203">
        <v>5455</v>
      </c>
      <c r="D250" s="214">
        <v>-26100</v>
      </c>
      <c r="E250" s="203">
        <v>42036</v>
      </c>
      <c r="F250" s="203" t="s">
        <v>62</v>
      </c>
      <c r="G250" s="203" t="s">
        <v>219</v>
      </c>
      <c r="H250" s="211" t="s">
        <v>219</v>
      </c>
      <c r="J250" s="211">
        <v>303014</v>
      </c>
      <c r="K250" s="203">
        <v>200301</v>
      </c>
      <c r="O250" s="203" t="s">
        <v>214</v>
      </c>
      <c r="P250" s="203" t="s">
        <v>215</v>
      </c>
      <c r="T250" s="203">
        <v>2</v>
      </c>
      <c r="U250" s="203">
        <v>15</v>
      </c>
      <c r="X250" s="203" t="s">
        <v>216</v>
      </c>
      <c r="Y250" s="203">
        <v>133</v>
      </c>
      <c r="Z250" s="203" t="s">
        <v>217</v>
      </c>
      <c r="AA250" s="203" t="s">
        <v>218</v>
      </c>
      <c r="AB250" s="203">
        <v>27</v>
      </c>
    </row>
    <row r="251" spans="1:28">
      <c r="A251" s="203">
        <v>252</v>
      </c>
      <c r="B251" s="203">
        <v>252119</v>
      </c>
      <c r="C251" s="203">
        <v>5455</v>
      </c>
      <c r="D251" s="214">
        <v>26100</v>
      </c>
      <c r="E251" s="203">
        <v>42035</v>
      </c>
      <c r="F251" s="203" t="s">
        <v>62</v>
      </c>
      <c r="G251" s="203" t="s">
        <v>219</v>
      </c>
      <c r="H251" s="211" t="s">
        <v>219</v>
      </c>
      <c r="J251" s="211">
        <v>303014</v>
      </c>
      <c r="K251" s="203">
        <v>200301</v>
      </c>
      <c r="O251" s="203" t="s">
        <v>214</v>
      </c>
      <c r="P251" s="203" t="s">
        <v>215</v>
      </c>
      <c r="T251" s="203">
        <v>1</v>
      </c>
      <c r="U251" s="203">
        <v>15</v>
      </c>
      <c r="X251" s="203" t="s">
        <v>216</v>
      </c>
      <c r="Y251" s="203">
        <v>133</v>
      </c>
      <c r="Z251" s="203" t="s">
        <v>217</v>
      </c>
      <c r="AA251" s="203" t="s">
        <v>218</v>
      </c>
      <c r="AB251" s="203">
        <v>27</v>
      </c>
    </row>
    <row r="252" spans="1:28">
      <c r="A252" s="203">
        <v>252</v>
      </c>
      <c r="B252" s="203">
        <v>252119</v>
      </c>
      <c r="C252" s="203">
        <v>5455</v>
      </c>
      <c r="D252" s="214">
        <v>-25600</v>
      </c>
      <c r="E252" s="203">
        <v>42064</v>
      </c>
      <c r="F252" s="203" t="s">
        <v>62</v>
      </c>
      <c r="G252" s="203" t="s">
        <v>220</v>
      </c>
      <c r="H252" s="211" t="s">
        <v>220</v>
      </c>
      <c r="J252" s="211">
        <v>303277</v>
      </c>
      <c r="K252" s="203">
        <v>202263</v>
      </c>
      <c r="O252" s="203" t="s">
        <v>214</v>
      </c>
      <c r="P252" s="203" t="s">
        <v>215</v>
      </c>
      <c r="T252" s="203">
        <v>3</v>
      </c>
      <c r="U252" s="203">
        <v>15</v>
      </c>
      <c r="X252" s="203" t="s">
        <v>216</v>
      </c>
      <c r="Y252" s="203">
        <v>133</v>
      </c>
      <c r="Z252" s="203" t="s">
        <v>217</v>
      </c>
      <c r="AA252" s="203" t="s">
        <v>218</v>
      </c>
      <c r="AB252" s="203">
        <v>27</v>
      </c>
    </row>
    <row r="253" spans="1:28">
      <c r="A253" s="203">
        <v>252</v>
      </c>
      <c r="B253" s="203">
        <v>252119</v>
      </c>
      <c r="C253" s="203">
        <v>5455</v>
      </c>
      <c r="D253" s="214">
        <v>25600</v>
      </c>
      <c r="E253" s="203">
        <v>42063</v>
      </c>
      <c r="F253" s="203" t="s">
        <v>62</v>
      </c>
      <c r="G253" s="203" t="s">
        <v>220</v>
      </c>
      <c r="H253" s="211" t="s">
        <v>220</v>
      </c>
      <c r="J253" s="211">
        <v>303277</v>
      </c>
      <c r="K253" s="203">
        <v>202263</v>
      </c>
      <c r="O253" s="203" t="s">
        <v>214</v>
      </c>
      <c r="P253" s="203" t="s">
        <v>215</v>
      </c>
      <c r="T253" s="203">
        <v>2</v>
      </c>
      <c r="U253" s="203">
        <v>15</v>
      </c>
      <c r="X253" s="203" t="s">
        <v>216</v>
      </c>
      <c r="Y253" s="203">
        <v>133</v>
      </c>
      <c r="Z253" s="203" t="s">
        <v>217</v>
      </c>
      <c r="AA253" s="203" t="s">
        <v>218</v>
      </c>
      <c r="AB253" s="203">
        <v>27</v>
      </c>
    </row>
    <row r="254" spans="1:28">
      <c r="A254" s="203">
        <v>252</v>
      </c>
      <c r="B254" s="203">
        <v>252119</v>
      </c>
      <c r="C254" s="203">
        <v>5455</v>
      </c>
      <c r="D254" s="214">
        <v>29300</v>
      </c>
      <c r="E254" s="203">
        <v>42094</v>
      </c>
      <c r="F254" s="203" t="s">
        <v>62</v>
      </c>
      <c r="G254" s="203" t="s">
        <v>221</v>
      </c>
      <c r="H254" s="211" t="s">
        <v>221</v>
      </c>
      <c r="J254" s="211">
        <v>303599</v>
      </c>
      <c r="K254" s="203">
        <v>204674</v>
      </c>
      <c r="O254" s="203" t="s">
        <v>222</v>
      </c>
      <c r="P254" s="203" t="s">
        <v>215</v>
      </c>
      <c r="T254" s="203">
        <v>3</v>
      </c>
      <c r="U254" s="203">
        <v>15</v>
      </c>
      <c r="X254" s="203" t="s">
        <v>216</v>
      </c>
      <c r="Y254" s="203">
        <v>133</v>
      </c>
      <c r="Z254" s="203" t="s">
        <v>217</v>
      </c>
      <c r="AA254" s="203" t="s">
        <v>218</v>
      </c>
      <c r="AB254" s="203">
        <v>27</v>
      </c>
    </row>
    <row r="255" spans="1:28">
      <c r="A255" s="203">
        <v>252</v>
      </c>
      <c r="B255" s="203">
        <v>252119</v>
      </c>
      <c r="C255" s="203">
        <v>5455</v>
      </c>
      <c r="D255" s="214">
        <v>-29300</v>
      </c>
      <c r="E255" s="203">
        <v>42094</v>
      </c>
      <c r="F255" s="203" t="s">
        <v>62</v>
      </c>
      <c r="G255" s="203" t="s">
        <v>221</v>
      </c>
      <c r="H255" s="211" t="s">
        <v>221</v>
      </c>
      <c r="J255" s="211">
        <v>303599</v>
      </c>
      <c r="K255" s="203">
        <v>204674</v>
      </c>
      <c r="O255" s="203" t="s">
        <v>222</v>
      </c>
      <c r="P255" s="203" t="s">
        <v>215</v>
      </c>
      <c r="T255" s="203">
        <v>3</v>
      </c>
      <c r="U255" s="203">
        <v>15</v>
      </c>
      <c r="X255" s="203" t="s">
        <v>216</v>
      </c>
      <c r="Y255" s="203">
        <v>133</v>
      </c>
      <c r="Z255" s="203" t="s">
        <v>217</v>
      </c>
      <c r="AA255" s="203" t="s">
        <v>218</v>
      </c>
      <c r="AB255" s="203">
        <v>65</v>
      </c>
    </row>
    <row r="256" spans="1:28">
      <c r="A256" s="203">
        <v>252</v>
      </c>
      <c r="B256" s="203">
        <v>252119</v>
      </c>
      <c r="C256" s="203">
        <v>5455</v>
      </c>
      <c r="D256" s="214">
        <v>-29300</v>
      </c>
      <c r="E256" s="203">
        <v>42095</v>
      </c>
      <c r="F256" s="203" t="s">
        <v>62</v>
      </c>
      <c r="G256" s="203" t="s">
        <v>221</v>
      </c>
      <c r="H256" s="211" t="s">
        <v>221</v>
      </c>
      <c r="J256" s="211">
        <v>303600</v>
      </c>
      <c r="K256" s="203">
        <v>204675</v>
      </c>
      <c r="O256" s="203" t="s">
        <v>214</v>
      </c>
      <c r="P256" s="203" t="s">
        <v>215</v>
      </c>
      <c r="T256" s="203">
        <v>4</v>
      </c>
      <c r="U256" s="203">
        <v>15</v>
      </c>
      <c r="X256" s="203" t="s">
        <v>216</v>
      </c>
      <c r="Y256" s="203">
        <v>133</v>
      </c>
      <c r="Z256" s="203" t="s">
        <v>217</v>
      </c>
      <c r="AA256" s="203" t="s">
        <v>218</v>
      </c>
      <c r="AB256" s="203">
        <v>27</v>
      </c>
    </row>
    <row r="257" spans="1:28">
      <c r="A257" s="203">
        <v>252</v>
      </c>
      <c r="B257" s="203">
        <v>252119</v>
      </c>
      <c r="C257" s="203">
        <v>5455</v>
      </c>
      <c r="D257" s="214">
        <v>29300</v>
      </c>
      <c r="E257" s="203">
        <v>42094</v>
      </c>
      <c r="F257" s="203" t="s">
        <v>62</v>
      </c>
      <c r="G257" s="203" t="s">
        <v>221</v>
      </c>
      <c r="H257" s="211" t="s">
        <v>221</v>
      </c>
      <c r="J257" s="211">
        <v>303600</v>
      </c>
      <c r="K257" s="203">
        <v>204675</v>
      </c>
      <c r="O257" s="203" t="s">
        <v>214</v>
      </c>
      <c r="P257" s="203" t="s">
        <v>215</v>
      </c>
      <c r="T257" s="203">
        <v>3</v>
      </c>
      <c r="U257" s="203">
        <v>15</v>
      </c>
      <c r="X257" s="203" t="s">
        <v>216</v>
      </c>
      <c r="Y257" s="203">
        <v>133</v>
      </c>
      <c r="Z257" s="203" t="s">
        <v>217</v>
      </c>
      <c r="AA257" s="203" t="s">
        <v>218</v>
      </c>
      <c r="AB257" s="203">
        <v>27</v>
      </c>
    </row>
    <row r="258" spans="1:28">
      <c r="A258" s="203">
        <v>252</v>
      </c>
      <c r="B258" s="203">
        <v>252119</v>
      </c>
      <c r="C258" s="203">
        <v>5455</v>
      </c>
      <c r="D258" s="214">
        <v>-27400</v>
      </c>
      <c r="E258" s="203">
        <v>42125</v>
      </c>
      <c r="F258" s="203" t="s">
        <v>62</v>
      </c>
      <c r="G258" s="203" t="s">
        <v>223</v>
      </c>
      <c r="H258" s="211" t="s">
        <v>223</v>
      </c>
      <c r="J258" s="211">
        <v>303884</v>
      </c>
      <c r="K258" s="203">
        <v>207093</v>
      </c>
      <c r="O258" s="203" t="s">
        <v>214</v>
      </c>
      <c r="P258" s="203" t="s">
        <v>215</v>
      </c>
      <c r="T258" s="203">
        <v>5</v>
      </c>
      <c r="U258" s="203">
        <v>15</v>
      </c>
      <c r="X258" s="203" t="s">
        <v>216</v>
      </c>
      <c r="Y258" s="203">
        <v>133</v>
      </c>
      <c r="Z258" s="203" t="s">
        <v>217</v>
      </c>
      <c r="AA258" s="203" t="s">
        <v>218</v>
      </c>
      <c r="AB258" s="203">
        <v>27</v>
      </c>
    </row>
    <row r="259" spans="1:28">
      <c r="A259" s="203">
        <v>252</v>
      </c>
      <c r="B259" s="203">
        <v>252119</v>
      </c>
      <c r="C259" s="203">
        <v>5455</v>
      </c>
      <c r="D259" s="214">
        <v>27400</v>
      </c>
      <c r="E259" s="203">
        <v>42124</v>
      </c>
      <c r="F259" s="203" t="s">
        <v>62</v>
      </c>
      <c r="G259" s="203" t="s">
        <v>223</v>
      </c>
      <c r="H259" s="211" t="s">
        <v>223</v>
      </c>
      <c r="J259" s="211">
        <v>303884</v>
      </c>
      <c r="K259" s="203">
        <v>207093</v>
      </c>
      <c r="O259" s="203" t="s">
        <v>214</v>
      </c>
      <c r="P259" s="203" t="s">
        <v>215</v>
      </c>
      <c r="T259" s="203">
        <v>4</v>
      </c>
      <c r="U259" s="203">
        <v>15</v>
      </c>
      <c r="X259" s="203" t="s">
        <v>216</v>
      </c>
      <c r="Y259" s="203">
        <v>133</v>
      </c>
      <c r="Z259" s="203" t="s">
        <v>217</v>
      </c>
      <c r="AA259" s="203" t="s">
        <v>218</v>
      </c>
      <c r="AB259" s="203">
        <v>27</v>
      </c>
    </row>
    <row r="260" spans="1:28">
      <c r="A260" s="203">
        <v>252</v>
      </c>
      <c r="B260" s="203">
        <v>252119</v>
      </c>
      <c r="C260" s="203">
        <v>5455</v>
      </c>
      <c r="D260" s="214">
        <v>-24000</v>
      </c>
      <c r="E260" s="203">
        <v>42156</v>
      </c>
      <c r="F260" s="203" t="s">
        <v>62</v>
      </c>
      <c r="G260" s="203" t="s">
        <v>224</v>
      </c>
      <c r="H260" s="211" t="s">
        <v>224</v>
      </c>
      <c r="J260" s="211">
        <v>304161</v>
      </c>
      <c r="K260" s="203">
        <v>209222</v>
      </c>
      <c r="O260" s="203" t="s">
        <v>214</v>
      </c>
      <c r="P260" s="203" t="s">
        <v>215</v>
      </c>
      <c r="T260" s="203">
        <v>6</v>
      </c>
      <c r="U260" s="203">
        <v>15</v>
      </c>
      <c r="X260" s="203" t="s">
        <v>216</v>
      </c>
      <c r="Y260" s="203">
        <v>133</v>
      </c>
      <c r="Z260" s="203" t="s">
        <v>217</v>
      </c>
      <c r="AA260" s="203" t="s">
        <v>218</v>
      </c>
      <c r="AB260" s="203">
        <v>27</v>
      </c>
    </row>
    <row r="261" spans="1:28">
      <c r="A261" s="203">
        <v>252</v>
      </c>
      <c r="B261" s="203">
        <v>252119</v>
      </c>
      <c r="C261" s="203">
        <v>5455</v>
      </c>
      <c r="D261" s="214">
        <v>24000</v>
      </c>
      <c r="E261" s="203">
        <v>42155</v>
      </c>
      <c r="F261" s="203" t="s">
        <v>62</v>
      </c>
      <c r="G261" s="203" t="s">
        <v>224</v>
      </c>
      <c r="H261" s="211" t="s">
        <v>224</v>
      </c>
      <c r="J261" s="211">
        <v>304161</v>
      </c>
      <c r="K261" s="203">
        <v>209222</v>
      </c>
      <c r="O261" s="203" t="s">
        <v>214</v>
      </c>
      <c r="P261" s="203" t="s">
        <v>215</v>
      </c>
      <c r="T261" s="203">
        <v>5</v>
      </c>
      <c r="U261" s="203">
        <v>15</v>
      </c>
      <c r="X261" s="203" t="s">
        <v>216</v>
      </c>
      <c r="Y261" s="203">
        <v>133</v>
      </c>
      <c r="Z261" s="203" t="s">
        <v>217</v>
      </c>
      <c r="AA261" s="203" t="s">
        <v>218</v>
      </c>
      <c r="AB261" s="203">
        <v>27</v>
      </c>
    </row>
    <row r="262" spans="1:28">
      <c r="A262" s="203">
        <v>252</v>
      </c>
      <c r="B262" s="203">
        <v>252119</v>
      </c>
      <c r="C262" s="203">
        <v>5455</v>
      </c>
      <c r="D262" s="214">
        <v>-21400</v>
      </c>
      <c r="E262" s="203">
        <v>42186</v>
      </c>
      <c r="F262" s="203" t="s">
        <v>62</v>
      </c>
      <c r="G262" s="203" t="s">
        <v>225</v>
      </c>
      <c r="H262" s="211" t="s">
        <v>225</v>
      </c>
      <c r="J262" s="211">
        <v>304558</v>
      </c>
      <c r="K262" s="203">
        <v>211735</v>
      </c>
      <c r="O262" s="203" t="s">
        <v>214</v>
      </c>
      <c r="P262" s="203" t="s">
        <v>215</v>
      </c>
      <c r="T262" s="203">
        <v>7</v>
      </c>
      <c r="U262" s="203">
        <v>15</v>
      </c>
      <c r="X262" s="203" t="s">
        <v>216</v>
      </c>
      <c r="Y262" s="203">
        <v>133</v>
      </c>
      <c r="Z262" s="203" t="s">
        <v>217</v>
      </c>
      <c r="AA262" s="203" t="s">
        <v>218</v>
      </c>
      <c r="AB262" s="203">
        <v>27</v>
      </c>
    </row>
    <row r="263" spans="1:28">
      <c r="A263" s="203">
        <v>252</v>
      </c>
      <c r="B263" s="203">
        <v>252119</v>
      </c>
      <c r="C263" s="203">
        <v>5455</v>
      </c>
      <c r="D263" s="214">
        <v>21400</v>
      </c>
      <c r="E263" s="203">
        <v>42185</v>
      </c>
      <c r="F263" s="203" t="s">
        <v>62</v>
      </c>
      <c r="G263" s="203" t="s">
        <v>225</v>
      </c>
      <c r="H263" s="211" t="s">
        <v>225</v>
      </c>
      <c r="J263" s="211">
        <v>304558</v>
      </c>
      <c r="K263" s="203">
        <v>211735</v>
      </c>
      <c r="O263" s="203" t="s">
        <v>214</v>
      </c>
      <c r="P263" s="203" t="s">
        <v>215</v>
      </c>
      <c r="T263" s="203">
        <v>6</v>
      </c>
      <c r="U263" s="203">
        <v>15</v>
      </c>
      <c r="X263" s="203" t="s">
        <v>216</v>
      </c>
      <c r="Y263" s="203">
        <v>133</v>
      </c>
      <c r="Z263" s="203" t="s">
        <v>217</v>
      </c>
      <c r="AA263" s="203" t="s">
        <v>218</v>
      </c>
      <c r="AB263" s="203">
        <v>27</v>
      </c>
    </row>
    <row r="264" spans="1:28">
      <c r="A264" s="203">
        <v>252</v>
      </c>
      <c r="B264" s="203">
        <v>252119</v>
      </c>
      <c r="C264" s="203">
        <v>5455</v>
      </c>
      <c r="D264" s="214">
        <v>-21300</v>
      </c>
      <c r="E264" s="203">
        <v>42217</v>
      </c>
      <c r="F264" s="203" t="s">
        <v>62</v>
      </c>
      <c r="G264" s="203" t="s">
        <v>226</v>
      </c>
      <c r="H264" s="211" t="s">
        <v>226</v>
      </c>
      <c r="J264" s="211">
        <v>305423</v>
      </c>
      <c r="K264" s="203">
        <v>214485</v>
      </c>
      <c r="O264" s="203" t="s">
        <v>214</v>
      </c>
      <c r="P264" s="203" t="s">
        <v>215</v>
      </c>
      <c r="T264" s="203">
        <v>8</v>
      </c>
      <c r="U264" s="203">
        <v>15</v>
      </c>
      <c r="X264" s="203" t="s">
        <v>216</v>
      </c>
      <c r="Y264" s="203">
        <v>133</v>
      </c>
      <c r="Z264" s="203" t="s">
        <v>217</v>
      </c>
      <c r="AA264" s="203" t="s">
        <v>218</v>
      </c>
      <c r="AB264" s="203">
        <v>27</v>
      </c>
    </row>
    <row r="265" spans="1:28">
      <c r="A265" s="203">
        <v>252</v>
      </c>
      <c r="B265" s="203">
        <v>252119</v>
      </c>
      <c r="C265" s="203">
        <v>5455</v>
      </c>
      <c r="D265" s="214">
        <v>21300</v>
      </c>
      <c r="E265" s="203">
        <v>42216</v>
      </c>
      <c r="F265" s="203" t="s">
        <v>62</v>
      </c>
      <c r="G265" s="203" t="s">
        <v>226</v>
      </c>
      <c r="H265" s="211" t="s">
        <v>226</v>
      </c>
      <c r="J265" s="211">
        <v>305423</v>
      </c>
      <c r="K265" s="203">
        <v>214485</v>
      </c>
      <c r="O265" s="203" t="s">
        <v>214</v>
      </c>
      <c r="P265" s="203" t="s">
        <v>215</v>
      </c>
      <c r="T265" s="203">
        <v>7</v>
      </c>
      <c r="U265" s="203">
        <v>15</v>
      </c>
      <c r="X265" s="203" t="s">
        <v>216</v>
      </c>
      <c r="Y265" s="203">
        <v>133</v>
      </c>
      <c r="Z265" s="203" t="s">
        <v>217</v>
      </c>
      <c r="AA265" s="203" t="s">
        <v>218</v>
      </c>
      <c r="AB265" s="203">
        <v>27</v>
      </c>
    </row>
    <row r="266" spans="1:28">
      <c r="A266" s="203">
        <v>252</v>
      </c>
      <c r="B266" s="203">
        <v>252119</v>
      </c>
      <c r="C266" s="203">
        <v>5455</v>
      </c>
      <c r="D266" s="214">
        <v>-22100</v>
      </c>
      <c r="E266" s="203">
        <v>42248</v>
      </c>
      <c r="F266" s="203" t="s">
        <v>62</v>
      </c>
      <c r="G266" s="203" t="s">
        <v>227</v>
      </c>
      <c r="H266" s="211" t="s">
        <v>227</v>
      </c>
      <c r="J266" s="211">
        <v>305715</v>
      </c>
      <c r="K266" s="203">
        <v>217106</v>
      </c>
      <c r="O266" s="203" t="s">
        <v>214</v>
      </c>
      <c r="P266" s="203" t="s">
        <v>215</v>
      </c>
      <c r="T266" s="203">
        <v>9</v>
      </c>
      <c r="U266" s="203">
        <v>15</v>
      </c>
      <c r="X266" s="203" t="s">
        <v>216</v>
      </c>
      <c r="Y266" s="203">
        <v>133</v>
      </c>
      <c r="Z266" s="203" t="s">
        <v>217</v>
      </c>
      <c r="AA266" s="203" t="s">
        <v>218</v>
      </c>
      <c r="AB266" s="203">
        <v>27</v>
      </c>
    </row>
    <row r="267" spans="1:28">
      <c r="A267" s="203">
        <v>252</v>
      </c>
      <c r="B267" s="203">
        <v>252119</v>
      </c>
      <c r="C267" s="203">
        <v>5455</v>
      </c>
      <c r="D267" s="214">
        <v>22100</v>
      </c>
      <c r="E267" s="203">
        <v>42247</v>
      </c>
      <c r="F267" s="203" t="s">
        <v>62</v>
      </c>
      <c r="G267" s="203" t="s">
        <v>227</v>
      </c>
      <c r="H267" s="211" t="s">
        <v>227</v>
      </c>
      <c r="J267" s="211">
        <v>305715</v>
      </c>
      <c r="K267" s="203">
        <v>217106</v>
      </c>
      <c r="O267" s="203" t="s">
        <v>214</v>
      </c>
      <c r="P267" s="203" t="s">
        <v>215</v>
      </c>
      <c r="T267" s="203">
        <v>8</v>
      </c>
      <c r="U267" s="203">
        <v>15</v>
      </c>
      <c r="X267" s="203" t="s">
        <v>216</v>
      </c>
      <c r="Y267" s="203">
        <v>133</v>
      </c>
      <c r="Z267" s="203" t="s">
        <v>217</v>
      </c>
      <c r="AA267" s="203" t="s">
        <v>218</v>
      </c>
      <c r="AB267" s="203">
        <v>27</v>
      </c>
    </row>
    <row r="268" spans="1:28">
      <c r="A268" s="203">
        <v>252</v>
      </c>
      <c r="B268" s="203">
        <v>252119</v>
      </c>
      <c r="C268" s="203">
        <v>5455</v>
      </c>
      <c r="D268" s="214">
        <v>-28100</v>
      </c>
      <c r="E268" s="203">
        <v>42278</v>
      </c>
      <c r="F268" s="203" t="s">
        <v>62</v>
      </c>
      <c r="G268" s="203" t="s">
        <v>228</v>
      </c>
      <c r="H268" s="211" t="s">
        <v>228</v>
      </c>
      <c r="J268" s="211">
        <v>305986</v>
      </c>
      <c r="K268" s="203">
        <v>219549</v>
      </c>
      <c r="O268" s="203" t="s">
        <v>214</v>
      </c>
      <c r="P268" s="203" t="s">
        <v>215</v>
      </c>
      <c r="T268" s="203">
        <v>10</v>
      </c>
      <c r="U268" s="203">
        <v>15</v>
      </c>
      <c r="X268" s="203" t="s">
        <v>216</v>
      </c>
      <c r="Y268" s="203">
        <v>133</v>
      </c>
      <c r="Z268" s="203" t="s">
        <v>217</v>
      </c>
      <c r="AA268" s="203" t="s">
        <v>218</v>
      </c>
      <c r="AB268" s="203">
        <v>27</v>
      </c>
    </row>
    <row r="269" spans="1:28">
      <c r="A269" s="203">
        <v>252</v>
      </c>
      <c r="B269" s="203">
        <v>252119</v>
      </c>
      <c r="C269" s="203">
        <v>5455</v>
      </c>
      <c r="D269" s="214">
        <v>28100</v>
      </c>
      <c r="E269" s="203">
        <v>42277</v>
      </c>
      <c r="F269" s="203" t="s">
        <v>62</v>
      </c>
      <c r="G269" s="203" t="s">
        <v>228</v>
      </c>
      <c r="H269" s="211" t="s">
        <v>228</v>
      </c>
      <c r="J269" s="211">
        <v>305986</v>
      </c>
      <c r="K269" s="203">
        <v>219549</v>
      </c>
      <c r="O269" s="203" t="s">
        <v>214</v>
      </c>
      <c r="P269" s="203" t="s">
        <v>215</v>
      </c>
      <c r="T269" s="203">
        <v>9</v>
      </c>
      <c r="U269" s="203">
        <v>15</v>
      </c>
      <c r="X269" s="203" t="s">
        <v>216</v>
      </c>
      <c r="Y269" s="203">
        <v>133</v>
      </c>
      <c r="Z269" s="203" t="s">
        <v>217</v>
      </c>
      <c r="AA269" s="203" t="s">
        <v>218</v>
      </c>
      <c r="AB269" s="203">
        <v>27</v>
      </c>
    </row>
    <row r="270" spans="1:28">
      <c r="A270" s="203">
        <v>252</v>
      </c>
      <c r="B270" s="203">
        <v>252119</v>
      </c>
      <c r="C270" s="203">
        <v>5455</v>
      </c>
      <c r="D270" s="214">
        <v>-33600</v>
      </c>
      <c r="E270" s="203">
        <v>42309</v>
      </c>
      <c r="F270" s="203" t="s">
        <v>62</v>
      </c>
      <c r="G270" s="203" t="s">
        <v>236</v>
      </c>
      <c r="H270" s="211" t="s">
        <v>236</v>
      </c>
      <c r="J270" s="211">
        <v>306288</v>
      </c>
      <c r="K270" s="203">
        <v>221891</v>
      </c>
      <c r="O270" s="203" t="s">
        <v>214</v>
      </c>
      <c r="P270" s="203" t="s">
        <v>215</v>
      </c>
      <c r="T270" s="203">
        <v>11</v>
      </c>
      <c r="U270" s="203">
        <v>15</v>
      </c>
      <c r="X270" s="203" t="s">
        <v>216</v>
      </c>
      <c r="Y270" s="203">
        <v>133</v>
      </c>
      <c r="Z270" s="203" t="s">
        <v>217</v>
      </c>
      <c r="AA270" s="203" t="s">
        <v>218</v>
      </c>
      <c r="AB270" s="203">
        <v>27</v>
      </c>
    </row>
    <row r="271" spans="1:28">
      <c r="A271" s="203">
        <v>252</v>
      </c>
      <c r="B271" s="203">
        <v>252119</v>
      </c>
      <c r="C271" s="203">
        <v>5455</v>
      </c>
      <c r="D271" s="214">
        <v>33600</v>
      </c>
      <c r="E271" s="203">
        <v>42308</v>
      </c>
      <c r="F271" s="203" t="s">
        <v>62</v>
      </c>
      <c r="G271" s="203" t="s">
        <v>236</v>
      </c>
      <c r="H271" s="211" t="s">
        <v>236</v>
      </c>
      <c r="J271" s="211">
        <v>306288</v>
      </c>
      <c r="K271" s="203">
        <v>221891</v>
      </c>
      <c r="O271" s="203" t="s">
        <v>214</v>
      </c>
      <c r="P271" s="203" t="s">
        <v>215</v>
      </c>
      <c r="T271" s="203">
        <v>10</v>
      </c>
      <c r="U271" s="203">
        <v>15</v>
      </c>
      <c r="X271" s="203" t="s">
        <v>216</v>
      </c>
      <c r="Y271" s="203">
        <v>133</v>
      </c>
      <c r="Z271" s="203" t="s">
        <v>217</v>
      </c>
      <c r="AA271" s="203" t="s">
        <v>218</v>
      </c>
      <c r="AB271" s="203">
        <v>27</v>
      </c>
    </row>
    <row r="272" spans="1:28">
      <c r="A272" s="203">
        <v>252</v>
      </c>
      <c r="B272" s="203">
        <v>252119</v>
      </c>
      <c r="C272" s="203">
        <v>5455</v>
      </c>
      <c r="D272" s="214">
        <v>-37500</v>
      </c>
      <c r="E272" s="203">
        <v>42339</v>
      </c>
      <c r="F272" s="203" t="s">
        <v>62</v>
      </c>
      <c r="G272" s="203" t="s">
        <v>239</v>
      </c>
      <c r="H272" s="211" t="s">
        <v>239</v>
      </c>
      <c r="J272" s="211">
        <v>306553</v>
      </c>
      <c r="K272" s="203">
        <v>224010</v>
      </c>
      <c r="O272" s="203" t="s">
        <v>214</v>
      </c>
      <c r="P272" s="203" t="s">
        <v>215</v>
      </c>
      <c r="T272" s="203">
        <v>12</v>
      </c>
      <c r="U272" s="203">
        <v>15</v>
      </c>
      <c r="X272" s="203" t="s">
        <v>216</v>
      </c>
      <c r="Y272" s="203">
        <v>133</v>
      </c>
      <c r="Z272" s="203" t="s">
        <v>217</v>
      </c>
      <c r="AA272" s="203" t="s">
        <v>218</v>
      </c>
      <c r="AB272" s="203">
        <v>27</v>
      </c>
    </row>
    <row r="273" spans="1:28">
      <c r="A273" s="203">
        <v>252</v>
      </c>
      <c r="B273" s="203">
        <v>252119</v>
      </c>
      <c r="C273" s="203">
        <v>5455</v>
      </c>
      <c r="D273" s="214">
        <v>37500</v>
      </c>
      <c r="E273" s="203">
        <v>42338</v>
      </c>
      <c r="F273" s="203" t="s">
        <v>62</v>
      </c>
      <c r="G273" s="203" t="s">
        <v>239</v>
      </c>
      <c r="H273" s="211" t="s">
        <v>239</v>
      </c>
      <c r="J273" s="211">
        <v>306553</v>
      </c>
      <c r="K273" s="203">
        <v>224010</v>
      </c>
      <c r="O273" s="203" t="s">
        <v>214</v>
      </c>
      <c r="P273" s="203" t="s">
        <v>215</v>
      </c>
      <c r="T273" s="203">
        <v>11</v>
      </c>
      <c r="U273" s="203">
        <v>15</v>
      </c>
      <c r="X273" s="203" t="s">
        <v>216</v>
      </c>
      <c r="Y273" s="203">
        <v>133</v>
      </c>
      <c r="Z273" s="203" t="s">
        <v>217</v>
      </c>
      <c r="AA273" s="203" t="s">
        <v>218</v>
      </c>
      <c r="AB273" s="203">
        <v>27</v>
      </c>
    </row>
    <row r="274" spans="1:28">
      <c r="A274" s="203">
        <v>252</v>
      </c>
      <c r="B274" s="203">
        <v>252119</v>
      </c>
      <c r="C274" s="203">
        <v>5455</v>
      </c>
      <c r="D274" s="214">
        <v>25800</v>
      </c>
      <c r="E274" s="203">
        <v>42369</v>
      </c>
      <c r="F274" s="203" t="s">
        <v>62</v>
      </c>
      <c r="G274" s="203" t="s">
        <v>242</v>
      </c>
      <c r="H274" s="211" t="s">
        <v>242</v>
      </c>
      <c r="J274" s="211">
        <v>306908</v>
      </c>
      <c r="K274" s="203">
        <v>226633</v>
      </c>
      <c r="O274" s="203" t="s">
        <v>214</v>
      </c>
      <c r="P274" s="203" t="s">
        <v>215</v>
      </c>
      <c r="T274" s="203">
        <v>12</v>
      </c>
      <c r="U274" s="203">
        <v>15</v>
      </c>
      <c r="X274" s="203" t="s">
        <v>216</v>
      </c>
      <c r="Y274" s="203">
        <v>133</v>
      </c>
      <c r="Z274" s="203" t="s">
        <v>217</v>
      </c>
      <c r="AA274" s="203" t="s">
        <v>218</v>
      </c>
      <c r="AB274" s="203">
        <v>27</v>
      </c>
    </row>
    <row r="275" spans="1:28">
      <c r="A275" s="203">
        <v>252</v>
      </c>
      <c r="B275" s="203">
        <v>252119</v>
      </c>
      <c r="C275" s="203">
        <v>5455</v>
      </c>
      <c r="D275" s="214">
        <v>14779.61</v>
      </c>
      <c r="E275" s="203">
        <v>42046</v>
      </c>
      <c r="F275" s="203" t="s">
        <v>62</v>
      </c>
      <c r="G275" s="203" t="s">
        <v>297</v>
      </c>
      <c r="H275" s="211" t="s">
        <v>321</v>
      </c>
      <c r="J275" s="211">
        <v>662654</v>
      </c>
      <c r="K275" s="203">
        <v>200942</v>
      </c>
      <c r="P275" s="203" t="s">
        <v>245</v>
      </c>
      <c r="T275" s="203">
        <v>2</v>
      </c>
      <c r="U275" s="203">
        <v>15</v>
      </c>
      <c r="W275" s="203">
        <v>3008627</v>
      </c>
      <c r="X275" s="203" t="s">
        <v>216</v>
      </c>
      <c r="Y275" s="203">
        <v>252</v>
      </c>
      <c r="Z275" s="203" t="s">
        <v>222</v>
      </c>
      <c r="AA275" s="203" t="s">
        <v>218</v>
      </c>
      <c r="AB275" s="203">
        <v>1</v>
      </c>
    </row>
    <row r="276" spans="1:28">
      <c r="A276" s="203">
        <v>252</v>
      </c>
      <c r="B276" s="203">
        <v>252119</v>
      </c>
      <c r="C276" s="203">
        <v>5455</v>
      </c>
      <c r="D276" s="214">
        <v>17562.64</v>
      </c>
      <c r="E276" s="203">
        <v>42074</v>
      </c>
      <c r="F276" s="203" t="s">
        <v>62</v>
      </c>
      <c r="G276" s="203" t="s">
        <v>297</v>
      </c>
      <c r="H276" s="211" t="s">
        <v>322</v>
      </c>
      <c r="J276" s="211">
        <v>668644</v>
      </c>
      <c r="K276" s="203">
        <v>202926</v>
      </c>
      <c r="P276" s="203" t="s">
        <v>245</v>
      </c>
      <c r="T276" s="203">
        <v>3</v>
      </c>
      <c r="U276" s="203">
        <v>15</v>
      </c>
      <c r="W276" s="203">
        <v>3008627</v>
      </c>
      <c r="X276" s="203" t="s">
        <v>216</v>
      </c>
      <c r="Y276" s="203">
        <v>252</v>
      </c>
      <c r="Z276" s="203" t="s">
        <v>222</v>
      </c>
      <c r="AA276" s="203" t="s">
        <v>218</v>
      </c>
      <c r="AB276" s="203">
        <v>1</v>
      </c>
    </row>
    <row r="277" spans="1:28">
      <c r="A277" s="203">
        <v>252</v>
      </c>
      <c r="B277" s="203">
        <v>252119</v>
      </c>
      <c r="C277" s="203">
        <v>5455</v>
      </c>
      <c r="D277" s="214">
        <v>15818.89</v>
      </c>
      <c r="E277" s="203">
        <v>42101</v>
      </c>
      <c r="F277" s="203" t="s">
        <v>62</v>
      </c>
      <c r="G277" s="203" t="s">
        <v>297</v>
      </c>
      <c r="H277" s="211" t="s">
        <v>323</v>
      </c>
      <c r="J277" s="211">
        <v>675089</v>
      </c>
      <c r="K277" s="203">
        <v>205060</v>
      </c>
      <c r="P277" s="203" t="s">
        <v>245</v>
      </c>
      <c r="T277" s="203">
        <v>4</v>
      </c>
      <c r="U277" s="203">
        <v>15</v>
      </c>
      <c r="W277" s="203">
        <v>3008627</v>
      </c>
      <c r="X277" s="203" t="s">
        <v>216</v>
      </c>
      <c r="Y277" s="203">
        <v>252</v>
      </c>
      <c r="Z277" s="203" t="s">
        <v>222</v>
      </c>
      <c r="AA277" s="203" t="s">
        <v>218</v>
      </c>
      <c r="AB277" s="203">
        <v>1</v>
      </c>
    </row>
    <row r="278" spans="1:28">
      <c r="A278" s="203">
        <v>252</v>
      </c>
      <c r="B278" s="203">
        <v>252119</v>
      </c>
      <c r="C278" s="203">
        <v>5455</v>
      </c>
      <c r="D278" s="214">
        <v>13565.96</v>
      </c>
      <c r="E278" s="203">
        <v>42129</v>
      </c>
      <c r="F278" s="203" t="s">
        <v>62</v>
      </c>
      <c r="G278" s="203" t="s">
        <v>297</v>
      </c>
      <c r="H278" s="211" t="s">
        <v>324</v>
      </c>
      <c r="J278" s="211">
        <v>681420</v>
      </c>
      <c r="K278" s="203">
        <v>207254</v>
      </c>
      <c r="P278" s="203" t="s">
        <v>245</v>
      </c>
      <c r="T278" s="203">
        <v>5</v>
      </c>
      <c r="U278" s="203">
        <v>15</v>
      </c>
      <c r="W278" s="203">
        <v>3008627</v>
      </c>
      <c r="X278" s="203" t="s">
        <v>216</v>
      </c>
      <c r="Y278" s="203">
        <v>252</v>
      </c>
      <c r="Z278" s="203" t="s">
        <v>222</v>
      </c>
      <c r="AA278" s="203" t="s">
        <v>218</v>
      </c>
      <c r="AB278" s="203">
        <v>1</v>
      </c>
    </row>
    <row r="279" spans="1:28">
      <c r="A279" s="203">
        <v>252</v>
      </c>
      <c r="B279" s="203">
        <v>252119</v>
      </c>
      <c r="C279" s="203">
        <v>5455</v>
      </c>
      <c r="D279" s="214">
        <v>11661.79</v>
      </c>
      <c r="E279" s="203">
        <v>42165</v>
      </c>
      <c r="F279" s="203" t="s">
        <v>62</v>
      </c>
      <c r="G279" s="203" t="s">
        <v>297</v>
      </c>
      <c r="H279" s="211" t="s">
        <v>325</v>
      </c>
      <c r="J279" s="211">
        <v>689089</v>
      </c>
      <c r="K279" s="203">
        <v>209904</v>
      </c>
      <c r="P279" s="203" t="s">
        <v>245</v>
      </c>
      <c r="T279" s="203">
        <v>6</v>
      </c>
      <c r="U279" s="203">
        <v>15</v>
      </c>
      <c r="W279" s="203">
        <v>3008627</v>
      </c>
      <c r="X279" s="203" t="s">
        <v>216</v>
      </c>
      <c r="Y279" s="203">
        <v>252</v>
      </c>
      <c r="Z279" s="203" t="s">
        <v>222</v>
      </c>
      <c r="AA279" s="203" t="s">
        <v>218</v>
      </c>
      <c r="AB279" s="203">
        <v>1</v>
      </c>
    </row>
    <row r="280" spans="1:28">
      <c r="A280" s="203">
        <v>252</v>
      </c>
      <c r="B280" s="203">
        <v>252119</v>
      </c>
      <c r="C280" s="203">
        <v>5455</v>
      </c>
      <c r="D280" s="214">
        <v>12268.61</v>
      </c>
      <c r="E280" s="203">
        <v>42192</v>
      </c>
      <c r="F280" s="203" t="s">
        <v>62</v>
      </c>
      <c r="G280" s="203" t="s">
        <v>297</v>
      </c>
      <c r="H280" s="211" t="s">
        <v>326</v>
      </c>
      <c r="J280" s="211">
        <v>695830</v>
      </c>
      <c r="K280" s="203">
        <v>212038</v>
      </c>
      <c r="P280" s="203" t="s">
        <v>245</v>
      </c>
      <c r="T280" s="203">
        <v>7</v>
      </c>
      <c r="U280" s="203">
        <v>15</v>
      </c>
      <c r="W280" s="203">
        <v>3008627</v>
      </c>
      <c r="X280" s="203" t="s">
        <v>216</v>
      </c>
      <c r="Y280" s="203">
        <v>252</v>
      </c>
      <c r="Z280" s="203" t="s">
        <v>222</v>
      </c>
      <c r="AA280" s="203" t="s">
        <v>218</v>
      </c>
      <c r="AB280" s="203">
        <v>1</v>
      </c>
    </row>
    <row r="281" spans="1:28">
      <c r="A281" s="203">
        <v>252</v>
      </c>
      <c r="B281" s="203">
        <v>252119</v>
      </c>
      <c r="C281" s="203">
        <v>5455</v>
      </c>
      <c r="D281" s="214">
        <v>12268.61</v>
      </c>
      <c r="E281" s="203">
        <v>42227</v>
      </c>
      <c r="F281" s="203" t="s">
        <v>62</v>
      </c>
      <c r="G281" s="203" t="s">
        <v>297</v>
      </c>
      <c r="H281" s="211" t="s">
        <v>327</v>
      </c>
      <c r="J281" s="211">
        <v>704734</v>
      </c>
      <c r="K281" s="203">
        <v>215198</v>
      </c>
      <c r="P281" s="203" t="s">
        <v>245</v>
      </c>
      <c r="T281" s="203">
        <v>8</v>
      </c>
      <c r="U281" s="203">
        <v>15</v>
      </c>
      <c r="W281" s="203">
        <v>3008627</v>
      </c>
      <c r="X281" s="203" t="s">
        <v>216</v>
      </c>
      <c r="Y281" s="203">
        <v>252</v>
      </c>
      <c r="Z281" s="203" t="s">
        <v>222</v>
      </c>
      <c r="AA281" s="203" t="s">
        <v>218</v>
      </c>
      <c r="AB281" s="203">
        <v>1</v>
      </c>
    </row>
    <row r="282" spans="1:28">
      <c r="A282" s="203">
        <v>252</v>
      </c>
      <c r="B282" s="203">
        <v>252119</v>
      </c>
      <c r="C282" s="203">
        <v>5455</v>
      </c>
      <c r="D282" s="214">
        <v>15637.54</v>
      </c>
      <c r="E282" s="203">
        <v>42255</v>
      </c>
      <c r="F282" s="203" t="s">
        <v>62</v>
      </c>
      <c r="G282" s="203" t="s">
        <v>297</v>
      </c>
      <c r="H282" s="211" t="s">
        <v>328</v>
      </c>
      <c r="J282" s="211">
        <v>711226</v>
      </c>
      <c r="K282" s="203">
        <v>217492</v>
      </c>
      <c r="P282" s="203" t="s">
        <v>245</v>
      </c>
      <c r="T282" s="203">
        <v>9</v>
      </c>
      <c r="U282" s="203">
        <v>15</v>
      </c>
      <c r="W282" s="203">
        <v>3008627</v>
      </c>
      <c r="X282" s="203" t="s">
        <v>216</v>
      </c>
      <c r="Y282" s="203">
        <v>252</v>
      </c>
      <c r="Z282" s="203" t="s">
        <v>222</v>
      </c>
      <c r="AA282" s="203" t="s">
        <v>218</v>
      </c>
      <c r="AB282" s="203">
        <v>1</v>
      </c>
    </row>
    <row r="283" spans="1:28">
      <c r="A283" s="203">
        <v>252</v>
      </c>
      <c r="B283" s="203">
        <v>252119</v>
      </c>
      <c r="C283" s="203">
        <v>5455</v>
      </c>
      <c r="D283" s="214">
        <v>17702.14</v>
      </c>
      <c r="E283" s="203">
        <v>42284</v>
      </c>
      <c r="F283" s="203" t="s">
        <v>62</v>
      </c>
      <c r="G283" s="203" t="s">
        <v>297</v>
      </c>
      <c r="H283" s="211" t="s">
        <v>329</v>
      </c>
      <c r="J283" s="211">
        <v>718946</v>
      </c>
      <c r="K283" s="203">
        <v>219941</v>
      </c>
      <c r="P283" s="203" t="s">
        <v>245</v>
      </c>
      <c r="T283" s="203">
        <v>10</v>
      </c>
      <c r="U283" s="203">
        <v>15</v>
      </c>
      <c r="W283" s="203">
        <v>3008627</v>
      </c>
      <c r="X283" s="203" t="s">
        <v>216</v>
      </c>
      <c r="Y283" s="203">
        <v>252</v>
      </c>
      <c r="Z283" s="203" t="s">
        <v>222</v>
      </c>
      <c r="AA283" s="203" t="s">
        <v>218</v>
      </c>
      <c r="AB283" s="203">
        <v>1</v>
      </c>
    </row>
    <row r="284" spans="1:28">
      <c r="A284" s="203">
        <v>252</v>
      </c>
      <c r="B284" s="203">
        <v>252119</v>
      </c>
      <c r="C284" s="203">
        <v>5455</v>
      </c>
      <c r="D284" s="214">
        <v>20850.509999999998</v>
      </c>
      <c r="E284" s="203">
        <v>42318</v>
      </c>
      <c r="F284" s="203" t="s">
        <v>62</v>
      </c>
      <c r="G284" s="203" t="s">
        <v>297</v>
      </c>
      <c r="H284" s="211" t="s">
        <v>330</v>
      </c>
      <c r="J284" s="211">
        <v>726688</v>
      </c>
      <c r="K284" s="203">
        <v>222571</v>
      </c>
      <c r="P284" s="203" t="s">
        <v>245</v>
      </c>
      <c r="T284" s="203">
        <v>11</v>
      </c>
      <c r="U284" s="203">
        <v>15</v>
      </c>
      <c r="W284" s="203">
        <v>3008627</v>
      </c>
      <c r="X284" s="203" t="s">
        <v>216</v>
      </c>
      <c r="Y284" s="203">
        <v>252</v>
      </c>
      <c r="Z284" s="203" t="s">
        <v>222</v>
      </c>
      <c r="AA284" s="203" t="s">
        <v>218</v>
      </c>
      <c r="AB284" s="203">
        <v>1</v>
      </c>
    </row>
    <row r="285" spans="1:28">
      <c r="A285" s="203">
        <v>252</v>
      </c>
      <c r="B285" s="203">
        <v>252119</v>
      </c>
      <c r="C285" s="203">
        <v>5455</v>
      </c>
      <c r="D285" s="214">
        <v>14869.21</v>
      </c>
      <c r="E285" s="203">
        <v>42354</v>
      </c>
      <c r="F285" s="203" t="s">
        <v>62</v>
      </c>
      <c r="G285" s="203" t="s">
        <v>297</v>
      </c>
      <c r="H285" s="211" t="s">
        <v>307</v>
      </c>
      <c r="J285" s="211">
        <v>734847</v>
      </c>
      <c r="K285" s="203">
        <v>225113</v>
      </c>
      <c r="P285" s="203" t="s">
        <v>245</v>
      </c>
      <c r="T285" s="203">
        <v>12</v>
      </c>
      <c r="U285" s="203">
        <v>15</v>
      </c>
      <c r="W285" s="203">
        <v>3008627</v>
      </c>
      <c r="X285" s="203" t="s">
        <v>216</v>
      </c>
      <c r="Y285" s="203">
        <v>252</v>
      </c>
      <c r="Z285" s="203" t="s">
        <v>222</v>
      </c>
      <c r="AA285" s="203" t="s">
        <v>218</v>
      </c>
      <c r="AB285" s="203">
        <v>1</v>
      </c>
    </row>
    <row r="286" spans="1:28" ht="16.2" thickBot="1">
      <c r="B286" s="219" t="s">
        <v>320</v>
      </c>
      <c r="C286" s="219"/>
      <c r="D286" s="239">
        <f>SUM(D249:D285)</f>
        <v>181685.51000000004</v>
      </c>
      <c r="E286" s="219"/>
    </row>
    <row r="287" spans="1:28" ht="16.2" thickTop="1"/>
    <row r="289" spans="1:28" s="222" customFormat="1" ht="14.4">
      <c r="A289" s="222">
        <v>252</v>
      </c>
      <c r="B289" s="222">
        <v>252123</v>
      </c>
      <c r="C289" s="222">
        <v>5435</v>
      </c>
      <c r="D289" s="223">
        <v>-1800</v>
      </c>
      <c r="E289" s="222">
        <v>42005</v>
      </c>
      <c r="F289" s="222" t="s">
        <v>62</v>
      </c>
      <c r="G289" s="222" t="s">
        <v>295</v>
      </c>
      <c r="H289" s="226" t="s">
        <v>295</v>
      </c>
      <c r="I289" s="226"/>
      <c r="J289" s="226">
        <v>302709</v>
      </c>
      <c r="K289" s="222">
        <v>198407</v>
      </c>
      <c r="O289" s="222" t="s">
        <v>214</v>
      </c>
      <c r="P289" s="222" t="s">
        <v>215</v>
      </c>
      <c r="T289" s="222">
        <v>1</v>
      </c>
      <c r="U289" s="222">
        <v>15</v>
      </c>
      <c r="X289" s="222" t="s">
        <v>216</v>
      </c>
      <c r="Y289" s="222">
        <v>112</v>
      </c>
      <c r="Z289" s="222" t="s">
        <v>217</v>
      </c>
      <c r="AA289" s="222" t="s">
        <v>218</v>
      </c>
      <c r="AB289" s="222">
        <v>41</v>
      </c>
    </row>
    <row r="290" spans="1:28" s="222" customFormat="1" ht="14.4">
      <c r="A290" s="222">
        <v>252</v>
      </c>
      <c r="B290" s="222">
        <v>252123</v>
      </c>
      <c r="C290" s="222">
        <v>5435</v>
      </c>
      <c r="D290" s="223">
        <v>-1800</v>
      </c>
      <c r="E290" s="222">
        <v>42036</v>
      </c>
      <c r="F290" s="222" t="s">
        <v>62</v>
      </c>
      <c r="G290" s="222" t="s">
        <v>269</v>
      </c>
      <c r="H290" s="226" t="s">
        <v>269</v>
      </c>
      <c r="I290" s="226"/>
      <c r="J290" s="226">
        <v>303018</v>
      </c>
      <c r="K290" s="222">
        <v>200332</v>
      </c>
      <c r="O290" s="222" t="s">
        <v>214</v>
      </c>
      <c r="P290" s="222" t="s">
        <v>215</v>
      </c>
      <c r="T290" s="222">
        <v>2</v>
      </c>
      <c r="U290" s="222">
        <v>15</v>
      </c>
      <c r="X290" s="222" t="s">
        <v>216</v>
      </c>
      <c r="Y290" s="222">
        <v>112</v>
      </c>
      <c r="Z290" s="222" t="s">
        <v>217</v>
      </c>
      <c r="AA290" s="222" t="s">
        <v>218</v>
      </c>
      <c r="AB290" s="222">
        <v>41</v>
      </c>
    </row>
    <row r="291" spans="1:28" s="222" customFormat="1" ht="14.4">
      <c r="A291" s="222">
        <v>252</v>
      </c>
      <c r="B291" s="222">
        <v>252123</v>
      </c>
      <c r="C291" s="222">
        <v>5435</v>
      </c>
      <c r="D291" s="223">
        <v>1800</v>
      </c>
      <c r="E291" s="222">
        <v>42035</v>
      </c>
      <c r="F291" s="222" t="s">
        <v>62</v>
      </c>
      <c r="G291" s="222" t="s">
        <v>269</v>
      </c>
      <c r="H291" s="226" t="s">
        <v>269</v>
      </c>
      <c r="I291" s="226"/>
      <c r="J291" s="226">
        <v>303018</v>
      </c>
      <c r="K291" s="222">
        <v>200332</v>
      </c>
      <c r="O291" s="222" t="s">
        <v>214</v>
      </c>
      <c r="P291" s="222" t="s">
        <v>215</v>
      </c>
      <c r="T291" s="222">
        <v>1</v>
      </c>
      <c r="U291" s="222">
        <v>15</v>
      </c>
      <c r="X291" s="222" t="s">
        <v>216</v>
      </c>
      <c r="Y291" s="222">
        <v>112</v>
      </c>
      <c r="Z291" s="222" t="s">
        <v>217</v>
      </c>
      <c r="AA291" s="222" t="s">
        <v>218</v>
      </c>
      <c r="AB291" s="222">
        <v>41</v>
      </c>
    </row>
    <row r="292" spans="1:28" s="222" customFormat="1" ht="14.4">
      <c r="A292" s="222">
        <v>252</v>
      </c>
      <c r="B292" s="222">
        <v>252123</v>
      </c>
      <c r="C292" s="222">
        <v>5435</v>
      </c>
      <c r="D292" s="223">
        <v>-1500</v>
      </c>
      <c r="E292" s="222">
        <v>42064</v>
      </c>
      <c r="F292" s="222" t="s">
        <v>62</v>
      </c>
      <c r="G292" s="222" t="s">
        <v>270</v>
      </c>
      <c r="H292" s="226" t="s">
        <v>270</v>
      </c>
      <c r="I292" s="226"/>
      <c r="J292" s="226">
        <v>303290</v>
      </c>
      <c r="K292" s="222">
        <v>202316</v>
      </c>
      <c r="O292" s="222" t="s">
        <v>214</v>
      </c>
      <c r="P292" s="222" t="s">
        <v>215</v>
      </c>
      <c r="T292" s="222">
        <v>3</v>
      </c>
      <c r="U292" s="222">
        <v>15</v>
      </c>
      <c r="X292" s="222" t="s">
        <v>216</v>
      </c>
      <c r="Y292" s="222">
        <v>112</v>
      </c>
      <c r="Z292" s="222" t="s">
        <v>217</v>
      </c>
      <c r="AA292" s="222" t="s">
        <v>218</v>
      </c>
      <c r="AB292" s="222">
        <v>39</v>
      </c>
    </row>
    <row r="293" spans="1:28" s="222" customFormat="1" ht="14.4">
      <c r="A293" s="222">
        <v>252</v>
      </c>
      <c r="B293" s="222">
        <v>252123</v>
      </c>
      <c r="C293" s="222">
        <v>5435</v>
      </c>
      <c r="D293" s="223">
        <v>1500</v>
      </c>
      <c r="E293" s="222">
        <v>42063</v>
      </c>
      <c r="F293" s="222" t="s">
        <v>62</v>
      </c>
      <c r="G293" s="222" t="s">
        <v>270</v>
      </c>
      <c r="H293" s="226" t="s">
        <v>270</v>
      </c>
      <c r="I293" s="226"/>
      <c r="J293" s="226">
        <v>303290</v>
      </c>
      <c r="K293" s="222">
        <v>202316</v>
      </c>
      <c r="O293" s="222" t="s">
        <v>214</v>
      </c>
      <c r="P293" s="222" t="s">
        <v>215</v>
      </c>
      <c r="T293" s="222">
        <v>2</v>
      </c>
      <c r="U293" s="222">
        <v>15</v>
      </c>
      <c r="X293" s="222" t="s">
        <v>216</v>
      </c>
      <c r="Y293" s="222">
        <v>112</v>
      </c>
      <c r="Z293" s="222" t="s">
        <v>217</v>
      </c>
      <c r="AA293" s="222" t="s">
        <v>218</v>
      </c>
      <c r="AB293" s="222">
        <v>39</v>
      </c>
    </row>
    <row r="294" spans="1:28" s="222" customFormat="1" ht="14.4">
      <c r="A294" s="222">
        <v>252</v>
      </c>
      <c r="B294" s="222">
        <v>252123</v>
      </c>
      <c r="C294" s="222">
        <v>5435</v>
      </c>
      <c r="D294" s="223">
        <v>-1500</v>
      </c>
      <c r="E294" s="222">
        <v>42095</v>
      </c>
      <c r="F294" s="222" t="s">
        <v>62</v>
      </c>
      <c r="G294" s="222" t="s">
        <v>271</v>
      </c>
      <c r="H294" s="226" t="s">
        <v>271</v>
      </c>
      <c r="I294" s="226"/>
      <c r="J294" s="226">
        <v>303612</v>
      </c>
      <c r="K294" s="222">
        <v>204722</v>
      </c>
      <c r="O294" s="222" t="s">
        <v>214</v>
      </c>
      <c r="P294" s="222" t="s">
        <v>215</v>
      </c>
      <c r="T294" s="222">
        <v>4</v>
      </c>
      <c r="U294" s="222">
        <v>15</v>
      </c>
      <c r="X294" s="222" t="s">
        <v>216</v>
      </c>
      <c r="Y294" s="222">
        <v>112</v>
      </c>
      <c r="Z294" s="222" t="s">
        <v>217</v>
      </c>
      <c r="AA294" s="222" t="s">
        <v>218</v>
      </c>
      <c r="AB294" s="222">
        <v>39</v>
      </c>
    </row>
    <row r="295" spans="1:28" s="222" customFormat="1" ht="14.4">
      <c r="A295" s="222">
        <v>252</v>
      </c>
      <c r="B295" s="222">
        <v>252123</v>
      </c>
      <c r="C295" s="222">
        <v>5435</v>
      </c>
      <c r="D295" s="223">
        <v>1500</v>
      </c>
      <c r="E295" s="222">
        <v>42094</v>
      </c>
      <c r="F295" s="222" t="s">
        <v>62</v>
      </c>
      <c r="G295" s="222" t="s">
        <v>271</v>
      </c>
      <c r="H295" s="226" t="s">
        <v>271</v>
      </c>
      <c r="I295" s="226"/>
      <c r="J295" s="226">
        <v>303612</v>
      </c>
      <c r="K295" s="222">
        <v>204722</v>
      </c>
      <c r="O295" s="222" t="s">
        <v>214</v>
      </c>
      <c r="P295" s="222" t="s">
        <v>215</v>
      </c>
      <c r="T295" s="222">
        <v>3</v>
      </c>
      <c r="U295" s="222">
        <v>15</v>
      </c>
      <c r="X295" s="222" t="s">
        <v>216</v>
      </c>
      <c r="Y295" s="222">
        <v>112</v>
      </c>
      <c r="Z295" s="222" t="s">
        <v>217</v>
      </c>
      <c r="AA295" s="222" t="s">
        <v>218</v>
      </c>
      <c r="AB295" s="222">
        <v>39</v>
      </c>
    </row>
    <row r="296" spans="1:28" s="222" customFormat="1" ht="14.4">
      <c r="A296" s="222">
        <v>252</v>
      </c>
      <c r="B296" s="222">
        <v>252123</v>
      </c>
      <c r="C296" s="222">
        <v>5435</v>
      </c>
      <c r="D296" s="223">
        <v>-1800</v>
      </c>
      <c r="E296" s="222">
        <v>42125</v>
      </c>
      <c r="F296" s="222" t="s">
        <v>62</v>
      </c>
      <c r="G296" s="222" t="s">
        <v>272</v>
      </c>
      <c r="H296" s="226" t="s">
        <v>272</v>
      </c>
      <c r="I296" s="226"/>
      <c r="J296" s="226">
        <v>303883</v>
      </c>
      <c r="K296" s="222">
        <v>207092</v>
      </c>
      <c r="O296" s="222" t="s">
        <v>214</v>
      </c>
      <c r="P296" s="222" t="s">
        <v>215</v>
      </c>
      <c r="T296" s="222">
        <v>5</v>
      </c>
      <c r="U296" s="222">
        <v>15</v>
      </c>
      <c r="X296" s="222" t="s">
        <v>216</v>
      </c>
      <c r="Y296" s="222">
        <v>112</v>
      </c>
      <c r="Z296" s="222" t="s">
        <v>217</v>
      </c>
      <c r="AA296" s="222" t="s">
        <v>218</v>
      </c>
      <c r="AB296" s="222">
        <v>39</v>
      </c>
    </row>
    <row r="297" spans="1:28" s="222" customFormat="1" ht="14.4">
      <c r="A297" s="222">
        <v>252</v>
      </c>
      <c r="B297" s="222">
        <v>252123</v>
      </c>
      <c r="C297" s="222">
        <v>5435</v>
      </c>
      <c r="D297" s="223">
        <v>1800</v>
      </c>
      <c r="E297" s="222">
        <v>42124</v>
      </c>
      <c r="F297" s="222" t="s">
        <v>62</v>
      </c>
      <c r="G297" s="222" t="s">
        <v>272</v>
      </c>
      <c r="H297" s="226" t="s">
        <v>272</v>
      </c>
      <c r="I297" s="226"/>
      <c r="J297" s="226">
        <v>303883</v>
      </c>
      <c r="K297" s="222">
        <v>207092</v>
      </c>
      <c r="O297" s="222" t="s">
        <v>214</v>
      </c>
      <c r="P297" s="222" t="s">
        <v>215</v>
      </c>
      <c r="T297" s="222">
        <v>4</v>
      </c>
      <c r="U297" s="222">
        <v>15</v>
      </c>
      <c r="X297" s="222" t="s">
        <v>216</v>
      </c>
      <c r="Y297" s="222">
        <v>112</v>
      </c>
      <c r="Z297" s="222" t="s">
        <v>217</v>
      </c>
      <c r="AA297" s="222" t="s">
        <v>218</v>
      </c>
      <c r="AB297" s="222">
        <v>39</v>
      </c>
    </row>
    <row r="298" spans="1:28" s="222" customFormat="1" ht="14.4">
      <c r="A298" s="222">
        <v>252</v>
      </c>
      <c r="B298" s="222">
        <v>252123</v>
      </c>
      <c r="C298" s="222">
        <v>5435</v>
      </c>
      <c r="D298" s="223">
        <v>-1900</v>
      </c>
      <c r="E298" s="222">
        <v>42156</v>
      </c>
      <c r="F298" s="222" t="s">
        <v>62</v>
      </c>
      <c r="G298" s="222" t="s">
        <v>273</v>
      </c>
      <c r="H298" s="226" t="s">
        <v>273</v>
      </c>
      <c r="I298" s="226"/>
      <c r="J298" s="226">
        <v>304162</v>
      </c>
      <c r="K298" s="222">
        <v>209256</v>
      </c>
      <c r="O298" s="222" t="s">
        <v>214</v>
      </c>
      <c r="P298" s="222" t="s">
        <v>215</v>
      </c>
      <c r="T298" s="222">
        <v>6</v>
      </c>
      <c r="U298" s="222">
        <v>15</v>
      </c>
      <c r="X298" s="222" t="s">
        <v>216</v>
      </c>
      <c r="Y298" s="222">
        <v>112</v>
      </c>
      <c r="Z298" s="222" t="s">
        <v>217</v>
      </c>
      <c r="AA298" s="222" t="s">
        <v>218</v>
      </c>
      <c r="AB298" s="222">
        <v>39</v>
      </c>
    </row>
    <row r="299" spans="1:28" s="222" customFormat="1" ht="14.4">
      <c r="A299" s="222">
        <v>252</v>
      </c>
      <c r="B299" s="222">
        <v>252123</v>
      </c>
      <c r="C299" s="222">
        <v>5435</v>
      </c>
      <c r="D299" s="223">
        <v>1900</v>
      </c>
      <c r="E299" s="222">
        <v>42155</v>
      </c>
      <c r="F299" s="222" t="s">
        <v>62</v>
      </c>
      <c r="G299" s="222" t="s">
        <v>273</v>
      </c>
      <c r="H299" s="226" t="s">
        <v>273</v>
      </c>
      <c r="I299" s="226"/>
      <c r="J299" s="226">
        <v>304162</v>
      </c>
      <c r="K299" s="222">
        <v>209256</v>
      </c>
      <c r="O299" s="222" t="s">
        <v>214</v>
      </c>
      <c r="P299" s="222" t="s">
        <v>215</v>
      </c>
      <c r="T299" s="222">
        <v>5</v>
      </c>
      <c r="U299" s="222">
        <v>15</v>
      </c>
      <c r="X299" s="222" t="s">
        <v>216</v>
      </c>
      <c r="Y299" s="222">
        <v>112</v>
      </c>
      <c r="Z299" s="222" t="s">
        <v>217</v>
      </c>
      <c r="AA299" s="222" t="s">
        <v>218</v>
      </c>
      <c r="AB299" s="222">
        <v>39</v>
      </c>
    </row>
    <row r="300" spans="1:28" s="222" customFormat="1" ht="14.4">
      <c r="A300" s="222">
        <v>252</v>
      </c>
      <c r="B300" s="222">
        <v>252123</v>
      </c>
      <c r="C300" s="222">
        <v>5435</v>
      </c>
      <c r="D300" s="223">
        <v>-1800</v>
      </c>
      <c r="E300" s="222">
        <v>42186</v>
      </c>
      <c r="F300" s="222" t="s">
        <v>62</v>
      </c>
      <c r="G300" s="222" t="s">
        <v>274</v>
      </c>
      <c r="H300" s="226" t="s">
        <v>274</v>
      </c>
      <c r="I300" s="226"/>
      <c r="J300" s="226">
        <v>304559</v>
      </c>
      <c r="K300" s="222">
        <v>211739</v>
      </c>
      <c r="O300" s="222" t="s">
        <v>214</v>
      </c>
      <c r="P300" s="222" t="s">
        <v>215</v>
      </c>
      <c r="T300" s="222">
        <v>7</v>
      </c>
      <c r="U300" s="222">
        <v>15</v>
      </c>
      <c r="X300" s="222" t="s">
        <v>216</v>
      </c>
      <c r="Y300" s="222">
        <v>112</v>
      </c>
      <c r="Z300" s="222" t="s">
        <v>217</v>
      </c>
      <c r="AA300" s="222" t="s">
        <v>218</v>
      </c>
      <c r="AB300" s="222">
        <v>39</v>
      </c>
    </row>
    <row r="301" spans="1:28" s="222" customFormat="1" ht="14.4">
      <c r="A301" s="222">
        <v>252</v>
      </c>
      <c r="B301" s="222">
        <v>252123</v>
      </c>
      <c r="C301" s="222">
        <v>5435</v>
      </c>
      <c r="D301" s="223">
        <v>1800</v>
      </c>
      <c r="E301" s="222">
        <v>42185</v>
      </c>
      <c r="F301" s="222" t="s">
        <v>62</v>
      </c>
      <c r="G301" s="222" t="s">
        <v>274</v>
      </c>
      <c r="H301" s="226" t="s">
        <v>274</v>
      </c>
      <c r="I301" s="226"/>
      <c r="J301" s="226">
        <v>304559</v>
      </c>
      <c r="K301" s="222">
        <v>211739</v>
      </c>
      <c r="O301" s="222" t="s">
        <v>214</v>
      </c>
      <c r="P301" s="222" t="s">
        <v>215</v>
      </c>
      <c r="T301" s="222">
        <v>6</v>
      </c>
      <c r="U301" s="222">
        <v>15</v>
      </c>
      <c r="X301" s="222" t="s">
        <v>216</v>
      </c>
      <c r="Y301" s="222">
        <v>112</v>
      </c>
      <c r="Z301" s="222" t="s">
        <v>217</v>
      </c>
      <c r="AA301" s="222" t="s">
        <v>218</v>
      </c>
      <c r="AB301" s="222">
        <v>39</v>
      </c>
    </row>
    <row r="302" spans="1:28" s="222" customFormat="1" ht="14.4">
      <c r="A302" s="222">
        <v>252</v>
      </c>
      <c r="B302" s="222">
        <v>252123</v>
      </c>
      <c r="C302" s="222">
        <v>5435</v>
      </c>
      <c r="D302" s="223">
        <v>-1900</v>
      </c>
      <c r="E302" s="222">
        <v>42217</v>
      </c>
      <c r="F302" s="222" t="s">
        <v>62</v>
      </c>
      <c r="G302" s="222" t="s">
        <v>275</v>
      </c>
      <c r="H302" s="226" t="s">
        <v>275</v>
      </c>
      <c r="I302" s="226"/>
      <c r="J302" s="226">
        <v>305422</v>
      </c>
      <c r="K302" s="222">
        <v>214481</v>
      </c>
      <c r="O302" s="222" t="s">
        <v>214</v>
      </c>
      <c r="P302" s="222" t="s">
        <v>215</v>
      </c>
      <c r="T302" s="222">
        <v>8</v>
      </c>
      <c r="U302" s="222">
        <v>15</v>
      </c>
      <c r="X302" s="222" t="s">
        <v>216</v>
      </c>
      <c r="Y302" s="222">
        <v>112</v>
      </c>
      <c r="Z302" s="222" t="s">
        <v>217</v>
      </c>
      <c r="AA302" s="222" t="s">
        <v>218</v>
      </c>
      <c r="AB302" s="222">
        <v>39</v>
      </c>
    </row>
    <row r="303" spans="1:28" s="222" customFormat="1" ht="14.4">
      <c r="A303" s="222">
        <v>252</v>
      </c>
      <c r="B303" s="222">
        <v>252123</v>
      </c>
      <c r="C303" s="222">
        <v>5435</v>
      </c>
      <c r="D303" s="223">
        <v>1900</v>
      </c>
      <c r="E303" s="222">
        <v>42216</v>
      </c>
      <c r="F303" s="222" t="s">
        <v>62</v>
      </c>
      <c r="G303" s="222" t="s">
        <v>275</v>
      </c>
      <c r="H303" s="226" t="s">
        <v>275</v>
      </c>
      <c r="I303" s="226"/>
      <c r="J303" s="226">
        <v>305422</v>
      </c>
      <c r="K303" s="222">
        <v>214481</v>
      </c>
      <c r="O303" s="222" t="s">
        <v>214</v>
      </c>
      <c r="P303" s="222" t="s">
        <v>215</v>
      </c>
      <c r="T303" s="222">
        <v>7</v>
      </c>
      <c r="U303" s="222">
        <v>15</v>
      </c>
      <c r="X303" s="222" t="s">
        <v>216</v>
      </c>
      <c r="Y303" s="222">
        <v>112</v>
      </c>
      <c r="Z303" s="222" t="s">
        <v>217</v>
      </c>
      <c r="AA303" s="222" t="s">
        <v>218</v>
      </c>
      <c r="AB303" s="222">
        <v>39</v>
      </c>
    </row>
    <row r="304" spans="1:28" s="222" customFormat="1" ht="14.4">
      <c r="A304" s="222">
        <v>252</v>
      </c>
      <c r="B304" s="222">
        <v>252123</v>
      </c>
      <c r="C304" s="222">
        <v>5435</v>
      </c>
      <c r="D304" s="223">
        <v>-1700</v>
      </c>
      <c r="E304" s="222">
        <v>42248</v>
      </c>
      <c r="F304" s="222" t="s">
        <v>62</v>
      </c>
      <c r="G304" s="222" t="s">
        <v>276</v>
      </c>
      <c r="H304" s="226" t="s">
        <v>276</v>
      </c>
      <c r="I304" s="226"/>
      <c r="J304" s="226">
        <v>305716</v>
      </c>
      <c r="K304" s="222">
        <v>217127</v>
      </c>
      <c r="O304" s="222" t="s">
        <v>214</v>
      </c>
      <c r="P304" s="222" t="s">
        <v>215</v>
      </c>
      <c r="T304" s="222">
        <v>9</v>
      </c>
      <c r="U304" s="222">
        <v>15</v>
      </c>
      <c r="X304" s="222" t="s">
        <v>216</v>
      </c>
      <c r="Y304" s="222">
        <v>112</v>
      </c>
      <c r="Z304" s="222" t="s">
        <v>217</v>
      </c>
      <c r="AA304" s="222" t="s">
        <v>218</v>
      </c>
      <c r="AB304" s="222">
        <v>39</v>
      </c>
    </row>
    <row r="305" spans="1:28" s="222" customFormat="1" ht="14.4">
      <c r="A305" s="222">
        <v>252</v>
      </c>
      <c r="B305" s="222">
        <v>252123</v>
      </c>
      <c r="C305" s="222">
        <v>5435</v>
      </c>
      <c r="D305" s="223">
        <v>1700</v>
      </c>
      <c r="E305" s="222">
        <v>42247</v>
      </c>
      <c r="F305" s="222" t="s">
        <v>62</v>
      </c>
      <c r="G305" s="222" t="s">
        <v>276</v>
      </c>
      <c r="H305" s="226" t="s">
        <v>276</v>
      </c>
      <c r="I305" s="226"/>
      <c r="J305" s="226">
        <v>305716</v>
      </c>
      <c r="K305" s="222">
        <v>217127</v>
      </c>
      <c r="O305" s="222" t="s">
        <v>214</v>
      </c>
      <c r="P305" s="222" t="s">
        <v>215</v>
      </c>
      <c r="T305" s="222">
        <v>8</v>
      </c>
      <c r="U305" s="222">
        <v>15</v>
      </c>
      <c r="X305" s="222" t="s">
        <v>216</v>
      </c>
      <c r="Y305" s="222">
        <v>112</v>
      </c>
      <c r="Z305" s="222" t="s">
        <v>217</v>
      </c>
      <c r="AA305" s="222" t="s">
        <v>218</v>
      </c>
      <c r="AB305" s="222">
        <v>39</v>
      </c>
    </row>
    <row r="306" spans="1:28" s="222" customFormat="1" ht="14.4">
      <c r="A306" s="222">
        <v>252</v>
      </c>
      <c r="B306" s="222">
        <v>252123</v>
      </c>
      <c r="C306" s="222">
        <v>5435</v>
      </c>
      <c r="D306" s="223">
        <v>-1900</v>
      </c>
      <c r="E306" s="222">
        <v>42278</v>
      </c>
      <c r="F306" s="222" t="s">
        <v>62</v>
      </c>
      <c r="G306" s="222" t="s">
        <v>277</v>
      </c>
      <c r="H306" s="226" t="s">
        <v>277</v>
      </c>
      <c r="I306" s="226"/>
      <c r="J306" s="226">
        <v>305985</v>
      </c>
      <c r="K306" s="222">
        <v>219548</v>
      </c>
      <c r="O306" s="222" t="s">
        <v>214</v>
      </c>
      <c r="P306" s="222" t="s">
        <v>215</v>
      </c>
      <c r="T306" s="222">
        <v>10</v>
      </c>
      <c r="U306" s="222">
        <v>15</v>
      </c>
      <c r="X306" s="222" t="s">
        <v>216</v>
      </c>
      <c r="Y306" s="222">
        <v>112</v>
      </c>
      <c r="Z306" s="222" t="s">
        <v>217</v>
      </c>
      <c r="AA306" s="222" t="s">
        <v>218</v>
      </c>
      <c r="AB306" s="222">
        <v>39</v>
      </c>
    </row>
    <row r="307" spans="1:28" s="222" customFormat="1" ht="14.4">
      <c r="A307" s="222">
        <v>252</v>
      </c>
      <c r="B307" s="222">
        <v>252123</v>
      </c>
      <c r="C307" s="222">
        <v>5435</v>
      </c>
      <c r="D307" s="223">
        <v>1900</v>
      </c>
      <c r="E307" s="222">
        <v>42277</v>
      </c>
      <c r="F307" s="222" t="s">
        <v>62</v>
      </c>
      <c r="G307" s="222" t="s">
        <v>277</v>
      </c>
      <c r="H307" s="226" t="s">
        <v>277</v>
      </c>
      <c r="I307" s="226"/>
      <c r="J307" s="226">
        <v>305985</v>
      </c>
      <c r="K307" s="222">
        <v>219548</v>
      </c>
      <c r="O307" s="222" t="s">
        <v>214</v>
      </c>
      <c r="P307" s="222" t="s">
        <v>215</v>
      </c>
      <c r="T307" s="222">
        <v>9</v>
      </c>
      <c r="U307" s="222">
        <v>15</v>
      </c>
      <c r="X307" s="222" t="s">
        <v>216</v>
      </c>
      <c r="Y307" s="222">
        <v>112</v>
      </c>
      <c r="Z307" s="222" t="s">
        <v>217</v>
      </c>
      <c r="AA307" s="222" t="s">
        <v>218</v>
      </c>
      <c r="AB307" s="222">
        <v>39</v>
      </c>
    </row>
    <row r="308" spans="1:28" s="222" customFormat="1" ht="14.4">
      <c r="A308" s="222">
        <v>252</v>
      </c>
      <c r="B308" s="222">
        <v>252123</v>
      </c>
      <c r="C308" s="222">
        <v>5435</v>
      </c>
      <c r="D308" s="223">
        <v>-1800</v>
      </c>
      <c r="E308" s="222">
        <v>42309</v>
      </c>
      <c r="F308" s="222" t="s">
        <v>62</v>
      </c>
      <c r="G308" s="222" t="s">
        <v>278</v>
      </c>
      <c r="H308" s="226" t="s">
        <v>278</v>
      </c>
      <c r="I308" s="226"/>
      <c r="J308" s="226">
        <v>306290</v>
      </c>
      <c r="K308" s="222">
        <v>221892</v>
      </c>
      <c r="O308" s="222" t="s">
        <v>214</v>
      </c>
      <c r="P308" s="222" t="s">
        <v>215</v>
      </c>
      <c r="T308" s="222">
        <v>11</v>
      </c>
      <c r="U308" s="222">
        <v>15</v>
      </c>
      <c r="X308" s="222" t="s">
        <v>216</v>
      </c>
      <c r="Y308" s="222">
        <v>112</v>
      </c>
      <c r="Z308" s="222" t="s">
        <v>217</v>
      </c>
      <c r="AA308" s="222" t="s">
        <v>218</v>
      </c>
      <c r="AB308" s="222">
        <v>184</v>
      </c>
    </row>
    <row r="309" spans="1:28" s="222" customFormat="1" ht="14.4">
      <c r="A309" s="222">
        <v>252</v>
      </c>
      <c r="B309" s="222">
        <v>252123</v>
      </c>
      <c r="C309" s="222">
        <v>5435</v>
      </c>
      <c r="D309" s="223">
        <v>1800</v>
      </c>
      <c r="E309" s="222">
        <v>42308</v>
      </c>
      <c r="F309" s="222" t="s">
        <v>62</v>
      </c>
      <c r="G309" s="222" t="s">
        <v>278</v>
      </c>
      <c r="H309" s="226" t="s">
        <v>278</v>
      </c>
      <c r="I309" s="226"/>
      <c r="J309" s="226">
        <v>306290</v>
      </c>
      <c r="K309" s="222">
        <v>221892</v>
      </c>
      <c r="O309" s="222" t="s">
        <v>214</v>
      </c>
      <c r="P309" s="222" t="s">
        <v>215</v>
      </c>
      <c r="T309" s="222">
        <v>10</v>
      </c>
      <c r="U309" s="222">
        <v>15</v>
      </c>
      <c r="X309" s="222" t="s">
        <v>216</v>
      </c>
      <c r="Y309" s="222">
        <v>112</v>
      </c>
      <c r="Z309" s="222" t="s">
        <v>217</v>
      </c>
      <c r="AA309" s="222" t="s">
        <v>218</v>
      </c>
      <c r="AB309" s="222">
        <v>184</v>
      </c>
    </row>
    <row r="310" spans="1:28" s="222" customFormat="1" ht="14.4">
      <c r="A310" s="222">
        <v>252</v>
      </c>
      <c r="B310" s="222">
        <v>252123</v>
      </c>
      <c r="C310" s="222">
        <v>5435</v>
      </c>
      <c r="D310" s="223">
        <v>-1900</v>
      </c>
      <c r="E310" s="222">
        <v>42339</v>
      </c>
      <c r="F310" s="222" t="s">
        <v>62</v>
      </c>
      <c r="G310" s="222" t="s">
        <v>279</v>
      </c>
      <c r="H310" s="226" t="s">
        <v>279</v>
      </c>
      <c r="I310" s="226"/>
      <c r="J310" s="226">
        <v>306561</v>
      </c>
      <c r="K310" s="222">
        <v>224058</v>
      </c>
      <c r="O310" s="222" t="s">
        <v>214</v>
      </c>
      <c r="P310" s="222" t="s">
        <v>215</v>
      </c>
      <c r="T310" s="222">
        <v>12</v>
      </c>
      <c r="U310" s="222">
        <v>15</v>
      </c>
      <c r="X310" s="222" t="s">
        <v>216</v>
      </c>
      <c r="Y310" s="222">
        <v>112</v>
      </c>
      <c r="Z310" s="222" t="s">
        <v>217</v>
      </c>
      <c r="AA310" s="222" t="s">
        <v>218</v>
      </c>
      <c r="AB310" s="222">
        <v>47</v>
      </c>
    </row>
    <row r="311" spans="1:28" s="222" customFormat="1" ht="14.4">
      <c r="A311" s="222">
        <v>252</v>
      </c>
      <c r="B311" s="222">
        <v>252123</v>
      </c>
      <c r="C311" s="222">
        <v>5435</v>
      </c>
      <c r="D311" s="223">
        <v>1900</v>
      </c>
      <c r="E311" s="222">
        <v>42338</v>
      </c>
      <c r="F311" s="222" t="s">
        <v>62</v>
      </c>
      <c r="G311" s="222" t="s">
        <v>279</v>
      </c>
      <c r="H311" s="226" t="s">
        <v>279</v>
      </c>
      <c r="I311" s="226"/>
      <c r="J311" s="226">
        <v>306561</v>
      </c>
      <c r="K311" s="222">
        <v>224058</v>
      </c>
      <c r="O311" s="222" t="s">
        <v>214</v>
      </c>
      <c r="P311" s="222" t="s">
        <v>215</v>
      </c>
      <c r="T311" s="222">
        <v>11</v>
      </c>
      <c r="U311" s="222">
        <v>15</v>
      </c>
      <c r="X311" s="222" t="s">
        <v>216</v>
      </c>
      <c r="Y311" s="222">
        <v>112</v>
      </c>
      <c r="Z311" s="222" t="s">
        <v>217</v>
      </c>
      <c r="AA311" s="222" t="s">
        <v>218</v>
      </c>
      <c r="AB311" s="222">
        <v>47</v>
      </c>
    </row>
    <row r="312" spans="1:28" s="222" customFormat="1" ht="14.4">
      <c r="A312" s="222">
        <v>252</v>
      </c>
      <c r="B312" s="222">
        <v>252123</v>
      </c>
      <c r="C312" s="222">
        <v>5435</v>
      </c>
      <c r="D312" s="223">
        <v>1800</v>
      </c>
      <c r="E312" s="222">
        <v>42369</v>
      </c>
      <c r="F312" s="222" t="s">
        <v>62</v>
      </c>
      <c r="G312" s="222" t="s">
        <v>296</v>
      </c>
      <c r="H312" s="226" t="s">
        <v>296</v>
      </c>
      <c r="I312" s="226"/>
      <c r="J312" s="226">
        <v>306902</v>
      </c>
      <c r="K312" s="222">
        <v>226611</v>
      </c>
      <c r="O312" s="222" t="s">
        <v>214</v>
      </c>
      <c r="P312" s="222" t="s">
        <v>215</v>
      </c>
      <c r="T312" s="222">
        <v>12</v>
      </c>
      <c r="U312" s="222">
        <v>15</v>
      </c>
      <c r="X312" s="222" t="s">
        <v>216</v>
      </c>
      <c r="Y312" s="222">
        <v>112</v>
      </c>
      <c r="Z312" s="222" t="s">
        <v>217</v>
      </c>
      <c r="AA312" s="222" t="s">
        <v>218</v>
      </c>
      <c r="AB312" s="222">
        <v>47</v>
      </c>
    </row>
    <row r="313" spans="1:28">
      <c r="A313" s="203">
        <v>252</v>
      </c>
      <c r="B313" s="203">
        <v>252123</v>
      </c>
      <c r="C313" s="203">
        <v>5435</v>
      </c>
      <c r="D313" s="214">
        <v>2590.06</v>
      </c>
      <c r="E313" s="203">
        <v>42025</v>
      </c>
      <c r="F313" s="203" t="s">
        <v>62</v>
      </c>
      <c r="G313" s="203" t="s">
        <v>331</v>
      </c>
      <c r="H313" s="211" t="s">
        <v>332</v>
      </c>
      <c r="J313" s="211">
        <v>658055</v>
      </c>
      <c r="K313" s="203">
        <v>199418</v>
      </c>
      <c r="P313" s="203" t="s">
        <v>245</v>
      </c>
      <c r="T313" s="203">
        <v>1</v>
      </c>
      <c r="U313" s="203">
        <v>15</v>
      </c>
      <c r="W313" s="203">
        <v>3008731</v>
      </c>
      <c r="X313" s="203" t="s">
        <v>216</v>
      </c>
      <c r="Y313" s="203">
        <v>252</v>
      </c>
      <c r="Z313" s="203" t="s">
        <v>222</v>
      </c>
      <c r="AA313" s="203" t="s">
        <v>218</v>
      </c>
      <c r="AB313" s="203">
        <v>1</v>
      </c>
    </row>
    <row r="314" spans="1:28">
      <c r="A314" s="203">
        <v>252</v>
      </c>
      <c r="B314" s="203">
        <v>252123</v>
      </c>
      <c r="C314" s="203">
        <v>5435</v>
      </c>
      <c r="D314" s="214">
        <v>2554.6999999999998</v>
      </c>
      <c r="E314" s="203">
        <v>42052</v>
      </c>
      <c r="F314" s="203" t="s">
        <v>62</v>
      </c>
      <c r="G314" s="203" t="s">
        <v>331</v>
      </c>
      <c r="H314" s="211" t="s">
        <v>333</v>
      </c>
      <c r="J314" s="211">
        <v>663883</v>
      </c>
      <c r="K314" s="203">
        <v>201325</v>
      </c>
      <c r="P314" s="203" t="s">
        <v>245</v>
      </c>
      <c r="T314" s="203">
        <v>2</v>
      </c>
      <c r="U314" s="203">
        <v>15</v>
      </c>
      <c r="W314" s="203">
        <v>3008731</v>
      </c>
      <c r="X314" s="203" t="s">
        <v>216</v>
      </c>
      <c r="Y314" s="203">
        <v>252</v>
      </c>
      <c r="Z314" s="203" t="s">
        <v>222</v>
      </c>
      <c r="AA314" s="203" t="s">
        <v>218</v>
      </c>
      <c r="AB314" s="203">
        <v>1</v>
      </c>
    </row>
    <row r="315" spans="1:28">
      <c r="A315" s="203">
        <v>252</v>
      </c>
      <c r="B315" s="203">
        <v>252123</v>
      </c>
      <c r="C315" s="203">
        <v>5435</v>
      </c>
      <c r="D315" s="214">
        <v>2296.37</v>
      </c>
      <c r="E315" s="203">
        <v>42080</v>
      </c>
      <c r="F315" s="203" t="s">
        <v>62</v>
      </c>
      <c r="G315" s="203" t="s">
        <v>331</v>
      </c>
      <c r="H315" s="211" t="s">
        <v>300</v>
      </c>
      <c r="J315" s="211">
        <v>670065</v>
      </c>
      <c r="K315" s="203">
        <v>203351</v>
      </c>
      <c r="P315" s="203" t="s">
        <v>245</v>
      </c>
      <c r="T315" s="203">
        <v>3</v>
      </c>
      <c r="U315" s="203">
        <v>15</v>
      </c>
      <c r="W315" s="203">
        <v>3008731</v>
      </c>
      <c r="X315" s="203" t="s">
        <v>216</v>
      </c>
      <c r="Y315" s="203">
        <v>252</v>
      </c>
      <c r="Z315" s="203" t="s">
        <v>222</v>
      </c>
      <c r="AA315" s="203" t="s">
        <v>218</v>
      </c>
      <c r="AB315" s="203">
        <v>1</v>
      </c>
    </row>
    <row r="316" spans="1:28">
      <c r="A316" s="203">
        <v>252</v>
      </c>
      <c r="B316" s="203">
        <v>252123</v>
      </c>
      <c r="C316" s="203">
        <v>5435</v>
      </c>
      <c r="D316" s="214">
        <v>2652.94</v>
      </c>
      <c r="E316" s="203">
        <v>42109</v>
      </c>
      <c r="F316" s="203" t="s">
        <v>62</v>
      </c>
      <c r="G316" s="203" t="s">
        <v>331</v>
      </c>
      <c r="H316" s="211" t="s">
        <v>334</v>
      </c>
      <c r="J316" s="211">
        <v>677363</v>
      </c>
      <c r="K316" s="203">
        <v>205700</v>
      </c>
      <c r="P316" s="203" t="s">
        <v>245</v>
      </c>
      <c r="T316" s="203">
        <v>4</v>
      </c>
      <c r="U316" s="203">
        <v>15</v>
      </c>
      <c r="W316" s="203">
        <v>3008731</v>
      </c>
      <c r="X316" s="203" t="s">
        <v>216</v>
      </c>
      <c r="Y316" s="203">
        <v>252</v>
      </c>
      <c r="Z316" s="203" t="s">
        <v>222</v>
      </c>
      <c r="AA316" s="203" t="s">
        <v>218</v>
      </c>
      <c r="AB316" s="203">
        <v>1</v>
      </c>
    </row>
    <row r="317" spans="1:28">
      <c r="A317" s="203">
        <v>252</v>
      </c>
      <c r="B317" s="203">
        <v>252123</v>
      </c>
      <c r="C317" s="203">
        <v>5435</v>
      </c>
      <c r="D317" s="214">
        <v>2782.71</v>
      </c>
      <c r="E317" s="203">
        <v>42145</v>
      </c>
      <c r="F317" s="203" t="s">
        <v>62</v>
      </c>
      <c r="G317" s="203" t="s">
        <v>331</v>
      </c>
      <c r="H317" s="211" t="s">
        <v>335</v>
      </c>
      <c r="J317" s="211">
        <v>685557</v>
      </c>
      <c r="K317" s="203">
        <v>208430</v>
      </c>
      <c r="P317" s="203" t="s">
        <v>245</v>
      </c>
      <c r="T317" s="203">
        <v>5</v>
      </c>
      <c r="U317" s="203">
        <v>15</v>
      </c>
      <c r="W317" s="203">
        <v>3008731</v>
      </c>
      <c r="X317" s="203" t="s">
        <v>216</v>
      </c>
      <c r="Y317" s="203">
        <v>252</v>
      </c>
      <c r="Z317" s="203" t="s">
        <v>222</v>
      </c>
      <c r="AA317" s="203" t="s">
        <v>218</v>
      </c>
      <c r="AB317" s="203">
        <v>1</v>
      </c>
    </row>
    <row r="318" spans="1:28">
      <c r="A318" s="203">
        <v>252</v>
      </c>
      <c r="B318" s="203">
        <v>252123</v>
      </c>
      <c r="C318" s="203">
        <v>5435</v>
      </c>
      <c r="D318" s="214">
        <v>2751.12</v>
      </c>
      <c r="E318" s="203">
        <v>42170</v>
      </c>
      <c r="F318" s="203" t="s">
        <v>62</v>
      </c>
      <c r="G318" s="203" t="s">
        <v>331</v>
      </c>
      <c r="H318" s="211" t="s">
        <v>336</v>
      </c>
      <c r="J318" s="211">
        <v>690547</v>
      </c>
      <c r="K318" s="203">
        <v>210307</v>
      </c>
      <c r="P318" s="203" t="s">
        <v>245</v>
      </c>
      <c r="T318" s="203">
        <v>6</v>
      </c>
      <c r="U318" s="203">
        <v>15</v>
      </c>
      <c r="W318" s="203">
        <v>3008731</v>
      </c>
      <c r="X318" s="203" t="s">
        <v>216</v>
      </c>
      <c r="Y318" s="203">
        <v>252</v>
      </c>
      <c r="Z318" s="203" t="s">
        <v>222</v>
      </c>
      <c r="AA318" s="203" t="s">
        <v>218</v>
      </c>
      <c r="AB318" s="203">
        <v>1</v>
      </c>
    </row>
    <row r="319" spans="1:28">
      <c r="A319" s="203">
        <v>252</v>
      </c>
      <c r="B319" s="203">
        <v>252123</v>
      </c>
      <c r="C319" s="203">
        <v>5435</v>
      </c>
      <c r="D319" s="214">
        <v>2681.65</v>
      </c>
      <c r="E319" s="203">
        <v>42205</v>
      </c>
      <c r="F319" s="203" t="s">
        <v>62</v>
      </c>
      <c r="G319" s="203" t="s">
        <v>331</v>
      </c>
      <c r="H319" s="211" t="s">
        <v>337</v>
      </c>
      <c r="J319" s="211">
        <v>699031</v>
      </c>
      <c r="K319" s="203">
        <v>213060</v>
      </c>
      <c r="P319" s="203" t="s">
        <v>245</v>
      </c>
      <c r="T319" s="203">
        <v>7</v>
      </c>
      <c r="U319" s="203">
        <v>15</v>
      </c>
      <c r="W319" s="203">
        <v>3008731</v>
      </c>
      <c r="X319" s="203" t="s">
        <v>216</v>
      </c>
      <c r="Y319" s="203">
        <v>252</v>
      </c>
      <c r="Z319" s="203" t="s">
        <v>222</v>
      </c>
      <c r="AA319" s="203" t="s">
        <v>218</v>
      </c>
      <c r="AB319" s="203">
        <v>1</v>
      </c>
    </row>
    <row r="320" spans="1:28">
      <c r="A320" s="203">
        <v>252</v>
      </c>
      <c r="B320" s="203">
        <v>252123</v>
      </c>
      <c r="C320" s="203">
        <v>5435</v>
      </c>
      <c r="D320" s="214">
        <v>2569.5300000000002</v>
      </c>
      <c r="E320" s="203">
        <v>42234</v>
      </c>
      <c r="F320" s="203" t="s">
        <v>62</v>
      </c>
      <c r="G320" s="203" t="s">
        <v>331</v>
      </c>
      <c r="H320" s="211" t="s">
        <v>338</v>
      </c>
      <c r="J320" s="211">
        <v>706299</v>
      </c>
      <c r="K320" s="203">
        <v>215690</v>
      </c>
      <c r="P320" s="203" t="s">
        <v>245</v>
      </c>
      <c r="T320" s="203">
        <v>8</v>
      </c>
      <c r="U320" s="203">
        <v>15</v>
      </c>
      <c r="W320" s="203">
        <v>3008731</v>
      </c>
      <c r="X320" s="203" t="s">
        <v>216</v>
      </c>
      <c r="Y320" s="203">
        <v>252</v>
      </c>
      <c r="Z320" s="203" t="s">
        <v>222</v>
      </c>
      <c r="AA320" s="203" t="s">
        <v>218</v>
      </c>
      <c r="AB320" s="203">
        <v>1</v>
      </c>
    </row>
    <row r="321" spans="1:28">
      <c r="A321" s="203">
        <v>252</v>
      </c>
      <c r="B321" s="203">
        <v>252123</v>
      </c>
      <c r="C321" s="203">
        <v>5435</v>
      </c>
      <c r="D321" s="214">
        <v>2837.97</v>
      </c>
      <c r="E321" s="203">
        <v>42262</v>
      </c>
      <c r="F321" s="203" t="s">
        <v>62</v>
      </c>
      <c r="G321" s="203" t="s">
        <v>331</v>
      </c>
      <c r="H321" s="211" t="s">
        <v>290</v>
      </c>
      <c r="J321" s="211">
        <v>712827</v>
      </c>
      <c r="K321" s="203">
        <v>218098</v>
      </c>
      <c r="P321" s="203" t="s">
        <v>245</v>
      </c>
      <c r="T321" s="203">
        <v>9</v>
      </c>
      <c r="U321" s="203">
        <v>15</v>
      </c>
      <c r="W321" s="203">
        <v>3008731</v>
      </c>
      <c r="X321" s="203" t="s">
        <v>216</v>
      </c>
      <c r="Y321" s="203">
        <v>252</v>
      </c>
      <c r="Z321" s="203" t="s">
        <v>222</v>
      </c>
      <c r="AA321" s="203" t="s">
        <v>218</v>
      </c>
      <c r="AB321" s="203">
        <v>1</v>
      </c>
    </row>
    <row r="322" spans="1:28">
      <c r="A322" s="203">
        <v>252</v>
      </c>
      <c r="B322" s="203">
        <v>252123</v>
      </c>
      <c r="C322" s="203">
        <v>5435</v>
      </c>
      <c r="D322" s="214">
        <v>2510.5</v>
      </c>
      <c r="E322" s="203">
        <v>42292</v>
      </c>
      <c r="F322" s="203" t="s">
        <v>62</v>
      </c>
      <c r="G322" s="203" t="s">
        <v>331</v>
      </c>
      <c r="H322" s="211" t="s">
        <v>291</v>
      </c>
      <c r="J322" s="211">
        <v>721094</v>
      </c>
      <c r="K322" s="203">
        <v>220486</v>
      </c>
      <c r="P322" s="203" t="s">
        <v>245</v>
      </c>
      <c r="T322" s="203">
        <v>10</v>
      </c>
      <c r="U322" s="203">
        <v>15</v>
      </c>
      <c r="W322" s="203">
        <v>3008731</v>
      </c>
      <c r="X322" s="203" t="s">
        <v>216</v>
      </c>
      <c r="Y322" s="203">
        <v>252</v>
      </c>
      <c r="Z322" s="203" t="s">
        <v>222</v>
      </c>
      <c r="AA322" s="203" t="s">
        <v>218</v>
      </c>
      <c r="AB322" s="203">
        <v>1</v>
      </c>
    </row>
    <row r="323" spans="1:28">
      <c r="A323" s="203">
        <v>252</v>
      </c>
      <c r="B323" s="203">
        <v>252123</v>
      </c>
      <c r="C323" s="203">
        <v>5435</v>
      </c>
      <c r="D323" s="214">
        <v>2872.71</v>
      </c>
      <c r="E323" s="203">
        <v>42325</v>
      </c>
      <c r="F323" s="203" t="s">
        <v>62</v>
      </c>
      <c r="G323" s="203" t="s">
        <v>331</v>
      </c>
      <c r="H323" s="211" t="s">
        <v>292</v>
      </c>
      <c r="J323" s="211">
        <v>728264</v>
      </c>
      <c r="K323" s="203">
        <v>223038</v>
      </c>
      <c r="P323" s="203" t="s">
        <v>245</v>
      </c>
      <c r="T323" s="203">
        <v>11</v>
      </c>
      <c r="U323" s="203">
        <v>15</v>
      </c>
      <c r="W323" s="203">
        <v>3008731</v>
      </c>
      <c r="X323" s="203" t="s">
        <v>216</v>
      </c>
      <c r="Y323" s="203">
        <v>252</v>
      </c>
      <c r="Z323" s="203" t="s">
        <v>222</v>
      </c>
      <c r="AA323" s="203" t="s">
        <v>218</v>
      </c>
      <c r="AB323" s="203">
        <v>1</v>
      </c>
    </row>
    <row r="324" spans="1:28">
      <c r="A324" s="203">
        <v>252</v>
      </c>
      <c r="B324" s="203">
        <v>252123</v>
      </c>
      <c r="C324" s="203">
        <v>5435</v>
      </c>
      <c r="D324" s="214">
        <v>2624.8</v>
      </c>
      <c r="E324" s="203">
        <v>42353</v>
      </c>
      <c r="F324" s="203" t="s">
        <v>62</v>
      </c>
      <c r="G324" s="203" t="s">
        <v>331</v>
      </c>
      <c r="H324" s="211" t="s">
        <v>339</v>
      </c>
      <c r="J324" s="211">
        <v>734899</v>
      </c>
      <c r="K324" s="203">
        <v>225136</v>
      </c>
      <c r="P324" s="203" t="s">
        <v>245</v>
      </c>
      <c r="T324" s="203">
        <v>12</v>
      </c>
      <c r="U324" s="203">
        <v>15</v>
      </c>
      <c r="W324" s="203">
        <v>3008731</v>
      </c>
      <c r="X324" s="203" t="s">
        <v>216</v>
      </c>
      <c r="Y324" s="203">
        <v>252</v>
      </c>
      <c r="Z324" s="203" t="s">
        <v>222</v>
      </c>
      <c r="AA324" s="203" t="s">
        <v>218</v>
      </c>
      <c r="AB324" s="203">
        <v>1</v>
      </c>
    </row>
    <row r="325" spans="1:28" ht="16.2" thickBot="1">
      <c r="B325" s="219" t="s">
        <v>340</v>
      </c>
      <c r="C325" s="219"/>
      <c r="D325" s="239">
        <f>SUM(D289:D324)</f>
        <v>31725.059999999998</v>
      </c>
    </row>
    <row r="326" spans="1:28" ht="16.2" thickTop="1"/>
    <row r="327" spans="1:28" s="222" customFormat="1" ht="14.4">
      <c r="A327" s="222">
        <v>252</v>
      </c>
      <c r="B327" s="222">
        <v>252124</v>
      </c>
      <c r="C327" s="222">
        <v>5435</v>
      </c>
      <c r="D327" s="223">
        <v>-200</v>
      </c>
      <c r="E327" s="222">
        <v>42005</v>
      </c>
      <c r="F327" s="222" t="s">
        <v>62</v>
      </c>
      <c r="G327" s="222" t="s">
        <v>295</v>
      </c>
      <c r="H327" s="226" t="s">
        <v>295</v>
      </c>
      <c r="I327" s="226"/>
      <c r="J327" s="226">
        <v>302709</v>
      </c>
      <c r="K327" s="222">
        <v>198407</v>
      </c>
      <c r="O327" s="222" t="s">
        <v>214</v>
      </c>
      <c r="P327" s="222" t="s">
        <v>215</v>
      </c>
      <c r="T327" s="222">
        <v>1</v>
      </c>
      <c r="U327" s="222">
        <v>15</v>
      </c>
      <c r="X327" s="222" t="s">
        <v>216</v>
      </c>
      <c r="Y327" s="222">
        <v>112</v>
      </c>
      <c r="Z327" s="222" t="s">
        <v>217</v>
      </c>
      <c r="AA327" s="222" t="s">
        <v>218</v>
      </c>
      <c r="AB327" s="222">
        <v>43</v>
      </c>
    </row>
    <row r="328" spans="1:28" s="222" customFormat="1" ht="14.4">
      <c r="A328" s="222">
        <v>252</v>
      </c>
      <c r="B328" s="222">
        <v>252124</v>
      </c>
      <c r="C328" s="222">
        <v>5435</v>
      </c>
      <c r="D328" s="223">
        <v>-200</v>
      </c>
      <c r="E328" s="222">
        <v>42036</v>
      </c>
      <c r="F328" s="222" t="s">
        <v>62</v>
      </c>
      <c r="G328" s="222" t="s">
        <v>269</v>
      </c>
      <c r="H328" s="226" t="s">
        <v>269</v>
      </c>
      <c r="I328" s="226"/>
      <c r="J328" s="226">
        <v>303018</v>
      </c>
      <c r="K328" s="222">
        <v>200332</v>
      </c>
      <c r="O328" s="222" t="s">
        <v>214</v>
      </c>
      <c r="P328" s="222" t="s">
        <v>215</v>
      </c>
      <c r="T328" s="222">
        <v>2</v>
      </c>
      <c r="U328" s="222">
        <v>15</v>
      </c>
      <c r="X328" s="222" t="s">
        <v>216</v>
      </c>
      <c r="Y328" s="222">
        <v>112</v>
      </c>
      <c r="Z328" s="222" t="s">
        <v>217</v>
      </c>
      <c r="AA328" s="222" t="s">
        <v>218</v>
      </c>
      <c r="AB328" s="222">
        <v>43</v>
      </c>
    </row>
    <row r="329" spans="1:28" s="222" customFormat="1" ht="14.4">
      <c r="A329" s="222">
        <v>252</v>
      </c>
      <c r="B329" s="222">
        <v>252124</v>
      </c>
      <c r="C329" s="222">
        <v>5435</v>
      </c>
      <c r="D329" s="223">
        <v>200</v>
      </c>
      <c r="E329" s="222">
        <v>42035</v>
      </c>
      <c r="F329" s="222" t="s">
        <v>62</v>
      </c>
      <c r="G329" s="222" t="s">
        <v>269</v>
      </c>
      <c r="H329" s="226" t="s">
        <v>269</v>
      </c>
      <c r="I329" s="226"/>
      <c r="J329" s="226">
        <v>303018</v>
      </c>
      <c r="K329" s="222">
        <v>200332</v>
      </c>
      <c r="O329" s="222" t="s">
        <v>214</v>
      </c>
      <c r="P329" s="222" t="s">
        <v>215</v>
      </c>
      <c r="T329" s="222">
        <v>1</v>
      </c>
      <c r="U329" s="222">
        <v>15</v>
      </c>
      <c r="X329" s="222" t="s">
        <v>216</v>
      </c>
      <c r="Y329" s="222">
        <v>112</v>
      </c>
      <c r="Z329" s="222" t="s">
        <v>217</v>
      </c>
      <c r="AA329" s="222" t="s">
        <v>218</v>
      </c>
      <c r="AB329" s="222">
        <v>43</v>
      </c>
    </row>
    <row r="330" spans="1:28" s="222" customFormat="1" ht="14.4">
      <c r="A330" s="222">
        <v>252</v>
      </c>
      <c r="B330" s="222">
        <v>252124</v>
      </c>
      <c r="C330" s="222">
        <v>5435</v>
      </c>
      <c r="D330" s="223">
        <v>-700</v>
      </c>
      <c r="E330" s="222">
        <v>42064</v>
      </c>
      <c r="F330" s="222" t="s">
        <v>62</v>
      </c>
      <c r="G330" s="222" t="s">
        <v>270</v>
      </c>
      <c r="H330" s="226" t="s">
        <v>270</v>
      </c>
      <c r="I330" s="226"/>
      <c r="J330" s="226">
        <v>303290</v>
      </c>
      <c r="K330" s="222">
        <v>202316</v>
      </c>
      <c r="O330" s="222" t="s">
        <v>214</v>
      </c>
      <c r="P330" s="222" t="s">
        <v>215</v>
      </c>
      <c r="T330" s="222">
        <v>3</v>
      </c>
      <c r="U330" s="222">
        <v>15</v>
      </c>
      <c r="X330" s="222" t="s">
        <v>216</v>
      </c>
      <c r="Y330" s="222">
        <v>112</v>
      </c>
      <c r="Z330" s="222" t="s">
        <v>217</v>
      </c>
      <c r="AA330" s="222" t="s">
        <v>218</v>
      </c>
      <c r="AB330" s="222">
        <v>41</v>
      </c>
    </row>
    <row r="331" spans="1:28" s="222" customFormat="1" ht="14.4">
      <c r="A331" s="222">
        <v>252</v>
      </c>
      <c r="B331" s="222">
        <v>252124</v>
      </c>
      <c r="C331" s="222">
        <v>5435</v>
      </c>
      <c r="D331" s="223">
        <v>700</v>
      </c>
      <c r="E331" s="222">
        <v>42063</v>
      </c>
      <c r="F331" s="222" t="s">
        <v>62</v>
      </c>
      <c r="G331" s="222" t="s">
        <v>270</v>
      </c>
      <c r="H331" s="226" t="s">
        <v>270</v>
      </c>
      <c r="I331" s="226"/>
      <c r="J331" s="226">
        <v>303290</v>
      </c>
      <c r="K331" s="222">
        <v>202316</v>
      </c>
      <c r="O331" s="222" t="s">
        <v>214</v>
      </c>
      <c r="P331" s="222" t="s">
        <v>215</v>
      </c>
      <c r="T331" s="222">
        <v>2</v>
      </c>
      <c r="U331" s="222">
        <v>15</v>
      </c>
      <c r="X331" s="222" t="s">
        <v>216</v>
      </c>
      <c r="Y331" s="222">
        <v>112</v>
      </c>
      <c r="Z331" s="222" t="s">
        <v>217</v>
      </c>
      <c r="AA331" s="222" t="s">
        <v>218</v>
      </c>
      <c r="AB331" s="222">
        <v>41</v>
      </c>
    </row>
    <row r="332" spans="1:28" s="222" customFormat="1" ht="14.4">
      <c r="A332" s="222">
        <v>252</v>
      </c>
      <c r="B332" s="222">
        <v>252124</v>
      </c>
      <c r="C332" s="222">
        <v>5435</v>
      </c>
      <c r="D332" s="223">
        <v>-100</v>
      </c>
      <c r="E332" s="222">
        <v>42095</v>
      </c>
      <c r="F332" s="222" t="s">
        <v>62</v>
      </c>
      <c r="G332" s="222" t="s">
        <v>271</v>
      </c>
      <c r="H332" s="226" t="s">
        <v>271</v>
      </c>
      <c r="I332" s="226"/>
      <c r="J332" s="226">
        <v>303612</v>
      </c>
      <c r="K332" s="222">
        <v>204722</v>
      </c>
      <c r="O332" s="222" t="s">
        <v>214</v>
      </c>
      <c r="P332" s="222" t="s">
        <v>215</v>
      </c>
      <c r="T332" s="222">
        <v>4</v>
      </c>
      <c r="U332" s="222">
        <v>15</v>
      </c>
      <c r="X332" s="222" t="s">
        <v>216</v>
      </c>
      <c r="Y332" s="222">
        <v>112</v>
      </c>
      <c r="Z332" s="222" t="s">
        <v>217</v>
      </c>
      <c r="AA332" s="222" t="s">
        <v>218</v>
      </c>
      <c r="AB332" s="222">
        <v>41</v>
      </c>
    </row>
    <row r="333" spans="1:28" s="222" customFormat="1" ht="14.4">
      <c r="A333" s="222">
        <v>252</v>
      </c>
      <c r="B333" s="222">
        <v>252124</v>
      </c>
      <c r="C333" s="222">
        <v>5435</v>
      </c>
      <c r="D333" s="223">
        <v>100</v>
      </c>
      <c r="E333" s="222">
        <v>42094</v>
      </c>
      <c r="F333" s="222" t="s">
        <v>62</v>
      </c>
      <c r="G333" s="222" t="s">
        <v>271</v>
      </c>
      <c r="H333" s="226" t="s">
        <v>271</v>
      </c>
      <c r="I333" s="226"/>
      <c r="J333" s="226">
        <v>303612</v>
      </c>
      <c r="K333" s="222">
        <v>204722</v>
      </c>
      <c r="O333" s="222" t="s">
        <v>214</v>
      </c>
      <c r="P333" s="222" t="s">
        <v>215</v>
      </c>
      <c r="T333" s="222">
        <v>3</v>
      </c>
      <c r="U333" s="222">
        <v>15</v>
      </c>
      <c r="X333" s="222" t="s">
        <v>216</v>
      </c>
      <c r="Y333" s="222">
        <v>112</v>
      </c>
      <c r="Z333" s="222" t="s">
        <v>217</v>
      </c>
      <c r="AA333" s="222" t="s">
        <v>218</v>
      </c>
      <c r="AB333" s="222">
        <v>41</v>
      </c>
    </row>
    <row r="334" spans="1:28" s="222" customFormat="1" ht="14.4">
      <c r="A334" s="222">
        <v>252</v>
      </c>
      <c r="B334" s="222">
        <v>252124</v>
      </c>
      <c r="C334" s="222">
        <v>5435</v>
      </c>
      <c r="D334" s="223">
        <v>-600</v>
      </c>
      <c r="E334" s="222">
        <v>42125</v>
      </c>
      <c r="F334" s="222" t="s">
        <v>62</v>
      </c>
      <c r="G334" s="222" t="s">
        <v>272</v>
      </c>
      <c r="H334" s="226" t="s">
        <v>272</v>
      </c>
      <c r="I334" s="226"/>
      <c r="J334" s="226">
        <v>303883</v>
      </c>
      <c r="K334" s="222">
        <v>207092</v>
      </c>
      <c r="O334" s="222" t="s">
        <v>214</v>
      </c>
      <c r="P334" s="222" t="s">
        <v>215</v>
      </c>
      <c r="T334" s="222">
        <v>5</v>
      </c>
      <c r="U334" s="222">
        <v>15</v>
      </c>
      <c r="X334" s="222" t="s">
        <v>216</v>
      </c>
      <c r="Y334" s="222">
        <v>112</v>
      </c>
      <c r="Z334" s="222" t="s">
        <v>217</v>
      </c>
      <c r="AA334" s="222" t="s">
        <v>218</v>
      </c>
      <c r="AB334" s="222">
        <v>41</v>
      </c>
    </row>
    <row r="335" spans="1:28" s="222" customFormat="1" ht="14.4">
      <c r="A335" s="222">
        <v>252</v>
      </c>
      <c r="B335" s="222">
        <v>252124</v>
      </c>
      <c r="C335" s="222">
        <v>5435</v>
      </c>
      <c r="D335" s="223">
        <v>600</v>
      </c>
      <c r="E335" s="222">
        <v>42124</v>
      </c>
      <c r="F335" s="222" t="s">
        <v>62</v>
      </c>
      <c r="G335" s="222" t="s">
        <v>272</v>
      </c>
      <c r="H335" s="226" t="s">
        <v>272</v>
      </c>
      <c r="I335" s="226"/>
      <c r="J335" s="226">
        <v>303883</v>
      </c>
      <c r="K335" s="222">
        <v>207092</v>
      </c>
      <c r="O335" s="222" t="s">
        <v>214</v>
      </c>
      <c r="P335" s="222" t="s">
        <v>215</v>
      </c>
      <c r="T335" s="222">
        <v>4</v>
      </c>
      <c r="U335" s="222">
        <v>15</v>
      </c>
      <c r="X335" s="222" t="s">
        <v>216</v>
      </c>
      <c r="Y335" s="222">
        <v>112</v>
      </c>
      <c r="Z335" s="222" t="s">
        <v>217</v>
      </c>
      <c r="AA335" s="222" t="s">
        <v>218</v>
      </c>
      <c r="AB335" s="222">
        <v>41</v>
      </c>
    </row>
    <row r="336" spans="1:28" s="222" customFormat="1" ht="14.4">
      <c r="A336" s="222">
        <v>252</v>
      </c>
      <c r="B336" s="222">
        <v>252124</v>
      </c>
      <c r="C336" s="222">
        <v>5435</v>
      </c>
      <c r="D336" s="223">
        <v>-800</v>
      </c>
      <c r="E336" s="222">
        <v>42156</v>
      </c>
      <c r="F336" s="222" t="s">
        <v>62</v>
      </c>
      <c r="G336" s="222" t="s">
        <v>273</v>
      </c>
      <c r="H336" s="226" t="s">
        <v>273</v>
      </c>
      <c r="I336" s="226"/>
      <c r="J336" s="226">
        <v>304162</v>
      </c>
      <c r="K336" s="222">
        <v>209256</v>
      </c>
      <c r="O336" s="222" t="s">
        <v>214</v>
      </c>
      <c r="P336" s="222" t="s">
        <v>215</v>
      </c>
      <c r="T336" s="222">
        <v>6</v>
      </c>
      <c r="U336" s="222">
        <v>15</v>
      </c>
      <c r="X336" s="222" t="s">
        <v>216</v>
      </c>
      <c r="Y336" s="222">
        <v>112</v>
      </c>
      <c r="Z336" s="222" t="s">
        <v>217</v>
      </c>
      <c r="AA336" s="222" t="s">
        <v>218</v>
      </c>
      <c r="AB336" s="222">
        <v>41</v>
      </c>
    </row>
    <row r="337" spans="1:28" s="222" customFormat="1" ht="14.4">
      <c r="A337" s="222">
        <v>252</v>
      </c>
      <c r="B337" s="222">
        <v>252124</v>
      </c>
      <c r="C337" s="222">
        <v>5435</v>
      </c>
      <c r="D337" s="223">
        <v>800</v>
      </c>
      <c r="E337" s="222">
        <v>42155</v>
      </c>
      <c r="F337" s="222" t="s">
        <v>62</v>
      </c>
      <c r="G337" s="222" t="s">
        <v>273</v>
      </c>
      <c r="H337" s="226" t="s">
        <v>273</v>
      </c>
      <c r="I337" s="226"/>
      <c r="J337" s="226">
        <v>304162</v>
      </c>
      <c r="K337" s="222">
        <v>209256</v>
      </c>
      <c r="O337" s="222" t="s">
        <v>214</v>
      </c>
      <c r="P337" s="222" t="s">
        <v>215</v>
      </c>
      <c r="T337" s="222">
        <v>5</v>
      </c>
      <c r="U337" s="222">
        <v>15</v>
      </c>
      <c r="X337" s="222" t="s">
        <v>216</v>
      </c>
      <c r="Y337" s="222">
        <v>112</v>
      </c>
      <c r="Z337" s="222" t="s">
        <v>217</v>
      </c>
      <c r="AA337" s="222" t="s">
        <v>218</v>
      </c>
      <c r="AB337" s="222">
        <v>41</v>
      </c>
    </row>
    <row r="338" spans="1:28" s="222" customFormat="1" ht="14.4">
      <c r="A338" s="222">
        <v>252</v>
      </c>
      <c r="B338" s="222">
        <v>252124</v>
      </c>
      <c r="C338" s="222">
        <v>5435</v>
      </c>
      <c r="D338" s="223">
        <v>-200</v>
      </c>
      <c r="E338" s="222">
        <v>42186</v>
      </c>
      <c r="F338" s="222" t="s">
        <v>62</v>
      </c>
      <c r="G338" s="222" t="s">
        <v>274</v>
      </c>
      <c r="H338" s="226" t="s">
        <v>274</v>
      </c>
      <c r="I338" s="226"/>
      <c r="J338" s="226">
        <v>304559</v>
      </c>
      <c r="K338" s="222">
        <v>211739</v>
      </c>
      <c r="O338" s="222" t="s">
        <v>214</v>
      </c>
      <c r="P338" s="222" t="s">
        <v>215</v>
      </c>
      <c r="T338" s="222">
        <v>7</v>
      </c>
      <c r="U338" s="222">
        <v>15</v>
      </c>
      <c r="X338" s="222" t="s">
        <v>216</v>
      </c>
      <c r="Y338" s="222">
        <v>112</v>
      </c>
      <c r="Z338" s="222" t="s">
        <v>217</v>
      </c>
      <c r="AA338" s="222" t="s">
        <v>218</v>
      </c>
      <c r="AB338" s="222">
        <v>41</v>
      </c>
    </row>
    <row r="339" spans="1:28" s="222" customFormat="1" ht="14.4">
      <c r="A339" s="222">
        <v>252</v>
      </c>
      <c r="B339" s="222">
        <v>252124</v>
      </c>
      <c r="C339" s="222">
        <v>5435</v>
      </c>
      <c r="D339" s="223">
        <v>200</v>
      </c>
      <c r="E339" s="222">
        <v>42185</v>
      </c>
      <c r="F339" s="222" t="s">
        <v>62</v>
      </c>
      <c r="G339" s="222" t="s">
        <v>274</v>
      </c>
      <c r="H339" s="226" t="s">
        <v>274</v>
      </c>
      <c r="I339" s="226"/>
      <c r="J339" s="226">
        <v>304559</v>
      </c>
      <c r="K339" s="222">
        <v>211739</v>
      </c>
      <c r="O339" s="222" t="s">
        <v>214</v>
      </c>
      <c r="P339" s="222" t="s">
        <v>215</v>
      </c>
      <c r="T339" s="222">
        <v>6</v>
      </c>
      <c r="U339" s="222">
        <v>15</v>
      </c>
      <c r="X339" s="222" t="s">
        <v>216</v>
      </c>
      <c r="Y339" s="222">
        <v>112</v>
      </c>
      <c r="Z339" s="222" t="s">
        <v>217</v>
      </c>
      <c r="AA339" s="222" t="s">
        <v>218</v>
      </c>
      <c r="AB339" s="222">
        <v>41</v>
      </c>
    </row>
    <row r="340" spans="1:28" s="222" customFormat="1" ht="14.4">
      <c r="A340" s="222">
        <v>252</v>
      </c>
      <c r="B340" s="222">
        <v>252124</v>
      </c>
      <c r="C340" s="222">
        <v>5435</v>
      </c>
      <c r="D340" s="223">
        <v>-900</v>
      </c>
      <c r="E340" s="222">
        <v>42217</v>
      </c>
      <c r="F340" s="222" t="s">
        <v>62</v>
      </c>
      <c r="G340" s="222" t="s">
        <v>275</v>
      </c>
      <c r="H340" s="226" t="s">
        <v>275</v>
      </c>
      <c r="I340" s="226"/>
      <c r="J340" s="226">
        <v>305422</v>
      </c>
      <c r="K340" s="222">
        <v>214481</v>
      </c>
      <c r="O340" s="222" t="s">
        <v>214</v>
      </c>
      <c r="P340" s="222" t="s">
        <v>215</v>
      </c>
      <c r="T340" s="222">
        <v>8</v>
      </c>
      <c r="U340" s="222">
        <v>15</v>
      </c>
      <c r="X340" s="222" t="s">
        <v>216</v>
      </c>
      <c r="Y340" s="222">
        <v>112</v>
      </c>
      <c r="Z340" s="222" t="s">
        <v>217</v>
      </c>
      <c r="AA340" s="222" t="s">
        <v>218</v>
      </c>
      <c r="AB340" s="222">
        <v>41</v>
      </c>
    </row>
    <row r="341" spans="1:28" s="222" customFormat="1" ht="14.4">
      <c r="A341" s="222">
        <v>252</v>
      </c>
      <c r="B341" s="222">
        <v>252124</v>
      </c>
      <c r="C341" s="222">
        <v>5435</v>
      </c>
      <c r="D341" s="223">
        <v>900</v>
      </c>
      <c r="E341" s="222">
        <v>42216</v>
      </c>
      <c r="F341" s="222" t="s">
        <v>62</v>
      </c>
      <c r="G341" s="222" t="s">
        <v>275</v>
      </c>
      <c r="H341" s="226" t="s">
        <v>275</v>
      </c>
      <c r="I341" s="226"/>
      <c r="J341" s="226">
        <v>305422</v>
      </c>
      <c r="K341" s="222">
        <v>214481</v>
      </c>
      <c r="O341" s="222" t="s">
        <v>214</v>
      </c>
      <c r="P341" s="222" t="s">
        <v>215</v>
      </c>
      <c r="T341" s="222">
        <v>7</v>
      </c>
      <c r="U341" s="222">
        <v>15</v>
      </c>
      <c r="X341" s="222" t="s">
        <v>216</v>
      </c>
      <c r="Y341" s="222">
        <v>112</v>
      </c>
      <c r="Z341" s="222" t="s">
        <v>217</v>
      </c>
      <c r="AA341" s="222" t="s">
        <v>218</v>
      </c>
      <c r="AB341" s="222">
        <v>41</v>
      </c>
    </row>
    <row r="342" spans="1:28" s="222" customFormat="1" ht="14.4">
      <c r="A342" s="222">
        <v>252</v>
      </c>
      <c r="B342" s="222">
        <v>252124</v>
      </c>
      <c r="C342" s="222">
        <v>5435</v>
      </c>
      <c r="D342" s="223">
        <v>-800</v>
      </c>
      <c r="E342" s="222">
        <v>42248</v>
      </c>
      <c r="F342" s="222" t="s">
        <v>62</v>
      </c>
      <c r="G342" s="222" t="s">
        <v>276</v>
      </c>
      <c r="H342" s="226" t="s">
        <v>276</v>
      </c>
      <c r="I342" s="226"/>
      <c r="J342" s="226">
        <v>305716</v>
      </c>
      <c r="K342" s="222">
        <v>217127</v>
      </c>
      <c r="O342" s="222" t="s">
        <v>214</v>
      </c>
      <c r="P342" s="222" t="s">
        <v>215</v>
      </c>
      <c r="T342" s="222">
        <v>9</v>
      </c>
      <c r="U342" s="222">
        <v>15</v>
      </c>
      <c r="X342" s="222" t="s">
        <v>216</v>
      </c>
      <c r="Y342" s="222">
        <v>112</v>
      </c>
      <c r="Z342" s="222" t="s">
        <v>217</v>
      </c>
      <c r="AA342" s="222" t="s">
        <v>218</v>
      </c>
      <c r="AB342" s="222">
        <v>41</v>
      </c>
    </row>
    <row r="343" spans="1:28" s="222" customFormat="1" ht="14.4">
      <c r="A343" s="222">
        <v>252</v>
      </c>
      <c r="B343" s="222">
        <v>252124</v>
      </c>
      <c r="C343" s="222">
        <v>5435</v>
      </c>
      <c r="D343" s="223">
        <v>800</v>
      </c>
      <c r="E343" s="222">
        <v>42247</v>
      </c>
      <c r="F343" s="222" t="s">
        <v>62</v>
      </c>
      <c r="G343" s="222" t="s">
        <v>276</v>
      </c>
      <c r="H343" s="226" t="s">
        <v>276</v>
      </c>
      <c r="I343" s="226"/>
      <c r="J343" s="226">
        <v>305716</v>
      </c>
      <c r="K343" s="222">
        <v>217127</v>
      </c>
      <c r="O343" s="222" t="s">
        <v>214</v>
      </c>
      <c r="P343" s="222" t="s">
        <v>215</v>
      </c>
      <c r="T343" s="222">
        <v>8</v>
      </c>
      <c r="U343" s="222">
        <v>15</v>
      </c>
      <c r="X343" s="222" t="s">
        <v>216</v>
      </c>
      <c r="Y343" s="222">
        <v>112</v>
      </c>
      <c r="Z343" s="222" t="s">
        <v>217</v>
      </c>
      <c r="AA343" s="222" t="s">
        <v>218</v>
      </c>
      <c r="AB343" s="222">
        <v>41</v>
      </c>
    </row>
    <row r="344" spans="1:28" s="222" customFormat="1" ht="14.4">
      <c r="A344" s="222">
        <v>252</v>
      </c>
      <c r="B344" s="222">
        <v>252124</v>
      </c>
      <c r="C344" s="222">
        <v>5435</v>
      </c>
      <c r="D344" s="223">
        <v>-600</v>
      </c>
      <c r="E344" s="222">
        <v>42278</v>
      </c>
      <c r="F344" s="222" t="s">
        <v>62</v>
      </c>
      <c r="G344" s="222" t="s">
        <v>277</v>
      </c>
      <c r="H344" s="226" t="s">
        <v>277</v>
      </c>
      <c r="I344" s="226"/>
      <c r="J344" s="226">
        <v>305985</v>
      </c>
      <c r="K344" s="222">
        <v>219548</v>
      </c>
      <c r="O344" s="222" t="s">
        <v>214</v>
      </c>
      <c r="P344" s="222" t="s">
        <v>215</v>
      </c>
      <c r="T344" s="222">
        <v>10</v>
      </c>
      <c r="U344" s="222">
        <v>15</v>
      </c>
      <c r="X344" s="222" t="s">
        <v>216</v>
      </c>
      <c r="Y344" s="222">
        <v>112</v>
      </c>
      <c r="Z344" s="222" t="s">
        <v>217</v>
      </c>
      <c r="AA344" s="222" t="s">
        <v>218</v>
      </c>
      <c r="AB344" s="222">
        <v>41</v>
      </c>
    </row>
    <row r="345" spans="1:28" s="222" customFormat="1" ht="14.4">
      <c r="A345" s="222">
        <v>252</v>
      </c>
      <c r="B345" s="222">
        <v>252124</v>
      </c>
      <c r="C345" s="222">
        <v>5435</v>
      </c>
      <c r="D345" s="223">
        <v>600</v>
      </c>
      <c r="E345" s="222">
        <v>42277</v>
      </c>
      <c r="F345" s="222" t="s">
        <v>62</v>
      </c>
      <c r="G345" s="222" t="s">
        <v>277</v>
      </c>
      <c r="H345" s="226" t="s">
        <v>277</v>
      </c>
      <c r="I345" s="226"/>
      <c r="J345" s="226">
        <v>305985</v>
      </c>
      <c r="K345" s="222">
        <v>219548</v>
      </c>
      <c r="O345" s="222" t="s">
        <v>214</v>
      </c>
      <c r="P345" s="222" t="s">
        <v>215</v>
      </c>
      <c r="T345" s="222">
        <v>9</v>
      </c>
      <c r="U345" s="222">
        <v>15</v>
      </c>
      <c r="X345" s="222" t="s">
        <v>216</v>
      </c>
      <c r="Y345" s="222">
        <v>112</v>
      </c>
      <c r="Z345" s="222" t="s">
        <v>217</v>
      </c>
      <c r="AA345" s="222" t="s">
        <v>218</v>
      </c>
      <c r="AB345" s="222">
        <v>41</v>
      </c>
    </row>
    <row r="346" spans="1:28" s="222" customFormat="1" ht="14.4">
      <c r="A346" s="222">
        <v>252</v>
      </c>
      <c r="B346" s="222">
        <v>252124</v>
      </c>
      <c r="C346" s="222">
        <v>5435</v>
      </c>
      <c r="D346" s="223">
        <v>-600</v>
      </c>
      <c r="E346" s="222">
        <v>42309</v>
      </c>
      <c r="F346" s="222" t="s">
        <v>62</v>
      </c>
      <c r="G346" s="222" t="s">
        <v>278</v>
      </c>
      <c r="H346" s="226" t="s">
        <v>278</v>
      </c>
      <c r="I346" s="226"/>
      <c r="J346" s="226">
        <v>306290</v>
      </c>
      <c r="K346" s="222">
        <v>221892</v>
      </c>
      <c r="O346" s="222" t="s">
        <v>214</v>
      </c>
      <c r="P346" s="222" t="s">
        <v>215</v>
      </c>
      <c r="T346" s="222">
        <v>11</v>
      </c>
      <c r="U346" s="222">
        <v>15</v>
      </c>
      <c r="X346" s="222" t="s">
        <v>216</v>
      </c>
      <c r="Y346" s="222">
        <v>112</v>
      </c>
      <c r="Z346" s="222" t="s">
        <v>217</v>
      </c>
      <c r="AA346" s="222" t="s">
        <v>218</v>
      </c>
      <c r="AB346" s="222">
        <v>186</v>
      </c>
    </row>
    <row r="347" spans="1:28" s="222" customFormat="1" ht="14.4">
      <c r="A347" s="222">
        <v>252</v>
      </c>
      <c r="B347" s="222">
        <v>252124</v>
      </c>
      <c r="C347" s="222">
        <v>5435</v>
      </c>
      <c r="D347" s="223">
        <v>600</v>
      </c>
      <c r="E347" s="222">
        <v>42308</v>
      </c>
      <c r="F347" s="222" t="s">
        <v>62</v>
      </c>
      <c r="G347" s="222" t="s">
        <v>278</v>
      </c>
      <c r="H347" s="226" t="s">
        <v>278</v>
      </c>
      <c r="I347" s="226"/>
      <c r="J347" s="226">
        <v>306290</v>
      </c>
      <c r="K347" s="222">
        <v>221892</v>
      </c>
      <c r="O347" s="222" t="s">
        <v>214</v>
      </c>
      <c r="P347" s="222" t="s">
        <v>215</v>
      </c>
      <c r="T347" s="222">
        <v>10</v>
      </c>
      <c r="U347" s="222">
        <v>15</v>
      </c>
      <c r="X347" s="222" t="s">
        <v>216</v>
      </c>
      <c r="Y347" s="222">
        <v>112</v>
      </c>
      <c r="Z347" s="222" t="s">
        <v>217</v>
      </c>
      <c r="AA347" s="222" t="s">
        <v>218</v>
      </c>
      <c r="AB347" s="222">
        <v>186</v>
      </c>
    </row>
    <row r="348" spans="1:28" s="222" customFormat="1" ht="14.4">
      <c r="A348" s="222">
        <v>252</v>
      </c>
      <c r="B348" s="222">
        <v>252124</v>
      </c>
      <c r="C348" s="222">
        <v>5435</v>
      </c>
      <c r="D348" s="223">
        <v>-700</v>
      </c>
      <c r="E348" s="222">
        <v>42339</v>
      </c>
      <c r="F348" s="222" t="s">
        <v>62</v>
      </c>
      <c r="G348" s="222" t="s">
        <v>279</v>
      </c>
      <c r="H348" s="226" t="s">
        <v>279</v>
      </c>
      <c r="I348" s="226"/>
      <c r="J348" s="226">
        <v>306561</v>
      </c>
      <c r="K348" s="222">
        <v>224058</v>
      </c>
      <c r="O348" s="222" t="s">
        <v>214</v>
      </c>
      <c r="P348" s="222" t="s">
        <v>215</v>
      </c>
      <c r="T348" s="222">
        <v>12</v>
      </c>
      <c r="U348" s="222">
        <v>15</v>
      </c>
      <c r="X348" s="222" t="s">
        <v>216</v>
      </c>
      <c r="Y348" s="222">
        <v>112</v>
      </c>
      <c r="Z348" s="222" t="s">
        <v>217</v>
      </c>
      <c r="AA348" s="222" t="s">
        <v>218</v>
      </c>
      <c r="AB348" s="222">
        <v>49</v>
      </c>
    </row>
    <row r="349" spans="1:28" s="222" customFormat="1" ht="14.4">
      <c r="A349" s="222">
        <v>252</v>
      </c>
      <c r="B349" s="222">
        <v>252124</v>
      </c>
      <c r="C349" s="222">
        <v>5435</v>
      </c>
      <c r="D349" s="223">
        <v>700</v>
      </c>
      <c r="E349" s="222">
        <v>42338</v>
      </c>
      <c r="F349" s="222" t="s">
        <v>62</v>
      </c>
      <c r="G349" s="222" t="s">
        <v>279</v>
      </c>
      <c r="H349" s="226" t="s">
        <v>279</v>
      </c>
      <c r="I349" s="226"/>
      <c r="J349" s="226">
        <v>306561</v>
      </c>
      <c r="K349" s="222">
        <v>224058</v>
      </c>
      <c r="O349" s="222" t="s">
        <v>214</v>
      </c>
      <c r="P349" s="222" t="s">
        <v>215</v>
      </c>
      <c r="T349" s="222">
        <v>11</v>
      </c>
      <c r="U349" s="222">
        <v>15</v>
      </c>
      <c r="X349" s="222" t="s">
        <v>216</v>
      </c>
      <c r="Y349" s="222">
        <v>112</v>
      </c>
      <c r="Z349" s="222" t="s">
        <v>217</v>
      </c>
      <c r="AA349" s="222" t="s">
        <v>218</v>
      </c>
      <c r="AB349" s="222">
        <v>49</v>
      </c>
    </row>
    <row r="350" spans="1:28" s="222" customFormat="1" ht="14.4">
      <c r="A350" s="222">
        <v>252</v>
      </c>
      <c r="B350" s="222">
        <v>252124</v>
      </c>
      <c r="C350" s="222">
        <v>5435</v>
      </c>
      <c r="D350" s="223">
        <v>200</v>
      </c>
      <c r="E350" s="222">
        <v>42369</v>
      </c>
      <c r="F350" s="222" t="s">
        <v>62</v>
      </c>
      <c r="G350" s="222" t="s">
        <v>296</v>
      </c>
      <c r="H350" s="226" t="s">
        <v>296</v>
      </c>
      <c r="I350" s="226"/>
      <c r="J350" s="226">
        <v>306902</v>
      </c>
      <c r="K350" s="222">
        <v>226611</v>
      </c>
      <c r="O350" s="222" t="s">
        <v>214</v>
      </c>
      <c r="P350" s="222" t="s">
        <v>215</v>
      </c>
      <c r="T350" s="222">
        <v>12</v>
      </c>
      <c r="U350" s="222">
        <v>15</v>
      </c>
      <c r="X350" s="222" t="s">
        <v>216</v>
      </c>
      <c r="Y350" s="222">
        <v>112</v>
      </c>
      <c r="Z350" s="222" t="s">
        <v>217</v>
      </c>
      <c r="AA350" s="222" t="s">
        <v>218</v>
      </c>
      <c r="AB350" s="222">
        <v>49</v>
      </c>
    </row>
    <row r="351" spans="1:28">
      <c r="A351" s="203">
        <v>252</v>
      </c>
      <c r="B351" s="203">
        <v>252124</v>
      </c>
      <c r="C351" s="203">
        <v>5435</v>
      </c>
      <c r="D351" s="214">
        <v>576.27</v>
      </c>
      <c r="E351" s="203">
        <v>42032</v>
      </c>
      <c r="F351" s="203" t="s">
        <v>62</v>
      </c>
      <c r="G351" s="203" t="s">
        <v>341</v>
      </c>
      <c r="H351" s="211" t="s">
        <v>342</v>
      </c>
      <c r="J351" s="211">
        <v>659808</v>
      </c>
      <c r="K351" s="203">
        <v>199868</v>
      </c>
      <c r="P351" s="203" t="s">
        <v>245</v>
      </c>
      <c r="T351" s="203">
        <v>1</v>
      </c>
      <c r="U351" s="203">
        <v>15</v>
      </c>
      <c r="W351" s="203">
        <v>3008648</v>
      </c>
      <c r="X351" s="203" t="s">
        <v>216</v>
      </c>
      <c r="Y351" s="203">
        <v>252</v>
      </c>
      <c r="Z351" s="203" t="s">
        <v>222</v>
      </c>
      <c r="AA351" s="203" t="s">
        <v>218</v>
      </c>
      <c r="AB351" s="203">
        <v>1</v>
      </c>
    </row>
    <row r="352" spans="1:28">
      <c r="A352" s="203">
        <v>252</v>
      </c>
      <c r="B352" s="203">
        <v>252124</v>
      </c>
      <c r="C352" s="203">
        <v>5435</v>
      </c>
      <c r="D352" s="214">
        <v>471.08</v>
      </c>
      <c r="E352" s="203">
        <v>42066</v>
      </c>
      <c r="F352" s="203" t="s">
        <v>62</v>
      </c>
      <c r="G352" s="203" t="s">
        <v>341</v>
      </c>
      <c r="H352" s="211" t="s">
        <v>343</v>
      </c>
      <c r="J352" s="211">
        <v>667020</v>
      </c>
      <c r="K352" s="203">
        <v>202264</v>
      </c>
      <c r="P352" s="203" t="s">
        <v>245</v>
      </c>
      <c r="T352" s="203">
        <v>3</v>
      </c>
      <c r="U352" s="203">
        <v>15</v>
      </c>
      <c r="W352" s="203">
        <v>3008648</v>
      </c>
      <c r="X352" s="203" t="s">
        <v>216</v>
      </c>
      <c r="Y352" s="203">
        <v>252</v>
      </c>
      <c r="Z352" s="203" t="s">
        <v>222</v>
      </c>
      <c r="AA352" s="203" t="s">
        <v>218</v>
      </c>
      <c r="AB352" s="203">
        <v>1</v>
      </c>
    </row>
    <row r="353" spans="1:28">
      <c r="A353" s="203">
        <v>252</v>
      </c>
      <c r="B353" s="203">
        <v>252124</v>
      </c>
      <c r="C353" s="203">
        <v>5435</v>
      </c>
      <c r="D353" s="214">
        <v>579.27</v>
      </c>
      <c r="E353" s="203">
        <v>42094</v>
      </c>
      <c r="F353" s="203" t="s">
        <v>62</v>
      </c>
      <c r="G353" s="203" t="s">
        <v>341</v>
      </c>
      <c r="H353" s="211" t="s">
        <v>344</v>
      </c>
      <c r="J353" s="211">
        <v>673396</v>
      </c>
      <c r="K353" s="203">
        <v>204476</v>
      </c>
      <c r="P353" s="203" t="s">
        <v>245</v>
      </c>
      <c r="T353" s="203">
        <v>3</v>
      </c>
      <c r="U353" s="203">
        <v>15</v>
      </c>
      <c r="W353" s="203">
        <v>3008648</v>
      </c>
      <c r="X353" s="203" t="s">
        <v>216</v>
      </c>
      <c r="Y353" s="203">
        <v>252</v>
      </c>
      <c r="Z353" s="203" t="s">
        <v>222</v>
      </c>
      <c r="AA353" s="203" t="s">
        <v>218</v>
      </c>
      <c r="AB353" s="203">
        <v>1</v>
      </c>
    </row>
    <row r="354" spans="1:28">
      <c r="A354" s="203">
        <v>252</v>
      </c>
      <c r="B354" s="203">
        <v>252124</v>
      </c>
      <c r="C354" s="203">
        <v>5435</v>
      </c>
      <c r="D354" s="214">
        <v>643.89</v>
      </c>
      <c r="E354" s="203">
        <v>42125</v>
      </c>
      <c r="F354" s="203" t="s">
        <v>62</v>
      </c>
      <c r="G354" s="203" t="s">
        <v>341</v>
      </c>
      <c r="H354" s="211" t="s">
        <v>345</v>
      </c>
      <c r="J354" s="211">
        <v>680980</v>
      </c>
      <c r="K354" s="203">
        <v>206965</v>
      </c>
      <c r="P354" s="203" t="s">
        <v>245</v>
      </c>
      <c r="T354" s="203">
        <v>5</v>
      </c>
      <c r="U354" s="203">
        <v>15</v>
      </c>
      <c r="W354" s="203">
        <v>3008648</v>
      </c>
      <c r="X354" s="203" t="s">
        <v>216</v>
      </c>
      <c r="Y354" s="203">
        <v>252</v>
      </c>
      <c r="Z354" s="203" t="s">
        <v>222</v>
      </c>
      <c r="AA354" s="203" t="s">
        <v>218</v>
      </c>
      <c r="AB354" s="203">
        <v>1</v>
      </c>
    </row>
    <row r="355" spans="1:28">
      <c r="A355" s="203">
        <v>252</v>
      </c>
      <c r="B355" s="203">
        <v>252124</v>
      </c>
      <c r="C355" s="203">
        <v>5435</v>
      </c>
      <c r="D355" s="214">
        <v>692.99</v>
      </c>
      <c r="E355" s="203">
        <v>42156</v>
      </c>
      <c r="F355" s="203" t="s">
        <v>62</v>
      </c>
      <c r="G355" s="203" t="s">
        <v>341</v>
      </c>
      <c r="H355" s="211" t="s">
        <v>346</v>
      </c>
      <c r="J355" s="211">
        <v>687180</v>
      </c>
      <c r="K355" s="203">
        <v>209109</v>
      </c>
      <c r="P355" s="203" t="s">
        <v>245</v>
      </c>
      <c r="T355" s="203">
        <v>6</v>
      </c>
      <c r="U355" s="203">
        <v>15</v>
      </c>
      <c r="W355" s="203">
        <v>3008648</v>
      </c>
      <c r="X355" s="203" t="s">
        <v>216</v>
      </c>
      <c r="Y355" s="203">
        <v>252</v>
      </c>
      <c r="Z355" s="203" t="s">
        <v>222</v>
      </c>
      <c r="AA355" s="203" t="s">
        <v>218</v>
      </c>
      <c r="AB355" s="203">
        <v>1</v>
      </c>
    </row>
    <row r="356" spans="1:28">
      <c r="A356" s="203">
        <v>252</v>
      </c>
      <c r="B356" s="203">
        <v>252124</v>
      </c>
      <c r="C356" s="203">
        <v>5435</v>
      </c>
      <c r="D356" s="214">
        <v>778.31</v>
      </c>
      <c r="E356" s="203">
        <v>42185</v>
      </c>
      <c r="F356" s="203" t="s">
        <v>62</v>
      </c>
      <c r="G356" s="203" t="s">
        <v>341</v>
      </c>
      <c r="H356" s="211" t="s">
        <v>347</v>
      </c>
      <c r="J356" s="211">
        <v>694571</v>
      </c>
      <c r="K356" s="203">
        <v>211426</v>
      </c>
      <c r="P356" s="203" t="s">
        <v>245</v>
      </c>
      <c r="T356" s="203">
        <v>6</v>
      </c>
      <c r="U356" s="203">
        <v>15</v>
      </c>
      <c r="W356" s="203">
        <v>3008648</v>
      </c>
      <c r="X356" s="203" t="s">
        <v>216</v>
      </c>
      <c r="Y356" s="203">
        <v>252</v>
      </c>
      <c r="Z356" s="203" t="s">
        <v>222</v>
      </c>
      <c r="AA356" s="203" t="s">
        <v>218</v>
      </c>
      <c r="AB356" s="203">
        <v>1</v>
      </c>
    </row>
    <row r="357" spans="1:28">
      <c r="A357" s="203">
        <v>252</v>
      </c>
      <c r="B357" s="203">
        <v>252124</v>
      </c>
      <c r="C357" s="203">
        <v>5435</v>
      </c>
      <c r="D357" s="214">
        <v>605.09</v>
      </c>
      <c r="E357" s="203">
        <v>42219</v>
      </c>
      <c r="F357" s="203" t="s">
        <v>62</v>
      </c>
      <c r="G357" s="203" t="s">
        <v>341</v>
      </c>
      <c r="H357" s="211" t="s">
        <v>348</v>
      </c>
      <c r="J357" s="211">
        <v>702584</v>
      </c>
      <c r="K357" s="203">
        <v>214282</v>
      </c>
      <c r="P357" s="203" t="s">
        <v>245</v>
      </c>
      <c r="T357" s="203">
        <v>8</v>
      </c>
      <c r="U357" s="203">
        <v>15</v>
      </c>
      <c r="W357" s="203">
        <v>3008648</v>
      </c>
      <c r="X357" s="203" t="s">
        <v>216</v>
      </c>
      <c r="Y357" s="203">
        <v>252</v>
      </c>
      <c r="Z357" s="203" t="s">
        <v>222</v>
      </c>
      <c r="AA357" s="203" t="s">
        <v>218</v>
      </c>
      <c r="AB357" s="203">
        <v>1</v>
      </c>
    </row>
    <row r="358" spans="1:28">
      <c r="A358" s="203">
        <v>252</v>
      </c>
      <c r="B358" s="203">
        <v>252124</v>
      </c>
      <c r="C358" s="203">
        <v>5435</v>
      </c>
      <c r="D358" s="214">
        <v>541.69000000000005</v>
      </c>
      <c r="E358" s="203">
        <v>42249</v>
      </c>
      <c r="F358" s="203" t="s">
        <v>62</v>
      </c>
      <c r="G358" s="203" t="s">
        <v>341</v>
      </c>
      <c r="H358" s="211" t="s">
        <v>349</v>
      </c>
      <c r="J358" s="211">
        <v>710141</v>
      </c>
      <c r="K358" s="203">
        <v>217025</v>
      </c>
      <c r="P358" s="203" t="s">
        <v>245</v>
      </c>
      <c r="T358" s="203">
        <v>9</v>
      </c>
      <c r="U358" s="203">
        <v>15</v>
      </c>
      <c r="W358" s="203">
        <v>3008648</v>
      </c>
      <c r="X358" s="203" t="s">
        <v>216</v>
      </c>
      <c r="Y358" s="203">
        <v>252</v>
      </c>
      <c r="Z358" s="203" t="s">
        <v>222</v>
      </c>
      <c r="AA358" s="203" t="s">
        <v>218</v>
      </c>
      <c r="AB358" s="203">
        <v>1</v>
      </c>
    </row>
    <row r="359" spans="1:28">
      <c r="A359" s="203">
        <v>252</v>
      </c>
      <c r="B359" s="203">
        <v>252124</v>
      </c>
      <c r="C359" s="203">
        <v>5435</v>
      </c>
      <c r="D359" s="214">
        <v>460.99</v>
      </c>
      <c r="E359" s="203">
        <v>42282</v>
      </c>
      <c r="F359" s="203" t="s">
        <v>62</v>
      </c>
      <c r="G359" s="203" t="s">
        <v>341</v>
      </c>
      <c r="H359" s="211" t="s">
        <v>350</v>
      </c>
      <c r="J359" s="211">
        <v>717786</v>
      </c>
      <c r="K359" s="203">
        <v>219617</v>
      </c>
      <c r="P359" s="203" t="s">
        <v>245</v>
      </c>
      <c r="T359" s="203">
        <v>10</v>
      </c>
      <c r="U359" s="203">
        <v>15</v>
      </c>
      <c r="W359" s="203">
        <v>3008648</v>
      </c>
      <c r="X359" s="203" t="s">
        <v>216</v>
      </c>
      <c r="Y359" s="203">
        <v>252</v>
      </c>
      <c r="Z359" s="203" t="s">
        <v>222</v>
      </c>
      <c r="AA359" s="203" t="s">
        <v>218</v>
      </c>
      <c r="AB359" s="203">
        <v>1</v>
      </c>
    </row>
    <row r="360" spans="1:28">
      <c r="A360" s="203">
        <v>252</v>
      </c>
      <c r="B360" s="203">
        <v>252124</v>
      </c>
      <c r="C360" s="203">
        <v>5435</v>
      </c>
      <c r="D360" s="214">
        <v>573.94000000000005</v>
      </c>
      <c r="E360" s="203">
        <v>42311</v>
      </c>
      <c r="F360" s="203" t="s">
        <v>62</v>
      </c>
      <c r="G360" s="203" t="s">
        <v>341</v>
      </c>
      <c r="H360" s="211" t="s">
        <v>351</v>
      </c>
      <c r="J360" s="211">
        <v>724724</v>
      </c>
      <c r="K360" s="203">
        <v>221846</v>
      </c>
      <c r="P360" s="203" t="s">
        <v>245</v>
      </c>
      <c r="T360" s="203">
        <v>11</v>
      </c>
      <c r="U360" s="203">
        <v>15</v>
      </c>
      <c r="W360" s="203">
        <v>3008648</v>
      </c>
      <c r="X360" s="203" t="s">
        <v>216</v>
      </c>
      <c r="Y360" s="203">
        <v>252</v>
      </c>
      <c r="Z360" s="203" t="s">
        <v>222</v>
      </c>
      <c r="AA360" s="203" t="s">
        <v>218</v>
      </c>
      <c r="AB360" s="203">
        <v>1</v>
      </c>
    </row>
    <row r="361" spans="1:28">
      <c r="A361" s="203">
        <v>252</v>
      </c>
      <c r="B361" s="203">
        <v>252124</v>
      </c>
      <c r="C361" s="203">
        <v>5435</v>
      </c>
      <c r="D361" s="214">
        <v>580.42999999999995</v>
      </c>
      <c r="E361" s="203">
        <v>42341</v>
      </c>
      <c r="F361" s="203" t="s">
        <v>62</v>
      </c>
      <c r="G361" s="203" t="s">
        <v>341</v>
      </c>
      <c r="H361" s="211" t="s">
        <v>352</v>
      </c>
      <c r="J361" s="211">
        <v>732143</v>
      </c>
      <c r="K361" s="203">
        <v>224136</v>
      </c>
      <c r="P361" s="203" t="s">
        <v>245</v>
      </c>
      <c r="T361" s="203">
        <v>12</v>
      </c>
      <c r="U361" s="203">
        <v>15</v>
      </c>
      <c r="W361" s="203">
        <v>3008648</v>
      </c>
      <c r="X361" s="203" t="s">
        <v>216</v>
      </c>
      <c r="Y361" s="203">
        <v>252</v>
      </c>
      <c r="Z361" s="203" t="s">
        <v>222</v>
      </c>
      <c r="AA361" s="203" t="s">
        <v>218</v>
      </c>
      <c r="AB361" s="203">
        <v>1</v>
      </c>
    </row>
    <row r="362" spans="1:28">
      <c r="A362" s="203">
        <v>252</v>
      </c>
      <c r="B362" s="203">
        <v>252124</v>
      </c>
      <c r="C362" s="203">
        <v>5435</v>
      </c>
      <c r="D362" s="214">
        <v>657.46</v>
      </c>
      <c r="E362" s="203">
        <v>42369</v>
      </c>
      <c r="F362" s="203" t="s">
        <v>62</v>
      </c>
      <c r="G362" s="203" t="s">
        <v>341</v>
      </c>
      <c r="H362" s="211" t="s">
        <v>353</v>
      </c>
      <c r="J362" s="211">
        <v>738522</v>
      </c>
      <c r="K362" s="203">
        <v>226144</v>
      </c>
      <c r="P362" s="203" t="s">
        <v>245</v>
      </c>
      <c r="T362" s="203">
        <v>12</v>
      </c>
      <c r="U362" s="203">
        <v>15</v>
      </c>
      <c r="W362" s="203">
        <v>3008648</v>
      </c>
      <c r="X362" s="203" t="s">
        <v>216</v>
      </c>
      <c r="Y362" s="203">
        <v>252</v>
      </c>
      <c r="Z362" s="203" t="s">
        <v>222</v>
      </c>
      <c r="AA362" s="203" t="s">
        <v>218</v>
      </c>
      <c r="AB362" s="203">
        <v>1</v>
      </c>
    </row>
    <row r="363" spans="1:28" ht="16.2" thickBot="1">
      <c r="B363" s="219" t="s">
        <v>340</v>
      </c>
      <c r="D363" s="239">
        <f>SUM(D327:D362)</f>
        <v>7161.4100000000008</v>
      </c>
    </row>
    <row r="364" spans="1:28" ht="16.2" thickTop="1"/>
    <row r="366" spans="1:28" s="222" customFormat="1" ht="14.4">
      <c r="A366" s="222">
        <v>252</v>
      </c>
      <c r="B366" s="222">
        <v>252128</v>
      </c>
      <c r="C366" s="222">
        <v>5435</v>
      </c>
      <c r="D366" s="223">
        <v>-100</v>
      </c>
      <c r="E366" s="222">
        <v>42064</v>
      </c>
      <c r="F366" s="222" t="s">
        <v>62</v>
      </c>
      <c r="G366" s="222" t="s">
        <v>270</v>
      </c>
      <c r="H366" s="226" t="s">
        <v>270</v>
      </c>
      <c r="I366" s="226"/>
      <c r="J366" s="226">
        <v>303290</v>
      </c>
      <c r="K366" s="222">
        <v>202316</v>
      </c>
      <c r="O366" s="222" t="s">
        <v>214</v>
      </c>
      <c r="P366" s="222" t="s">
        <v>215</v>
      </c>
      <c r="T366" s="222">
        <v>3</v>
      </c>
      <c r="U366" s="222">
        <v>15</v>
      </c>
      <c r="X366" s="222" t="s">
        <v>216</v>
      </c>
      <c r="Y366" s="222">
        <v>112</v>
      </c>
      <c r="Z366" s="222" t="s">
        <v>217</v>
      </c>
      <c r="AA366" s="222" t="s">
        <v>218</v>
      </c>
      <c r="AB366" s="222">
        <v>43</v>
      </c>
    </row>
    <row r="367" spans="1:28" s="222" customFormat="1" ht="14.4">
      <c r="A367" s="222">
        <v>252</v>
      </c>
      <c r="B367" s="222">
        <v>252128</v>
      </c>
      <c r="C367" s="222">
        <v>5435</v>
      </c>
      <c r="D367" s="223">
        <v>100</v>
      </c>
      <c r="E367" s="222">
        <v>42063</v>
      </c>
      <c r="F367" s="222" t="s">
        <v>62</v>
      </c>
      <c r="G367" s="222" t="s">
        <v>270</v>
      </c>
      <c r="H367" s="226" t="s">
        <v>270</v>
      </c>
      <c r="I367" s="226"/>
      <c r="J367" s="226">
        <v>303290</v>
      </c>
      <c r="K367" s="222">
        <v>202316</v>
      </c>
      <c r="O367" s="222" t="s">
        <v>214</v>
      </c>
      <c r="P367" s="222" t="s">
        <v>215</v>
      </c>
      <c r="T367" s="222">
        <v>2</v>
      </c>
      <c r="U367" s="222">
        <v>15</v>
      </c>
      <c r="X367" s="222" t="s">
        <v>216</v>
      </c>
      <c r="Y367" s="222">
        <v>112</v>
      </c>
      <c r="Z367" s="222" t="s">
        <v>217</v>
      </c>
      <c r="AA367" s="222" t="s">
        <v>218</v>
      </c>
      <c r="AB367" s="222">
        <v>43</v>
      </c>
    </row>
    <row r="368" spans="1:28" s="222" customFormat="1" ht="14.4">
      <c r="A368" s="222">
        <v>252</v>
      </c>
      <c r="B368" s="222">
        <v>252128</v>
      </c>
      <c r="C368" s="222">
        <v>5435</v>
      </c>
      <c r="D368" s="223">
        <v>-100</v>
      </c>
      <c r="E368" s="222">
        <v>42125</v>
      </c>
      <c r="F368" s="222" t="s">
        <v>62</v>
      </c>
      <c r="G368" s="222" t="s">
        <v>272</v>
      </c>
      <c r="H368" s="226" t="s">
        <v>272</v>
      </c>
      <c r="I368" s="226"/>
      <c r="J368" s="226">
        <v>303883</v>
      </c>
      <c r="K368" s="222">
        <v>207092</v>
      </c>
      <c r="O368" s="222" t="s">
        <v>214</v>
      </c>
      <c r="P368" s="222" t="s">
        <v>215</v>
      </c>
      <c r="T368" s="222">
        <v>5</v>
      </c>
      <c r="U368" s="222">
        <v>15</v>
      </c>
      <c r="X368" s="222" t="s">
        <v>216</v>
      </c>
      <c r="Y368" s="222">
        <v>112</v>
      </c>
      <c r="Z368" s="222" t="s">
        <v>217</v>
      </c>
      <c r="AA368" s="222" t="s">
        <v>218</v>
      </c>
      <c r="AB368" s="222">
        <v>43</v>
      </c>
    </row>
    <row r="369" spans="1:28" s="222" customFormat="1" ht="14.4">
      <c r="A369" s="222">
        <v>252</v>
      </c>
      <c r="B369" s="222">
        <v>252128</v>
      </c>
      <c r="C369" s="222">
        <v>5435</v>
      </c>
      <c r="D369" s="223">
        <v>100</v>
      </c>
      <c r="E369" s="222">
        <v>42124</v>
      </c>
      <c r="F369" s="222" t="s">
        <v>62</v>
      </c>
      <c r="G369" s="222" t="s">
        <v>272</v>
      </c>
      <c r="H369" s="226" t="s">
        <v>272</v>
      </c>
      <c r="I369" s="226"/>
      <c r="J369" s="226">
        <v>303883</v>
      </c>
      <c r="K369" s="222">
        <v>207092</v>
      </c>
      <c r="O369" s="222" t="s">
        <v>214</v>
      </c>
      <c r="P369" s="222" t="s">
        <v>215</v>
      </c>
      <c r="T369" s="222">
        <v>4</v>
      </c>
      <c r="U369" s="222">
        <v>15</v>
      </c>
      <c r="X369" s="222" t="s">
        <v>216</v>
      </c>
      <c r="Y369" s="222">
        <v>112</v>
      </c>
      <c r="Z369" s="222" t="s">
        <v>217</v>
      </c>
      <c r="AA369" s="222" t="s">
        <v>218</v>
      </c>
      <c r="AB369" s="222">
        <v>43</v>
      </c>
    </row>
    <row r="370" spans="1:28" s="222" customFormat="1" ht="14.4">
      <c r="A370" s="222">
        <v>252</v>
      </c>
      <c r="B370" s="222">
        <v>252128</v>
      </c>
      <c r="C370" s="222">
        <v>5435</v>
      </c>
      <c r="D370" s="223">
        <v>-100</v>
      </c>
      <c r="E370" s="222">
        <v>42156</v>
      </c>
      <c r="F370" s="222" t="s">
        <v>62</v>
      </c>
      <c r="G370" s="222" t="s">
        <v>273</v>
      </c>
      <c r="H370" s="226" t="s">
        <v>273</v>
      </c>
      <c r="I370" s="226"/>
      <c r="J370" s="226">
        <v>304162</v>
      </c>
      <c r="K370" s="222">
        <v>209256</v>
      </c>
      <c r="O370" s="222" t="s">
        <v>214</v>
      </c>
      <c r="P370" s="222" t="s">
        <v>215</v>
      </c>
      <c r="T370" s="222">
        <v>6</v>
      </c>
      <c r="U370" s="222">
        <v>15</v>
      </c>
      <c r="X370" s="222" t="s">
        <v>216</v>
      </c>
      <c r="Y370" s="222">
        <v>112</v>
      </c>
      <c r="Z370" s="222" t="s">
        <v>217</v>
      </c>
      <c r="AA370" s="222" t="s">
        <v>218</v>
      </c>
      <c r="AB370" s="222">
        <v>43</v>
      </c>
    </row>
    <row r="371" spans="1:28" s="222" customFormat="1" ht="14.4">
      <c r="A371" s="222">
        <v>252</v>
      </c>
      <c r="B371" s="222">
        <v>252128</v>
      </c>
      <c r="C371" s="222">
        <v>5435</v>
      </c>
      <c r="D371" s="223">
        <v>100</v>
      </c>
      <c r="E371" s="222">
        <v>42155</v>
      </c>
      <c r="F371" s="222" t="s">
        <v>62</v>
      </c>
      <c r="G371" s="222" t="s">
        <v>273</v>
      </c>
      <c r="H371" s="226" t="s">
        <v>273</v>
      </c>
      <c r="I371" s="226"/>
      <c r="J371" s="226">
        <v>304162</v>
      </c>
      <c r="K371" s="222">
        <v>209256</v>
      </c>
      <c r="O371" s="222" t="s">
        <v>214</v>
      </c>
      <c r="P371" s="222" t="s">
        <v>215</v>
      </c>
      <c r="T371" s="222">
        <v>5</v>
      </c>
      <c r="U371" s="222">
        <v>15</v>
      </c>
      <c r="X371" s="222" t="s">
        <v>216</v>
      </c>
      <c r="Y371" s="222">
        <v>112</v>
      </c>
      <c r="Z371" s="222" t="s">
        <v>217</v>
      </c>
      <c r="AA371" s="222" t="s">
        <v>218</v>
      </c>
      <c r="AB371" s="222">
        <v>43</v>
      </c>
    </row>
    <row r="372" spans="1:28" s="222" customFormat="1" ht="14.4">
      <c r="A372" s="222">
        <v>252</v>
      </c>
      <c r="B372" s="222">
        <v>252128</v>
      </c>
      <c r="C372" s="222">
        <v>5435</v>
      </c>
      <c r="D372" s="223">
        <v>-200</v>
      </c>
      <c r="E372" s="222">
        <v>42186</v>
      </c>
      <c r="F372" s="222" t="s">
        <v>62</v>
      </c>
      <c r="G372" s="222" t="s">
        <v>274</v>
      </c>
      <c r="H372" s="226" t="s">
        <v>274</v>
      </c>
      <c r="I372" s="226"/>
      <c r="J372" s="226">
        <v>304559</v>
      </c>
      <c r="K372" s="222">
        <v>211739</v>
      </c>
      <c r="O372" s="222" t="s">
        <v>214</v>
      </c>
      <c r="P372" s="222" t="s">
        <v>215</v>
      </c>
      <c r="T372" s="222">
        <v>7</v>
      </c>
      <c r="U372" s="222">
        <v>15</v>
      </c>
      <c r="X372" s="222" t="s">
        <v>216</v>
      </c>
      <c r="Y372" s="222">
        <v>112</v>
      </c>
      <c r="Z372" s="222" t="s">
        <v>217</v>
      </c>
      <c r="AA372" s="222" t="s">
        <v>218</v>
      </c>
      <c r="AB372" s="222">
        <v>43</v>
      </c>
    </row>
    <row r="373" spans="1:28" s="222" customFormat="1" ht="14.4">
      <c r="A373" s="222">
        <v>252</v>
      </c>
      <c r="B373" s="222">
        <v>252128</v>
      </c>
      <c r="C373" s="222">
        <v>5435</v>
      </c>
      <c r="D373" s="223">
        <v>200</v>
      </c>
      <c r="E373" s="222">
        <v>42185</v>
      </c>
      <c r="F373" s="222" t="s">
        <v>62</v>
      </c>
      <c r="G373" s="222" t="s">
        <v>274</v>
      </c>
      <c r="H373" s="226" t="s">
        <v>274</v>
      </c>
      <c r="I373" s="226"/>
      <c r="J373" s="226">
        <v>304559</v>
      </c>
      <c r="K373" s="222">
        <v>211739</v>
      </c>
      <c r="O373" s="222" t="s">
        <v>214</v>
      </c>
      <c r="P373" s="222" t="s">
        <v>215</v>
      </c>
      <c r="T373" s="222">
        <v>6</v>
      </c>
      <c r="U373" s="222">
        <v>15</v>
      </c>
      <c r="X373" s="222" t="s">
        <v>216</v>
      </c>
      <c r="Y373" s="222">
        <v>112</v>
      </c>
      <c r="Z373" s="222" t="s">
        <v>217</v>
      </c>
      <c r="AA373" s="222" t="s">
        <v>218</v>
      </c>
      <c r="AB373" s="222">
        <v>43</v>
      </c>
    </row>
    <row r="374" spans="1:28" s="222" customFormat="1" ht="14.4">
      <c r="A374" s="222">
        <v>252</v>
      </c>
      <c r="B374" s="222">
        <v>252128</v>
      </c>
      <c r="C374" s="222">
        <v>5435</v>
      </c>
      <c r="D374" s="223">
        <v>-100</v>
      </c>
      <c r="E374" s="222">
        <v>42248</v>
      </c>
      <c r="F374" s="222" t="s">
        <v>62</v>
      </c>
      <c r="G374" s="222" t="s">
        <v>276</v>
      </c>
      <c r="H374" s="226" t="s">
        <v>276</v>
      </c>
      <c r="I374" s="226"/>
      <c r="J374" s="226">
        <v>305716</v>
      </c>
      <c r="K374" s="222">
        <v>217127</v>
      </c>
      <c r="O374" s="222" t="s">
        <v>214</v>
      </c>
      <c r="P374" s="222" t="s">
        <v>215</v>
      </c>
      <c r="T374" s="222">
        <v>9</v>
      </c>
      <c r="U374" s="222">
        <v>15</v>
      </c>
      <c r="X374" s="222" t="s">
        <v>216</v>
      </c>
      <c r="Y374" s="222">
        <v>112</v>
      </c>
      <c r="Z374" s="222" t="s">
        <v>217</v>
      </c>
      <c r="AA374" s="222" t="s">
        <v>218</v>
      </c>
      <c r="AB374" s="222">
        <v>43</v>
      </c>
    </row>
    <row r="375" spans="1:28" s="222" customFormat="1" ht="14.4">
      <c r="A375" s="222">
        <v>252</v>
      </c>
      <c r="B375" s="222">
        <v>252128</v>
      </c>
      <c r="C375" s="222">
        <v>5435</v>
      </c>
      <c r="D375" s="223">
        <v>100</v>
      </c>
      <c r="E375" s="222">
        <v>42247</v>
      </c>
      <c r="F375" s="222" t="s">
        <v>62</v>
      </c>
      <c r="G375" s="222" t="s">
        <v>276</v>
      </c>
      <c r="H375" s="226" t="s">
        <v>276</v>
      </c>
      <c r="I375" s="226"/>
      <c r="J375" s="226">
        <v>305716</v>
      </c>
      <c r="K375" s="222">
        <v>217127</v>
      </c>
      <c r="O375" s="222" t="s">
        <v>214</v>
      </c>
      <c r="P375" s="222" t="s">
        <v>215</v>
      </c>
      <c r="T375" s="222">
        <v>8</v>
      </c>
      <c r="U375" s="222">
        <v>15</v>
      </c>
      <c r="X375" s="222" t="s">
        <v>216</v>
      </c>
      <c r="Y375" s="222">
        <v>112</v>
      </c>
      <c r="Z375" s="222" t="s">
        <v>217</v>
      </c>
      <c r="AA375" s="222" t="s">
        <v>218</v>
      </c>
      <c r="AB375" s="222">
        <v>43</v>
      </c>
    </row>
    <row r="376" spans="1:28" s="222" customFormat="1" ht="14.4">
      <c r="A376" s="222">
        <v>252</v>
      </c>
      <c r="B376" s="222">
        <v>252128</v>
      </c>
      <c r="C376" s="222">
        <v>5435</v>
      </c>
      <c r="D376" s="223">
        <v>-100</v>
      </c>
      <c r="E376" s="222">
        <v>42309</v>
      </c>
      <c r="F376" s="222" t="s">
        <v>62</v>
      </c>
      <c r="G376" s="222" t="s">
        <v>278</v>
      </c>
      <c r="H376" s="226" t="s">
        <v>278</v>
      </c>
      <c r="I376" s="226"/>
      <c r="J376" s="226">
        <v>306290</v>
      </c>
      <c r="K376" s="222">
        <v>221892</v>
      </c>
      <c r="O376" s="222" t="s">
        <v>214</v>
      </c>
      <c r="P376" s="222" t="s">
        <v>215</v>
      </c>
      <c r="T376" s="222">
        <v>11</v>
      </c>
      <c r="U376" s="222">
        <v>15</v>
      </c>
      <c r="X376" s="222" t="s">
        <v>216</v>
      </c>
      <c r="Y376" s="222">
        <v>112</v>
      </c>
      <c r="Z376" s="222" t="s">
        <v>217</v>
      </c>
      <c r="AA376" s="222" t="s">
        <v>218</v>
      </c>
      <c r="AB376" s="222">
        <v>188</v>
      </c>
    </row>
    <row r="377" spans="1:28" s="222" customFormat="1" ht="14.4">
      <c r="A377" s="222">
        <v>252</v>
      </c>
      <c r="B377" s="222">
        <v>252128</v>
      </c>
      <c r="C377" s="222">
        <v>5435</v>
      </c>
      <c r="D377" s="223">
        <v>100</v>
      </c>
      <c r="E377" s="222">
        <v>42308</v>
      </c>
      <c r="F377" s="222" t="s">
        <v>62</v>
      </c>
      <c r="G377" s="222" t="s">
        <v>278</v>
      </c>
      <c r="H377" s="226" t="s">
        <v>278</v>
      </c>
      <c r="I377" s="226"/>
      <c r="J377" s="226">
        <v>306290</v>
      </c>
      <c r="K377" s="222">
        <v>221892</v>
      </c>
      <c r="O377" s="222" t="s">
        <v>214</v>
      </c>
      <c r="P377" s="222" t="s">
        <v>215</v>
      </c>
      <c r="T377" s="222">
        <v>10</v>
      </c>
      <c r="U377" s="222">
        <v>15</v>
      </c>
      <c r="X377" s="222" t="s">
        <v>216</v>
      </c>
      <c r="Y377" s="222">
        <v>112</v>
      </c>
      <c r="Z377" s="222" t="s">
        <v>217</v>
      </c>
      <c r="AA377" s="222" t="s">
        <v>218</v>
      </c>
      <c r="AB377" s="222">
        <v>188</v>
      </c>
    </row>
    <row r="378" spans="1:28" s="222" customFormat="1" ht="14.4">
      <c r="A378" s="222">
        <v>252</v>
      </c>
      <c r="B378" s="222">
        <v>252128</v>
      </c>
      <c r="C378" s="222">
        <v>5435</v>
      </c>
      <c r="D378" s="223">
        <v>-100</v>
      </c>
      <c r="E378" s="222">
        <v>42339</v>
      </c>
      <c r="F378" s="222" t="s">
        <v>62</v>
      </c>
      <c r="G378" s="222" t="s">
        <v>279</v>
      </c>
      <c r="H378" s="226" t="s">
        <v>279</v>
      </c>
      <c r="I378" s="226"/>
      <c r="J378" s="226">
        <v>306561</v>
      </c>
      <c r="K378" s="222">
        <v>224058</v>
      </c>
      <c r="O378" s="222" t="s">
        <v>214</v>
      </c>
      <c r="P378" s="222" t="s">
        <v>215</v>
      </c>
      <c r="T378" s="222">
        <v>12</v>
      </c>
      <c r="U378" s="222">
        <v>15</v>
      </c>
      <c r="X378" s="222" t="s">
        <v>216</v>
      </c>
      <c r="Y378" s="222">
        <v>112</v>
      </c>
      <c r="Z378" s="222" t="s">
        <v>217</v>
      </c>
      <c r="AA378" s="222" t="s">
        <v>218</v>
      </c>
      <c r="AB378" s="222">
        <v>51</v>
      </c>
    </row>
    <row r="379" spans="1:28" s="222" customFormat="1" ht="14.4">
      <c r="A379" s="222">
        <v>252</v>
      </c>
      <c r="B379" s="222">
        <v>252128</v>
      </c>
      <c r="C379" s="222">
        <v>5435</v>
      </c>
      <c r="D379" s="223">
        <v>100</v>
      </c>
      <c r="E379" s="222">
        <v>42338</v>
      </c>
      <c r="F379" s="222" t="s">
        <v>62</v>
      </c>
      <c r="G379" s="222" t="s">
        <v>279</v>
      </c>
      <c r="H379" s="226" t="s">
        <v>279</v>
      </c>
      <c r="I379" s="226"/>
      <c r="J379" s="226">
        <v>306561</v>
      </c>
      <c r="K379" s="222">
        <v>224058</v>
      </c>
      <c r="O379" s="222" t="s">
        <v>214</v>
      </c>
      <c r="P379" s="222" t="s">
        <v>215</v>
      </c>
      <c r="T379" s="222">
        <v>11</v>
      </c>
      <c r="U379" s="222">
        <v>15</v>
      </c>
      <c r="X379" s="222" t="s">
        <v>216</v>
      </c>
      <c r="Y379" s="222">
        <v>112</v>
      </c>
      <c r="Z379" s="222" t="s">
        <v>217</v>
      </c>
      <c r="AA379" s="222" t="s">
        <v>218</v>
      </c>
      <c r="AB379" s="222">
        <v>51</v>
      </c>
    </row>
    <row r="380" spans="1:28">
      <c r="A380" s="203">
        <v>252</v>
      </c>
      <c r="B380" s="203">
        <v>252128</v>
      </c>
      <c r="C380" s="203">
        <v>5435</v>
      </c>
      <c r="D380" s="214">
        <v>100</v>
      </c>
      <c r="E380" s="203">
        <v>42369</v>
      </c>
      <c r="F380" s="203" t="s">
        <v>62</v>
      </c>
      <c r="G380" s="203" t="s">
        <v>296</v>
      </c>
      <c r="H380" s="211" t="s">
        <v>296</v>
      </c>
      <c r="J380" s="211">
        <v>306902</v>
      </c>
      <c r="K380" s="203">
        <v>226611</v>
      </c>
      <c r="O380" s="203" t="s">
        <v>214</v>
      </c>
      <c r="P380" s="203" t="s">
        <v>215</v>
      </c>
      <c r="T380" s="203">
        <v>12</v>
      </c>
      <c r="U380" s="203">
        <v>15</v>
      </c>
      <c r="X380" s="203" t="s">
        <v>216</v>
      </c>
      <c r="Y380" s="203">
        <v>112</v>
      </c>
      <c r="Z380" s="203" t="s">
        <v>217</v>
      </c>
      <c r="AA380" s="203" t="s">
        <v>218</v>
      </c>
      <c r="AB380" s="203">
        <v>51</v>
      </c>
    </row>
    <row r="381" spans="1:28">
      <c r="A381" s="203">
        <v>252</v>
      </c>
      <c r="B381" s="203">
        <v>252128</v>
      </c>
      <c r="C381" s="203">
        <v>5435</v>
      </c>
      <c r="D381" s="214">
        <v>73.64</v>
      </c>
      <c r="E381" s="203">
        <v>42074</v>
      </c>
      <c r="F381" s="203" t="s">
        <v>62</v>
      </c>
      <c r="G381" s="203" t="s">
        <v>354</v>
      </c>
      <c r="H381" s="211" t="s">
        <v>355</v>
      </c>
      <c r="J381" s="211">
        <v>668626</v>
      </c>
      <c r="K381" s="203">
        <v>202926</v>
      </c>
      <c r="P381" s="203" t="s">
        <v>245</v>
      </c>
      <c r="T381" s="203">
        <v>3</v>
      </c>
      <c r="U381" s="203">
        <v>15</v>
      </c>
      <c r="W381" s="203">
        <v>3008744</v>
      </c>
      <c r="X381" s="203" t="s">
        <v>216</v>
      </c>
      <c r="Y381" s="203">
        <v>252</v>
      </c>
      <c r="Z381" s="203" t="s">
        <v>222</v>
      </c>
      <c r="AA381" s="203" t="s">
        <v>218</v>
      </c>
      <c r="AB381" s="203">
        <v>1</v>
      </c>
    </row>
    <row r="382" spans="1:28">
      <c r="A382" s="203">
        <v>252</v>
      </c>
      <c r="B382" s="203">
        <v>252128</v>
      </c>
      <c r="C382" s="203">
        <v>5435</v>
      </c>
      <c r="D382" s="214">
        <v>121.74</v>
      </c>
      <c r="E382" s="203">
        <v>42145</v>
      </c>
      <c r="F382" s="203" t="s">
        <v>62</v>
      </c>
      <c r="G382" s="203" t="s">
        <v>354</v>
      </c>
      <c r="H382" s="211" t="s">
        <v>356</v>
      </c>
      <c r="J382" s="211">
        <v>685559</v>
      </c>
      <c r="K382" s="203">
        <v>208430</v>
      </c>
      <c r="P382" s="203" t="s">
        <v>245</v>
      </c>
      <c r="T382" s="203">
        <v>5</v>
      </c>
      <c r="U382" s="203">
        <v>15</v>
      </c>
      <c r="W382" s="203">
        <v>3008744</v>
      </c>
      <c r="X382" s="203" t="s">
        <v>216</v>
      </c>
      <c r="Y382" s="203">
        <v>252</v>
      </c>
      <c r="Z382" s="203" t="s">
        <v>222</v>
      </c>
      <c r="AA382" s="203" t="s">
        <v>218</v>
      </c>
      <c r="AB382" s="203">
        <v>1</v>
      </c>
    </row>
    <row r="383" spans="1:28">
      <c r="A383" s="203">
        <v>252</v>
      </c>
      <c r="B383" s="203">
        <v>252128</v>
      </c>
      <c r="C383" s="203">
        <v>5435</v>
      </c>
      <c r="D383" s="214">
        <v>73.64</v>
      </c>
      <c r="E383" s="203">
        <v>42198</v>
      </c>
      <c r="F383" s="203" t="s">
        <v>62</v>
      </c>
      <c r="G383" s="203" t="s">
        <v>354</v>
      </c>
      <c r="H383" s="211" t="s">
        <v>357</v>
      </c>
      <c r="J383" s="211">
        <v>696884</v>
      </c>
      <c r="K383" s="203">
        <v>212433</v>
      </c>
      <c r="P383" s="203" t="s">
        <v>245</v>
      </c>
      <c r="T383" s="203">
        <v>7</v>
      </c>
      <c r="U383" s="203">
        <v>15</v>
      </c>
      <c r="W383" s="203">
        <v>3008744</v>
      </c>
      <c r="X383" s="203" t="s">
        <v>216</v>
      </c>
      <c r="Y383" s="203">
        <v>252</v>
      </c>
      <c r="Z383" s="203" t="s">
        <v>222</v>
      </c>
      <c r="AA383" s="203" t="s">
        <v>218</v>
      </c>
      <c r="AB383" s="203">
        <v>1</v>
      </c>
    </row>
    <row r="384" spans="1:28">
      <c r="A384" s="203">
        <v>252</v>
      </c>
      <c r="B384" s="203">
        <v>252128</v>
      </c>
      <c r="C384" s="203">
        <v>5435</v>
      </c>
      <c r="D384" s="214">
        <v>73.64</v>
      </c>
      <c r="E384" s="203">
        <v>42255</v>
      </c>
      <c r="F384" s="203" t="s">
        <v>62</v>
      </c>
      <c r="G384" s="203" t="s">
        <v>354</v>
      </c>
      <c r="H384" s="211" t="s">
        <v>358</v>
      </c>
      <c r="J384" s="211">
        <v>711224</v>
      </c>
      <c r="K384" s="203">
        <v>217492</v>
      </c>
      <c r="P384" s="203" t="s">
        <v>245</v>
      </c>
      <c r="T384" s="203">
        <v>9</v>
      </c>
      <c r="U384" s="203">
        <v>15</v>
      </c>
      <c r="W384" s="203">
        <v>3008744</v>
      </c>
      <c r="X384" s="203" t="s">
        <v>216</v>
      </c>
      <c r="Y384" s="203">
        <v>252</v>
      </c>
      <c r="Z384" s="203" t="s">
        <v>222</v>
      </c>
      <c r="AA384" s="203" t="s">
        <v>218</v>
      </c>
      <c r="AB384" s="203">
        <v>1</v>
      </c>
    </row>
    <row r="385" spans="1:28">
      <c r="A385" s="203">
        <v>252</v>
      </c>
      <c r="B385" s="203">
        <v>252128</v>
      </c>
      <c r="C385" s="203">
        <v>5435</v>
      </c>
      <c r="D385" s="214">
        <v>92.93</v>
      </c>
      <c r="E385" s="203">
        <v>42317</v>
      </c>
      <c r="F385" s="203" t="s">
        <v>62</v>
      </c>
      <c r="G385" s="203" t="s">
        <v>354</v>
      </c>
      <c r="H385" s="211" t="s">
        <v>359</v>
      </c>
      <c r="J385" s="211">
        <v>726325</v>
      </c>
      <c r="K385" s="203">
        <v>222484</v>
      </c>
      <c r="P385" s="203" t="s">
        <v>245</v>
      </c>
      <c r="T385" s="203">
        <v>11</v>
      </c>
      <c r="U385" s="203">
        <v>15</v>
      </c>
      <c r="W385" s="203">
        <v>3008744</v>
      </c>
      <c r="X385" s="203" t="s">
        <v>216</v>
      </c>
      <c r="Y385" s="203">
        <v>252</v>
      </c>
      <c r="Z385" s="203" t="s">
        <v>222</v>
      </c>
      <c r="AA385" s="203" t="s">
        <v>218</v>
      </c>
      <c r="AB385" s="203">
        <v>1</v>
      </c>
    </row>
    <row r="386" spans="1:28" ht="16.2" thickBot="1">
      <c r="B386" s="219" t="s">
        <v>360</v>
      </c>
      <c r="C386" s="219"/>
      <c r="D386" s="239">
        <f>SUM(D366:D385)</f>
        <v>535.58999999999992</v>
      </c>
    </row>
    <row r="387" spans="1:28" ht="16.2" thickTop="1"/>
    <row r="388" spans="1:28">
      <c r="A388" s="203">
        <v>252</v>
      </c>
      <c r="B388" s="203">
        <v>252132</v>
      </c>
      <c r="C388" s="203">
        <v>5460</v>
      </c>
      <c r="D388" s="214">
        <v>-13465.02</v>
      </c>
      <c r="E388" s="203">
        <v>42022</v>
      </c>
      <c r="F388" s="203" t="s">
        <v>62</v>
      </c>
      <c r="G388" s="203" t="s">
        <v>361</v>
      </c>
      <c r="H388" s="211" t="s">
        <v>361</v>
      </c>
      <c r="J388" s="211">
        <v>302940</v>
      </c>
      <c r="K388" s="203">
        <v>199376</v>
      </c>
      <c r="P388" s="203" t="s">
        <v>362</v>
      </c>
      <c r="T388" s="203">
        <v>1</v>
      </c>
      <c r="U388" s="203">
        <v>15</v>
      </c>
      <c r="V388" s="203">
        <v>1314940</v>
      </c>
      <c r="X388" s="203" t="s">
        <v>216</v>
      </c>
      <c r="Y388" s="203">
        <v>182</v>
      </c>
      <c r="Z388" s="203" t="s">
        <v>217</v>
      </c>
      <c r="AA388" s="203" t="s">
        <v>218</v>
      </c>
      <c r="AB388" s="203">
        <v>6</v>
      </c>
    </row>
    <row r="389" spans="1:28">
      <c r="A389" s="203">
        <v>252</v>
      </c>
      <c r="B389" s="203">
        <v>252132</v>
      </c>
      <c r="C389" s="203">
        <v>5460</v>
      </c>
      <c r="D389" s="214">
        <v>-6.19</v>
      </c>
      <c r="E389" s="203">
        <v>42032</v>
      </c>
      <c r="F389" s="203" t="s">
        <v>62</v>
      </c>
      <c r="G389" s="203" t="s">
        <v>361</v>
      </c>
      <c r="H389" s="211" t="s">
        <v>361</v>
      </c>
      <c r="J389" s="211">
        <v>302964</v>
      </c>
      <c r="K389" s="203">
        <v>199933</v>
      </c>
      <c r="P389" s="203" t="s">
        <v>362</v>
      </c>
      <c r="T389" s="203">
        <v>1</v>
      </c>
      <c r="U389" s="203">
        <v>15</v>
      </c>
      <c r="X389" s="203" t="s">
        <v>216</v>
      </c>
      <c r="Y389" s="203">
        <v>252</v>
      </c>
      <c r="Z389" s="203" t="s">
        <v>217</v>
      </c>
      <c r="AA389" s="203" t="s">
        <v>218</v>
      </c>
      <c r="AB389" s="203">
        <v>1</v>
      </c>
    </row>
    <row r="390" spans="1:28">
      <c r="A390" s="203">
        <v>252</v>
      </c>
      <c r="B390" s="203">
        <v>252132</v>
      </c>
      <c r="C390" s="203">
        <v>5460</v>
      </c>
      <c r="D390" s="214">
        <v>-6.48</v>
      </c>
      <c r="E390" s="203">
        <v>42033</v>
      </c>
      <c r="F390" s="203" t="s">
        <v>62</v>
      </c>
      <c r="G390" s="203" t="s">
        <v>361</v>
      </c>
      <c r="H390" s="211" t="s">
        <v>361</v>
      </c>
      <c r="J390" s="211">
        <v>302996</v>
      </c>
      <c r="K390" s="203">
        <v>200186</v>
      </c>
      <c r="P390" s="203" t="s">
        <v>362</v>
      </c>
      <c r="T390" s="203">
        <v>1</v>
      </c>
      <c r="U390" s="203">
        <v>15</v>
      </c>
      <c r="V390" s="203">
        <v>60</v>
      </c>
      <c r="X390" s="203" t="s">
        <v>216</v>
      </c>
      <c r="Y390" s="203">
        <v>182</v>
      </c>
      <c r="Z390" s="203" t="s">
        <v>217</v>
      </c>
      <c r="AA390" s="203" t="s">
        <v>218</v>
      </c>
      <c r="AB390" s="203">
        <v>2</v>
      </c>
    </row>
    <row r="391" spans="1:28">
      <c r="A391" s="203">
        <v>252</v>
      </c>
      <c r="B391" s="203">
        <v>252132</v>
      </c>
      <c r="C391" s="203">
        <v>5460</v>
      </c>
      <c r="D391" s="214">
        <v>-13124.37</v>
      </c>
      <c r="E391" s="203">
        <v>42051</v>
      </c>
      <c r="F391" s="203" t="s">
        <v>62</v>
      </c>
      <c r="G391" s="203" t="s">
        <v>361</v>
      </c>
      <c r="H391" s="211" t="s">
        <v>361</v>
      </c>
      <c r="J391" s="211">
        <v>303193</v>
      </c>
      <c r="K391" s="203">
        <v>201279</v>
      </c>
      <c r="P391" s="203" t="s">
        <v>362</v>
      </c>
      <c r="T391" s="203">
        <v>2</v>
      </c>
      <c r="U391" s="203">
        <v>15</v>
      </c>
      <c r="V391" s="203">
        <v>1248740</v>
      </c>
      <c r="X391" s="203" t="s">
        <v>216</v>
      </c>
      <c r="Y391" s="203">
        <v>182</v>
      </c>
      <c r="Z391" s="203" t="s">
        <v>217</v>
      </c>
      <c r="AA391" s="203" t="s">
        <v>218</v>
      </c>
      <c r="AB391" s="203">
        <v>6</v>
      </c>
    </row>
    <row r="392" spans="1:28">
      <c r="A392" s="203">
        <v>252</v>
      </c>
      <c r="B392" s="203">
        <v>252132</v>
      </c>
      <c r="C392" s="203">
        <v>5460</v>
      </c>
      <c r="D392" s="214">
        <v>-22.94</v>
      </c>
      <c r="E392" s="203">
        <v>42053</v>
      </c>
      <c r="F392" s="203" t="s">
        <v>62</v>
      </c>
      <c r="G392" s="203" t="s">
        <v>361</v>
      </c>
      <c r="H392" s="211" t="s">
        <v>361</v>
      </c>
      <c r="J392" s="211">
        <v>303201</v>
      </c>
      <c r="K392" s="203">
        <v>201459</v>
      </c>
      <c r="P392" s="203" t="s">
        <v>362</v>
      </c>
      <c r="T392" s="203">
        <v>2</v>
      </c>
      <c r="U392" s="203">
        <v>15</v>
      </c>
      <c r="V392" s="203">
        <v>2000</v>
      </c>
      <c r="X392" s="203" t="s">
        <v>216</v>
      </c>
      <c r="Y392" s="203">
        <v>182</v>
      </c>
      <c r="Z392" s="203" t="s">
        <v>217</v>
      </c>
      <c r="AA392" s="203" t="s">
        <v>218</v>
      </c>
      <c r="AB392" s="203">
        <v>2</v>
      </c>
    </row>
    <row r="393" spans="1:28">
      <c r="A393" s="203">
        <v>252</v>
      </c>
      <c r="B393" s="203">
        <v>252132</v>
      </c>
      <c r="C393" s="203">
        <v>5460</v>
      </c>
      <c r="D393" s="214">
        <v>-15.85</v>
      </c>
      <c r="E393" s="203">
        <v>42066</v>
      </c>
      <c r="F393" s="203" t="s">
        <v>62</v>
      </c>
      <c r="G393" s="203" t="s">
        <v>361</v>
      </c>
      <c r="H393" s="211" t="s">
        <v>361</v>
      </c>
      <c r="J393" s="211">
        <v>303401</v>
      </c>
      <c r="K393" s="203">
        <v>202683</v>
      </c>
      <c r="P393" s="203" t="s">
        <v>362</v>
      </c>
      <c r="T393" s="203">
        <v>3</v>
      </c>
      <c r="U393" s="203">
        <v>15</v>
      </c>
      <c r="V393" s="203">
        <v>1540</v>
      </c>
      <c r="X393" s="203" t="s">
        <v>216</v>
      </c>
      <c r="Y393" s="203">
        <v>182</v>
      </c>
      <c r="Z393" s="203" t="s">
        <v>217</v>
      </c>
      <c r="AA393" s="203" t="s">
        <v>218</v>
      </c>
      <c r="AB393" s="203">
        <v>2</v>
      </c>
    </row>
    <row r="394" spans="1:28">
      <c r="A394" s="203">
        <v>252</v>
      </c>
      <c r="B394" s="203">
        <v>252132</v>
      </c>
      <c r="C394" s="203">
        <v>5460</v>
      </c>
      <c r="D394" s="214">
        <v>-13204.86</v>
      </c>
      <c r="E394" s="203">
        <v>42079</v>
      </c>
      <c r="F394" s="203" t="s">
        <v>62</v>
      </c>
      <c r="G394" s="203" t="s">
        <v>361</v>
      </c>
      <c r="H394" s="211" t="s">
        <v>361</v>
      </c>
      <c r="J394" s="211">
        <v>303491</v>
      </c>
      <c r="K394" s="203">
        <v>203325</v>
      </c>
      <c r="P394" s="203" t="s">
        <v>362</v>
      </c>
      <c r="T394" s="203">
        <v>3</v>
      </c>
      <c r="U394" s="203">
        <v>15</v>
      </c>
      <c r="V394" s="203">
        <v>1298980</v>
      </c>
      <c r="X394" s="203" t="s">
        <v>216</v>
      </c>
      <c r="Y394" s="203">
        <v>182</v>
      </c>
      <c r="Z394" s="203" t="s">
        <v>217</v>
      </c>
      <c r="AA394" s="203" t="s">
        <v>218</v>
      </c>
      <c r="AB394" s="203">
        <v>4</v>
      </c>
    </row>
    <row r="395" spans="1:28">
      <c r="A395" s="203">
        <v>252</v>
      </c>
      <c r="B395" s="203">
        <v>252132</v>
      </c>
      <c r="C395" s="203">
        <v>5460</v>
      </c>
      <c r="D395" s="214">
        <v>-2.21</v>
      </c>
      <c r="E395" s="203">
        <v>42080</v>
      </c>
      <c r="F395" s="203" t="s">
        <v>62</v>
      </c>
      <c r="G395" s="203" t="s">
        <v>361</v>
      </c>
      <c r="H395" s="211" t="s">
        <v>361</v>
      </c>
      <c r="J395" s="211">
        <v>303494</v>
      </c>
      <c r="K395" s="203">
        <v>203416</v>
      </c>
      <c r="P395" s="203" t="s">
        <v>362</v>
      </c>
      <c r="T395" s="203">
        <v>3</v>
      </c>
      <c r="U395" s="203">
        <v>15</v>
      </c>
      <c r="X395" s="203" t="s">
        <v>216</v>
      </c>
      <c r="Y395" s="203">
        <v>182</v>
      </c>
      <c r="Z395" s="203" t="s">
        <v>217</v>
      </c>
      <c r="AA395" s="203" t="s">
        <v>218</v>
      </c>
      <c r="AB395" s="203">
        <v>4</v>
      </c>
    </row>
    <row r="396" spans="1:28">
      <c r="A396" s="203">
        <v>252</v>
      </c>
      <c r="B396" s="203">
        <v>252132</v>
      </c>
      <c r="C396" s="203">
        <v>5460</v>
      </c>
      <c r="D396" s="214">
        <v>-5.3</v>
      </c>
      <c r="E396" s="203">
        <v>42088</v>
      </c>
      <c r="F396" s="203" t="s">
        <v>62</v>
      </c>
      <c r="G396" s="203" t="s">
        <v>361</v>
      </c>
      <c r="H396" s="211" t="s">
        <v>361</v>
      </c>
      <c r="J396" s="211">
        <v>303532</v>
      </c>
      <c r="K396" s="203">
        <v>204045</v>
      </c>
      <c r="P396" s="203" t="s">
        <v>362</v>
      </c>
      <c r="T396" s="203">
        <v>3</v>
      </c>
      <c r="U396" s="203">
        <v>15</v>
      </c>
      <c r="X396" s="203" t="s">
        <v>216</v>
      </c>
      <c r="Y396" s="203">
        <v>254</v>
      </c>
      <c r="Z396" s="203" t="s">
        <v>217</v>
      </c>
      <c r="AA396" s="203" t="s">
        <v>218</v>
      </c>
      <c r="AB396" s="203">
        <v>2</v>
      </c>
    </row>
    <row r="397" spans="1:28">
      <c r="A397" s="203">
        <v>252</v>
      </c>
      <c r="B397" s="203">
        <v>252132</v>
      </c>
      <c r="C397" s="203">
        <v>5460</v>
      </c>
      <c r="D397" s="214">
        <v>-64.42</v>
      </c>
      <c r="E397" s="203">
        <v>42089</v>
      </c>
      <c r="F397" s="203" t="s">
        <v>62</v>
      </c>
      <c r="G397" s="203" t="s">
        <v>361</v>
      </c>
      <c r="H397" s="211" t="s">
        <v>361</v>
      </c>
      <c r="J397" s="211">
        <v>303541</v>
      </c>
      <c r="K397" s="203">
        <v>204133</v>
      </c>
      <c r="P397" s="203" t="s">
        <v>362</v>
      </c>
      <c r="T397" s="203">
        <v>3</v>
      </c>
      <c r="U397" s="203">
        <v>15</v>
      </c>
      <c r="V397" s="203">
        <v>1650</v>
      </c>
      <c r="X397" s="203" t="s">
        <v>216</v>
      </c>
      <c r="Y397" s="203">
        <v>252</v>
      </c>
      <c r="Z397" s="203" t="s">
        <v>217</v>
      </c>
      <c r="AA397" s="203" t="s">
        <v>218</v>
      </c>
      <c r="AB397" s="203">
        <v>2</v>
      </c>
    </row>
    <row r="398" spans="1:28">
      <c r="A398" s="203">
        <v>252</v>
      </c>
      <c r="B398" s="203">
        <v>252132</v>
      </c>
      <c r="C398" s="203">
        <v>5460</v>
      </c>
      <c r="D398" s="214">
        <v>-5.75</v>
      </c>
      <c r="E398" s="203">
        <v>42093</v>
      </c>
      <c r="F398" s="203" t="s">
        <v>62</v>
      </c>
      <c r="G398" s="203" t="s">
        <v>361</v>
      </c>
      <c r="H398" s="211" t="s">
        <v>361</v>
      </c>
      <c r="J398" s="211">
        <v>303581</v>
      </c>
      <c r="K398" s="203">
        <v>204467</v>
      </c>
      <c r="P398" s="203" t="s">
        <v>362</v>
      </c>
      <c r="T398" s="203">
        <v>3</v>
      </c>
      <c r="U398" s="203">
        <v>15</v>
      </c>
      <c r="X398" s="203" t="s">
        <v>216</v>
      </c>
      <c r="Y398" s="203">
        <v>182</v>
      </c>
      <c r="Z398" s="203" t="s">
        <v>217</v>
      </c>
      <c r="AA398" s="203" t="s">
        <v>218</v>
      </c>
      <c r="AB398" s="203">
        <v>2</v>
      </c>
    </row>
    <row r="399" spans="1:28">
      <c r="A399" s="203">
        <v>252</v>
      </c>
      <c r="B399" s="203">
        <v>252132</v>
      </c>
      <c r="C399" s="203">
        <v>5460</v>
      </c>
      <c r="D399" s="214">
        <v>-21.08</v>
      </c>
      <c r="E399" s="203">
        <v>42095</v>
      </c>
      <c r="F399" s="203" t="s">
        <v>62</v>
      </c>
      <c r="G399" s="203" t="s">
        <v>361</v>
      </c>
      <c r="H399" s="211" t="s">
        <v>361</v>
      </c>
      <c r="J399" s="211">
        <v>303595</v>
      </c>
      <c r="K399" s="203">
        <v>204617</v>
      </c>
      <c r="P399" s="203" t="s">
        <v>362</v>
      </c>
      <c r="T399" s="203">
        <v>4</v>
      </c>
      <c r="U399" s="203">
        <v>15</v>
      </c>
      <c r="V399" s="203">
        <v>2620</v>
      </c>
      <c r="X399" s="203" t="s">
        <v>216</v>
      </c>
      <c r="Y399" s="203">
        <v>182</v>
      </c>
      <c r="Z399" s="203" t="s">
        <v>217</v>
      </c>
      <c r="AA399" s="203" t="s">
        <v>218</v>
      </c>
      <c r="AB399" s="203">
        <v>5</v>
      </c>
    </row>
    <row r="400" spans="1:28">
      <c r="A400" s="203">
        <v>252</v>
      </c>
      <c r="B400" s="203">
        <v>252132</v>
      </c>
      <c r="C400" s="203">
        <v>5460</v>
      </c>
      <c r="D400" s="214">
        <v>-41.52</v>
      </c>
      <c r="E400" s="203">
        <v>42101</v>
      </c>
      <c r="F400" s="203" t="s">
        <v>62</v>
      </c>
      <c r="G400" s="203" t="s">
        <v>361</v>
      </c>
      <c r="H400" s="211" t="s">
        <v>361</v>
      </c>
      <c r="J400" s="211">
        <v>303669</v>
      </c>
      <c r="K400" s="203">
        <v>205083</v>
      </c>
      <c r="P400" s="203" t="s">
        <v>362</v>
      </c>
      <c r="T400" s="203">
        <v>4</v>
      </c>
      <c r="U400" s="203">
        <v>15</v>
      </c>
      <c r="V400" s="203">
        <v>3100</v>
      </c>
      <c r="X400" s="203" t="s">
        <v>216</v>
      </c>
      <c r="Y400" s="203">
        <v>252</v>
      </c>
      <c r="Z400" s="203" t="s">
        <v>217</v>
      </c>
      <c r="AA400" s="203" t="s">
        <v>218</v>
      </c>
      <c r="AB400" s="203">
        <v>1</v>
      </c>
    </row>
    <row r="401" spans="1:28">
      <c r="A401" s="203">
        <v>252</v>
      </c>
      <c r="B401" s="203">
        <v>252132</v>
      </c>
      <c r="C401" s="203">
        <v>5460</v>
      </c>
      <c r="D401" s="214">
        <v>-13.26</v>
      </c>
      <c r="E401" s="203">
        <v>42103</v>
      </c>
      <c r="F401" s="203" t="s">
        <v>62</v>
      </c>
      <c r="G401" s="203" t="s">
        <v>361</v>
      </c>
      <c r="H401" s="211" t="s">
        <v>361</v>
      </c>
      <c r="J401" s="211">
        <v>303697</v>
      </c>
      <c r="K401" s="203">
        <v>205271</v>
      </c>
      <c r="P401" s="203" t="s">
        <v>362</v>
      </c>
      <c r="T401" s="203">
        <v>4</v>
      </c>
      <c r="U401" s="203">
        <v>15</v>
      </c>
      <c r="X401" s="203" t="s">
        <v>216</v>
      </c>
      <c r="Y401" s="203">
        <v>182</v>
      </c>
      <c r="Z401" s="203" t="s">
        <v>217</v>
      </c>
      <c r="AA401" s="203" t="s">
        <v>218</v>
      </c>
      <c r="AB401" s="203">
        <v>2</v>
      </c>
    </row>
    <row r="402" spans="1:28">
      <c r="A402" s="203">
        <v>252</v>
      </c>
      <c r="B402" s="203">
        <v>252132</v>
      </c>
      <c r="C402" s="203">
        <v>5460</v>
      </c>
      <c r="D402" s="214">
        <v>-51.31</v>
      </c>
      <c r="E402" s="203">
        <v>42100</v>
      </c>
      <c r="F402" s="203" t="s">
        <v>62</v>
      </c>
      <c r="G402" s="203" t="s">
        <v>361</v>
      </c>
      <c r="H402" s="211" t="s">
        <v>361</v>
      </c>
      <c r="J402" s="211">
        <v>303723</v>
      </c>
      <c r="K402" s="203">
        <v>205385</v>
      </c>
      <c r="P402" s="203" t="s">
        <v>362</v>
      </c>
      <c r="T402" s="203">
        <v>4</v>
      </c>
      <c r="U402" s="203">
        <v>15</v>
      </c>
      <c r="V402" s="203">
        <v>7040</v>
      </c>
      <c r="X402" s="203" t="s">
        <v>216</v>
      </c>
      <c r="Y402" s="203">
        <v>182</v>
      </c>
      <c r="Z402" s="203" t="s">
        <v>217</v>
      </c>
      <c r="AA402" s="203" t="s">
        <v>218</v>
      </c>
      <c r="AB402" s="203">
        <v>4</v>
      </c>
    </row>
    <row r="403" spans="1:28">
      <c r="A403" s="203">
        <v>252</v>
      </c>
      <c r="B403" s="203">
        <v>252132</v>
      </c>
      <c r="C403" s="203">
        <v>5460</v>
      </c>
      <c r="D403" s="214">
        <v>-13841.32</v>
      </c>
      <c r="E403" s="203">
        <v>42109</v>
      </c>
      <c r="F403" s="203" t="s">
        <v>62</v>
      </c>
      <c r="G403" s="203" t="s">
        <v>361</v>
      </c>
      <c r="H403" s="211" t="s">
        <v>361</v>
      </c>
      <c r="J403" s="211">
        <v>303768</v>
      </c>
      <c r="K403" s="203">
        <v>205695</v>
      </c>
      <c r="P403" s="203" t="s">
        <v>362</v>
      </c>
      <c r="T403" s="203">
        <v>4</v>
      </c>
      <c r="U403" s="203">
        <v>15</v>
      </c>
      <c r="V403" s="203">
        <v>1410044</v>
      </c>
      <c r="X403" s="203" t="s">
        <v>216</v>
      </c>
      <c r="Y403" s="203">
        <v>254</v>
      </c>
      <c r="Z403" s="203" t="s">
        <v>217</v>
      </c>
      <c r="AA403" s="203" t="s">
        <v>218</v>
      </c>
      <c r="AB403" s="203">
        <v>4</v>
      </c>
    </row>
    <row r="404" spans="1:28">
      <c r="A404" s="203">
        <v>252</v>
      </c>
      <c r="B404" s="203">
        <v>252132</v>
      </c>
      <c r="C404" s="203">
        <v>5460</v>
      </c>
      <c r="D404" s="214">
        <v>-55.22</v>
      </c>
      <c r="E404" s="203">
        <v>42110</v>
      </c>
      <c r="F404" s="203" t="s">
        <v>62</v>
      </c>
      <c r="G404" s="203" t="s">
        <v>361</v>
      </c>
      <c r="H404" s="211" t="s">
        <v>361</v>
      </c>
      <c r="J404" s="211">
        <v>303772</v>
      </c>
      <c r="K404" s="203">
        <v>205798</v>
      </c>
      <c r="P404" s="203" t="s">
        <v>362</v>
      </c>
      <c r="T404" s="203">
        <v>4</v>
      </c>
      <c r="U404" s="203">
        <v>15</v>
      </c>
      <c r="V404" s="203">
        <v>5930</v>
      </c>
      <c r="X404" s="203" t="s">
        <v>216</v>
      </c>
      <c r="Y404" s="203">
        <v>182</v>
      </c>
      <c r="Z404" s="203" t="s">
        <v>217</v>
      </c>
      <c r="AA404" s="203" t="s">
        <v>218</v>
      </c>
      <c r="AB404" s="203">
        <v>6</v>
      </c>
    </row>
    <row r="405" spans="1:28">
      <c r="A405" s="203">
        <v>252</v>
      </c>
      <c r="B405" s="203">
        <v>252132</v>
      </c>
      <c r="C405" s="203">
        <v>5460</v>
      </c>
      <c r="D405" s="214">
        <v>26.62</v>
      </c>
      <c r="E405" s="203">
        <v>42108</v>
      </c>
      <c r="F405" s="203" t="s">
        <v>62</v>
      </c>
      <c r="G405" s="203" t="s">
        <v>361</v>
      </c>
      <c r="H405" s="211" t="s">
        <v>361</v>
      </c>
      <c r="J405" s="211">
        <v>303773</v>
      </c>
      <c r="K405" s="203">
        <v>205815</v>
      </c>
      <c r="P405" s="203" t="s">
        <v>362</v>
      </c>
      <c r="T405" s="203">
        <v>4</v>
      </c>
      <c r="U405" s="203">
        <v>15</v>
      </c>
      <c r="V405" s="203">
        <v>-2760</v>
      </c>
      <c r="X405" s="203" t="s">
        <v>216</v>
      </c>
      <c r="Y405" s="203">
        <v>254</v>
      </c>
      <c r="Z405" s="203" t="s">
        <v>217</v>
      </c>
      <c r="AA405" s="203" t="s">
        <v>218</v>
      </c>
      <c r="AB405" s="203">
        <v>2</v>
      </c>
    </row>
    <row r="406" spans="1:28">
      <c r="A406" s="203">
        <v>252</v>
      </c>
      <c r="B406" s="203">
        <v>252132</v>
      </c>
      <c r="C406" s="203">
        <v>5460</v>
      </c>
      <c r="D406" s="214">
        <v>-5.78</v>
      </c>
      <c r="E406" s="203">
        <v>42113</v>
      </c>
      <c r="F406" s="203" t="s">
        <v>62</v>
      </c>
      <c r="G406" s="203" t="s">
        <v>361</v>
      </c>
      <c r="H406" s="211" t="s">
        <v>361</v>
      </c>
      <c r="J406" s="211">
        <v>303791</v>
      </c>
      <c r="K406" s="203">
        <v>206012</v>
      </c>
      <c r="P406" s="203" t="s">
        <v>362</v>
      </c>
      <c r="T406" s="203">
        <v>4</v>
      </c>
      <c r="U406" s="203">
        <v>15</v>
      </c>
      <c r="V406" s="203">
        <v>100</v>
      </c>
      <c r="X406" s="203" t="s">
        <v>216</v>
      </c>
      <c r="Y406" s="203">
        <v>182</v>
      </c>
      <c r="Z406" s="203" t="s">
        <v>217</v>
      </c>
      <c r="AA406" s="203" t="s">
        <v>218</v>
      </c>
      <c r="AB406" s="203">
        <v>2</v>
      </c>
    </row>
    <row r="407" spans="1:28">
      <c r="A407" s="203">
        <v>252</v>
      </c>
      <c r="B407" s="203">
        <v>252132</v>
      </c>
      <c r="C407" s="203">
        <v>5460</v>
      </c>
      <c r="D407" s="214">
        <v>-4.45</v>
      </c>
      <c r="E407" s="203">
        <v>42115</v>
      </c>
      <c r="F407" s="203" t="s">
        <v>62</v>
      </c>
      <c r="G407" s="203" t="s">
        <v>361</v>
      </c>
      <c r="H407" s="211" t="s">
        <v>361</v>
      </c>
      <c r="J407" s="211">
        <v>303804</v>
      </c>
      <c r="K407" s="203">
        <v>206232</v>
      </c>
      <c r="P407" s="203" t="s">
        <v>362</v>
      </c>
      <c r="T407" s="203">
        <v>4</v>
      </c>
      <c r="U407" s="203">
        <v>15</v>
      </c>
      <c r="V407" s="203">
        <v>280</v>
      </c>
      <c r="X407" s="203" t="s">
        <v>216</v>
      </c>
      <c r="Y407" s="203">
        <v>182</v>
      </c>
      <c r="Z407" s="203" t="s">
        <v>217</v>
      </c>
      <c r="AA407" s="203" t="s">
        <v>218</v>
      </c>
      <c r="AB407" s="203">
        <v>5</v>
      </c>
    </row>
    <row r="408" spans="1:28">
      <c r="A408" s="203">
        <v>252</v>
      </c>
      <c r="B408" s="203">
        <v>252132</v>
      </c>
      <c r="C408" s="203">
        <v>5460</v>
      </c>
      <c r="D408" s="214">
        <v>-12</v>
      </c>
      <c r="E408" s="203">
        <v>42122</v>
      </c>
      <c r="F408" s="203" t="s">
        <v>62</v>
      </c>
      <c r="G408" s="203" t="s">
        <v>361</v>
      </c>
      <c r="H408" s="211" t="s">
        <v>361</v>
      </c>
      <c r="J408" s="211">
        <v>303842</v>
      </c>
      <c r="K408" s="203">
        <v>206669</v>
      </c>
      <c r="P408" s="203" t="s">
        <v>362</v>
      </c>
      <c r="T408" s="203">
        <v>4</v>
      </c>
      <c r="U408" s="203">
        <v>15</v>
      </c>
      <c r="V408" s="203">
        <v>1200</v>
      </c>
      <c r="X408" s="203" t="s">
        <v>216</v>
      </c>
      <c r="Y408" s="203">
        <v>254</v>
      </c>
      <c r="Z408" s="203" t="s">
        <v>217</v>
      </c>
      <c r="AA408" s="203" t="s">
        <v>218</v>
      </c>
      <c r="AB408" s="203">
        <v>2</v>
      </c>
    </row>
    <row r="409" spans="1:28">
      <c r="A409" s="203">
        <v>252</v>
      </c>
      <c r="B409" s="203">
        <v>252132</v>
      </c>
      <c r="C409" s="203">
        <v>5460</v>
      </c>
      <c r="D409" s="214">
        <v>-21.24</v>
      </c>
      <c r="E409" s="203">
        <v>42123</v>
      </c>
      <c r="F409" s="203" t="s">
        <v>62</v>
      </c>
      <c r="G409" s="203" t="s">
        <v>361</v>
      </c>
      <c r="H409" s="211" t="s">
        <v>361</v>
      </c>
      <c r="J409" s="211">
        <v>303846</v>
      </c>
      <c r="K409" s="203">
        <v>206798</v>
      </c>
      <c r="P409" s="203" t="s">
        <v>362</v>
      </c>
      <c r="T409" s="203">
        <v>4</v>
      </c>
      <c r="U409" s="203">
        <v>15</v>
      </c>
      <c r="V409" s="203">
        <v>1740</v>
      </c>
      <c r="X409" s="203" t="s">
        <v>216</v>
      </c>
      <c r="Y409" s="203">
        <v>356</v>
      </c>
      <c r="Z409" s="203" t="s">
        <v>217</v>
      </c>
      <c r="AA409" s="203" t="s">
        <v>218</v>
      </c>
      <c r="AB409" s="203">
        <v>3</v>
      </c>
    </row>
    <row r="410" spans="1:28">
      <c r="A410" s="203">
        <v>252</v>
      </c>
      <c r="B410" s="203">
        <v>252132</v>
      </c>
      <c r="C410" s="203">
        <v>5460</v>
      </c>
      <c r="D410" s="214">
        <v>-16.32</v>
      </c>
      <c r="E410" s="203">
        <v>42128</v>
      </c>
      <c r="F410" s="203" t="s">
        <v>62</v>
      </c>
      <c r="G410" s="203" t="s">
        <v>361</v>
      </c>
      <c r="H410" s="211" t="s">
        <v>361</v>
      </c>
      <c r="J410" s="211">
        <v>303899</v>
      </c>
      <c r="K410" s="203">
        <v>207117</v>
      </c>
      <c r="P410" s="203" t="s">
        <v>362</v>
      </c>
      <c r="T410" s="203">
        <v>5</v>
      </c>
      <c r="U410" s="203">
        <v>15</v>
      </c>
      <c r="V410" s="203">
        <v>1820</v>
      </c>
      <c r="X410" s="203" t="s">
        <v>216</v>
      </c>
      <c r="Y410" s="203">
        <v>182</v>
      </c>
      <c r="Z410" s="203" t="s">
        <v>217</v>
      </c>
      <c r="AA410" s="203" t="s">
        <v>218</v>
      </c>
      <c r="AB410" s="203">
        <v>3</v>
      </c>
    </row>
    <row r="411" spans="1:28">
      <c r="A411" s="203">
        <v>252</v>
      </c>
      <c r="B411" s="203">
        <v>252132</v>
      </c>
      <c r="C411" s="203">
        <v>5460</v>
      </c>
      <c r="D411" s="214">
        <v>-23.64</v>
      </c>
      <c r="E411" s="203">
        <v>42129</v>
      </c>
      <c r="F411" s="203" t="s">
        <v>62</v>
      </c>
      <c r="G411" s="203" t="s">
        <v>361</v>
      </c>
      <c r="H411" s="211" t="s">
        <v>361</v>
      </c>
      <c r="J411" s="211">
        <v>304002</v>
      </c>
      <c r="K411" s="203">
        <v>207594</v>
      </c>
      <c r="P411" s="203" t="s">
        <v>362</v>
      </c>
      <c r="T411" s="203">
        <v>5</v>
      </c>
      <c r="U411" s="203">
        <v>15</v>
      </c>
      <c r="V411" s="203">
        <v>960</v>
      </c>
      <c r="X411" s="203" t="s">
        <v>216</v>
      </c>
      <c r="Y411" s="203">
        <v>182</v>
      </c>
      <c r="Z411" s="203" t="s">
        <v>217</v>
      </c>
      <c r="AA411" s="203" t="s">
        <v>218</v>
      </c>
      <c r="AB411" s="203">
        <v>3</v>
      </c>
    </row>
    <row r="412" spans="1:28">
      <c r="A412" s="203">
        <v>252</v>
      </c>
      <c r="B412" s="203">
        <v>252132</v>
      </c>
      <c r="C412" s="203">
        <v>5460</v>
      </c>
      <c r="D412" s="214">
        <v>-14.03</v>
      </c>
      <c r="E412" s="203">
        <v>42135</v>
      </c>
      <c r="F412" s="203" t="s">
        <v>62</v>
      </c>
      <c r="G412" s="203" t="s">
        <v>361</v>
      </c>
      <c r="H412" s="211" t="s">
        <v>361</v>
      </c>
      <c r="J412" s="211">
        <v>304017</v>
      </c>
      <c r="K412" s="203">
        <v>207685</v>
      </c>
      <c r="P412" s="203" t="s">
        <v>362</v>
      </c>
      <c r="T412" s="203">
        <v>5</v>
      </c>
      <c r="U412" s="203">
        <v>15</v>
      </c>
      <c r="V412" s="203">
        <v>160</v>
      </c>
      <c r="X412" s="203" t="s">
        <v>216</v>
      </c>
      <c r="Y412" s="203">
        <v>182</v>
      </c>
      <c r="Z412" s="203" t="s">
        <v>217</v>
      </c>
      <c r="AA412" s="203" t="s">
        <v>218</v>
      </c>
      <c r="AB412" s="203">
        <v>6</v>
      </c>
    </row>
    <row r="413" spans="1:28">
      <c r="A413" s="203">
        <v>252</v>
      </c>
      <c r="B413" s="203">
        <v>252132</v>
      </c>
      <c r="C413" s="203">
        <v>5460</v>
      </c>
      <c r="D413" s="214">
        <v>-11831.91</v>
      </c>
      <c r="E413" s="203">
        <v>42138</v>
      </c>
      <c r="F413" s="203" t="s">
        <v>62</v>
      </c>
      <c r="G413" s="203" t="s">
        <v>361</v>
      </c>
      <c r="H413" s="211" t="s">
        <v>361</v>
      </c>
      <c r="J413" s="211">
        <v>304046</v>
      </c>
      <c r="K413" s="203">
        <v>208041</v>
      </c>
      <c r="P413" s="203" t="s">
        <v>362</v>
      </c>
      <c r="T413" s="203">
        <v>5</v>
      </c>
      <c r="U413" s="203">
        <v>15</v>
      </c>
      <c r="V413" s="203">
        <v>990836</v>
      </c>
      <c r="X413" s="203" t="s">
        <v>216</v>
      </c>
      <c r="Y413" s="203">
        <v>252</v>
      </c>
      <c r="Z413" s="203" t="s">
        <v>217</v>
      </c>
      <c r="AA413" s="203" t="s">
        <v>218</v>
      </c>
      <c r="AB413" s="203">
        <v>2</v>
      </c>
    </row>
    <row r="414" spans="1:28">
      <c r="A414" s="203">
        <v>252</v>
      </c>
      <c r="B414" s="203">
        <v>252132</v>
      </c>
      <c r="C414" s="203">
        <v>5460</v>
      </c>
      <c r="D414" s="214">
        <v>126.4</v>
      </c>
      <c r="E414" s="203">
        <v>42141</v>
      </c>
      <c r="F414" s="203" t="s">
        <v>62</v>
      </c>
      <c r="G414" s="203" t="s">
        <v>361</v>
      </c>
      <c r="H414" s="211" t="s">
        <v>361</v>
      </c>
      <c r="J414" s="211">
        <v>304056</v>
      </c>
      <c r="K414" s="203">
        <v>208308</v>
      </c>
      <c r="P414" s="203" t="s">
        <v>362</v>
      </c>
      <c r="T414" s="203">
        <v>5</v>
      </c>
      <c r="U414" s="203">
        <v>15</v>
      </c>
      <c r="X414" s="203" t="s">
        <v>216</v>
      </c>
      <c r="Y414" s="203">
        <v>182</v>
      </c>
      <c r="Z414" s="203" t="s">
        <v>217</v>
      </c>
      <c r="AA414" s="203" t="s">
        <v>218</v>
      </c>
      <c r="AB414" s="203">
        <v>6</v>
      </c>
    </row>
    <row r="415" spans="1:28">
      <c r="A415" s="203">
        <v>252</v>
      </c>
      <c r="B415" s="203">
        <v>252132</v>
      </c>
      <c r="C415" s="203">
        <v>5460</v>
      </c>
      <c r="D415" s="214">
        <v>-34.17</v>
      </c>
      <c r="E415" s="203">
        <v>42145</v>
      </c>
      <c r="F415" s="203" t="s">
        <v>62</v>
      </c>
      <c r="G415" s="203" t="s">
        <v>361</v>
      </c>
      <c r="H415" s="211" t="s">
        <v>361</v>
      </c>
      <c r="J415" s="211">
        <v>304086</v>
      </c>
      <c r="K415" s="203">
        <v>208715</v>
      </c>
      <c r="P415" s="203" t="s">
        <v>362</v>
      </c>
      <c r="T415" s="203">
        <v>5</v>
      </c>
      <c r="U415" s="203">
        <v>15</v>
      </c>
      <c r="V415" s="203">
        <v>4320</v>
      </c>
      <c r="X415" s="203" t="s">
        <v>216</v>
      </c>
      <c r="Y415" s="203">
        <v>182</v>
      </c>
      <c r="Z415" s="203" t="s">
        <v>217</v>
      </c>
      <c r="AA415" s="203" t="s">
        <v>218</v>
      </c>
      <c r="AB415" s="203">
        <v>3</v>
      </c>
    </row>
    <row r="416" spans="1:28">
      <c r="A416" s="203">
        <v>252</v>
      </c>
      <c r="B416" s="203">
        <v>252132</v>
      </c>
      <c r="C416" s="203">
        <v>5460</v>
      </c>
      <c r="D416" s="214">
        <v>-13.26</v>
      </c>
      <c r="E416" s="203">
        <v>42164</v>
      </c>
      <c r="F416" s="203" t="s">
        <v>62</v>
      </c>
      <c r="G416" s="203" t="s">
        <v>361</v>
      </c>
      <c r="H416" s="211" t="s">
        <v>361</v>
      </c>
      <c r="J416" s="211">
        <v>304290</v>
      </c>
      <c r="K416" s="203">
        <v>209899</v>
      </c>
      <c r="P416" s="203" t="s">
        <v>362</v>
      </c>
      <c r="T416" s="203">
        <v>6</v>
      </c>
      <c r="U416" s="203">
        <v>15</v>
      </c>
      <c r="X416" s="203" t="s">
        <v>216</v>
      </c>
      <c r="Y416" s="203">
        <v>182</v>
      </c>
      <c r="Z416" s="203" t="s">
        <v>217</v>
      </c>
      <c r="AA416" s="203" t="s">
        <v>218</v>
      </c>
      <c r="AB416" s="203">
        <v>5</v>
      </c>
    </row>
    <row r="417" spans="1:28">
      <c r="A417" s="203">
        <v>252</v>
      </c>
      <c r="B417" s="203">
        <v>252132</v>
      </c>
      <c r="C417" s="203">
        <v>5460</v>
      </c>
      <c r="D417" s="214">
        <v>-11079.91</v>
      </c>
      <c r="E417" s="203">
        <v>42171</v>
      </c>
      <c r="F417" s="203" t="s">
        <v>62</v>
      </c>
      <c r="G417" s="203" t="s">
        <v>361</v>
      </c>
      <c r="H417" s="211" t="s">
        <v>361</v>
      </c>
      <c r="J417" s="211">
        <v>304312</v>
      </c>
      <c r="K417" s="203">
        <v>210427</v>
      </c>
      <c r="P417" s="203" t="s">
        <v>362</v>
      </c>
      <c r="T417" s="203">
        <v>6</v>
      </c>
      <c r="U417" s="203">
        <v>15</v>
      </c>
      <c r="V417" s="203">
        <v>837680</v>
      </c>
      <c r="X417" s="203" t="s">
        <v>216</v>
      </c>
      <c r="Y417" s="203">
        <v>182</v>
      </c>
      <c r="Z417" s="203" t="s">
        <v>217</v>
      </c>
      <c r="AA417" s="203" t="s">
        <v>218</v>
      </c>
      <c r="AB417" s="203">
        <v>6</v>
      </c>
    </row>
    <row r="418" spans="1:28">
      <c r="A418" s="203">
        <v>252</v>
      </c>
      <c r="B418" s="203">
        <v>252132</v>
      </c>
      <c r="C418" s="203">
        <v>5460</v>
      </c>
      <c r="D418" s="214">
        <v>99.77</v>
      </c>
      <c r="E418" s="203">
        <v>42170</v>
      </c>
      <c r="F418" s="203" t="s">
        <v>62</v>
      </c>
      <c r="G418" s="203" t="s">
        <v>361</v>
      </c>
      <c r="H418" s="211" t="s">
        <v>361</v>
      </c>
      <c r="J418" s="211">
        <v>304315</v>
      </c>
      <c r="K418" s="203">
        <v>210454</v>
      </c>
      <c r="P418" s="203" t="s">
        <v>362</v>
      </c>
      <c r="T418" s="203">
        <v>6</v>
      </c>
      <c r="U418" s="203">
        <v>15</v>
      </c>
      <c r="V418" s="203">
        <v>3240</v>
      </c>
      <c r="X418" s="203" t="s">
        <v>216</v>
      </c>
      <c r="Y418" s="203">
        <v>182</v>
      </c>
      <c r="Z418" s="203" t="s">
        <v>217</v>
      </c>
      <c r="AA418" s="203" t="s">
        <v>218</v>
      </c>
      <c r="AB418" s="203">
        <v>6</v>
      </c>
    </row>
    <row r="419" spans="1:28">
      <c r="A419" s="203">
        <v>252</v>
      </c>
      <c r="B419" s="203">
        <v>252132</v>
      </c>
      <c r="C419" s="203">
        <v>5460</v>
      </c>
      <c r="D419" s="214">
        <v>-13.65</v>
      </c>
      <c r="E419" s="203">
        <v>42172</v>
      </c>
      <c r="F419" s="203" t="s">
        <v>62</v>
      </c>
      <c r="G419" s="203" t="s">
        <v>361</v>
      </c>
      <c r="H419" s="211" t="s">
        <v>361</v>
      </c>
      <c r="J419" s="211">
        <v>304319</v>
      </c>
      <c r="K419" s="203">
        <v>210545</v>
      </c>
      <c r="P419" s="203" t="s">
        <v>362</v>
      </c>
      <c r="T419" s="203">
        <v>6</v>
      </c>
      <c r="U419" s="203">
        <v>15</v>
      </c>
      <c r="V419" s="203">
        <v>80</v>
      </c>
      <c r="X419" s="203" t="s">
        <v>216</v>
      </c>
      <c r="Y419" s="203">
        <v>182</v>
      </c>
      <c r="Z419" s="203" t="s">
        <v>217</v>
      </c>
      <c r="AA419" s="203" t="s">
        <v>218</v>
      </c>
      <c r="AB419" s="203">
        <v>2</v>
      </c>
    </row>
    <row r="420" spans="1:28">
      <c r="A420" s="203">
        <v>252</v>
      </c>
      <c r="B420" s="203">
        <v>252132</v>
      </c>
      <c r="C420" s="203">
        <v>5460</v>
      </c>
      <c r="D420" s="214">
        <v>-8.4</v>
      </c>
      <c r="E420" s="203">
        <v>42191</v>
      </c>
      <c r="F420" s="203" t="s">
        <v>62</v>
      </c>
      <c r="G420" s="203" t="s">
        <v>361</v>
      </c>
      <c r="H420" s="211" t="s">
        <v>361</v>
      </c>
      <c r="J420" s="211">
        <v>304813</v>
      </c>
      <c r="K420" s="203">
        <v>211915</v>
      </c>
      <c r="P420" s="203" t="s">
        <v>362</v>
      </c>
      <c r="T420" s="203">
        <v>7</v>
      </c>
      <c r="U420" s="203">
        <v>15</v>
      </c>
      <c r="X420" s="203" t="s">
        <v>216</v>
      </c>
      <c r="Y420" s="203">
        <v>182</v>
      </c>
      <c r="Z420" s="203" t="s">
        <v>217</v>
      </c>
      <c r="AA420" s="203" t="s">
        <v>218</v>
      </c>
      <c r="AB420" s="203">
        <v>6</v>
      </c>
    </row>
    <row r="421" spans="1:28">
      <c r="A421" s="203">
        <v>252</v>
      </c>
      <c r="B421" s="203">
        <v>252132</v>
      </c>
      <c r="C421" s="203">
        <v>5460</v>
      </c>
      <c r="D421" s="214">
        <v>-104.78</v>
      </c>
      <c r="E421" s="203">
        <v>42201</v>
      </c>
      <c r="F421" s="203" t="s">
        <v>62</v>
      </c>
      <c r="G421" s="203" t="s">
        <v>361</v>
      </c>
      <c r="H421" s="211" t="s">
        <v>361</v>
      </c>
      <c r="J421" s="211">
        <v>305203</v>
      </c>
      <c r="K421" s="203">
        <v>212920</v>
      </c>
      <c r="P421" s="203" t="s">
        <v>362</v>
      </c>
      <c r="T421" s="203">
        <v>7</v>
      </c>
      <c r="U421" s="203">
        <v>15</v>
      </c>
      <c r="V421" s="203">
        <v>7951</v>
      </c>
      <c r="X421" s="203" t="s">
        <v>216</v>
      </c>
      <c r="Y421" s="203">
        <v>182</v>
      </c>
      <c r="Z421" s="203" t="s">
        <v>217</v>
      </c>
      <c r="AA421" s="203" t="s">
        <v>218</v>
      </c>
      <c r="AB421" s="203">
        <v>4</v>
      </c>
    </row>
    <row r="422" spans="1:28">
      <c r="A422" s="203">
        <v>252</v>
      </c>
      <c r="B422" s="203">
        <v>252132</v>
      </c>
      <c r="C422" s="203">
        <v>5460</v>
      </c>
      <c r="D422" s="214">
        <v>-10323.17</v>
      </c>
      <c r="E422" s="203">
        <v>42200</v>
      </c>
      <c r="F422" s="203" t="s">
        <v>62</v>
      </c>
      <c r="G422" s="203" t="s">
        <v>361</v>
      </c>
      <c r="H422" s="211" t="s">
        <v>361</v>
      </c>
      <c r="J422" s="211">
        <v>305205</v>
      </c>
      <c r="K422" s="203">
        <v>212926</v>
      </c>
      <c r="P422" s="203" t="s">
        <v>362</v>
      </c>
      <c r="T422" s="203">
        <v>7</v>
      </c>
      <c r="U422" s="203">
        <v>15</v>
      </c>
      <c r="V422" s="203">
        <v>746110</v>
      </c>
      <c r="X422" s="203" t="s">
        <v>216</v>
      </c>
      <c r="Y422" s="203">
        <v>182</v>
      </c>
      <c r="Z422" s="203" t="s">
        <v>217</v>
      </c>
      <c r="AA422" s="203" t="s">
        <v>218</v>
      </c>
      <c r="AB422" s="203">
        <v>5</v>
      </c>
    </row>
    <row r="423" spans="1:28">
      <c r="A423" s="203">
        <v>252</v>
      </c>
      <c r="B423" s="203">
        <v>252132</v>
      </c>
      <c r="C423" s="203">
        <v>5460</v>
      </c>
      <c r="D423" s="214">
        <v>-4.8600000000000003</v>
      </c>
      <c r="E423" s="203">
        <v>42212</v>
      </c>
      <c r="F423" s="203" t="s">
        <v>62</v>
      </c>
      <c r="G423" s="203" t="s">
        <v>361</v>
      </c>
      <c r="H423" s="211" t="s">
        <v>361</v>
      </c>
      <c r="J423" s="211">
        <v>305330</v>
      </c>
      <c r="K423" s="203">
        <v>213668</v>
      </c>
      <c r="P423" s="203" t="s">
        <v>362</v>
      </c>
      <c r="T423" s="203">
        <v>7</v>
      </c>
      <c r="U423" s="203">
        <v>15</v>
      </c>
      <c r="X423" s="203" t="s">
        <v>216</v>
      </c>
      <c r="Y423" s="203">
        <v>182</v>
      </c>
      <c r="Z423" s="203" t="s">
        <v>217</v>
      </c>
      <c r="AA423" s="203" t="s">
        <v>218</v>
      </c>
      <c r="AB423" s="203">
        <v>5</v>
      </c>
    </row>
    <row r="424" spans="1:28">
      <c r="A424" s="203">
        <v>252</v>
      </c>
      <c r="B424" s="203">
        <v>252132</v>
      </c>
      <c r="C424" s="203">
        <v>5460</v>
      </c>
      <c r="D424" s="214">
        <v>459.7</v>
      </c>
      <c r="E424" s="203">
        <v>42206</v>
      </c>
      <c r="F424" s="203" t="s">
        <v>62</v>
      </c>
      <c r="G424" s="203" t="s">
        <v>361</v>
      </c>
      <c r="H424" s="211" t="s">
        <v>361</v>
      </c>
      <c r="J424" s="211">
        <v>305332</v>
      </c>
      <c r="K424" s="203">
        <v>213688</v>
      </c>
      <c r="P424" s="203" t="s">
        <v>362</v>
      </c>
      <c r="T424" s="203">
        <v>7</v>
      </c>
      <c r="U424" s="203">
        <v>15</v>
      </c>
      <c r="X424" s="203" t="s">
        <v>216</v>
      </c>
      <c r="Y424" s="203">
        <v>182</v>
      </c>
      <c r="Z424" s="203" t="s">
        <v>217</v>
      </c>
      <c r="AA424" s="203" t="s">
        <v>218</v>
      </c>
      <c r="AB424" s="203">
        <v>6</v>
      </c>
    </row>
    <row r="425" spans="1:28">
      <c r="A425" s="203">
        <v>252</v>
      </c>
      <c r="B425" s="203">
        <v>252132</v>
      </c>
      <c r="C425" s="203">
        <v>5460</v>
      </c>
      <c r="D425" s="214">
        <v>-10.59</v>
      </c>
      <c r="E425" s="203">
        <v>42221</v>
      </c>
      <c r="F425" s="203" t="s">
        <v>62</v>
      </c>
      <c r="G425" s="203" t="s">
        <v>361</v>
      </c>
      <c r="H425" s="211" t="s">
        <v>361</v>
      </c>
      <c r="J425" s="211">
        <v>305463</v>
      </c>
      <c r="K425" s="203">
        <v>214694</v>
      </c>
      <c r="P425" s="203" t="s">
        <v>362</v>
      </c>
      <c r="T425" s="203">
        <v>8</v>
      </c>
      <c r="U425" s="203">
        <v>15</v>
      </c>
      <c r="V425" s="203">
        <v>270</v>
      </c>
      <c r="X425" s="203" t="s">
        <v>216</v>
      </c>
      <c r="Y425" s="203">
        <v>182</v>
      </c>
      <c r="Z425" s="203" t="s">
        <v>217</v>
      </c>
      <c r="AA425" s="203" t="s">
        <v>218</v>
      </c>
      <c r="AB425" s="203">
        <v>5</v>
      </c>
    </row>
    <row r="426" spans="1:28">
      <c r="A426" s="203">
        <v>252</v>
      </c>
      <c r="B426" s="203">
        <v>252132</v>
      </c>
      <c r="C426" s="203">
        <v>5460</v>
      </c>
      <c r="D426" s="214">
        <v>-82.74</v>
      </c>
      <c r="E426" s="203">
        <v>42233</v>
      </c>
      <c r="F426" s="203" t="s">
        <v>62</v>
      </c>
      <c r="G426" s="203" t="s">
        <v>361</v>
      </c>
      <c r="H426" s="211" t="s">
        <v>361</v>
      </c>
      <c r="J426" s="211">
        <v>305613</v>
      </c>
      <c r="K426" s="203">
        <v>215673</v>
      </c>
      <c r="P426" s="203" t="s">
        <v>362</v>
      </c>
      <c r="T426" s="203">
        <v>8</v>
      </c>
      <c r="U426" s="203">
        <v>15</v>
      </c>
      <c r="V426" s="203">
        <v>657</v>
      </c>
      <c r="X426" s="203" t="s">
        <v>216</v>
      </c>
      <c r="Y426" s="203">
        <v>182</v>
      </c>
      <c r="Z426" s="203" t="s">
        <v>217</v>
      </c>
      <c r="AA426" s="203" t="s">
        <v>218</v>
      </c>
      <c r="AB426" s="203">
        <v>4</v>
      </c>
    </row>
    <row r="427" spans="1:28">
      <c r="A427" s="203">
        <v>252</v>
      </c>
      <c r="B427" s="203">
        <v>252132</v>
      </c>
      <c r="C427" s="203">
        <v>5460</v>
      </c>
      <c r="D427" s="214">
        <v>-10316.700000000001</v>
      </c>
      <c r="E427" s="203">
        <v>42232</v>
      </c>
      <c r="F427" s="203" t="s">
        <v>62</v>
      </c>
      <c r="G427" s="203" t="s">
        <v>361</v>
      </c>
      <c r="H427" s="211" t="s">
        <v>361</v>
      </c>
      <c r="J427" s="211">
        <v>305614</v>
      </c>
      <c r="K427" s="203">
        <v>215687</v>
      </c>
      <c r="P427" s="203" t="s">
        <v>362</v>
      </c>
      <c r="T427" s="203">
        <v>8</v>
      </c>
      <c r="U427" s="203">
        <v>15</v>
      </c>
      <c r="V427" s="203">
        <v>681752</v>
      </c>
      <c r="X427" s="203" t="s">
        <v>216</v>
      </c>
      <c r="Y427" s="203">
        <v>182</v>
      </c>
      <c r="Z427" s="203" t="s">
        <v>217</v>
      </c>
      <c r="AA427" s="203" t="s">
        <v>218</v>
      </c>
      <c r="AB427" s="203">
        <v>7</v>
      </c>
    </row>
    <row r="428" spans="1:28">
      <c r="A428" s="203">
        <v>252</v>
      </c>
      <c r="B428" s="203">
        <v>252132</v>
      </c>
      <c r="C428" s="203">
        <v>5460</v>
      </c>
      <c r="D428" s="214">
        <v>-6.63</v>
      </c>
      <c r="E428" s="203">
        <v>42243</v>
      </c>
      <c r="F428" s="203" t="s">
        <v>62</v>
      </c>
      <c r="G428" s="203" t="s">
        <v>361</v>
      </c>
      <c r="H428" s="211" t="s">
        <v>361</v>
      </c>
      <c r="J428" s="211">
        <v>305678</v>
      </c>
      <c r="K428" s="203">
        <v>216788</v>
      </c>
      <c r="P428" s="203" t="s">
        <v>362</v>
      </c>
      <c r="T428" s="203">
        <v>8</v>
      </c>
      <c r="U428" s="203">
        <v>15</v>
      </c>
      <c r="X428" s="203" t="s">
        <v>216</v>
      </c>
      <c r="Y428" s="203">
        <v>182</v>
      </c>
      <c r="Z428" s="203" t="s">
        <v>217</v>
      </c>
      <c r="AA428" s="203" t="s">
        <v>218</v>
      </c>
      <c r="AB428" s="203">
        <v>5</v>
      </c>
    </row>
    <row r="429" spans="1:28">
      <c r="A429" s="203">
        <v>252</v>
      </c>
      <c r="B429" s="203">
        <v>252132</v>
      </c>
      <c r="C429" s="203">
        <v>5460</v>
      </c>
      <c r="D429" s="214">
        <v>-8.84</v>
      </c>
      <c r="E429" s="203">
        <v>42248</v>
      </c>
      <c r="F429" s="203" t="s">
        <v>62</v>
      </c>
      <c r="G429" s="203" t="s">
        <v>361</v>
      </c>
      <c r="H429" s="211" t="s">
        <v>361</v>
      </c>
      <c r="J429" s="211">
        <v>305701</v>
      </c>
      <c r="K429" s="203">
        <v>217001</v>
      </c>
      <c r="P429" s="203" t="s">
        <v>362</v>
      </c>
      <c r="T429" s="203">
        <v>9</v>
      </c>
      <c r="U429" s="203">
        <v>15</v>
      </c>
      <c r="X429" s="203" t="s">
        <v>216</v>
      </c>
      <c r="Y429" s="203">
        <v>182</v>
      </c>
      <c r="Z429" s="203" t="s">
        <v>217</v>
      </c>
      <c r="AA429" s="203" t="s">
        <v>218</v>
      </c>
      <c r="AB429" s="203">
        <v>5</v>
      </c>
    </row>
    <row r="430" spans="1:28">
      <c r="A430" s="203">
        <v>252</v>
      </c>
      <c r="B430" s="203">
        <v>252132</v>
      </c>
      <c r="C430" s="203">
        <v>5460</v>
      </c>
      <c r="D430" s="214">
        <v>-10.11</v>
      </c>
      <c r="E430" s="203">
        <v>42254</v>
      </c>
      <c r="F430" s="203" t="s">
        <v>62</v>
      </c>
      <c r="G430" s="203" t="s">
        <v>361</v>
      </c>
      <c r="H430" s="211" t="s">
        <v>361</v>
      </c>
      <c r="J430" s="211">
        <v>305784</v>
      </c>
      <c r="K430" s="203">
        <v>217416</v>
      </c>
      <c r="P430" s="203" t="s">
        <v>362</v>
      </c>
      <c r="T430" s="203">
        <v>9</v>
      </c>
      <c r="U430" s="203">
        <v>15</v>
      </c>
      <c r="V430" s="203">
        <v>80</v>
      </c>
      <c r="X430" s="203" t="s">
        <v>216</v>
      </c>
      <c r="Y430" s="203">
        <v>182</v>
      </c>
      <c r="Z430" s="203" t="s">
        <v>217</v>
      </c>
      <c r="AA430" s="203" t="s">
        <v>218</v>
      </c>
      <c r="AB430" s="203">
        <v>4</v>
      </c>
    </row>
    <row r="431" spans="1:28">
      <c r="A431" s="203">
        <v>252</v>
      </c>
      <c r="B431" s="203">
        <v>252132</v>
      </c>
      <c r="C431" s="203">
        <v>5460</v>
      </c>
      <c r="D431" s="214">
        <v>-19.41</v>
      </c>
      <c r="E431" s="203">
        <v>42260</v>
      </c>
      <c r="F431" s="203" t="s">
        <v>62</v>
      </c>
      <c r="G431" s="203" t="s">
        <v>361</v>
      </c>
      <c r="H431" s="211" t="s">
        <v>361</v>
      </c>
      <c r="J431" s="211">
        <v>305841</v>
      </c>
      <c r="K431" s="203">
        <v>217905</v>
      </c>
      <c r="P431" s="203" t="s">
        <v>362</v>
      </c>
      <c r="T431" s="203">
        <v>9</v>
      </c>
      <c r="U431" s="203">
        <v>15</v>
      </c>
      <c r="V431" s="203">
        <v>1270</v>
      </c>
      <c r="X431" s="203" t="s">
        <v>216</v>
      </c>
      <c r="Y431" s="203">
        <v>182</v>
      </c>
      <c r="Z431" s="203" t="s">
        <v>217</v>
      </c>
      <c r="AA431" s="203" t="s">
        <v>218</v>
      </c>
      <c r="AB431" s="203">
        <v>3</v>
      </c>
    </row>
    <row r="432" spans="1:28">
      <c r="A432" s="203">
        <v>252</v>
      </c>
      <c r="B432" s="203">
        <v>252132</v>
      </c>
      <c r="C432" s="203">
        <v>5460</v>
      </c>
      <c r="D432" s="214">
        <v>-10307.59</v>
      </c>
      <c r="E432" s="203">
        <v>42263</v>
      </c>
      <c r="F432" s="203" t="s">
        <v>62</v>
      </c>
      <c r="G432" s="203" t="s">
        <v>361</v>
      </c>
      <c r="H432" s="211" t="s">
        <v>361</v>
      </c>
      <c r="J432" s="211">
        <v>305875</v>
      </c>
      <c r="K432" s="203">
        <v>218387</v>
      </c>
      <c r="P432" s="203" t="s">
        <v>362</v>
      </c>
      <c r="T432" s="203">
        <v>9</v>
      </c>
      <c r="U432" s="203">
        <v>15</v>
      </c>
      <c r="V432" s="203">
        <v>666590</v>
      </c>
      <c r="X432" s="203" t="s">
        <v>216</v>
      </c>
      <c r="Y432" s="203">
        <v>182</v>
      </c>
      <c r="Z432" s="203" t="s">
        <v>217</v>
      </c>
      <c r="AA432" s="203" t="s">
        <v>218</v>
      </c>
      <c r="AB432" s="203">
        <v>7</v>
      </c>
    </row>
    <row r="433" spans="1:28">
      <c r="A433" s="203">
        <v>252</v>
      </c>
      <c r="B433" s="203">
        <v>252132</v>
      </c>
      <c r="C433" s="203">
        <v>5460</v>
      </c>
      <c r="D433" s="214">
        <v>-13.7</v>
      </c>
      <c r="E433" s="203">
        <v>42264</v>
      </c>
      <c r="F433" s="203" t="s">
        <v>62</v>
      </c>
      <c r="G433" s="203" t="s">
        <v>361</v>
      </c>
      <c r="H433" s="211" t="s">
        <v>361</v>
      </c>
      <c r="J433" s="211">
        <v>305927</v>
      </c>
      <c r="K433" s="203">
        <v>219051</v>
      </c>
      <c r="P433" s="203" t="s">
        <v>362</v>
      </c>
      <c r="T433" s="203">
        <v>9</v>
      </c>
      <c r="U433" s="203">
        <v>15</v>
      </c>
      <c r="V433" s="203">
        <v>90</v>
      </c>
      <c r="X433" s="203" t="s">
        <v>216</v>
      </c>
      <c r="Y433" s="203">
        <v>254</v>
      </c>
      <c r="Z433" s="203" t="s">
        <v>217</v>
      </c>
      <c r="AA433" s="203" t="s">
        <v>218</v>
      </c>
      <c r="AB433" s="203">
        <v>2</v>
      </c>
    </row>
    <row r="434" spans="1:28">
      <c r="A434" s="203">
        <v>252</v>
      </c>
      <c r="B434" s="203">
        <v>252132</v>
      </c>
      <c r="C434" s="203">
        <v>5460</v>
      </c>
      <c r="D434" s="214">
        <v>-30.94</v>
      </c>
      <c r="E434" s="203">
        <v>42283</v>
      </c>
      <c r="F434" s="203" t="s">
        <v>62</v>
      </c>
      <c r="G434" s="203" t="s">
        <v>361</v>
      </c>
      <c r="H434" s="211" t="s">
        <v>361</v>
      </c>
      <c r="J434" s="211">
        <v>306072</v>
      </c>
      <c r="K434" s="203">
        <v>219837</v>
      </c>
      <c r="P434" s="203" t="s">
        <v>362</v>
      </c>
      <c r="T434" s="203">
        <v>10</v>
      </c>
      <c r="U434" s="203">
        <v>15</v>
      </c>
      <c r="V434" s="203">
        <v>1460</v>
      </c>
      <c r="X434" s="203" t="s">
        <v>216</v>
      </c>
      <c r="Y434" s="203">
        <v>252</v>
      </c>
      <c r="Z434" s="203" t="s">
        <v>217</v>
      </c>
      <c r="AA434" s="203" t="s">
        <v>218</v>
      </c>
      <c r="AB434" s="203">
        <v>1</v>
      </c>
    </row>
    <row r="435" spans="1:28">
      <c r="A435" s="203">
        <v>252</v>
      </c>
      <c r="B435" s="203">
        <v>252132</v>
      </c>
      <c r="C435" s="203">
        <v>5460</v>
      </c>
      <c r="D435" s="214">
        <v>-16.2</v>
      </c>
      <c r="E435" s="203">
        <v>42281</v>
      </c>
      <c r="F435" s="203" t="s">
        <v>62</v>
      </c>
      <c r="G435" s="203" t="s">
        <v>361</v>
      </c>
      <c r="H435" s="211" t="s">
        <v>361</v>
      </c>
      <c r="J435" s="211">
        <v>306131</v>
      </c>
      <c r="K435" s="203">
        <v>220091</v>
      </c>
      <c r="P435" s="203" t="s">
        <v>362</v>
      </c>
      <c r="T435" s="203">
        <v>10</v>
      </c>
      <c r="U435" s="203">
        <v>15</v>
      </c>
      <c r="V435" s="203">
        <v>1430</v>
      </c>
      <c r="X435" s="203" t="s">
        <v>216</v>
      </c>
      <c r="Y435" s="203">
        <v>182</v>
      </c>
      <c r="Z435" s="203" t="s">
        <v>217</v>
      </c>
      <c r="AA435" s="203" t="s">
        <v>218</v>
      </c>
      <c r="AB435" s="203">
        <v>3</v>
      </c>
    </row>
    <row r="436" spans="1:28">
      <c r="A436" s="203">
        <v>252</v>
      </c>
      <c r="B436" s="203">
        <v>252132</v>
      </c>
      <c r="C436" s="203">
        <v>5460</v>
      </c>
      <c r="D436" s="214">
        <v>-11018.75</v>
      </c>
      <c r="E436" s="203">
        <v>42292</v>
      </c>
      <c r="F436" s="203" t="s">
        <v>62</v>
      </c>
      <c r="G436" s="203" t="s">
        <v>361</v>
      </c>
      <c r="H436" s="211" t="s">
        <v>361</v>
      </c>
      <c r="J436" s="211">
        <v>306159</v>
      </c>
      <c r="K436" s="203">
        <v>220592</v>
      </c>
      <c r="P436" s="203" t="s">
        <v>362</v>
      </c>
      <c r="T436" s="203">
        <v>10</v>
      </c>
      <c r="U436" s="203">
        <v>15</v>
      </c>
      <c r="V436" s="203">
        <v>807929</v>
      </c>
      <c r="X436" s="203" t="s">
        <v>216</v>
      </c>
      <c r="Y436" s="203">
        <v>356</v>
      </c>
      <c r="Z436" s="203" t="s">
        <v>217</v>
      </c>
      <c r="AA436" s="203" t="s">
        <v>218</v>
      </c>
      <c r="AB436" s="203">
        <v>4</v>
      </c>
    </row>
    <row r="437" spans="1:28">
      <c r="A437" s="203">
        <v>252</v>
      </c>
      <c r="B437" s="203">
        <v>252132</v>
      </c>
      <c r="C437" s="203">
        <v>5460</v>
      </c>
      <c r="D437" s="214">
        <v>-30.98</v>
      </c>
      <c r="E437" s="203">
        <v>42288</v>
      </c>
      <c r="F437" s="203" t="s">
        <v>62</v>
      </c>
      <c r="G437" s="203" t="s">
        <v>361</v>
      </c>
      <c r="H437" s="211" t="s">
        <v>361</v>
      </c>
      <c r="J437" s="211">
        <v>306168</v>
      </c>
      <c r="K437" s="203">
        <v>220734</v>
      </c>
      <c r="P437" s="203" t="s">
        <v>362</v>
      </c>
      <c r="T437" s="203">
        <v>10</v>
      </c>
      <c r="U437" s="203">
        <v>15</v>
      </c>
      <c r="V437" s="203">
        <v>920</v>
      </c>
      <c r="X437" s="203" t="s">
        <v>216</v>
      </c>
      <c r="Y437" s="203">
        <v>182</v>
      </c>
      <c r="Z437" s="203" t="s">
        <v>217</v>
      </c>
      <c r="AA437" s="203" t="s">
        <v>218</v>
      </c>
      <c r="AB437" s="203">
        <v>2</v>
      </c>
    </row>
    <row r="438" spans="1:28">
      <c r="A438" s="203">
        <v>252</v>
      </c>
      <c r="B438" s="203">
        <v>252132</v>
      </c>
      <c r="C438" s="203">
        <v>5460</v>
      </c>
      <c r="D438" s="214">
        <v>-4.37</v>
      </c>
      <c r="E438" s="203">
        <v>42302</v>
      </c>
      <c r="F438" s="203" t="s">
        <v>62</v>
      </c>
      <c r="G438" s="203" t="s">
        <v>361</v>
      </c>
      <c r="H438" s="211" t="s">
        <v>361</v>
      </c>
      <c r="J438" s="211">
        <v>306200</v>
      </c>
      <c r="K438" s="203">
        <v>221081</v>
      </c>
      <c r="P438" s="203" t="s">
        <v>362</v>
      </c>
      <c r="T438" s="203">
        <v>10</v>
      </c>
      <c r="U438" s="203">
        <v>15</v>
      </c>
      <c r="V438" s="203">
        <v>80</v>
      </c>
      <c r="X438" s="203" t="s">
        <v>216</v>
      </c>
      <c r="Y438" s="203">
        <v>182</v>
      </c>
      <c r="Z438" s="203" t="s">
        <v>217</v>
      </c>
      <c r="AA438" s="203" t="s">
        <v>218</v>
      </c>
      <c r="AB438" s="203">
        <v>2</v>
      </c>
    </row>
    <row r="439" spans="1:28">
      <c r="A439" s="203">
        <v>252</v>
      </c>
      <c r="B439" s="203">
        <v>252132</v>
      </c>
      <c r="C439" s="203">
        <v>5460</v>
      </c>
      <c r="D439" s="214">
        <v>-14.58</v>
      </c>
      <c r="E439" s="203">
        <v>42306</v>
      </c>
      <c r="F439" s="203" t="s">
        <v>62</v>
      </c>
      <c r="G439" s="203" t="s">
        <v>361</v>
      </c>
      <c r="H439" s="211" t="s">
        <v>361</v>
      </c>
      <c r="J439" s="211">
        <v>306234</v>
      </c>
      <c r="K439" s="203">
        <v>221532</v>
      </c>
      <c r="P439" s="203" t="s">
        <v>362</v>
      </c>
      <c r="T439" s="203">
        <v>10</v>
      </c>
      <c r="U439" s="203">
        <v>15</v>
      </c>
      <c r="V439" s="203">
        <v>90</v>
      </c>
      <c r="X439" s="203" t="s">
        <v>216</v>
      </c>
      <c r="Y439" s="203">
        <v>252</v>
      </c>
      <c r="Z439" s="203" t="s">
        <v>217</v>
      </c>
      <c r="AA439" s="203" t="s">
        <v>218</v>
      </c>
      <c r="AB439" s="203">
        <v>1</v>
      </c>
    </row>
    <row r="440" spans="1:28">
      <c r="A440" s="203">
        <v>252</v>
      </c>
      <c r="B440" s="203">
        <v>252132</v>
      </c>
      <c r="C440" s="203">
        <v>5460</v>
      </c>
      <c r="D440" s="214">
        <v>-14.41</v>
      </c>
      <c r="E440" s="203">
        <v>42304</v>
      </c>
      <c r="F440" s="203" t="s">
        <v>62</v>
      </c>
      <c r="G440" s="203" t="s">
        <v>361</v>
      </c>
      <c r="H440" s="211" t="s">
        <v>361</v>
      </c>
      <c r="J440" s="211">
        <v>306235</v>
      </c>
      <c r="K440" s="203">
        <v>221542</v>
      </c>
      <c r="P440" s="203" t="s">
        <v>362</v>
      </c>
      <c r="T440" s="203">
        <v>10</v>
      </c>
      <c r="U440" s="203">
        <v>15</v>
      </c>
      <c r="V440" s="203">
        <v>1790</v>
      </c>
      <c r="X440" s="203" t="s">
        <v>216</v>
      </c>
      <c r="Y440" s="203">
        <v>182</v>
      </c>
      <c r="Z440" s="203" t="s">
        <v>217</v>
      </c>
      <c r="AA440" s="203" t="s">
        <v>218</v>
      </c>
      <c r="AB440" s="203">
        <v>3</v>
      </c>
    </row>
    <row r="441" spans="1:28">
      <c r="A441" s="203">
        <v>252</v>
      </c>
      <c r="B441" s="203">
        <v>252132</v>
      </c>
      <c r="C441" s="203">
        <v>5460</v>
      </c>
      <c r="D441" s="214">
        <v>-27.74</v>
      </c>
      <c r="E441" s="203">
        <v>42311</v>
      </c>
      <c r="F441" s="203" t="s">
        <v>62</v>
      </c>
      <c r="G441" s="203" t="s">
        <v>361</v>
      </c>
      <c r="H441" s="211" t="s">
        <v>361</v>
      </c>
      <c r="J441" s="211">
        <v>306295</v>
      </c>
      <c r="K441" s="203">
        <v>221929</v>
      </c>
      <c r="P441" s="203" t="s">
        <v>362</v>
      </c>
      <c r="T441" s="203">
        <v>11</v>
      </c>
      <c r="U441" s="203">
        <v>15</v>
      </c>
      <c r="V441" s="203">
        <v>70</v>
      </c>
      <c r="X441" s="203" t="s">
        <v>216</v>
      </c>
      <c r="Y441" s="203">
        <v>252</v>
      </c>
      <c r="Z441" s="203" t="s">
        <v>217</v>
      </c>
      <c r="AA441" s="203" t="s">
        <v>218</v>
      </c>
      <c r="AB441" s="203">
        <v>1</v>
      </c>
    </row>
    <row r="442" spans="1:28">
      <c r="A442" s="203">
        <v>252</v>
      </c>
      <c r="B442" s="203">
        <v>252132</v>
      </c>
      <c r="C442" s="203">
        <v>5460</v>
      </c>
      <c r="D442" s="214">
        <v>-55.6</v>
      </c>
      <c r="E442" s="203">
        <v>42323</v>
      </c>
      <c r="F442" s="203" t="s">
        <v>62</v>
      </c>
      <c r="G442" s="203" t="s">
        <v>361</v>
      </c>
      <c r="H442" s="211" t="s">
        <v>361</v>
      </c>
      <c r="J442" s="211">
        <v>306450</v>
      </c>
      <c r="K442" s="203">
        <v>222911</v>
      </c>
      <c r="P442" s="203" t="s">
        <v>362</v>
      </c>
      <c r="T442" s="203">
        <v>11</v>
      </c>
      <c r="U442" s="203">
        <v>15</v>
      </c>
      <c r="V442" s="203">
        <v>6010</v>
      </c>
      <c r="X442" s="203" t="s">
        <v>216</v>
      </c>
      <c r="Y442" s="203">
        <v>182</v>
      </c>
      <c r="Z442" s="203" t="s">
        <v>217</v>
      </c>
      <c r="AA442" s="203" t="s">
        <v>218</v>
      </c>
      <c r="AB442" s="203">
        <v>3</v>
      </c>
    </row>
    <row r="443" spans="1:28">
      <c r="A443" s="203">
        <v>252</v>
      </c>
      <c r="B443" s="203">
        <v>252132</v>
      </c>
      <c r="C443" s="203">
        <v>5460</v>
      </c>
      <c r="D443" s="214">
        <v>-13.26</v>
      </c>
      <c r="E443" s="203">
        <v>42326</v>
      </c>
      <c r="F443" s="203" t="s">
        <v>62</v>
      </c>
      <c r="G443" s="203" t="s">
        <v>361</v>
      </c>
      <c r="H443" s="211" t="s">
        <v>361</v>
      </c>
      <c r="J443" s="211">
        <v>306487</v>
      </c>
      <c r="K443" s="203">
        <v>223386</v>
      </c>
      <c r="P443" s="203" t="s">
        <v>362</v>
      </c>
      <c r="T443" s="203">
        <v>11</v>
      </c>
      <c r="U443" s="203">
        <v>15</v>
      </c>
      <c r="X443" s="203" t="s">
        <v>216</v>
      </c>
      <c r="Y443" s="203">
        <v>182</v>
      </c>
      <c r="Z443" s="203" t="s">
        <v>217</v>
      </c>
      <c r="AA443" s="203" t="s">
        <v>218</v>
      </c>
      <c r="AB443" s="203">
        <v>6</v>
      </c>
    </row>
    <row r="444" spans="1:28">
      <c r="A444" s="203">
        <v>252</v>
      </c>
      <c r="B444" s="203">
        <v>252132</v>
      </c>
      <c r="C444" s="203">
        <v>5460</v>
      </c>
      <c r="D444" s="214">
        <v>-11341.71</v>
      </c>
      <c r="E444" s="203">
        <v>42324</v>
      </c>
      <c r="F444" s="203" t="s">
        <v>62</v>
      </c>
      <c r="G444" s="203" t="s">
        <v>361</v>
      </c>
      <c r="H444" s="211" t="s">
        <v>361</v>
      </c>
      <c r="J444" s="211">
        <v>306488</v>
      </c>
      <c r="K444" s="203">
        <v>223395</v>
      </c>
      <c r="P444" s="203" t="s">
        <v>362</v>
      </c>
      <c r="T444" s="203">
        <v>11</v>
      </c>
      <c r="U444" s="203">
        <v>15</v>
      </c>
      <c r="V444" s="203">
        <v>935450</v>
      </c>
      <c r="X444" s="203" t="s">
        <v>216</v>
      </c>
      <c r="Y444" s="203">
        <v>182</v>
      </c>
      <c r="Z444" s="203" t="s">
        <v>217</v>
      </c>
      <c r="AA444" s="203" t="s">
        <v>218</v>
      </c>
      <c r="AB444" s="203">
        <v>9</v>
      </c>
    </row>
    <row r="445" spans="1:28">
      <c r="A445" s="203">
        <v>252</v>
      </c>
      <c r="B445" s="203">
        <v>252132</v>
      </c>
      <c r="C445" s="203">
        <v>5460</v>
      </c>
      <c r="D445" s="214">
        <v>-9.4600000000000009</v>
      </c>
      <c r="E445" s="203">
        <v>42331</v>
      </c>
      <c r="F445" s="203" t="s">
        <v>62</v>
      </c>
      <c r="G445" s="203" t="s">
        <v>361</v>
      </c>
      <c r="H445" s="211" t="s">
        <v>361</v>
      </c>
      <c r="J445" s="211">
        <v>306495</v>
      </c>
      <c r="K445" s="203">
        <v>223505</v>
      </c>
      <c r="P445" s="203" t="s">
        <v>362</v>
      </c>
      <c r="T445" s="203">
        <v>11</v>
      </c>
      <c r="U445" s="203">
        <v>15</v>
      </c>
      <c r="V445" s="203">
        <v>950</v>
      </c>
      <c r="X445" s="203" t="s">
        <v>216</v>
      </c>
      <c r="Y445" s="203">
        <v>182</v>
      </c>
      <c r="Z445" s="203" t="s">
        <v>217</v>
      </c>
      <c r="AA445" s="203" t="s">
        <v>218</v>
      </c>
      <c r="AB445" s="203">
        <v>2</v>
      </c>
    </row>
    <row r="446" spans="1:28">
      <c r="A446" s="203">
        <v>252</v>
      </c>
      <c r="B446" s="203">
        <v>252132</v>
      </c>
      <c r="C446" s="203">
        <v>5460</v>
      </c>
      <c r="D446" s="214">
        <v>-6.85</v>
      </c>
      <c r="E446" s="203">
        <v>42332</v>
      </c>
      <c r="F446" s="203" t="s">
        <v>62</v>
      </c>
      <c r="G446" s="203" t="s">
        <v>361</v>
      </c>
      <c r="H446" s="211" t="s">
        <v>361</v>
      </c>
      <c r="J446" s="211">
        <v>306500</v>
      </c>
      <c r="K446" s="203">
        <v>223631</v>
      </c>
      <c r="P446" s="203" t="s">
        <v>362</v>
      </c>
      <c r="T446" s="203">
        <v>11</v>
      </c>
      <c r="U446" s="203">
        <v>15</v>
      </c>
      <c r="V446" s="203">
        <v>320</v>
      </c>
      <c r="X446" s="203" t="s">
        <v>216</v>
      </c>
      <c r="Y446" s="203">
        <v>182</v>
      </c>
      <c r="Z446" s="203" t="s">
        <v>217</v>
      </c>
      <c r="AA446" s="203" t="s">
        <v>218</v>
      </c>
      <c r="AB446" s="203">
        <v>2</v>
      </c>
    </row>
    <row r="447" spans="1:28">
      <c r="A447" s="203">
        <v>252</v>
      </c>
      <c r="B447" s="203">
        <v>252132</v>
      </c>
      <c r="C447" s="203">
        <v>5460</v>
      </c>
      <c r="D447" s="214">
        <v>-14.56</v>
      </c>
      <c r="E447" s="203">
        <v>42345</v>
      </c>
      <c r="F447" s="203" t="s">
        <v>62</v>
      </c>
      <c r="G447" s="203" t="s">
        <v>361</v>
      </c>
      <c r="H447" s="211" t="s">
        <v>361</v>
      </c>
      <c r="J447" s="211">
        <v>306676</v>
      </c>
      <c r="K447" s="203">
        <v>224413</v>
      </c>
      <c r="P447" s="203" t="s">
        <v>362</v>
      </c>
      <c r="T447" s="203">
        <v>12</v>
      </c>
      <c r="U447" s="203">
        <v>15</v>
      </c>
      <c r="V447" s="203">
        <v>1000</v>
      </c>
      <c r="X447" s="203" t="s">
        <v>216</v>
      </c>
      <c r="Y447" s="203">
        <v>252</v>
      </c>
      <c r="Z447" s="203" t="s">
        <v>217</v>
      </c>
      <c r="AA447" s="203" t="s">
        <v>218</v>
      </c>
      <c r="AB447" s="203">
        <v>1</v>
      </c>
    </row>
    <row r="448" spans="1:28">
      <c r="A448" s="203">
        <v>252</v>
      </c>
      <c r="B448" s="203">
        <v>252132</v>
      </c>
      <c r="C448" s="203">
        <v>5460</v>
      </c>
      <c r="D448" s="214">
        <v>-11992.17</v>
      </c>
      <c r="E448" s="203">
        <v>42353</v>
      </c>
      <c r="F448" s="203" t="s">
        <v>62</v>
      </c>
      <c r="G448" s="203" t="s">
        <v>361</v>
      </c>
      <c r="H448" s="211" t="s">
        <v>361</v>
      </c>
      <c r="J448" s="211">
        <v>306733</v>
      </c>
      <c r="K448" s="203">
        <v>225073</v>
      </c>
      <c r="P448" s="203" t="s">
        <v>362</v>
      </c>
      <c r="T448" s="203">
        <v>12</v>
      </c>
      <c r="U448" s="203">
        <v>15</v>
      </c>
      <c r="V448" s="203">
        <v>1020130</v>
      </c>
      <c r="X448" s="203" t="s">
        <v>216</v>
      </c>
      <c r="Y448" s="203">
        <v>182</v>
      </c>
      <c r="Z448" s="203" t="s">
        <v>217</v>
      </c>
      <c r="AA448" s="203" t="s">
        <v>218</v>
      </c>
      <c r="AB448" s="203">
        <v>5</v>
      </c>
    </row>
    <row r="449" spans="1:28">
      <c r="A449" s="203">
        <v>252</v>
      </c>
      <c r="B449" s="203">
        <v>252132</v>
      </c>
      <c r="C449" s="203">
        <v>5460</v>
      </c>
      <c r="D449" s="214">
        <v>-23.62</v>
      </c>
      <c r="E449" s="203">
        <v>42354</v>
      </c>
      <c r="F449" s="203" t="s">
        <v>62</v>
      </c>
      <c r="G449" s="203" t="s">
        <v>361</v>
      </c>
      <c r="H449" s="211" t="s">
        <v>361</v>
      </c>
      <c r="J449" s="211">
        <v>306737</v>
      </c>
      <c r="K449" s="203">
        <v>225178</v>
      </c>
      <c r="P449" s="203" t="s">
        <v>362</v>
      </c>
      <c r="T449" s="203">
        <v>12</v>
      </c>
      <c r="U449" s="203">
        <v>15</v>
      </c>
      <c r="V449" s="203">
        <v>2140</v>
      </c>
      <c r="X449" s="203" t="s">
        <v>216</v>
      </c>
      <c r="Y449" s="203">
        <v>254</v>
      </c>
      <c r="Z449" s="203" t="s">
        <v>217</v>
      </c>
      <c r="AA449" s="203" t="s">
        <v>218</v>
      </c>
      <c r="AB449" s="203">
        <v>3</v>
      </c>
    </row>
    <row r="450" spans="1:28">
      <c r="A450" s="203">
        <v>252</v>
      </c>
      <c r="B450" s="203">
        <v>252132</v>
      </c>
      <c r="C450" s="203">
        <v>5460</v>
      </c>
      <c r="D450" s="214">
        <v>-121.05</v>
      </c>
      <c r="E450" s="203">
        <v>42358</v>
      </c>
      <c r="F450" s="203" t="s">
        <v>62</v>
      </c>
      <c r="G450" s="203" t="s">
        <v>361</v>
      </c>
      <c r="H450" s="211" t="s">
        <v>361</v>
      </c>
      <c r="J450" s="211">
        <v>306758</v>
      </c>
      <c r="K450" s="203">
        <v>225367</v>
      </c>
      <c r="P450" s="203" t="s">
        <v>362</v>
      </c>
      <c r="T450" s="203">
        <v>12</v>
      </c>
      <c r="U450" s="203">
        <v>15</v>
      </c>
      <c r="V450" s="203">
        <v>-480</v>
      </c>
      <c r="X450" s="203" t="s">
        <v>216</v>
      </c>
      <c r="Y450" s="203">
        <v>182</v>
      </c>
      <c r="Z450" s="203" t="s">
        <v>217</v>
      </c>
      <c r="AA450" s="203" t="s">
        <v>218</v>
      </c>
      <c r="AB450" s="203">
        <v>6</v>
      </c>
    </row>
    <row r="451" spans="1:28">
      <c r="A451" s="203">
        <v>252</v>
      </c>
      <c r="B451" s="203">
        <v>252132</v>
      </c>
      <c r="C451" s="203">
        <v>5460</v>
      </c>
      <c r="D451" s="214">
        <v>-7.81</v>
      </c>
      <c r="E451" s="203">
        <v>42360</v>
      </c>
      <c r="F451" s="203" t="s">
        <v>62</v>
      </c>
      <c r="G451" s="203" t="s">
        <v>361</v>
      </c>
      <c r="H451" s="211" t="s">
        <v>361</v>
      </c>
      <c r="J451" s="211">
        <v>306772</v>
      </c>
      <c r="K451" s="203">
        <v>225560</v>
      </c>
      <c r="P451" s="203" t="s">
        <v>362</v>
      </c>
      <c r="T451" s="203">
        <v>12</v>
      </c>
      <c r="U451" s="203">
        <v>15</v>
      </c>
      <c r="V451" s="203">
        <v>610</v>
      </c>
      <c r="X451" s="203" t="s">
        <v>216</v>
      </c>
      <c r="Y451" s="203">
        <v>252</v>
      </c>
      <c r="Z451" s="203" t="s">
        <v>217</v>
      </c>
      <c r="AA451" s="203" t="s">
        <v>218</v>
      </c>
      <c r="AB451" s="203">
        <v>1</v>
      </c>
    </row>
    <row r="452" spans="1:28">
      <c r="A452" s="203">
        <v>252</v>
      </c>
      <c r="B452" s="203">
        <v>252132</v>
      </c>
      <c r="C452" s="203">
        <v>5460</v>
      </c>
      <c r="D452" s="214">
        <v>14.52</v>
      </c>
      <c r="E452" s="203">
        <v>42366</v>
      </c>
      <c r="F452" s="203" t="s">
        <v>62</v>
      </c>
      <c r="G452" s="203" t="s">
        <v>361</v>
      </c>
      <c r="H452" s="211" t="s">
        <v>361</v>
      </c>
      <c r="J452" s="211">
        <v>306789</v>
      </c>
      <c r="K452" s="203">
        <v>225723</v>
      </c>
      <c r="P452" s="203" t="s">
        <v>362</v>
      </c>
      <c r="T452" s="203">
        <v>12</v>
      </c>
      <c r="U452" s="203">
        <v>15</v>
      </c>
      <c r="V452" s="203">
        <v>-3000</v>
      </c>
      <c r="X452" s="203" t="s">
        <v>216</v>
      </c>
      <c r="Y452" s="203">
        <v>182</v>
      </c>
      <c r="Z452" s="203" t="s">
        <v>217</v>
      </c>
      <c r="AA452" s="203" t="s">
        <v>218</v>
      </c>
      <c r="AB452" s="203">
        <v>4</v>
      </c>
    </row>
    <row r="453" spans="1:28">
      <c r="A453" s="203">
        <v>252</v>
      </c>
      <c r="B453" s="203">
        <v>252132</v>
      </c>
      <c r="C453" s="203">
        <v>5460</v>
      </c>
      <c r="D453" s="214">
        <v>13477.69</v>
      </c>
      <c r="E453" s="203">
        <v>42035</v>
      </c>
      <c r="F453" s="203" t="s">
        <v>62</v>
      </c>
      <c r="G453" s="203" t="s">
        <v>363</v>
      </c>
      <c r="H453" s="211" t="s">
        <v>363</v>
      </c>
      <c r="J453" s="211">
        <v>303023</v>
      </c>
      <c r="K453" s="203">
        <v>200339</v>
      </c>
      <c r="O453" s="203" t="s">
        <v>222</v>
      </c>
      <c r="P453" s="203" t="s">
        <v>215</v>
      </c>
      <c r="T453" s="203">
        <v>1</v>
      </c>
      <c r="U453" s="203">
        <v>15</v>
      </c>
      <c r="X453" s="203" t="s">
        <v>216</v>
      </c>
      <c r="Y453" s="203">
        <v>252</v>
      </c>
      <c r="Z453" s="203" t="s">
        <v>217</v>
      </c>
      <c r="AA453" s="203" t="s">
        <v>218</v>
      </c>
      <c r="AB453" s="203">
        <v>3</v>
      </c>
    </row>
    <row r="454" spans="1:28">
      <c r="A454" s="203">
        <v>252</v>
      </c>
      <c r="B454" s="203">
        <v>252132</v>
      </c>
      <c r="C454" s="203">
        <v>5460</v>
      </c>
      <c r="D454" s="214">
        <v>-13477.69</v>
      </c>
      <c r="E454" s="203">
        <v>42035</v>
      </c>
      <c r="F454" s="203" t="s">
        <v>62</v>
      </c>
      <c r="G454" s="203" t="s">
        <v>363</v>
      </c>
      <c r="H454" s="211" t="s">
        <v>363</v>
      </c>
      <c r="J454" s="211">
        <v>303023</v>
      </c>
      <c r="K454" s="203">
        <v>200339</v>
      </c>
      <c r="O454" s="203" t="s">
        <v>222</v>
      </c>
      <c r="P454" s="203" t="s">
        <v>215</v>
      </c>
      <c r="T454" s="203">
        <v>1</v>
      </c>
      <c r="U454" s="203">
        <v>15</v>
      </c>
      <c r="X454" s="203" t="s">
        <v>216</v>
      </c>
      <c r="Y454" s="203">
        <v>252</v>
      </c>
      <c r="Z454" s="203" t="s">
        <v>217</v>
      </c>
      <c r="AA454" s="203" t="s">
        <v>218</v>
      </c>
      <c r="AB454" s="203">
        <v>7</v>
      </c>
    </row>
    <row r="455" spans="1:28">
      <c r="A455" s="203">
        <v>252</v>
      </c>
      <c r="B455" s="203">
        <v>252132</v>
      </c>
      <c r="C455" s="203">
        <v>5460</v>
      </c>
      <c r="D455" s="214">
        <v>13477.69</v>
      </c>
      <c r="E455" s="203">
        <v>42035</v>
      </c>
      <c r="F455" s="203" t="s">
        <v>62</v>
      </c>
      <c r="G455" s="203" t="s">
        <v>363</v>
      </c>
      <c r="H455" s="211" t="s">
        <v>363</v>
      </c>
      <c r="J455" s="211">
        <v>303026</v>
      </c>
      <c r="K455" s="203">
        <v>200347</v>
      </c>
      <c r="P455" s="203" t="s">
        <v>215</v>
      </c>
      <c r="T455" s="203">
        <v>1</v>
      </c>
      <c r="U455" s="203">
        <v>15</v>
      </c>
      <c r="X455" s="203" t="s">
        <v>216</v>
      </c>
      <c r="Y455" s="203">
        <v>252</v>
      </c>
      <c r="Z455" s="203" t="s">
        <v>217</v>
      </c>
      <c r="AA455" s="203" t="s">
        <v>218</v>
      </c>
      <c r="AB455" s="203">
        <v>3</v>
      </c>
    </row>
    <row r="456" spans="1:28">
      <c r="A456" s="203">
        <v>252</v>
      </c>
      <c r="B456" s="203">
        <v>252132</v>
      </c>
      <c r="C456" s="203">
        <v>5460</v>
      </c>
      <c r="D456" s="214">
        <v>13147.31</v>
      </c>
      <c r="E456" s="203">
        <v>42063</v>
      </c>
      <c r="F456" s="203" t="s">
        <v>62</v>
      </c>
      <c r="G456" s="203" t="s">
        <v>364</v>
      </c>
      <c r="H456" s="211" t="s">
        <v>364</v>
      </c>
      <c r="J456" s="211">
        <v>303297</v>
      </c>
      <c r="K456" s="203">
        <v>202325</v>
      </c>
      <c r="P456" s="203" t="s">
        <v>215</v>
      </c>
      <c r="T456" s="203">
        <v>2</v>
      </c>
      <c r="U456" s="203">
        <v>15</v>
      </c>
      <c r="X456" s="203" t="s">
        <v>216</v>
      </c>
      <c r="Y456" s="203">
        <v>252</v>
      </c>
      <c r="Z456" s="203" t="s">
        <v>217</v>
      </c>
      <c r="AA456" s="203" t="s">
        <v>218</v>
      </c>
      <c r="AB456" s="203">
        <v>3</v>
      </c>
    </row>
    <row r="457" spans="1:28">
      <c r="A457" s="203">
        <v>252</v>
      </c>
      <c r="B457" s="203">
        <v>252132</v>
      </c>
      <c r="C457" s="203">
        <v>5460</v>
      </c>
      <c r="D457" s="214">
        <v>13298.39</v>
      </c>
      <c r="E457" s="203">
        <v>42094</v>
      </c>
      <c r="F457" s="203" t="s">
        <v>62</v>
      </c>
      <c r="G457" s="203" t="s">
        <v>365</v>
      </c>
      <c r="H457" s="211" t="s">
        <v>365</v>
      </c>
      <c r="J457" s="211">
        <v>303604</v>
      </c>
      <c r="K457" s="203">
        <v>204698</v>
      </c>
      <c r="P457" s="203" t="s">
        <v>215</v>
      </c>
      <c r="T457" s="203">
        <v>3</v>
      </c>
      <c r="U457" s="203">
        <v>15</v>
      </c>
      <c r="X457" s="203" t="s">
        <v>216</v>
      </c>
      <c r="Y457" s="203">
        <v>252</v>
      </c>
      <c r="Z457" s="203" t="s">
        <v>217</v>
      </c>
      <c r="AA457" s="203" t="s">
        <v>218</v>
      </c>
      <c r="AB457" s="203">
        <v>3</v>
      </c>
    </row>
    <row r="458" spans="1:28">
      <c r="A458" s="203">
        <v>252</v>
      </c>
      <c r="B458" s="203">
        <v>252132</v>
      </c>
      <c r="C458" s="203">
        <v>5460</v>
      </c>
      <c r="D458" s="214">
        <v>14040.56</v>
      </c>
      <c r="E458" s="203">
        <v>42124</v>
      </c>
      <c r="F458" s="203" t="s">
        <v>62</v>
      </c>
      <c r="G458" s="203" t="s">
        <v>366</v>
      </c>
      <c r="H458" s="211" t="s">
        <v>366</v>
      </c>
      <c r="J458" s="211">
        <v>303878</v>
      </c>
      <c r="K458" s="203">
        <v>207078</v>
      </c>
      <c r="P458" s="203" t="s">
        <v>215</v>
      </c>
      <c r="T458" s="203">
        <v>4</v>
      </c>
      <c r="U458" s="203">
        <v>15</v>
      </c>
      <c r="X458" s="203" t="s">
        <v>216</v>
      </c>
      <c r="Y458" s="203">
        <v>252</v>
      </c>
      <c r="Z458" s="203" t="s">
        <v>217</v>
      </c>
      <c r="AA458" s="203" t="s">
        <v>218</v>
      </c>
      <c r="AB458" s="203">
        <v>3</v>
      </c>
    </row>
    <row r="459" spans="1:28">
      <c r="A459" s="203">
        <v>252</v>
      </c>
      <c r="B459" s="203">
        <v>252132</v>
      </c>
      <c r="C459" s="203">
        <v>5460</v>
      </c>
      <c r="D459" s="214">
        <v>11793.67</v>
      </c>
      <c r="E459" s="203">
        <v>42155</v>
      </c>
      <c r="F459" s="203" t="s">
        <v>62</v>
      </c>
      <c r="G459" s="203" t="s">
        <v>367</v>
      </c>
      <c r="H459" s="211" t="s">
        <v>367</v>
      </c>
      <c r="J459" s="211">
        <v>304157</v>
      </c>
      <c r="K459" s="203">
        <v>209211</v>
      </c>
      <c r="P459" s="203" t="s">
        <v>215</v>
      </c>
      <c r="T459" s="203">
        <v>5</v>
      </c>
      <c r="U459" s="203">
        <v>15</v>
      </c>
      <c r="X459" s="203" t="s">
        <v>216</v>
      </c>
      <c r="Y459" s="203">
        <v>252</v>
      </c>
      <c r="Z459" s="203" t="s">
        <v>217</v>
      </c>
      <c r="AA459" s="203" t="s">
        <v>218</v>
      </c>
      <c r="AB459" s="203">
        <v>3</v>
      </c>
    </row>
    <row r="460" spans="1:28">
      <c r="A460" s="203">
        <v>252</v>
      </c>
      <c r="B460" s="203">
        <v>252132</v>
      </c>
      <c r="C460" s="203">
        <v>5460</v>
      </c>
      <c r="D460" s="214">
        <v>11007.05</v>
      </c>
      <c r="E460" s="203">
        <v>42185</v>
      </c>
      <c r="F460" s="203" t="s">
        <v>62</v>
      </c>
      <c r="G460" s="203" t="s">
        <v>368</v>
      </c>
      <c r="H460" s="211" t="s">
        <v>368</v>
      </c>
      <c r="J460" s="211">
        <v>304560</v>
      </c>
      <c r="K460" s="203">
        <v>211741</v>
      </c>
      <c r="P460" s="203" t="s">
        <v>215</v>
      </c>
      <c r="T460" s="203">
        <v>6</v>
      </c>
      <c r="U460" s="203">
        <v>15</v>
      </c>
      <c r="X460" s="203" t="s">
        <v>216</v>
      </c>
      <c r="Y460" s="203">
        <v>252</v>
      </c>
      <c r="Z460" s="203" t="s">
        <v>217</v>
      </c>
      <c r="AA460" s="203" t="s">
        <v>218</v>
      </c>
      <c r="AB460" s="203">
        <v>3</v>
      </c>
    </row>
    <row r="461" spans="1:28">
      <c r="A461" s="203">
        <v>252</v>
      </c>
      <c r="B461" s="203">
        <v>252132</v>
      </c>
      <c r="C461" s="203">
        <v>5460</v>
      </c>
      <c r="D461" s="214">
        <v>9981.51</v>
      </c>
      <c r="E461" s="203">
        <v>42216</v>
      </c>
      <c r="F461" s="203" t="s">
        <v>62</v>
      </c>
      <c r="G461" s="203" t="s">
        <v>369</v>
      </c>
      <c r="H461" s="211" t="s">
        <v>369</v>
      </c>
      <c r="J461" s="211">
        <v>305427</v>
      </c>
      <c r="K461" s="203">
        <v>214513</v>
      </c>
      <c r="P461" s="203" t="s">
        <v>215</v>
      </c>
      <c r="T461" s="203">
        <v>7</v>
      </c>
      <c r="U461" s="203">
        <v>15</v>
      </c>
      <c r="X461" s="203" t="s">
        <v>216</v>
      </c>
      <c r="Y461" s="203">
        <v>252</v>
      </c>
      <c r="Z461" s="203" t="s">
        <v>217</v>
      </c>
      <c r="AA461" s="203" t="s">
        <v>218</v>
      </c>
      <c r="AB461" s="203">
        <v>3</v>
      </c>
    </row>
    <row r="462" spans="1:28">
      <c r="A462" s="203">
        <v>252</v>
      </c>
      <c r="B462" s="203">
        <v>252132</v>
      </c>
      <c r="C462" s="203">
        <v>5460</v>
      </c>
      <c r="D462" s="214">
        <v>10416.66</v>
      </c>
      <c r="E462" s="203">
        <v>42247</v>
      </c>
      <c r="F462" s="203" t="s">
        <v>62</v>
      </c>
      <c r="G462" s="203" t="s">
        <v>370</v>
      </c>
      <c r="H462" s="211" t="s">
        <v>370</v>
      </c>
      <c r="J462" s="211">
        <v>305707</v>
      </c>
      <c r="K462" s="203">
        <v>217058</v>
      </c>
      <c r="P462" s="203" t="s">
        <v>215</v>
      </c>
      <c r="T462" s="203">
        <v>8</v>
      </c>
      <c r="U462" s="203">
        <v>15</v>
      </c>
      <c r="X462" s="203" t="s">
        <v>216</v>
      </c>
      <c r="Y462" s="203">
        <v>252</v>
      </c>
      <c r="Z462" s="203" t="s">
        <v>217</v>
      </c>
      <c r="AA462" s="203" t="s">
        <v>218</v>
      </c>
      <c r="AB462" s="203">
        <v>3</v>
      </c>
    </row>
    <row r="463" spans="1:28">
      <c r="A463" s="203">
        <v>252</v>
      </c>
      <c r="B463" s="203">
        <v>252132</v>
      </c>
      <c r="C463" s="203">
        <v>5460</v>
      </c>
      <c r="D463" s="214">
        <v>10359.65</v>
      </c>
      <c r="E463" s="203">
        <v>42277</v>
      </c>
      <c r="F463" s="203" t="s">
        <v>62</v>
      </c>
      <c r="G463" s="203" t="s">
        <v>371</v>
      </c>
      <c r="H463" s="211" t="s">
        <v>371</v>
      </c>
      <c r="J463" s="211">
        <v>305981</v>
      </c>
      <c r="K463" s="203">
        <v>219536</v>
      </c>
      <c r="P463" s="203" t="s">
        <v>215</v>
      </c>
      <c r="T463" s="203">
        <v>9</v>
      </c>
      <c r="U463" s="203">
        <v>15</v>
      </c>
      <c r="X463" s="203" t="s">
        <v>216</v>
      </c>
      <c r="Y463" s="203">
        <v>252</v>
      </c>
      <c r="Z463" s="203" t="s">
        <v>217</v>
      </c>
      <c r="AA463" s="203" t="s">
        <v>218</v>
      </c>
      <c r="AB463" s="203">
        <v>3</v>
      </c>
    </row>
    <row r="464" spans="1:28">
      <c r="A464" s="203">
        <v>252</v>
      </c>
      <c r="B464" s="203">
        <v>252132</v>
      </c>
      <c r="C464" s="203">
        <v>5460</v>
      </c>
      <c r="D464" s="214">
        <v>11130.23</v>
      </c>
      <c r="E464" s="203">
        <v>42308</v>
      </c>
      <c r="F464" s="203" t="s">
        <v>62</v>
      </c>
      <c r="G464" s="203" t="s">
        <v>372</v>
      </c>
      <c r="H464" s="211" t="s">
        <v>372</v>
      </c>
      <c r="J464" s="211">
        <v>306284</v>
      </c>
      <c r="K464" s="203">
        <v>221885</v>
      </c>
      <c r="P464" s="203" t="s">
        <v>215</v>
      </c>
      <c r="T464" s="203">
        <v>10</v>
      </c>
      <c r="U464" s="203">
        <v>15</v>
      </c>
      <c r="X464" s="203" t="s">
        <v>216</v>
      </c>
      <c r="Y464" s="203">
        <v>252</v>
      </c>
      <c r="Z464" s="203" t="s">
        <v>217</v>
      </c>
      <c r="AA464" s="203" t="s">
        <v>218</v>
      </c>
      <c r="AB464" s="203">
        <v>3</v>
      </c>
    </row>
    <row r="465" spans="1:28">
      <c r="A465" s="203">
        <v>252</v>
      </c>
      <c r="B465" s="203">
        <v>252132</v>
      </c>
      <c r="C465" s="203">
        <v>5460</v>
      </c>
      <c r="D465" s="214">
        <v>11454.62</v>
      </c>
      <c r="E465" s="203">
        <v>42338</v>
      </c>
      <c r="F465" s="203" t="s">
        <v>62</v>
      </c>
      <c r="G465" s="203" t="s">
        <v>373</v>
      </c>
      <c r="H465" s="211" t="s">
        <v>373</v>
      </c>
      <c r="J465" s="211">
        <v>306568</v>
      </c>
      <c r="K465" s="203">
        <v>224078</v>
      </c>
      <c r="P465" s="203" t="s">
        <v>215</v>
      </c>
      <c r="T465" s="203">
        <v>11</v>
      </c>
      <c r="U465" s="203">
        <v>15</v>
      </c>
      <c r="X465" s="203" t="s">
        <v>216</v>
      </c>
      <c r="Y465" s="203">
        <v>252</v>
      </c>
      <c r="Z465" s="203" t="s">
        <v>217</v>
      </c>
      <c r="AA465" s="203" t="s">
        <v>218</v>
      </c>
      <c r="AB465" s="203">
        <v>3</v>
      </c>
    </row>
    <row r="466" spans="1:28">
      <c r="A466" s="203">
        <v>252</v>
      </c>
      <c r="B466" s="203">
        <v>252132</v>
      </c>
      <c r="C466" s="203">
        <v>5460</v>
      </c>
      <c r="D466" s="214">
        <v>12144.69</v>
      </c>
      <c r="E466" s="203">
        <v>42369</v>
      </c>
      <c r="F466" s="203" t="s">
        <v>62</v>
      </c>
      <c r="G466" s="203" t="s">
        <v>374</v>
      </c>
      <c r="H466" s="211" t="s">
        <v>374</v>
      </c>
      <c r="J466" s="211">
        <v>306858</v>
      </c>
      <c r="K466" s="203">
        <v>226306</v>
      </c>
      <c r="P466" s="203" t="s">
        <v>215</v>
      </c>
      <c r="T466" s="203">
        <v>12</v>
      </c>
      <c r="U466" s="203">
        <v>15</v>
      </c>
      <c r="X466" s="203" t="s">
        <v>216</v>
      </c>
      <c r="Y466" s="203">
        <v>252</v>
      </c>
      <c r="Z466" s="203" t="s">
        <v>217</v>
      </c>
      <c r="AA466" s="203" t="s">
        <v>218</v>
      </c>
      <c r="AB466" s="203">
        <v>3</v>
      </c>
    </row>
    <row r="467" spans="1:28" ht="16.2" thickBot="1">
      <c r="B467" s="219" t="s">
        <v>375</v>
      </c>
      <c r="C467" s="219"/>
      <c r="D467" s="239">
        <f>SUM(D388:D466)</f>
        <v>2.9103830456733704E-11</v>
      </c>
    </row>
    <row r="468" spans="1:28" ht="16.2" thickTop="1"/>
    <row r="469" spans="1:28" ht="16.2" thickBot="1">
      <c r="D469" s="239">
        <f>SUM(D7:D466)/2</f>
        <v>596756.43999999936</v>
      </c>
    </row>
    <row r="470" spans="1:28" ht="16.2" thickTop="1"/>
    <row r="472" spans="1:28">
      <c r="C472" s="247" t="s">
        <v>376</v>
      </c>
      <c r="D472" s="214">
        <v>536</v>
      </c>
      <c r="E472" s="248"/>
    </row>
    <row r="473" spans="1:28">
      <c r="C473" s="249" t="s">
        <v>377</v>
      </c>
      <c r="D473" s="214">
        <v>0</v>
      </c>
      <c r="E473" s="248"/>
    </row>
    <row r="474" spans="1:28">
      <c r="C474" s="249" t="s">
        <v>378</v>
      </c>
      <c r="D474" s="214">
        <v>0</v>
      </c>
      <c r="E474" s="248"/>
    </row>
    <row r="475" spans="1:28">
      <c r="C475" s="249" t="s">
        <v>379</v>
      </c>
      <c r="D475" s="214">
        <v>213646</v>
      </c>
      <c r="E475" s="248"/>
    </row>
    <row r="476" spans="1:28">
      <c r="C476" s="249" t="s">
        <v>380</v>
      </c>
      <c r="D476" s="214">
        <v>38886</v>
      </c>
      <c r="E476" s="248"/>
    </row>
    <row r="477" spans="1:28">
      <c r="C477" s="249" t="s">
        <v>381</v>
      </c>
      <c r="D477" s="214">
        <v>68510</v>
      </c>
      <c r="E477" s="248"/>
    </row>
    <row r="478" spans="1:28">
      <c r="C478" s="249" t="s">
        <v>382</v>
      </c>
      <c r="D478" s="214">
        <v>275178</v>
      </c>
      <c r="E478" s="248"/>
    </row>
    <row r="479" spans="1:28" ht="16.2" thickBot="1">
      <c r="D479" s="239">
        <f>SUM(D472:D478)</f>
        <v>596756</v>
      </c>
    </row>
    <row r="480" spans="1:28" ht="16.2" thickTop="1"/>
  </sheetData>
  <pageMargins left="0.7" right="0.7" top="0.75" bottom="0.75" header="0.3" footer="0.3"/>
  <pageSetup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6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6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P34"/>
  <sheetViews>
    <sheetView topLeftCell="A4" workbookViewId="0">
      <selection activeCell="F22" sqref="F22"/>
    </sheetView>
  </sheetViews>
  <sheetFormatPr defaultRowHeight="13.8"/>
  <cols>
    <col min="1" max="1" width="15.5" style="142" customWidth="1"/>
    <col min="2" max="2" width="11.8984375" style="142" customWidth="1"/>
    <col min="3" max="3" width="8.69921875" style="142" bestFit="1" customWidth="1"/>
    <col min="4" max="4" width="11" style="142" customWidth="1"/>
    <col min="5" max="5" width="8.296875" style="142" customWidth="1"/>
    <col min="6" max="6" width="8.8984375" style="142" customWidth="1"/>
    <col min="7" max="7" width="9.296875" style="142" customWidth="1"/>
    <col min="8" max="8" width="10.69921875" style="142" customWidth="1"/>
    <col min="9" max="9" width="9.5" style="142" bestFit="1" customWidth="1"/>
    <col min="10" max="10" width="10.296875" style="142" customWidth="1"/>
    <col min="11" max="11" width="10.3984375" style="142" bestFit="1" customWidth="1"/>
    <col min="12" max="12" width="11.19921875" style="142" customWidth="1"/>
    <col min="13" max="13" width="10.3984375" style="142" bestFit="1" customWidth="1"/>
    <col min="14" max="14" width="10.59765625" style="142" customWidth="1"/>
    <col min="15" max="15" width="11" style="142" customWidth="1"/>
    <col min="16" max="16" width="10.796875" style="142" customWidth="1"/>
    <col min="17" max="16384" width="8.796875" style="142"/>
  </cols>
  <sheetData>
    <row r="1" spans="1:16">
      <c r="B1" s="455" t="s">
        <v>112</v>
      </c>
      <c r="C1" s="455"/>
      <c r="D1" s="455"/>
      <c r="E1" s="455" t="s">
        <v>113</v>
      </c>
      <c r="F1" s="455"/>
      <c r="G1" s="455"/>
      <c r="H1" s="456" t="s">
        <v>114</v>
      </c>
      <c r="I1" s="456"/>
      <c r="J1" s="456"/>
      <c r="K1" s="143" t="s">
        <v>115</v>
      </c>
      <c r="L1" s="144"/>
      <c r="M1" s="144"/>
      <c r="N1" s="457" t="s">
        <v>116</v>
      </c>
      <c r="O1" s="457"/>
      <c r="P1" s="457"/>
    </row>
    <row r="2" spans="1:16">
      <c r="A2" s="142" t="s">
        <v>117</v>
      </c>
      <c r="B2" s="145" t="s">
        <v>48</v>
      </c>
      <c r="C2" s="145" t="s">
        <v>49</v>
      </c>
      <c r="D2" s="145" t="s">
        <v>38</v>
      </c>
      <c r="E2" s="145" t="s">
        <v>48</v>
      </c>
      <c r="F2" s="145" t="s">
        <v>49</v>
      </c>
      <c r="G2" s="145" t="s">
        <v>38</v>
      </c>
      <c r="H2" s="145" t="s">
        <v>38</v>
      </c>
      <c r="I2" s="145" t="s">
        <v>48</v>
      </c>
      <c r="J2" s="145" t="s">
        <v>49</v>
      </c>
      <c r="K2" s="145" t="s">
        <v>38</v>
      </c>
      <c r="L2" s="145" t="s">
        <v>48</v>
      </c>
      <c r="M2" s="145" t="s">
        <v>49</v>
      </c>
      <c r="N2" s="145" t="s">
        <v>38</v>
      </c>
      <c r="O2" s="145" t="s">
        <v>48</v>
      </c>
      <c r="P2" s="145" t="s">
        <v>49</v>
      </c>
    </row>
    <row r="3" spans="1:16">
      <c r="A3" s="142" t="s">
        <v>118</v>
      </c>
      <c r="B3" s="145"/>
      <c r="C3" s="145"/>
      <c r="D3" s="145"/>
      <c r="E3" s="145"/>
      <c r="F3" s="145"/>
      <c r="G3" s="145"/>
      <c r="H3" s="145"/>
      <c r="I3" s="146" t="s">
        <v>119</v>
      </c>
      <c r="J3" s="146" t="s">
        <v>120</v>
      </c>
      <c r="K3" s="147"/>
      <c r="L3" s="146" t="s">
        <v>119</v>
      </c>
      <c r="M3" s="146" t="s">
        <v>120</v>
      </c>
      <c r="N3" s="145"/>
      <c r="O3" s="147">
        <v>340.5</v>
      </c>
      <c r="P3" s="147">
        <v>390.7</v>
      </c>
    </row>
    <row r="4" spans="1:16">
      <c r="A4" s="148" t="s">
        <v>6</v>
      </c>
      <c r="B4" s="149">
        <v>0</v>
      </c>
      <c r="C4" s="149">
        <v>2095.1999999999998</v>
      </c>
      <c r="D4" s="149">
        <v>2095.1999999999998</v>
      </c>
      <c r="E4" s="150">
        <f t="shared" ref="E4:F11" si="0">ROUND(+B4/$D4,6)</f>
        <v>0</v>
      </c>
      <c r="F4" s="150">
        <f t="shared" si="0"/>
        <v>1</v>
      </c>
      <c r="G4" s="151">
        <f t="shared" ref="G4:G16" si="1">ROUND(+D4/$D$17,6)</f>
        <v>2.9842E-2</v>
      </c>
      <c r="H4" s="152">
        <f>ROUND(+G4*$B$20,0)</f>
        <v>4113</v>
      </c>
      <c r="I4" s="152">
        <f t="shared" ref="I4:J16" si="2">ROUND($H4*E4,0)</f>
        <v>0</v>
      </c>
      <c r="J4" s="152">
        <f>ROUND($H4*F4,0)</f>
        <v>4113</v>
      </c>
      <c r="K4" s="152">
        <f>ROUND(+G4*$B$21,0)</f>
        <v>1377</v>
      </c>
      <c r="L4" s="152">
        <f>ROUND($K4*E4,0)</f>
        <v>0</v>
      </c>
      <c r="M4" s="152">
        <f t="shared" ref="M4:M16" si="3">ROUND($K4*F4,0)</f>
        <v>1377</v>
      </c>
      <c r="N4" s="152">
        <f>ROUND(+G4*$B$22,0)</f>
        <v>0</v>
      </c>
      <c r="O4" s="152">
        <f>ROUND(E4*$N4,0)</f>
        <v>0</v>
      </c>
      <c r="P4" s="152">
        <f t="shared" ref="P4:P16" si="4">ROUND(F4*$N4,0)</f>
        <v>0</v>
      </c>
    </row>
    <row r="5" spans="1:16">
      <c r="A5" s="148" t="s">
        <v>13</v>
      </c>
      <c r="B5" s="149">
        <v>141.1</v>
      </c>
      <c r="C5" s="149">
        <v>143.1</v>
      </c>
      <c r="D5" s="149">
        <v>284.2</v>
      </c>
      <c r="E5" s="150">
        <f t="shared" si="0"/>
        <v>0.49648100000000001</v>
      </c>
      <c r="F5" s="150">
        <f t="shared" si="0"/>
        <v>0.50351900000000005</v>
      </c>
      <c r="G5" s="151">
        <f t="shared" si="1"/>
        <v>4.0480000000000004E-3</v>
      </c>
      <c r="H5" s="152">
        <f t="shared" ref="H5:H16" si="5">ROUND(+G5*$B$20,0)</f>
        <v>558</v>
      </c>
      <c r="I5" s="152">
        <f t="shared" si="2"/>
        <v>277</v>
      </c>
      <c r="J5" s="152">
        <f t="shared" si="2"/>
        <v>281</v>
      </c>
      <c r="K5" s="152">
        <f t="shared" ref="K5:K16" si="6">ROUND(+G5*$B$21,0)</f>
        <v>187</v>
      </c>
      <c r="L5" s="152">
        <f t="shared" ref="L5:L16" si="7">ROUND($K5*E5,0)</f>
        <v>93</v>
      </c>
      <c r="M5" s="152">
        <f t="shared" si="3"/>
        <v>94</v>
      </c>
      <c r="N5" s="152">
        <f t="shared" ref="N5:N16" si="8">ROUND(+G5*$B$22,0)</f>
        <v>0</v>
      </c>
      <c r="O5" s="152">
        <f t="shared" ref="O5:O16" si="9">ROUND(E5*$N5,0)</f>
        <v>0</v>
      </c>
      <c r="P5" s="152">
        <f t="shared" si="4"/>
        <v>0</v>
      </c>
    </row>
    <row r="6" spans="1:16">
      <c r="A6" s="148" t="s">
        <v>12</v>
      </c>
      <c r="B6" s="149">
        <v>0</v>
      </c>
      <c r="C6" s="149">
        <v>1695.5</v>
      </c>
      <c r="D6" s="149">
        <v>1695.5</v>
      </c>
      <c r="E6" s="150">
        <f t="shared" si="0"/>
        <v>0</v>
      </c>
      <c r="F6" s="150">
        <f t="shared" si="0"/>
        <v>1</v>
      </c>
      <c r="G6" s="151">
        <f t="shared" si="1"/>
        <v>2.4149E-2</v>
      </c>
      <c r="H6" s="152">
        <f t="shared" si="5"/>
        <v>3328</v>
      </c>
      <c r="I6" s="152">
        <f t="shared" si="2"/>
        <v>0</v>
      </c>
      <c r="J6" s="152">
        <f t="shared" si="2"/>
        <v>3328</v>
      </c>
      <c r="K6" s="152">
        <f t="shared" si="6"/>
        <v>1114</v>
      </c>
      <c r="L6" s="152">
        <f t="shared" si="7"/>
        <v>0</v>
      </c>
      <c r="M6" s="152">
        <f t="shared" si="3"/>
        <v>1114</v>
      </c>
      <c r="N6" s="152">
        <f t="shared" si="8"/>
        <v>0</v>
      </c>
      <c r="O6" s="152">
        <f t="shared" si="9"/>
        <v>0</v>
      </c>
      <c r="P6" s="152">
        <f t="shared" si="4"/>
        <v>0</v>
      </c>
    </row>
    <row r="7" spans="1:16">
      <c r="A7" s="148" t="s">
        <v>7</v>
      </c>
      <c r="B7" s="149">
        <v>1266.3</v>
      </c>
      <c r="C7" s="149">
        <v>1204.5</v>
      </c>
      <c r="D7" s="149">
        <v>2470.8000000000002</v>
      </c>
      <c r="E7" s="150">
        <f t="shared" si="0"/>
        <v>0.51250600000000002</v>
      </c>
      <c r="F7" s="150">
        <f t="shared" si="0"/>
        <v>0.48749399999999998</v>
      </c>
      <c r="G7" s="151">
        <f t="shared" si="1"/>
        <v>3.5192000000000001E-2</v>
      </c>
      <c r="H7" s="152">
        <f t="shared" si="5"/>
        <v>4850</v>
      </c>
      <c r="I7" s="152">
        <f t="shared" si="2"/>
        <v>2486</v>
      </c>
      <c r="J7" s="152">
        <f t="shared" si="2"/>
        <v>2364</v>
      </c>
      <c r="K7" s="152">
        <f t="shared" si="6"/>
        <v>1623</v>
      </c>
      <c r="L7" s="152">
        <f t="shared" si="7"/>
        <v>832</v>
      </c>
      <c r="M7" s="152">
        <f t="shared" si="3"/>
        <v>791</v>
      </c>
      <c r="N7" s="152">
        <f t="shared" si="8"/>
        <v>0</v>
      </c>
      <c r="O7" s="152">
        <f t="shared" si="9"/>
        <v>0</v>
      </c>
      <c r="P7" s="152">
        <f t="shared" si="4"/>
        <v>0</v>
      </c>
    </row>
    <row r="8" spans="1:16">
      <c r="A8" s="148" t="s">
        <v>1</v>
      </c>
      <c r="B8" s="149">
        <v>0</v>
      </c>
      <c r="C8" s="149">
        <v>2527.6</v>
      </c>
      <c r="D8" s="149">
        <v>2527.6</v>
      </c>
      <c r="E8" s="150">
        <f t="shared" si="0"/>
        <v>0</v>
      </c>
      <c r="F8" s="150">
        <f t="shared" si="0"/>
        <v>1</v>
      </c>
      <c r="G8" s="151">
        <f t="shared" si="1"/>
        <v>3.6000999999999998E-2</v>
      </c>
      <c r="H8" s="152">
        <f t="shared" si="5"/>
        <v>4961</v>
      </c>
      <c r="I8" s="152">
        <f t="shared" si="2"/>
        <v>0</v>
      </c>
      <c r="J8" s="152">
        <f t="shared" si="2"/>
        <v>4961</v>
      </c>
      <c r="K8" s="152">
        <f t="shared" si="6"/>
        <v>1661</v>
      </c>
      <c r="L8" s="152">
        <f t="shared" si="7"/>
        <v>0</v>
      </c>
      <c r="M8" s="152">
        <f t="shared" si="3"/>
        <v>1661</v>
      </c>
      <c r="N8" s="152">
        <f t="shared" si="8"/>
        <v>0</v>
      </c>
      <c r="O8" s="152">
        <f t="shared" si="9"/>
        <v>0</v>
      </c>
      <c r="P8" s="152">
        <f t="shared" si="4"/>
        <v>0</v>
      </c>
    </row>
    <row r="9" spans="1:16">
      <c r="A9" s="148" t="s">
        <v>121</v>
      </c>
      <c r="B9" s="149">
        <v>0</v>
      </c>
      <c r="C9" s="149">
        <v>5622.2</v>
      </c>
      <c r="D9" s="149">
        <v>5622.2</v>
      </c>
      <c r="E9" s="150">
        <f t="shared" si="0"/>
        <v>0</v>
      </c>
      <c r="F9" s="150">
        <f t="shared" si="0"/>
        <v>1</v>
      </c>
      <c r="G9" s="151">
        <f t="shared" si="1"/>
        <v>8.0077999999999996E-2</v>
      </c>
      <c r="H9" s="152">
        <f t="shared" si="5"/>
        <v>11036</v>
      </c>
      <c r="I9" s="152">
        <f t="shared" si="2"/>
        <v>0</v>
      </c>
      <c r="J9" s="152">
        <f t="shared" si="2"/>
        <v>11036</v>
      </c>
      <c r="K9" s="152">
        <f t="shared" si="6"/>
        <v>3694</v>
      </c>
      <c r="L9" s="152">
        <f t="shared" si="7"/>
        <v>0</v>
      </c>
      <c r="M9" s="152">
        <f t="shared" si="3"/>
        <v>3694</v>
      </c>
      <c r="N9" s="152">
        <f t="shared" si="8"/>
        <v>0</v>
      </c>
      <c r="O9" s="152">
        <f t="shared" si="9"/>
        <v>0</v>
      </c>
      <c r="P9" s="152">
        <f t="shared" si="4"/>
        <v>0</v>
      </c>
    </row>
    <row r="10" spans="1:16">
      <c r="A10" s="148" t="s">
        <v>122</v>
      </c>
      <c r="B10" s="149">
        <v>11739.9</v>
      </c>
      <c r="C10" s="149">
        <v>3630.8</v>
      </c>
      <c r="D10" s="149">
        <v>15370.7</v>
      </c>
      <c r="E10" s="150">
        <f t="shared" si="0"/>
        <v>0.76378400000000002</v>
      </c>
      <c r="F10" s="150">
        <f t="shared" si="0"/>
        <v>0.23621600000000001</v>
      </c>
      <c r="G10" s="151">
        <f t="shared" si="1"/>
        <v>0.21892900000000001</v>
      </c>
      <c r="H10" s="152">
        <f t="shared" si="5"/>
        <v>30171</v>
      </c>
      <c r="I10" s="152">
        <f t="shared" si="2"/>
        <v>23044</v>
      </c>
      <c r="J10" s="152">
        <f t="shared" si="2"/>
        <v>7127</v>
      </c>
      <c r="K10" s="152">
        <f>ROUND(+G10*$B$21,0)-1</f>
        <v>10099</v>
      </c>
      <c r="L10" s="152">
        <f t="shared" si="7"/>
        <v>7713</v>
      </c>
      <c r="M10" s="152">
        <f t="shared" si="3"/>
        <v>2386</v>
      </c>
      <c r="N10" s="152">
        <f t="shared" si="8"/>
        <v>0</v>
      </c>
      <c r="O10" s="152">
        <f t="shared" si="9"/>
        <v>0</v>
      </c>
      <c r="P10" s="152">
        <f t="shared" si="4"/>
        <v>0</v>
      </c>
    </row>
    <row r="11" spans="1:16">
      <c r="A11" s="153" t="s">
        <v>123</v>
      </c>
      <c r="B11" s="154">
        <v>6870.4000000000005</v>
      </c>
      <c r="C11" s="154">
        <v>2796.1</v>
      </c>
      <c r="D11" s="154">
        <v>9666.5</v>
      </c>
      <c r="E11" s="155">
        <f t="shared" si="0"/>
        <v>0.71074300000000001</v>
      </c>
      <c r="F11" s="155">
        <f t="shared" si="0"/>
        <v>0.28925699999999999</v>
      </c>
      <c r="G11" s="156">
        <f t="shared" si="1"/>
        <v>0.137682</v>
      </c>
      <c r="H11" s="152">
        <f t="shared" si="5"/>
        <v>18975</v>
      </c>
      <c r="I11" s="157">
        <f t="shared" si="2"/>
        <v>13486</v>
      </c>
      <c r="J11" s="157">
        <f t="shared" si="2"/>
        <v>5489</v>
      </c>
      <c r="K11" s="157">
        <f t="shared" si="6"/>
        <v>6352</v>
      </c>
      <c r="L11" s="157">
        <f t="shared" si="7"/>
        <v>4515</v>
      </c>
      <c r="M11" s="157">
        <f t="shared" si="3"/>
        <v>1837</v>
      </c>
      <c r="N11" s="157">
        <f t="shared" si="8"/>
        <v>0</v>
      </c>
      <c r="O11" s="157">
        <f t="shared" si="9"/>
        <v>0</v>
      </c>
      <c r="P11" s="157">
        <f t="shared" si="4"/>
        <v>0</v>
      </c>
    </row>
    <row r="12" spans="1:16">
      <c r="A12" s="148" t="s">
        <v>124</v>
      </c>
      <c r="B12" s="149"/>
      <c r="C12" s="149"/>
      <c r="D12" s="149"/>
      <c r="E12" s="150"/>
      <c r="F12" s="150"/>
      <c r="G12" s="151">
        <f t="shared" si="1"/>
        <v>0</v>
      </c>
      <c r="H12" s="152">
        <f t="shared" si="5"/>
        <v>0</v>
      </c>
      <c r="I12" s="152">
        <f t="shared" si="2"/>
        <v>0</v>
      </c>
      <c r="J12" s="152">
        <f t="shared" si="2"/>
        <v>0</v>
      </c>
      <c r="K12" s="152">
        <f t="shared" si="6"/>
        <v>0</v>
      </c>
      <c r="L12" s="152">
        <f t="shared" si="7"/>
        <v>0</v>
      </c>
      <c r="M12" s="152">
        <f t="shared" si="3"/>
        <v>0</v>
      </c>
      <c r="N12" s="152">
        <f t="shared" si="8"/>
        <v>0</v>
      </c>
      <c r="O12" s="152">
        <f t="shared" si="9"/>
        <v>0</v>
      </c>
      <c r="P12" s="152">
        <f t="shared" si="4"/>
        <v>0</v>
      </c>
    </row>
    <row r="13" spans="1:16">
      <c r="A13" s="148" t="s">
        <v>8</v>
      </c>
      <c r="B13" s="149">
        <v>13853.900000000001</v>
      </c>
      <c r="C13" s="149">
        <v>11145.7</v>
      </c>
      <c r="D13" s="149">
        <v>24999.600000000002</v>
      </c>
      <c r="E13" s="150">
        <f t="shared" ref="E13:F16" si="10">ROUND(+B13/$D13,6)</f>
        <v>0.55416500000000002</v>
      </c>
      <c r="F13" s="150">
        <f t="shared" si="10"/>
        <v>0.44583499999999998</v>
      </c>
      <c r="G13" s="151">
        <f t="shared" si="1"/>
        <v>0.356076</v>
      </c>
      <c r="H13" s="152">
        <f t="shared" si="5"/>
        <v>49072</v>
      </c>
      <c r="I13" s="152">
        <f t="shared" si="2"/>
        <v>27194</v>
      </c>
      <c r="J13" s="152">
        <f t="shared" si="2"/>
        <v>21878</v>
      </c>
      <c r="K13" s="152">
        <f t="shared" si="6"/>
        <v>16426</v>
      </c>
      <c r="L13" s="152">
        <f t="shared" si="7"/>
        <v>9103</v>
      </c>
      <c r="M13" s="152">
        <f t="shared" si="3"/>
        <v>7323</v>
      </c>
      <c r="N13" s="152">
        <f t="shared" si="8"/>
        <v>0</v>
      </c>
      <c r="O13" s="152">
        <f t="shared" si="9"/>
        <v>0</v>
      </c>
      <c r="P13" s="152">
        <f t="shared" si="4"/>
        <v>0</v>
      </c>
    </row>
    <row r="14" spans="1:16">
      <c r="A14" s="148" t="s">
        <v>9</v>
      </c>
      <c r="B14" s="149"/>
      <c r="C14" s="149">
        <f>1226+3</f>
        <v>1229</v>
      </c>
      <c r="D14" s="149">
        <v>1229</v>
      </c>
      <c r="E14" s="150">
        <f t="shared" si="10"/>
        <v>0</v>
      </c>
      <c r="F14" s="150">
        <f t="shared" si="10"/>
        <v>1</v>
      </c>
      <c r="G14" s="151">
        <f t="shared" si="1"/>
        <v>1.7505E-2</v>
      </c>
      <c r="H14" s="152">
        <f t="shared" si="5"/>
        <v>2412</v>
      </c>
      <c r="I14" s="152">
        <f t="shared" si="2"/>
        <v>0</v>
      </c>
      <c r="J14" s="152">
        <f t="shared" si="2"/>
        <v>2412</v>
      </c>
      <c r="K14" s="152">
        <f t="shared" si="6"/>
        <v>808</v>
      </c>
      <c r="L14" s="152">
        <f t="shared" si="7"/>
        <v>0</v>
      </c>
      <c r="M14" s="152">
        <f t="shared" si="3"/>
        <v>808</v>
      </c>
      <c r="N14" s="152">
        <f t="shared" si="8"/>
        <v>0</v>
      </c>
      <c r="O14" s="152">
        <f t="shared" si="9"/>
        <v>0</v>
      </c>
      <c r="P14" s="152">
        <f t="shared" si="4"/>
        <v>0</v>
      </c>
    </row>
    <row r="15" spans="1:16">
      <c r="A15" s="148" t="s">
        <v>14</v>
      </c>
      <c r="B15" s="149">
        <v>762.7</v>
      </c>
      <c r="C15" s="149">
        <v>756.7</v>
      </c>
      <c r="D15" s="149">
        <v>1519.4</v>
      </c>
      <c r="E15" s="150">
        <f t="shared" si="10"/>
        <v>0.50197400000000003</v>
      </c>
      <c r="F15" s="150">
        <f t="shared" si="10"/>
        <v>0.49802600000000002</v>
      </c>
      <c r="G15" s="151">
        <f t="shared" si="1"/>
        <v>2.1641000000000001E-2</v>
      </c>
      <c r="H15" s="152">
        <f t="shared" si="5"/>
        <v>2982</v>
      </c>
      <c r="I15" s="152">
        <f t="shared" si="2"/>
        <v>1497</v>
      </c>
      <c r="J15" s="152">
        <f t="shared" si="2"/>
        <v>1485</v>
      </c>
      <c r="K15" s="152">
        <f t="shared" si="6"/>
        <v>998</v>
      </c>
      <c r="L15" s="152">
        <f t="shared" si="7"/>
        <v>501</v>
      </c>
      <c r="M15" s="152">
        <f t="shared" si="3"/>
        <v>497</v>
      </c>
      <c r="N15" s="152">
        <f t="shared" si="8"/>
        <v>0</v>
      </c>
      <c r="O15" s="152">
        <f t="shared" si="9"/>
        <v>0</v>
      </c>
      <c r="P15" s="152">
        <f t="shared" si="4"/>
        <v>0</v>
      </c>
    </row>
    <row r="16" spans="1:16">
      <c r="A16" s="148" t="s">
        <v>10</v>
      </c>
      <c r="B16" s="149">
        <v>1488</v>
      </c>
      <c r="C16" s="149">
        <v>1240</v>
      </c>
      <c r="D16" s="149">
        <v>2728</v>
      </c>
      <c r="E16" s="150">
        <f t="shared" si="10"/>
        <v>0.54545500000000002</v>
      </c>
      <c r="F16" s="150">
        <f t="shared" si="10"/>
        <v>0.45454499999999998</v>
      </c>
      <c r="G16" s="151">
        <f t="shared" si="1"/>
        <v>3.8856000000000002E-2</v>
      </c>
      <c r="H16" s="152">
        <f t="shared" si="5"/>
        <v>5355</v>
      </c>
      <c r="I16" s="152">
        <f t="shared" si="2"/>
        <v>2921</v>
      </c>
      <c r="J16" s="152">
        <f t="shared" si="2"/>
        <v>2434</v>
      </c>
      <c r="K16" s="152">
        <f t="shared" si="6"/>
        <v>1793</v>
      </c>
      <c r="L16" s="152">
        <f t="shared" si="7"/>
        <v>978</v>
      </c>
      <c r="M16" s="152">
        <f t="shared" si="3"/>
        <v>815</v>
      </c>
      <c r="N16" s="152">
        <f t="shared" si="8"/>
        <v>0</v>
      </c>
      <c r="O16" s="152">
        <f t="shared" si="9"/>
        <v>0</v>
      </c>
      <c r="P16" s="152">
        <f t="shared" si="4"/>
        <v>0</v>
      </c>
    </row>
    <row r="17" spans="1:16">
      <c r="A17" s="158"/>
      <c r="B17" s="159">
        <f>SUM(B4:B16)</f>
        <v>36122.300000000003</v>
      </c>
      <c r="C17" s="159">
        <f>SUM(C4:C16)</f>
        <v>34086.399999999994</v>
      </c>
      <c r="D17" s="159">
        <f>SUM(D4:D16)</f>
        <v>70208.7</v>
      </c>
      <c r="E17" s="150"/>
      <c r="F17" s="150"/>
      <c r="G17" s="151">
        <f t="shared" ref="G17:P17" si="11">SUM(G4:G16)</f>
        <v>0.99999899999999997</v>
      </c>
      <c r="H17" s="160">
        <f t="shared" si="11"/>
        <v>137813</v>
      </c>
      <c r="I17" s="160">
        <f t="shared" si="11"/>
        <v>70905</v>
      </c>
      <c r="J17" s="160">
        <f t="shared" si="11"/>
        <v>66908</v>
      </c>
      <c r="K17" s="160">
        <f t="shared" si="11"/>
        <v>46132</v>
      </c>
      <c r="L17" s="160">
        <f t="shared" si="11"/>
        <v>23735</v>
      </c>
      <c r="M17" s="160">
        <f t="shared" si="11"/>
        <v>22397</v>
      </c>
      <c r="N17" s="160">
        <f t="shared" si="11"/>
        <v>0</v>
      </c>
      <c r="O17" s="160">
        <f t="shared" si="11"/>
        <v>0</v>
      </c>
      <c r="P17" s="160">
        <f t="shared" si="11"/>
        <v>0</v>
      </c>
    </row>
    <row r="20" spans="1:16">
      <c r="A20" s="142" t="s">
        <v>114</v>
      </c>
      <c r="B20" s="161">
        <f>45760+10640+15000+66414</f>
        <v>137814</v>
      </c>
    </row>
    <row r="21" spans="1:16">
      <c r="A21" s="142" t="s">
        <v>115</v>
      </c>
      <c r="B21" s="161">
        <f>13728+7980+4500+19924</f>
        <v>46132</v>
      </c>
    </row>
    <row r="22" spans="1:16">
      <c r="A22" s="162" t="s">
        <v>125</v>
      </c>
      <c r="B22" s="163"/>
    </row>
    <row r="24" spans="1:16">
      <c r="G24" s="143" t="s">
        <v>114</v>
      </c>
      <c r="H24" s="143"/>
      <c r="I24" s="143" t="s">
        <v>126</v>
      </c>
      <c r="J24" s="143"/>
      <c r="L24" s="143" t="s">
        <v>115</v>
      </c>
      <c r="M24" s="143"/>
      <c r="O24" s="143" t="s">
        <v>116</v>
      </c>
      <c r="P24" s="143"/>
    </row>
    <row r="25" spans="1:16">
      <c r="A25" s="164" t="s">
        <v>127</v>
      </c>
      <c r="B25" s="142" t="s">
        <v>128</v>
      </c>
      <c r="C25" s="165" t="s">
        <v>48</v>
      </c>
      <c r="D25" s="166" t="s">
        <v>49</v>
      </c>
      <c r="E25" s="165" t="s">
        <v>129</v>
      </c>
      <c r="G25" s="167" t="s">
        <v>48</v>
      </c>
      <c r="H25" s="167" t="s">
        <v>49</v>
      </c>
      <c r="I25" s="167" t="s">
        <v>48</v>
      </c>
      <c r="J25" s="167" t="s">
        <v>49</v>
      </c>
      <c r="L25" s="167" t="s">
        <v>48</v>
      </c>
      <c r="M25" s="167" t="s">
        <v>49</v>
      </c>
      <c r="O25" s="167" t="s">
        <v>48</v>
      </c>
      <c r="P25" s="167" t="s">
        <v>49</v>
      </c>
    </row>
    <row r="26" spans="1:16">
      <c r="B26" s="142" t="s">
        <v>130</v>
      </c>
      <c r="C26" s="168">
        <v>2711.5</v>
      </c>
      <c r="D26" s="168">
        <v>1474.5</v>
      </c>
      <c r="E26" s="168">
        <v>4186</v>
      </c>
      <c r="G26" s="152">
        <f>+$I$11*(C26/$C$31)</f>
        <v>5322.4395959478334</v>
      </c>
      <c r="H26" s="152">
        <f>+$J$11*(D26/$D$31)</f>
        <v>2894.5783412610426</v>
      </c>
      <c r="I26" s="152">
        <f>+G26*0.0765</f>
        <v>407.16662909000922</v>
      </c>
      <c r="J26" s="152">
        <f>+H26*0.0765</f>
        <v>221.43524310646976</v>
      </c>
      <c r="L26" s="152">
        <f>+$L$11*(C26/$C$31)</f>
        <v>1781.9082586166742</v>
      </c>
      <c r="M26" s="152">
        <f>+$M$11*(D26/$D$31)</f>
        <v>968.72661921962742</v>
      </c>
      <c r="O26" s="152">
        <f>+$O$11*(C26/$C$31)</f>
        <v>0</v>
      </c>
      <c r="P26" s="152">
        <f>+$P$11*(D26/$D$31)</f>
        <v>0</v>
      </c>
    </row>
    <row r="27" spans="1:16">
      <c r="B27" s="142" t="s">
        <v>131</v>
      </c>
      <c r="C27" s="168">
        <v>2869.5</v>
      </c>
      <c r="D27" s="168">
        <v>1245.2</v>
      </c>
      <c r="E27" s="168">
        <v>4114.7</v>
      </c>
      <c r="G27" s="152">
        <f t="shared" ref="G27:G30" si="12">+$I$11*(C27/$C$31)</f>
        <v>5632.5799080111774</v>
      </c>
      <c r="H27" s="152">
        <f t="shared" ref="H27:H30" si="13">+$J$11*(D27/$D$31)</f>
        <v>2444.441472050356</v>
      </c>
      <c r="I27" s="152">
        <f t="shared" ref="I27:J30" si="14">+G27*0.0765</f>
        <v>430.89236296285509</v>
      </c>
      <c r="J27" s="152">
        <f t="shared" si="14"/>
        <v>186.99977261185222</v>
      </c>
      <c r="L27" s="152">
        <f>+$L$11*(C27/$C$31)</f>
        <v>1885.7406410107124</v>
      </c>
      <c r="M27" s="152">
        <f>+$M$11*(D27/$D$31)</f>
        <v>818.07961088659215</v>
      </c>
      <c r="O27" s="152">
        <f>+$O$11*(C27/$C$31)</f>
        <v>0</v>
      </c>
      <c r="P27" s="152">
        <f>+$P$11*(D27/$D$31)</f>
        <v>0</v>
      </c>
    </row>
    <row r="28" spans="1:16">
      <c r="B28" s="142" t="s">
        <v>132</v>
      </c>
      <c r="C28" s="168">
        <v>430.1</v>
      </c>
      <c r="D28" s="168">
        <v>0</v>
      </c>
      <c r="E28" s="168">
        <v>430.1</v>
      </c>
      <c r="G28" s="152">
        <f t="shared" si="12"/>
        <v>844.24903935724262</v>
      </c>
      <c r="H28" s="152">
        <f t="shared" si="13"/>
        <v>0</v>
      </c>
      <c r="I28" s="152">
        <f t="shared" si="14"/>
        <v>64.585051510829061</v>
      </c>
      <c r="J28" s="152">
        <f t="shared" si="14"/>
        <v>0</v>
      </c>
      <c r="L28" s="152">
        <f>+$L$11*(C28/$C$31)</f>
        <v>282.64751688402418</v>
      </c>
      <c r="M28" s="152">
        <f>+$M$11*(D28/$D$31)</f>
        <v>0</v>
      </c>
      <c r="O28" s="152">
        <f>+$O$11*(C28/$C$31)</f>
        <v>0</v>
      </c>
      <c r="P28" s="152">
        <f>+$P$11*(D28/$D$31)</f>
        <v>0</v>
      </c>
    </row>
    <row r="29" spans="1:16">
      <c r="B29" s="142" t="s">
        <v>133</v>
      </c>
      <c r="C29" s="168">
        <v>548.79999999999995</v>
      </c>
      <c r="D29" s="168">
        <v>76.400000000000006</v>
      </c>
      <c r="E29" s="168">
        <v>625.19999999999993</v>
      </c>
      <c r="G29" s="152">
        <f t="shared" si="12"/>
        <v>1077.2468560782486</v>
      </c>
      <c r="H29" s="152">
        <f t="shared" si="13"/>
        <v>149.980186688602</v>
      </c>
      <c r="I29" s="152">
        <f t="shared" si="14"/>
        <v>82.40938448998601</v>
      </c>
      <c r="J29" s="152">
        <f t="shared" si="14"/>
        <v>11.473484281678052</v>
      </c>
      <c r="L29" s="152">
        <f>+$L$11*(C29/$C$31)</f>
        <v>360.65323707498828</v>
      </c>
      <c r="M29" s="152">
        <f>+$M$11*(D29/$D$31)</f>
        <v>50.193769893780626</v>
      </c>
      <c r="O29" s="152">
        <f>+$O$11*(C29/$C$31)</f>
        <v>0</v>
      </c>
      <c r="P29" s="152">
        <f>+$P$11*(D29/$D$31)</f>
        <v>0</v>
      </c>
    </row>
    <row r="30" spans="1:16">
      <c r="B30" s="142" t="s">
        <v>134</v>
      </c>
      <c r="C30" s="168">
        <v>310.5</v>
      </c>
      <c r="D30" s="168">
        <v>0</v>
      </c>
      <c r="E30" s="168">
        <v>310.5</v>
      </c>
      <c r="G30" s="152">
        <f t="shared" si="12"/>
        <v>609.48460060549598</v>
      </c>
      <c r="H30" s="152">
        <f t="shared" si="13"/>
        <v>0</v>
      </c>
      <c r="I30" s="152">
        <f t="shared" si="14"/>
        <v>46.625571946320441</v>
      </c>
      <c r="J30" s="152">
        <f t="shared" si="14"/>
        <v>0</v>
      </c>
      <c r="L30" s="152">
        <f>+$L$11*(C30/$C$31)</f>
        <v>204.05034641360035</v>
      </c>
      <c r="M30" s="152">
        <f>+$M$11*(D30/$D$31)</f>
        <v>0</v>
      </c>
      <c r="O30" s="152">
        <f>+$O$11*(C30/$C$31)</f>
        <v>0</v>
      </c>
      <c r="P30" s="152">
        <f>+$P$11*(D30/$D$31)</f>
        <v>0</v>
      </c>
    </row>
    <row r="31" spans="1:16" ht="14.4" thickBot="1">
      <c r="B31" s="142" t="s">
        <v>38</v>
      </c>
      <c r="C31" s="169">
        <v>6870.4000000000005</v>
      </c>
      <c r="D31" s="169">
        <v>2796.1</v>
      </c>
      <c r="E31" s="169">
        <v>9666.5000000000018</v>
      </c>
      <c r="G31" s="170">
        <f>SUM(G26:G30)</f>
        <v>13485.999999999998</v>
      </c>
      <c r="H31" s="170">
        <f>SUM(H26:H30)</f>
        <v>5489.0000000000009</v>
      </c>
      <c r="I31" s="170">
        <f>SUM(I26:I30)</f>
        <v>1031.6789999999999</v>
      </c>
      <c r="J31" s="170">
        <f>SUM(J26:J30)</f>
        <v>419.90850000000006</v>
      </c>
      <c r="L31" s="170">
        <f>SUM(L26:L30)</f>
        <v>4514.9999999999991</v>
      </c>
      <c r="M31" s="170">
        <f>SUM(M26:M30)</f>
        <v>1837.0000000000002</v>
      </c>
      <c r="O31" s="170">
        <f>SUM(O26:O30)</f>
        <v>0</v>
      </c>
      <c r="P31" s="170">
        <f>SUM(P26:P30)</f>
        <v>0</v>
      </c>
    </row>
    <row r="32" spans="1:16" ht="14.4" thickTop="1">
      <c r="G32" s="152"/>
      <c r="H32" s="152"/>
    </row>
    <row r="33" spans="1:8">
      <c r="A33" s="164" t="s">
        <v>135</v>
      </c>
      <c r="B33" s="164"/>
      <c r="C33" s="164"/>
      <c r="D33" s="164"/>
      <c r="E33" s="164"/>
      <c r="F33" s="164"/>
      <c r="G33" s="171">
        <f>+G31*0.0765</f>
        <v>1031.6789999999999</v>
      </c>
      <c r="H33" s="171">
        <f>+H31*0.0765</f>
        <v>419.90850000000006</v>
      </c>
    </row>
    <row r="34" spans="1:8">
      <c r="G34" s="172"/>
    </row>
  </sheetData>
  <mergeCells count="4">
    <mergeCell ref="B1:D1"/>
    <mergeCell ref="E1:G1"/>
    <mergeCell ref="H1:J1"/>
    <mergeCell ref="N1:P1"/>
  </mergeCells>
  <pageMargins left="0.7" right="0.7" top="0.75" bottom="0.75" header="0.3" footer="0.3"/>
  <pageSetup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3:H27"/>
  <sheetViews>
    <sheetView workbookViewId="0">
      <selection activeCell="G4" sqref="G4"/>
    </sheetView>
  </sheetViews>
  <sheetFormatPr defaultRowHeight="14.4"/>
  <cols>
    <col min="1" max="2" width="8.796875" style="202"/>
    <col min="3" max="3" width="11.3984375" style="203" customWidth="1"/>
    <col min="4" max="4" width="8.796875" style="202"/>
    <col min="5" max="5" width="24.8984375" style="203" bestFit="1" customWidth="1"/>
    <col min="6" max="6" width="10.3984375" style="204" customWidth="1"/>
    <col min="7" max="7" width="58.796875" style="203" customWidth="1"/>
    <col min="8" max="16384" width="8.796875" style="203"/>
  </cols>
  <sheetData>
    <row r="3" spans="1:8" s="201" customFormat="1" ht="28.8">
      <c r="A3" s="198" t="s">
        <v>142</v>
      </c>
      <c r="B3" s="198" t="s">
        <v>143</v>
      </c>
      <c r="C3" s="199" t="s">
        <v>144</v>
      </c>
      <c r="D3" s="198" t="s">
        <v>145</v>
      </c>
      <c r="E3" s="199" t="s">
        <v>146</v>
      </c>
      <c r="F3" s="200" t="s">
        <v>147</v>
      </c>
      <c r="G3" s="199" t="s">
        <v>148</v>
      </c>
      <c r="H3" s="199" t="s">
        <v>149</v>
      </c>
    </row>
    <row r="4" spans="1:8">
      <c r="A4" s="202">
        <v>1</v>
      </c>
      <c r="B4" s="202">
        <v>246</v>
      </c>
      <c r="C4" s="203" t="s">
        <v>12</v>
      </c>
      <c r="D4" s="202">
        <v>5470</v>
      </c>
      <c r="E4" s="203" t="s">
        <v>150</v>
      </c>
      <c r="F4" s="204">
        <v>7147</v>
      </c>
      <c r="G4" s="203" t="s">
        <v>151</v>
      </c>
    </row>
    <row r="5" spans="1:8">
      <c r="A5" s="202">
        <v>2</v>
      </c>
      <c r="B5" s="202">
        <v>255</v>
      </c>
      <c r="C5" s="203" t="s">
        <v>8</v>
      </c>
      <c r="D5" s="202">
        <v>5470</v>
      </c>
      <c r="E5" s="203" t="s">
        <v>150</v>
      </c>
      <c r="F5" s="204">
        <v>48093</v>
      </c>
      <c r="G5" s="203" t="s">
        <v>151</v>
      </c>
    </row>
    <row r="6" spans="1:8">
      <c r="A6" s="202">
        <v>3</v>
      </c>
      <c r="B6" s="202">
        <v>251</v>
      </c>
      <c r="C6" s="203" t="s">
        <v>122</v>
      </c>
      <c r="D6" s="202">
        <v>5470</v>
      </c>
      <c r="E6" s="203" t="s">
        <v>150</v>
      </c>
      <c r="F6" s="204">
        <v>21866</v>
      </c>
      <c r="G6" s="203" t="s">
        <v>152</v>
      </c>
    </row>
    <row r="7" spans="1:8">
      <c r="A7" s="205">
        <v>4</v>
      </c>
      <c r="B7" s="205" t="s">
        <v>153</v>
      </c>
      <c r="C7" s="206" t="s">
        <v>154</v>
      </c>
      <c r="D7" s="205">
        <v>6100</v>
      </c>
      <c r="E7" s="206" t="s">
        <v>114</v>
      </c>
      <c r="F7" s="207">
        <v>45760</v>
      </c>
      <c r="G7" s="206" t="s">
        <v>155</v>
      </c>
      <c r="H7" s="208">
        <v>1</v>
      </c>
    </row>
    <row r="8" spans="1:8">
      <c r="A8" s="202">
        <v>5</v>
      </c>
      <c r="B8" s="202" t="s">
        <v>153</v>
      </c>
      <c r="C8" s="203" t="s">
        <v>154</v>
      </c>
      <c r="D8" s="202">
        <v>5620</v>
      </c>
      <c r="E8" s="203" t="s">
        <v>156</v>
      </c>
      <c r="F8" s="204">
        <f>F7*0.3</f>
        <v>13728</v>
      </c>
      <c r="G8" s="203" t="s">
        <v>157</v>
      </c>
      <c r="H8" s="209"/>
    </row>
    <row r="9" spans="1:8">
      <c r="A9" s="205">
        <v>6</v>
      </c>
      <c r="B9" s="205" t="s">
        <v>153</v>
      </c>
      <c r="C9" s="206" t="s">
        <v>154</v>
      </c>
      <c r="D9" s="205">
        <v>6100</v>
      </c>
      <c r="E9" s="206" t="s">
        <v>114</v>
      </c>
      <c r="F9" s="207">
        <v>10640</v>
      </c>
      <c r="G9" s="206" t="s">
        <v>158</v>
      </c>
      <c r="H9" s="208">
        <v>0.5</v>
      </c>
    </row>
    <row r="10" spans="1:8">
      <c r="A10" s="202">
        <v>7</v>
      </c>
      <c r="B10" s="202" t="s">
        <v>153</v>
      </c>
      <c r="C10" s="203" t="s">
        <v>154</v>
      </c>
      <c r="D10" s="202">
        <v>5620</v>
      </c>
      <c r="E10" s="203" t="s">
        <v>156</v>
      </c>
      <c r="F10" s="204">
        <f>26600*0.3</f>
        <v>7980</v>
      </c>
      <c r="G10" s="203" t="s">
        <v>157</v>
      </c>
      <c r="H10" s="209"/>
    </row>
    <row r="11" spans="1:8">
      <c r="A11" s="205">
        <v>8</v>
      </c>
      <c r="B11" s="205">
        <v>255</v>
      </c>
      <c r="C11" s="206" t="s">
        <v>8</v>
      </c>
      <c r="D11" s="205">
        <v>6100</v>
      </c>
      <c r="E11" s="206" t="s">
        <v>114</v>
      </c>
      <c r="F11" s="207">
        <v>27000</v>
      </c>
      <c r="G11" s="206" t="s">
        <v>159</v>
      </c>
      <c r="H11" s="208">
        <v>1</v>
      </c>
    </row>
    <row r="12" spans="1:8">
      <c r="A12" s="202">
        <v>9</v>
      </c>
      <c r="B12" s="202">
        <v>255</v>
      </c>
      <c r="C12" s="203" t="s">
        <v>8</v>
      </c>
      <c r="D12" s="202">
        <v>5620</v>
      </c>
      <c r="E12" s="203" t="s">
        <v>156</v>
      </c>
      <c r="F12" s="204">
        <f>F11*0.3</f>
        <v>8100</v>
      </c>
      <c r="G12" s="203" t="s">
        <v>157</v>
      </c>
      <c r="H12" s="209"/>
    </row>
    <row r="13" spans="1:8">
      <c r="A13" s="205">
        <v>10</v>
      </c>
      <c r="B13" s="205">
        <v>251</v>
      </c>
      <c r="C13" s="206" t="s">
        <v>122</v>
      </c>
      <c r="D13" s="205">
        <v>6100</v>
      </c>
      <c r="E13" s="206" t="s">
        <v>114</v>
      </c>
      <c r="F13" s="207">
        <v>27000</v>
      </c>
      <c r="G13" s="206" t="s">
        <v>159</v>
      </c>
      <c r="H13" s="208">
        <v>1</v>
      </c>
    </row>
    <row r="14" spans="1:8">
      <c r="A14" s="202">
        <v>11</v>
      </c>
      <c r="B14" s="202">
        <v>251</v>
      </c>
      <c r="C14" s="203" t="s">
        <v>122</v>
      </c>
      <c r="D14" s="202">
        <v>5620</v>
      </c>
      <c r="E14" s="203" t="s">
        <v>156</v>
      </c>
      <c r="F14" s="204">
        <f>F13*0.3</f>
        <v>8100</v>
      </c>
      <c r="G14" s="203" t="s">
        <v>157</v>
      </c>
      <c r="H14" s="209"/>
    </row>
    <row r="15" spans="1:8">
      <c r="A15" s="205">
        <v>12</v>
      </c>
      <c r="B15" s="205">
        <v>250</v>
      </c>
      <c r="C15" s="206" t="s">
        <v>121</v>
      </c>
      <c r="D15" s="205">
        <v>6100</v>
      </c>
      <c r="E15" s="206" t="s">
        <v>114</v>
      </c>
      <c r="F15" s="207">
        <v>27000</v>
      </c>
      <c r="G15" s="206" t="s">
        <v>159</v>
      </c>
      <c r="H15" s="208">
        <v>1</v>
      </c>
    </row>
    <row r="16" spans="1:8">
      <c r="A16" s="202">
        <v>13</v>
      </c>
      <c r="B16" s="202">
        <v>250</v>
      </c>
      <c r="C16" s="203" t="s">
        <v>121</v>
      </c>
      <c r="D16" s="202">
        <v>5620</v>
      </c>
      <c r="E16" s="203" t="s">
        <v>156</v>
      </c>
      <c r="F16" s="204">
        <f>F15*0.3</f>
        <v>8100</v>
      </c>
      <c r="G16" s="203" t="s">
        <v>157</v>
      </c>
      <c r="H16" s="209"/>
    </row>
    <row r="17" spans="1:8">
      <c r="A17" s="202">
        <v>14</v>
      </c>
      <c r="B17" s="202" t="s">
        <v>153</v>
      </c>
      <c r="C17" s="203" t="s">
        <v>154</v>
      </c>
      <c r="D17" s="202">
        <v>6100</v>
      </c>
      <c r="E17" s="203" t="s">
        <v>114</v>
      </c>
      <c r="F17" s="204">
        <v>15000</v>
      </c>
      <c r="G17" s="203" t="s">
        <v>160</v>
      </c>
      <c r="H17" s="209"/>
    </row>
    <row r="18" spans="1:8">
      <c r="A18" s="202">
        <v>15</v>
      </c>
      <c r="B18" s="202" t="s">
        <v>153</v>
      </c>
      <c r="C18" s="203" t="s">
        <v>154</v>
      </c>
      <c r="D18" s="202">
        <v>5620</v>
      </c>
      <c r="E18" s="203" t="s">
        <v>156</v>
      </c>
      <c r="F18" s="204">
        <f>F17*0.3</f>
        <v>4500</v>
      </c>
      <c r="G18" s="203" t="s">
        <v>157</v>
      </c>
      <c r="H18" s="209"/>
    </row>
    <row r="19" spans="1:8">
      <c r="A19" s="205">
        <v>16</v>
      </c>
      <c r="B19" s="205" t="s">
        <v>153</v>
      </c>
      <c r="C19" s="206" t="s">
        <v>154</v>
      </c>
      <c r="D19" s="205">
        <v>6100</v>
      </c>
      <c r="E19" s="206" t="s">
        <v>114</v>
      </c>
      <c r="F19" s="207">
        <v>66414</v>
      </c>
      <c r="G19" s="206" t="s">
        <v>161</v>
      </c>
      <c r="H19" s="208">
        <v>1</v>
      </c>
    </row>
    <row r="20" spans="1:8">
      <c r="A20" s="202">
        <v>17</v>
      </c>
      <c r="B20" s="202" t="s">
        <v>153</v>
      </c>
      <c r="C20" s="203" t="s">
        <v>154</v>
      </c>
      <c r="D20" s="202">
        <v>5620</v>
      </c>
      <c r="E20" s="203" t="s">
        <v>156</v>
      </c>
      <c r="F20" s="204">
        <f>F19*0.3</f>
        <v>19924.2</v>
      </c>
      <c r="G20" s="203" t="s">
        <v>157</v>
      </c>
      <c r="H20" s="209"/>
    </row>
    <row r="21" spans="1:8">
      <c r="A21" s="202">
        <v>18</v>
      </c>
      <c r="B21" s="202">
        <v>241</v>
      </c>
      <c r="C21" s="203" t="s">
        <v>6</v>
      </c>
      <c r="D21" s="202">
        <v>5450</v>
      </c>
      <c r="E21" s="203" t="s">
        <v>162</v>
      </c>
      <c r="G21" s="203" t="s">
        <v>163</v>
      </c>
      <c r="H21" s="209"/>
    </row>
    <row r="22" spans="1:8">
      <c r="A22" s="202">
        <v>19</v>
      </c>
      <c r="B22" s="202">
        <v>256</v>
      </c>
      <c r="C22" s="203" t="s">
        <v>9</v>
      </c>
      <c r="D22" s="202">
        <v>5450</v>
      </c>
      <c r="E22" s="203" t="s">
        <v>162</v>
      </c>
      <c r="G22" s="203" t="s">
        <v>164</v>
      </c>
      <c r="H22" s="209"/>
    </row>
    <row r="23" spans="1:8">
      <c r="A23" s="202">
        <v>20</v>
      </c>
      <c r="B23" s="202">
        <v>252</v>
      </c>
      <c r="C23" s="203" t="s">
        <v>123</v>
      </c>
      <c r="D23" s="202">
        <v>5450</v>
      </c>
      <c r="E23" s="203" t="s">
        <v>162</v>
      </c>
      <c r="G23" s="203" t="s">
        <v>165</v>
      </c>
      <c r="H23" s="209"/>
    </row>
    <row r="24" spans="1:8">
      <c r="A24" s="202">
        <v>21</v>
      </c>
      <c r="B24" s="202">
        <v>252</v>
      </c>
      <c r="C24" s="203" t="s">
        <v>123</v>
      </c>
      <c r="D24" s="202">
        <v>5450</v>
      </c>
      <c r="E24" s="203" t="s">
        <v>162</v>
      </c>
      <c r="G24" s="203" t="s">
        <v>166</v>
      </c>
      <c r="H24" s="209"/>
    </row>
    <row r="25" spans="1:8">
      <c r="A25" s="202">
        <v>22</v>
      </c>
      <c r="B25" s="202">
        <v>252</v>
      </c>
      <c r="C25" s="203" t="s">
        <v>123</v>
      </c>
      <c r="D25" s="202">
        <v>5450</v>
      </c>
      <c r="E25" s="203" t="s">
        <v>162</v>
      </c>
      <c r="G25" s="203" t="s">
        <v>167</v>
      </c>
      <c r="H25" s="209"/>
    </row>
    <row r="26" spans="1:8">
      <c r="A26" s="202">
        <v>23</v>
      </c>
      <c r="B26" s="202">
        <v>252</v>
      </c>
      <c r="C26" s="203" t="s">
        <v>123</v>
      </c>
      <c r="D26" s="202">
        <v>5425</v>
      </c>
      <c r="E26" s="203" t="s">
        <v>168</v>
      </c>
      <c r="G26" s="203" t="s">
        <v>169</v>
      </c>
      <c r="H26" s="209"/>
    </row>
    <row r="27" spans="1:8">
      <c r="A27" s="202">
        <v>24</v>
      </c>
      <c r="B27" s="202" t="s">
        <v>153</v>
      </c>
      <c r="C27" s="203" t="s">
        <v>154</v>
      </c>
      <c r="D27" s="202">
        <v>6210</v>
      </c>
      <c r="E27" s="203" t="s">
        <v>170</v>
      </c>
      <c r="G27" s="203" t="s">
        <v>171</v>
      </c>
      <c r="H27" s="209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98"/>
  <sheetViews>
    <sheetView zoomScaleSheetLayoutView="75" workbookViewId="0">
      <pane xSplit="1" ySplit="9" topLeftCell="B70" activePane="bottomRight" state="frozen"/>
      <selection pane="topRight" activeCell="B1" sqref="B1"/>
      <selection pane="bottomLeft" activeCell="A8" sqref="A8"/>
      <selection pane="bottomRight" activeCell="G81" sqref="G81"/>
    </sheetView>
  </sheetViews>
  <sheetFormatPr defaultRowHeight="13.2"/>
  <cols>
    <col min="1" max="1" width="29.3984375" style="252" bestFit="1" customWidth="1"/>
    <col min="2" max="2" width="9.796875" style="252" customWidth="1"/>
    <col min="3" max="3" width="10.296875" style="252" customWidth="1"/>
    <col min="4" max="4" width="9.59765625" style="252" customWidth="1"/>
    <col min="5" max="7" width="11.69921875" style="252" customWidth="1"/>
    <col min="8" max="8" width="19.796875" style="256" bestFit="1" customWidth="1"/>
    <col min="9" max="16384" width="8.796875" style="252"/>
  </cols>
  <sheetData>
    <row r="1" spans="1:8">
      <c r="A1" s="250" t="s">
        <v>22</v>
      </c>
    </row>
    <row r="2" spans="1:8">
      <c r="A2" s="250" t="s">
        <v>440</v>
      </c>
    </row>
    <row r="3" spans="1:8">
      <c r="A3" s="252" t="s">
        <v>24</v>
      </c>
    </row>
    <row r="4" spans="1:8">
      <c r="A4" s="252" t="s">
        <v>25</v>
      </c>
    </row>
    <row r="5" spans="1:8">
      <c r="A5" s="252" t="s">
        <v>441</v>
      </c>
    </row>
    <row r="6" spans="1:8">
      <c r="E6" s="258"/>
      <c r="F6" s="258"/>
      <c r="G6" s="258"/>
    </row>
    <row r="7" spans="1:8">
      <c r="B7" s="458" t="s">
        <v>68</v>
      </c>
      <c r="C7" s="458"/>
      <c r="D7" s="458" t="s">
        <v>442</v>
      </c>
      <c r="E7" s="458"/>
      <c r="F7" s="258" t="s">
        <v>421</v>
      </c>
      <c r="G7" s="258" t="s">
        <v>443</v>
      </c>
    </row>
    <row r="8" spans="1:8" ht="15.6">
      <c r="B8" s="458" t="s">
        <v>444</v>
      </c>
      <c r="C8" s="458"/>
      <c r="D8" s="458" t="s">
        <v>445</v>
      </c>
      <c r="E8" s="458"/>
      <c r="F8" s="258"/>
      <c r="G8" s="258"/>
      <c r="H8" s="343" t="s">
        <v>446</v>
      </c>
    </row>
    <row r="9" spans="1:8" s="262" customFormat="1" ht="13.8" thickBot="1">
      <c r="A9" s="262" t="s">
        <v>32</v>
      </c>
      <c r="B9" s="262" t="s">
        <v>447</v>
      </c>
      <c r="C9" s="262" t="s">
        <v>417</v>
      </c>
      <c r="D9" s="262" t="s">
        <v>87</v>
      </c>
      <c r="E9" s="262" t="s">
        <v>417</v>
      </c>
      <c r="F9" s="344">
        <v>6.5000000000000002E-2</v>
      </c>
      <c r="H9" s="345"/>
    </row>
    <row r="10" spans="1:8" s="277" customFormat="1" ht="15.6">
      <c r="A10" s="268">
        <v>42006</v>
      </c>
      <c r="B10" s="277">
        <v>350</v>
      </c>
      <c r="C10" s="346">
        <v>0.8</v>
      </c>
      <c r="H10" s="275">
        <f>B10*C10</f>
        <v>280</v>
      </c>
    </row>
    <row r="11" spans="1:8" s="277" customFormat="1" ht="15.6">
      <c r="A11" s="268">
        <v>42013</v>
      </c>
      <c r="B11" s="277">
        <v>300</v>
      </c>
      <c r="C11" s="346">
        <v>0.8</v>
      </c>
      <c r="H11" s="275">
        <f>B11*C11</f>
        <v>240</v>
      </c>
    </row>
    <row r="12" spans="1:8" s="277" customFormat="1" ht="15.6">
      <c r="A12" s="268">
        <v>42020</v>
      </c>
      <c r="B12" s="277">
        <v>300</v>
      </c>
      <c r="C12" s="346">
        <v>0.8</v>
      </c>
      <c r="H12" s="275">
        <f>B12*C12</f>
        <v>240</v>
      </c>
    </row>
    <row r="13" spans="1:8" s="277" customFormat="1" ht="15.6">
      <c r="A13" s="268">
        <v>42027</v>
      </c>
      <c r="B13" s="277">
        <v>300</v>
      </c>
      <c r="C13" s="346">
        <v>0.8</v>
      </c>
      <c r="H13" s="275">
        <f>B13*C13</f>
        <v>240</v>
      </c>
    </row>
    <row r="14" spans="1:8" s="277" customFormat="1" ht="15.6">
      <c r="A14" s="268">
        <v>42032</v>
      </c>
      <c r="B14" s="347"/>
      <c r="C14" s="346"/>
      <c r="D14" s="347">
        <v>450</v>
      </c>
      <c r="E14" s="347">
        <v>1.72</v>
      </c>
      <c r="F14" s="347">
        <f>D14*E14*0.065</f>
        <v>50.31</v>
      </c>
      <c r="G14" s="347"/>
      <c r="H14" s="275">
        <f>D14*E14+F14</f>
        <v>824.31</v>
      </c>
    </row>
    <row r="15" spans="1:8" s="277" customFormat="1" ht="15.6">
      <c r="A15" s="268">
        <v>42034</v>
      </c>
      <c r="B15" s="347">
        <v>300</v>
      </c>
      <c r="C15" s="346">
        <v>0.8</v>
      </c>
      <c r="D15" s="347"/>
      <c r="E15" s="347"/>
      <c r="F15" s="347"/>
      <c r="G15" s="347"/>
      <c r="H15" s="275">
        <f t="shared" ref="H15:H23" si="0">B15*C15</f>
        <v>240</v>
      </c>
    </row>
    <row r="16" spans="1:8" s="277" customFormat="1" ht="15.6">
      <c r="A16" s="268">
        <v>42042</v>
      </c>
      <c r="B16" s="347">
        <v>300</v>
      </c>
      <c r="C16" s="346">
        <v>0.8</v>
      </c>
      <c r="D16" s="347"/>
      <c r="E16" s="347"/>
      <c r="F16" s="347"/>
      <c r="G16" s="347"/>
      <c r="H16" s="275">
        <f t="shared" si="0"/>
        <v>240</v>
      </c>
    </row>
    <row r="17" spans="1:8" s="277" customFormat="1" ht="15.6">
      <c r="A17" s="268">
        <v>42048</v>
      </c>
      <c r="B17" s="347">
        <v>275</v>
      </c>
      <c r="C17" s="346">
        <v>0.8</v>
      </c>
      <c r="D17" s="347"/>
      <c r="E17" s="347"/>
      <c r="F17" s="347"/>
      <c r="G17" s="347"/>
      <c r="H17" s="275">
        <f t="shared" si="0"/>
        <v>220</v>
      </c>
    </row>
    <row r="18" spans="1:8" s="277" customFormat="1" ht="15.6">
      <c r="A18" s="268">
        <v>42055</v>
      </c>
      <c r="B18" s="347">
        <v>305</v>
      </c>
      <c r="C18" s="346">
        <v>0.8</v>
      </c>
      <c r="D18" s="347"/>
      <c r="E18" s="347"/>
      <c r="F18" s="347"/>
      <c r="G18" s="347"/>
      <c r="H18" s="275">
        <f t="shared" si="0"/>
        <v>244</v>
      </c>
    </row>
    <row r="19" spans="1:8" s="277" customFormat="1" ht="15.6">
      <c r="A19" s="268">
        <v>42068</v>
      </c>
      <c r="B19" s="347">
        <v>300</v>
      </c>
      <c r="C19" s="346">
        <v>0.8</v>
      </c>
      <c r="D19" s="347"/>
      <c r="E19" s="347"/>
      <c r="F19" s="347"/>
      <c r="G19" s="347"/>
      <c r="H19" s="275">
        <f t="shared" si="0"/>
        <v>240</v>
      </c>
    </row>
    <row r="20" spans="1:8" s="277" customFormat="1" ht="15.6">
      <c r="A20" s="268">
        <v>42069</v>
      </c>
      <c r="B20" s="347">
        <v>300</v>
      </c>
      <c r="C20" s="346">
        <v>0.8</v>
      </c>
      <c r="D20" s="347"/>
      <c r="E20" s="347"/>
      <c r="F20" s="347"/>
      <c r="G20" s="347"/>
      <c r="H20" s="275">
        <f t="shared" si="0"/>
        <v>240</v>
      </c>
    </row>
    <row r="21" spans="1:8" s="277" customFormat="1" ht="15.6">
      <c r="A21" s="268">
        <v>42076</v>
      </c>
      <c r="B21" s="347">
        <v>300</v>
      </c>
      <c r="C21" s="346">
        <v>0.8</v>
      </c>
      <c r="D21" s="347"/>
      <c r="E21" s="347"/>
      <c r="F21" s="347"/>
      <c r="G21" s="347"/>
      <c r="H21" s="275">
        <f t="shared" si="0"/>
        <v>240</v>
      </c>
    </row>
    <row r="22" spans="1:8" s="277" customFormat="1" ht="15.6">
      <c r="A22" s="268">
        <v>42083</v>
      </c>
      <c r="B22" s="347">
        <v>300</v>
      </c>
      <c r="C22" s="346">
        <v>0.8</v>
      </c>
      <c r="D22" s="347"/>
      <c r="E22" s="347"/>
      <c r="F22" s="347"/>
      <c r="G22" s="347"/>
      <c r="H22" s="275">
        <f t="shared" si="0"/>
        <v>240</v>
      </c>
    </row>
    <row r="23" spans="1:8" s="277" customFormat="1" ht="15.6">
      <c r="A23" s="268">
        <v>42090</v>
      </c>
      <c r="B23" s="347">
        <v>325</v>
      </c>
      <c r="C23" s="346">
        <v>0.8</v>
      </c>
      <c r="D23" s="347"/>
      <c r="E23" s="347"/>
      <c r="F23" s="347"/>
      <c r="G23" s="347"/>
      <c r="H23" s="275">
        <f t="shared" si="0"/>
        <v>260</v>
      </c>
    </row>
    <row r="24" spans="1:8" s="277" customFormat="1" ht="15.6">
      <c r="A24" s="268">
        <v>42094</v>
      </c>
      <c r="B24" s="347"/>
      <c r="C24" s="346"/>
      <c r="D24" s="347">
        <v>450</v>
      </c>
      <c r="E24" s="347">
        <v>1.72</v>
      </c>
      <c r="F24" s="347">
        <f>D24*E24*0.065</f>
        <v>50.31</v>
      </c>
      <c r="G24" s="347"/>
      <c r="H24" s="275">
        <f>D24*E24+F24</f>
        <v>824.31</v>
      </c>
    </row>
    <row r="25" spans="1:8" s="277" customFormat="1" ht="15.6">
      <c r="A25" s="268">
        <v>42099</v>
      </c>
      <c r="B25" s="347">
        <v>325</v>
      </c>
      <c r="C25" s="346">
        <v>0.8</v>
      </c>
      <c r="D25" s="347"/>
      <c r="E25" s="347"/>
      <c r="F25" s="347"/>
      <c r="G25" s="347"/>
      <c r="H25" s="275">
        <f t="shared" ref="H25:H37" si="1">B25*C25</f>
        <v>260</v>
      </c>
    </row>
    <row r="26" spans="1:8" s="277" customFormat="1" ht="15.6">
      <c r="A26" s="268">
        <v>42104</v>
      </c>
      <c r="B26" s="347">
        <v>325</v>
      </c>
      <c r="C26" s="346">
        <v>0.8</v>
      </c>
      <c r="D26" s="347"/>
      <c r="E26" s="347"/>
      <c r="F26" s="347"/>
      <c r="G26" s="347"/>
      <c r="H26" s="275">
        <f t="shared" si="1"/>
        <v>260</v>
      </c>
    </row>
    <row r="27" spans="1:8" s="277" customFormat="1" ht="15.6">
      <c r="A27" s="268">
        <v>42111</v>
      </c>
      <c r="B27" s="347">
        <v>325</v>
      </c>
      <c r="C27" s="346">
        <v>0.8</v>
      </c>
      <c r="D27" s="347"/>
      <c r="E27" s="347"/>
      <c r="F27" s="347"/>
      <c r="G27" s="347"/>
      <c r="H27" s="275">
        <f t="shared" si="1"/>
        <v>260</v>
      </c>
    </row>
    <row r="28" spans="1:8" s="277" customFormat="1" ht="15.6">
      <c r="A28" s="268">
        <v>42118</v>
      </c>
      <c r="B28" s="347">
        <v>325</v>
      </c>
      <c r="C28" s="346">
        <v>0.8</v>
      </c>
      <c r="D28" s="347"/>
      <c r="E28" s="347"/>
      <c r="F28" s="347"/>
      <c r="G28" s="347"/>
      <c r="H28" s="275">
        <f t="shared" si="1"/>
        <v>260</v>
      </c>
    </row>
    <row r="29" spans="1:8" s="277" customFormat="1" ht="15.6">
      <c r="A29" s="268">
        <v>42125</v>
      </c>
      <c r="B29" s="347">
        <v>330</v>
      </c>
      <c r="C29" s="346">
        <v>0.8</v>
      </c>
      <c r="D29" s="347"/>
      <c r="E29" s="347"/>
      <c r="F29" s="347"/>
      <c r="G29" s="347"/>
      <c r="H29" s="275">
        <f t="shared" si="1"/>
        <v>264</v>
      </c>
    </row>
    <row r="30" spans="1:8" s="277" customFormat="1" ht="15.6">
      <c r="A30" s="268">
        <v>42132</v>
      </c>
      <c r="B30" s="347">
        <v>325</v>
      </c>
      <c r="C30" s="346">
        <v>0.8</v>
      </c>
      <c r="D30" s="347"/>
      <c r="E30" s="347"/>
      <c r="F30" s="347"/>
      <c r="G30" s="347"/>
      <c r="H30" s="275">
        <f t="shared" si="1"/>
        <v>260</v>
      </c>
    </row>
    <row r="31" spans="1:8" s="277" customFormat="1" ht="15.6">
      <c r="A31" s="268">
        <v>42139</v>
      </c>
      <c r="B31" s="347">
        <v>340</v>
      </c>
      <c r="C31" s="346">
        <v>0.8</v>
      </c>
      <c r="D31" s="347"/>
      <c r="E31" s="347"/>
      <c r="F31" s="347"/>
      <c r="G31" s="347"/>
      <c r="H31" s="275">
        <f t="shared" si="1"/>
        <v>272</v>
      </c>
    </row>
    <row r="32" spans="1:8" s="277" customFormat="1" ht="15.6">
      <c r="A32" s="268">
        <v>42146</v>
      </c>
      <c r="B32" s="347">
        <v>350</v>
      </c>
      <c r="C32" s="346">
        <v>0.8</v>
      </c>
      <c r="D32" s="347"/>
      <c r="E32" s="347"/>
      <c r="F32" s="347"/>
      <c r="G32" s="347"/>
      <c r="H32" s="275">
        <f t="shared" si="1"/>
        <v>280</v>
      </c>
    </row>
    <row r="33" spans="1:8" s="277" customFormat="1" ht="15.6">
      <c r="A33" s="268">
        <v>42153</v>
      </c>
      <c r="B33" s="347">
        <v>325</v>
      </c>
      <c r="C33" s="346">
        <v>0.8</v>
      </c>
      <c r="D33" s="347"/>
      <c r="E33" s="347"/>
      <c r="F33" s="347"/>
      <c r="G33" s="347"/>
      <c r="H33" s="275">
        <f t="shared" si="1"/>
        <v>260</v>
      </c>
    </row>
    <row r="34" spans="1:8" s="277" customFormat="1" ht="15.6">
      <c r="A34" s="268">
        <v>42160</v>
      </c>
      <c r="B34" s="347">
        <v>300</v>
      </c>
      <c r="C34" s="346">
        <v>0.8</v>
      </c>
      <c r="D34" s="347"/>
      <c r="E34" s="347"/>
      <c r="F34" s="347"/>
      <c r="G34" s="347"/>
      <c r="H34" s="275">
        <f t="shared" si="1"/>
        <v>240</v>
      </c>
    </row>
    <row r="35" spans="1:8" s="277" customFormat="1" ht="15.6">
      <c r="A35" s="268">
        <v>42167</v>
      </c>
      <c r="B35" s="347">
        <v>305</v>
      </c>
      <c r="C35" s="346">
        <v>0.8</v>
      </c>
      <c r="D35" s="347"/>
      <c r="E35" s="347"/>
      <c r="F35" s="347"/>
      <c r="G35" s="347"/>
      <c r="H35" s="275">
        <f t="shared" si="1"/>
        <v>244</v>
      </c>
    </row>
    <row r="36" spans="1:8" s="277" customFormat="1" ht="15.6">
      <c r="A36" s="268">
        <v>42174</v>
      </c>
      <c r="B36" s="347">
        <v>305</v>
      </c>
      <c r="C36" s="346">
        <v>0.8</v>
      </c>
      <c r="D36" s="347"/>
      <c r="E36" s="347"/>
      <c r="F36" s="347"/>
      <c r="G36" s="347"/>
      <c r="H36" s="275">
        <f t="shared" si="1"/>
        <v>244</v>
      </c>
    </row>
    <row r="37" spans="1:8" s="277" customFormat="1" ht="15.6">
      <c r="A37" s="268">
        <v>42181</v>
      </c>
      <c r="B37" s="347">
        <v>300</v>
      </c>
      <c r="C37" s="346">
        <v>0.8</v>
      </c>
      <c r="D37" s="347"/>
      <c r="E37" s="347"/>
      <c r="F37" s="347"/>
      <c r="G37" s="347"/>
      <c r="H37" s="275">
        <f t="shared" si="1"/>
        <v>240</v>
      </c>
    </row>
    <row r="38" spans="1:8" s="277" customFormat="1" ht="15.6">
      <c r="A38" s="268">
        <v>42186</v>
      </c>
      <c r="B38" s="347"/>
      <c r="C38" s="346"/>
      <c r="D38" s="347">
        <v>450</v>
      </c>
      <c r="E38" s="347">
        <v>1.72</v>
      </c>
      <c r="F38" s="347">
        <f>D38*E38*0.065</f>
        <v>50.31</v>
      </c>
      <c r="G38" s="347"/>
      <c r="H38" s="275">
        <f>D38*E38+F38</f>
        <v>824.31</v>
      </c>
    </row>
    <row r="39" spans="1:8" s="277" customFormat="1" ht="15.6">
      <c r="A39" s="268">
        <v>42188</v>
      </c>
      <c r="B39" s="347">
        <v>300</v>
      </c>
      <c r="C39" s="346">
        <v>0.8</v>
      </c>
      <c r="D39" s="347"/>
      <c r="E39" s="347"/>
      <c r="F39" s="347"/>
      <c r="G39" s="347"/>
      <c r="H39" s="275">
        <f t="shared" ref="H39:H53" si="2">B39*C39</f>
        <v>240</v>
      </c>
    </row>
    <row r="40" spans="1:8" s="277" customFormat="1" ht="15.6">
      <c r="A40" s="268">
        <v>42197</v>
      </c>
      <c r="B40" s="347">
        <v>300</v>
      </c>
      <c r="C40" s="346">
        <v>0.8</v>
      </c>
      <c r="D40" s="347"/>
      <c r="E40" s="347"/>
      <c r="F40" s="347"/>
      <c r="G40" s="347"/>
      <c r="H40" s="275">
        <f t="shared" si="2"/>
        <v>240</v>
      </c>
    </row>
    <row r="41" spans="1:8" s="277" customFormat="1" ht="15.6">
      <c r="A41" s="268">
        <v>42202</v>
      </c>
      <c r="B41" s="347">
        <v>300</v>
      </c>
      <c r="C41" s="346">
        <v>0.8</v>
      </c>
      <c r="F41" s="347"/>
      <c r="G41" s="347"/>
      <c r="H41" s="275">
        <f t="shared" si="2"/>
        <v>240</v>
      </c>
    </row>
    <row r="42" spans="1:8" s="277" customFormat="1" ht="15.6">
      <c r="A42" s="268">
        <v>42209</v>
      </c>
      <c r="B42" s="347">
        <v>300</v>
      </c>
      <c r="C42" s="346">
        <v>0.8</v>
      </c>
      <c r="D42" s="347"/>
      <c r="E42" s="347"/>
      <c r="F42" s="347"/>
      <c r="G42" s="347"/>
      <c r="H42" s="275">
        <f t="shared" si="2"/>
        <v>240</v>
      </c>
    </row>
    <row r="43" spans="1:8" s="277" customFormat="1" ht="15.6">
      <c r="A43" s="268">
        <v>42216</v>
      </c>
      <c r="B43" s="347">
        <v>305</v>
      </c>
      <c r="C43" s="346">
        <v>0.8</v>
      </c>
      <c r="F43" s="348"/>
      <c r="G43" s="348"/>
      <c r="H43" s="275">
        <f t="shared" si="2"/>
        <v>244</v>
      </c>
    </row>
    <row r="44" spans="1:8" s="277" customFormat="1" ht="15.6">
      <c r="A44" s="268">
        <v>42223</v>
      </c>
      <c r="B44" s="347">
        <v>325</v>
      </c>
      <c r="C44" s="346">
        <v>0.8</v>
      </c>
      <c r="F44" s="347"/>
      <c r="G44" s="347"/>
      <c r="H44" s="275">
        <f t="shared" si="2"/>
        <v>260</v>
      </c>
    </row>
    <row r="45" spans="1:8" s="277" customFormat="1" ht="15.6">
      <c r="A45" s="268">
        <v>42230</v>
      </c>
      <c r="B45" s="347">
        <v>325</v>
      </c>
      <c r="C45" s="346">
        <v>0.8</v>
      </c>
      <c r="F45" s="347"/>
      <c r="G45" s="347"/>
      <c r="H45" s="275">
        <f t="shared" si="2"/>
        <v>260</v>
      </c>
    </row>
    <row r="46" spans="1:8" s="277" customFormat="1" ht="15.6">
      <c r="A46" s="268">
        <v>42238</v>
      </c>
      <c r="B46" s="347">
        <v>325</v>
      </c>
      <c r="C46" s="346">
        <v>0.8</v>
      </c>
      <c r="F46" s="347"/>
      <c r="G46" s="347"/>
      <c r="H46" s="275">
        <f t="shared" si="2"/>
        <v>260</v>
      </c>
    </row>
    <row r="47" spans="1:8" s="277" customFormat="1" ht="15.6">
      <c r="A47" s="268">
        <v>42244</v>
      </c>
      <c r="B47" s="347">
        <v>325</v>
      </c>
      <c r="C47" s="346">
        <v>0.8</v>
      </c>
      <c r="F47" s="347"/>
      <c r="G47" s="347"/>
      <c r="H47" s="275">
        <f t="shared" si="2"/>
        <v>260</v>
      </c>
    </row>
    <row r="48" spans="1:8" s="277" customFormat="1" ht="15.6">
      <c r="A48" s="268">
        <v>42251</v>
      </c>
      <c r="B48" s="347">
        <v>350</v>
      </c>
      <c r="C48" s="346">
        <v>0.8</v>
      </c>
      <c r="F48" s="347"/>
      <c r="G48" s="348"/>
      <c r="H48" s="275">
        <f t="shared" si="2"/>
        <v>280</v>
      </c>
    </row>
    <row r="49" spans="1:8" s="277" customFormat="1" ht="15.6">
      <c r="A49" s="268">
        <v>42258</v>
      </c>
      <c r="B49" s="347">
        <v>325</v>
      </c>
      <c r="C49" s="346">
        <v>0.8</v>
      </c>
      <c r="F49" s="347"/>
      <c r="G49" s="348"/>
      <c r="H49" s="275">
        <f t="shared" si="2"/>
        <v>260</v>
      </c>
    </row>
    <row r="50" spans="1:8" s="277" customFormat="1" ht="15.6">
      <c r="A50" s="268">
        <v>42265</v>
      </c>
      <c r="B50" s="347">
        <v>325</v>
      </c>
      <c r="C50" s="346">
        <v>0.8</v>
      </c>
      <c r="F50" s="347"/>
      <c r="G50" s="348"/>
      <c r="H50" s="275">
        <f t="shared" si="2"/>
        <v>260</v>
      </c>
    </row>
    <row r="51" spans="1:8" s="277" customFormat="1" ht="15.6">
      <c r="A51" s="268">
        <v>42272</v>
      </c>
      <c r="B51" s="347">
        <v>305</v>
      </c>
      <c r="C51" s="346">
        <v>0.8</v>
      </c>
      <c r="F51" s="347"/>
      <c r="G51" s="347"/>
      <c r="H51" s="275">
        <f t="shared" si="2"/>
        <v>244</v>
      </c>
    </row>
    <row r="52" spans="1:8" s="277" customFormat="1" ht="15.6">
      <c r="A52" s="268">
        <v>42279</v>
      </c>
      <c r="B52" s="347">
        <v>350</v>
      </c>
      <c r="C52" s="346">
        <v>0.8</v>
      </c>
      <c r="F52" s="347"/>
      <c r="G52" s="347"/>
      <c r="H52" s="275">
        <f t="shared" si="2"/>
        <v>280</v>
      </c>
    </row>
    <row r="53" spans="1:8" s="277" customFormat="1" ht="15.6">
      <c r="A53" s="268">
        <v>42286</v>
      </c>
      <c r="B53" s="347">
        <v>325</v>
      </c>
      <c r="C53" s="346">
        <v>0.8</v>
      </c>
      <c r="F53" s="347"/>
      <c r="G53" s="347"/>
      <c r="H53" s="275">
        <f t="shared" si="2"/>
        <v>260</v>
      </c>
    </row>
    <row r="54" spans="1:8" s="277" customFormat="1" ht="15.6">
      <c r="A54" s="268">
        <v>42289</v>
      </c>
      <c r="B54" s="347"/>
      <c r="C54" s="346"/>
      <c r="D54" s="277">
        <v>450</v>
      </c>
      <c r="E54" s="277">
        <v>1.72</v>
      </c>
      <c r="F54" s="347">
        <f>D54*E54*0.065</f>
        <v>50.31</v>
      </c>
      <c r="G54" s="347"/>
      <c r="H54" s="275">
        <f>D54*E54+F54</f>
        <v>824.31</v>
      </c>
    </row>
    <row r="55" spans="1:8" s="277" customFormat="1" ht="15.6">
      <c r="A55" s="268">
        <v>42293</v>
      </c>
      <c r="B55" s="347">
        <v>350</v>
      </c>
      <c r="C55" s="346">
        <v>0.8</v>
      </c>
      <c r="F55" s="347"/>
      <c r="G55" s="347"/>
      <c r="H55" s="275">
        <f t="shared" ref="H55:H65" si="3">B55*C55</f>
        <v>280</v>
      </c>
    </row>
    <row r="56" spans="1:8" s="277" customFormat="1" ht="15.6">
      <c r="A56" s="268">
        <v>42300</v>
      </c>
      <c r="B56" s="347">
        <v>350</v>
      </c>
      <c r="C56" s="346">
        <v>0.8</v>
      </c>
      <c r="F56" s="347"/>
      <c r="G56" s="347"/>
      <c r="H56" s="275">
        <f t="shared" si="3"/>
        <v>280</v>
      </c>
    </row>
    <row r="57" spans="1:8" s="277" customFormat="1" ht="15.6">
      <c r="A57" s="268">
        <v>42307</v>
      </c>
      <c r="B57" s="347">
        <v>350</v>
      </c>
      <c r="C57" s="346">
        <v>0.8</v>
      </c>
      <c r="F57" s="347"/>
      <c r="G57" s="347"/>
      <c r="H57" s="275">
        <f t="shared" si="3"/>
        <v>280</v>
      </c>
    </row>
    <row r="58" spans="1:8" s="277" customFormat="1" ht="15.6">
      <c r="A58" s="268">
        <v>42314</v>
      </c>
      <c r="B58" s="347">
        <v>350</v>
      </c>
      <c r="C58" s="346">
        <v>0.8</v>
      </c>
      <c r="F58" s="347"/>
      <c r="G58" s="347"/>
      <c r="H58" s="275">
        <f t="shared" si="3"/>
        <v>280</v>
      </c>
    </row>
    <row r="59" spans="1:8" s="277" customFormat="1" ht="15.6">
      <c r="A59" s="268">
        <v>42321</v>
      </c>
      <c r="B59" s="347">
        <v>350</v>
      </c>
      <c r="C59" s="346">
        <v>0.8</v>
      </c>
      <c r="F59" s="347"/>
      <c r="G59" s="347"/>
      <c r="H59" s="275">
        <f t="shared" si="3"/>
        <v>280</v>
      </c>
    </row>
    <row r="60" spans="1:8" s="277" customFormat="1" ht="15.6">
      <c r="A60" s="268">
        <v>42328</v>
      </c>
      <c r="B60" s="347">
        <v>325</v>
      </c>
      <c r="C60" s="346">
        <v>0.8</v>
      </c>
      <c r="F60" s="347"/>
      <c r="G60" s="347"/>
      <c r="H60" s="275">
        <f t="shared" si="3"/>
        <v>260</v>
      </c>
    </row>
    <row r="61" spans="1:8" s="277" customFormat="1" ht="15.6">
      <c r="A61" s="268">
        <v>42335</v>
      </c>
      <c r="B61" s="347">
        <v>350</v>
      </c>
      <c r="C61" s="346">
        <v>0.8</v>
      </c>
      <c r="F61" s="347"/>
      <c r="G61" s="347"/>
      <c r="H61" s="275">
        <f t="shared" si="3"/>
        <v>280</v>
      </c>
    </row>
    <row r="62" spans="1:8" s="277" customFormat="1" ht="15.6">
      <c r="A62" s="268">
        <v>42342</v>
      </c>
      <c r="B62" s="347">
        <v>325</v>
      </c>
      <c r="C62" s="346">
        <v>0.8</v>
      </c>
      <c r="F62" s="347"/>
      <c r="G62" s="347"/>
      <c r="H62" s="275">
        <f t="shared" si="3"/>
        <v>260</v>
      </c>
    </row>
    <row r="63" spans="1:8" s="277" customFormat="1" ht="15.6">
      <c r="A63" s="268">
        <v>42349</v>
      </c>
      <c r="B63" s="347">
        <v>350</v>
      </c>
      <c r="C63" s="346">
        <v>0.8</v>
      </c>
      <c r="F63" s="347"/>
      <c r="G63" s="347"/>
      <c r="H63" s="275">
        <f t="shared" si="3"/>
        <v>280</v>
      </c>
    </row>
    <row r="64" spans="1:8" s="277" customFormat="1" ht="15.6">
      <c r="A64" s="268">
        <v>42356</v>
      </c>
      <c r="B64" s="347">
        <v>350</v>
      </c>
      <c r="C64" s="346">
        <v>0.8</v>
      </c>
      <c r="D64" s="347"/>
      <c r="E64" s="347"/>
      <c r="F64" s="347"/>
      <c r="G64" s="347"/>
      <c r="H64" s="275">
        <f t="shared" si="3"/>
        <v>280</v>
      </c>
    </row>
    <row r="65" spans="1:8" s="277" customFormat="1" ht="15.6">
      <c r="A65" s="268">
        <v>42362</v>
      </c>
      <c r="B65" s="347">
        <v>350</v>
      </c>
      <c r="C65" s="346">
        <v>0.8</v>
      </c>
      <c r="D65" s="347"/>
      <c r="E65" s="347"/>
      <c r="F65" s="347"/>
      <c r="G65" s="347"/>
      <c r="H65" s="275">
        <f t="shared" si="3"/>
        <v>280</v>
      </c>
    </row>
    <row r="66" spans="1:8" s="277" customFormat="1" ht="15.6">
      <c r="A66" s="349"/>
      <c r="B66" s="347"/>
      <c r="C66" s="347"/>
      <c r="D66" s="347"/>
      <c r="E66" s="347"/>
      <c r="F66" s="347"/>
      <c r="G66" s="347"/>
      <c r="H66" s="350"/>
    </row>
    <row r="67" spans="1:8" ht="15.6">
      <c r="A67" s="298"/>
      <c r="B67" s="351"/>
      <c r="C67" s="351"/>
      <c r="D67" s="351"/>
      <c r="E67" s="351"/>
      <c r="F67" s="351"/>
      <c r="G67" s="351"/>
      <c r="H67" s="352"/>
    </row>
    <row r="68" spans="1:8">
      <c r="B68" s="353">
        <f>SUM(B10:B67)</f>
        <v>16720</v>
      </c>
      <c r="C68" s="354"/>
      <c r="D68" s="353">
        <f>SUM(D10:D67)</f>
        <v>1800</v>
      </c>
      <c r="E68" s="354"/>
      <c r="F68" s="354"/>
      <c r="G68" s="354"/>
      <c r="H68" s="308">
        <f>SUM(H10:H65)</f>
        <v>16673.239999999998</v>
      </c>
    </row>
    <row r="69" spans="1:8">
      <c r="B69" s="276"/>
      <c r="C69" s="276"/>
      <c r="D69" s="276"/>
      <c r="E69" s="276"/>
      <c r="F69" s="276"/>
      <c r="G69" s="276"/>
      <c r="H69" s="309"/>
    </row>
    <row r="71" spans="1:8" s="288" customFormat="1" ht="15.6">
      <c r="A71" s="357" t="s">
        <v>42</v>
      </c>
      <c r="B71" s="358">
        <f>B68</f>
        <v>16720</v>
      </c>
      <c r="D71" s="359">
        <f>D68</f>
        <v>1800</v>
      </c>
      <c r="H71" s="289"/>
    </row>
    <row r="72" spans="1:8" s="288" customFormat="1">
      <c r="A72" s="317" t="s">
        <v>43</v>
      </c>
      <c r="B72" s="459" t="s">
        <v>44</v>
      </c>
      <c r="C72" s="459"/>
      <c r="D72" s="459" t="s">
        <v>45</v>
      </c>
      <c r="E72" s="459"/>
      <c r="F72" s="317"/>
      <c r="G72" s="317"/>
      <c r="H72" s="289"/>
    </row>
    <row r="73" spans="1:8" s="288" customFormat="1">
      <c r="A73" s="288" t="s">
        <v>46</v>
      </c>
      <c r="B73" s="460">
        <v>0.75</v>
      </c>
      <c r="C73" s="460"/>
      <c r="D73" s="461" t="s">
        <v>57</v>
      </c>
      <c r="E73" s="461"/>
      <c r="F73" s="360"/>
      <c r="G73" s="360"/>
      <c r="H73" s="325"/>
    </row>
    <row r="74" spans="1:8" s="288" customFormat="1">
      <c r="A74" s="317" t="s">
        <v>47</v>
      </c>
      <c r="B74" s="462" t="s">
        <v>448</v>
      </c>
      <c r="C74" s="462"/>
      <c r="D74" s="462" t="s">
        <v>448</v>
      </c>
      <c r="E74" s="462"/>
      <c r="F74" s="326"/>
      <c r="G74" s="326"/>
      <c r="H74" s="328"/>
    </row>
    <row r="75" spans="1:8" s="288" customFormat="1">
      <c r="H75" s="289"/>
    </row>
    <row r="76" spans="1:8" s="288" customFormat="1">
      <c r="H76" s="289"/>
    </row>
    <row r="77" spans="1:8" s="288" customFormat="1">
      <c r="A77" s="288" t="s">
        <v>100</v>
      </c>
      <c r="B77" s="459" t="s">
        <v>52</v>
      </c>
      <c r="C77" s="459"/>
      <c r="D77" s="459" t="s">
        <v>429</v>
      </c>
      <c r="E77" s="459"/>
      <c r="F77" s="317"/>
      <c r="G77" s="317"/>
      <c r="H77" s="289"/>
    </row>
    <row r="78" spans="1:8" s="288" customFormat="1">
      <c r="D78" s="317"/>
      <c r="E78" s="317"/>
      <c r="F78" s="317"/>
      <c r="G78" s="317"/>
      <c r="H78" s="289"/>
    </row>
    <row r="79" spans="1:8" s="288" customFormat="1">
      <c r="A79" s="288" t="s">
        <v>434</v>
      </c>
      <c r="B79" s="463" t="s">
        <v>57</v>
      </c>
      <c r="C79" s="463"/>
      <c r="D79" s="461" t="s">
        <v>57</v>
      </c>
      <c r="E79" s="461"/>
      <c r="H79" s="289"/>
    </row>
    <row r="80" spans="1:8" s="288" customFormat="1">
      <c r="A80" s="288" t="s">
        <v>435</v>
      </c>
      <c r="B80" s="464" t="s">
        <v>57</v>
      </c>
      <c r="C80" s="464"/>
      <c r="D80" s="464" t="s">
        <v>57</v>
      </c>
      <c r="E80" s="464"/>
      <c r="F80" s="334"/>
      <c r="G80" s="334"/>
      <c r="H80" s="336"/>
    </row>
    <row r="81" spans="1:8" s="288" customFormat="1">
      <c r="A81" s="288" t="s">
        <v>58</v>
      </c>
      <c r="B81" s="465" t="s">
        <v>57</v>
      </c>
      <c r="C81" s="465"/>
      <c r="D81" s="462" t="s">
        <v>57</v>
      </c>
      <c r="E81" s="462"/>
      <c r="F81" s="333"/>
      <c r="G81" s="333"/>
      <c r="H81" s="289"/>
    </row>
    <row r="82" spans="1:8" s="288" customFormat="1">
      <c r="B82" s="333"/>
      <c r="C82" s="333"/>
      <c r="D82" s="333"/>
      <c r="E82" s="333"/>
      <c r="F82" s="333"/>
      <c r="G82" s="333"/>
      <c r="H82" s="289"/>
    </row>
    <row r="83" spans="1:8" s="288" customFormat="1">
      <c r="A83" s="288" t="s">
        <v>436</v>
      </c>
      <c r="B83" s="463">
        <f>B71</f>
        <v>16720</v>
      </c>
      <c r="C83" s="463"/>
      <c r="D83" s="461" t="s">
        <v>57</v>
      </c>
      <c r="E83" s="461"/>
      <c r="H83" s="289"/>
    </row>
    <row r="84" spans="1:8" s="288" customFormat="1">
      <c r="A84" s="288" t="s">
        <v>60</v>
      </c>
      <c r="B84" s="466">
        <f>0.1*B83/B85</f>
        <v>12.173811742777261</v>
      </c>
      <c r="C84" s="466"/>
      <c r="D84" s="464" t="s">
        <v>57</v>
      </c>
      <c r="E84" s="464"/>
      <c r="F84" s="334"/>
      <c r="G84" s="334"/>
      <c r="H84" s="336"/>
    </row>
    <row r="85" spans="1:8" s="288" customFormat="1">
      <c r="A85" s="288" t="s">
        <v>58</v>
      </c>
      <c r="B85" s="467">
        <v>137.34399999999999</v>
      </c>
      <c r="C85" s="467"/>
      <c r="D85" s="462" t="s">
        <v>57</v>
      </c>
      <c r="E85" s="462"/>
      <c r="F85" s="333"/>
      <c r="G85" s="333"/>
      <c r="H85" s="289"/>
    </row>
    <row r="86" spans="1:8" s="288" customFormat="1">
      <c r="H86" s="289"/>
    </row>
    <row r="87" spans="1:8" s="288" customFormat="1">
      <c r="B87" s="313"/>
      <c r="D87" s="313"/>
      <c r="H87" s="289"/>
    </row>
    <row r="88" spans="1:8" s="288" customFormat="1">
      <c r="H88" s="289"/>
    </row>
    <row r="89" spans="1:8" s="288" customFormat="1">
      <c r="H89" s="289"/>
    </row>
    <row r="154" spans="1:8" ht="13.5" customHeight="1"/>
    <row r="155" spans="1:8" s="288" customFormat="1">
      <c r="A155" s="252"/>
      <c r="B155" s="252"/>
      <c r="C155" s="252"/>
      <c r="D155" s="252"/>
      <c r="E155" s="252"/>
      <c r="F155" s="252"/>
      <c r="G155" s="252"/>
      <c r="H155" s="256"/>
    </row>
    <row r="188" spans="1:8" s="288" customFormat="1">
      <c r="A188" s="252"/>
      <c r="B188" s="252"/>
      <c r="C188" s="252"/>
      <c r="D188" s="252"/>
      <c r="E188" s="252"/>
      <c r="F188" s="252"/>
      <c r="G188" s="252"/>
      <c r="H188" s="256"/>
    </row>
    <row r="196" ht="13.5" customHeight="1"/>
    <row r="339" spans="1:8" s="288" customFormat="1">
      <c r="A339" s="252"/>
      <c r="B339" s="252"/>
      <c r="C339" s="252"/>
      <c r="D339" s="252"/>
      <c r="E339" s="252"/>
      <c r="F339" s="252"/>
      <c r="G339" s="252"/>
      <c r="H339" s="256"/>
    </row>
    <row r="382" spans="1:8" s="355" customFormat="1">
      <c r="A382" s="252"/>
      <c r="B382" s="252"/>
      <c r="C382" s="252"/>
      <c r="D382" s="252"/>
      <c r="E382" s="252"/>
      <c r="F382" s="252"/>
      <c r="G382" s="252"/>
      <c r="H382" s="256"/>
    </row>
    <row r="383" spans="1:8" s="355" customFormat="1">
      <c r="A383" s="252"/>
      <c r="B383" s="252"/>
      <c r="C383" s="252"/>
      <c r="D383" s="252"/>
      <c r="E383" s="252"/>
      <c r="F383" s="252"/>
      <c r="G383" s="252"/>
      <c r="H383" s="256"/>
    </row>
    <row r="384" spans="1:8" s="355" customFormat="1">
      <c r="A384" s="252"/>
      <c r="B384" s="252"/>
      <c r="C384" s="252"/>
      <c r="D384" s="252"/>
      <c r="E384" s="252"/>
      <c r="F384" s="252"/>
      <c r="G384" s="252"/>
      <c r="H384" s="256"/>
    </row>
    <row r="385" spans="1:8" s="355" customFormat="1">
      <c r="A385" s="252"/>
      <c r="B385" s="252"/>
      <c r="C385" s="252"/>
      <c r="D385" s="252"/>
      <c r="E385" s="252"/>
      <c r="F385" s="252"/>
      <c r="G385" s="252"/>
      <c r="H385" s="256"/>
    </row>
    <row r="386" spans="1:8" s="355" customFormat="1">
      <c r="A386" s="252"/>
      <c r="B386" s="252"/>
      <c r="C386" s="252"/>
      <c r="D386" s="252"/>
      <c r="E386" s="252"/>
      <c r="F386" s="252"/>
      <c r="G386" s="252"/>
      <c r="H386" s="256"/>
    </row>
    <row r="387" spans="1:8" s="355" customFormat="1">
      <c r="A387" s="252"/>
      <c r="B387" s="252"/>
      <c r="C387" s="252"/>
      <c r="D387" s="252"/>
      <c r="E387" s="252"/>
      <c r="F387" s="252"/>
      <c r="G387" s="252"/>
      <c r="H387" s="256"/>
    </row>
    <row r="388" spans="1:8" s="355" customFormat="1">
      <c r="A388" s="252"/>
      <c r="B388" s="252"/>
      <c r="C388" s="252"/>
      <c r="D388" s="252"/>
      <c r="E388" s="252"/>
      <c r="F388" s="252"/>
      <c r="G388" s="252"/>
      <c r="H388" s="256"/>
    </row>
    <row r="389" spans="1:8" s="355" customFormat="1">
      <c r="A389" s="252"/>
      <c r="B389" s="252"/>
      <c r="C389" s="252"/>
      <c r="D389" s="252"/>
      <c r="E389" s="252"/>
      <c r="F389" s="252"/>
      <c r="G389" s="252"/>
      <c r="H389" s="256"/>
    </row>
    <row r="390" spans="1:8" s="356" customFormat="1">
      <c r="A390" s="252"/>
      <c r="B390" s="252"/>
      <c r="C390" s="252"/>
      <c r="D390" s="252"/>
      <c r="E390" s="252"/>
      <c r="F390" s="252"/>
      <c r="G390" s="252"/>
      <c r="H390" s="256"/>
    </row>
    <row r="391" spans="1:8" s="355" customFormat="1">
      <c r="A391" s="252"/>
      <c r="B391" s="252"/>
      <c r="C391" s="252"/>
      <c r="D391" s="252"/>
      <c r="E391" s="252"/>
      <c r="F391" s="252"/>
      <c r="G391" s="252"/>
      <c r="H391" s="256"/>
    </row>
    <row r="392" spans="1:8" s="355" customFormat="1">
      <c r="A392" s="252"/>
      <c r="B392" s="252"/>
      <c r="C392" s="252"/>
      <c r="D392" s="252"/>
      <c r="E392" s="252"/>
      <c r="F392" s="252"/>
      <c r="G392" s="252"/>
      <c r="H392" s="256"/>
    </row>
    <row r="393" spans="1:8" s="355" customFormat="1">
      <c r="A393" s="252"/>
      <c r="B393" s="252"/>
      <c r="C393" s="252"/>
      <c r="D393" s="252"/>
      <c r="E393" s="252"/>
      <c r="F393" s="252"/>
      <c r="G393" s="252"/>
      <c r="H393" s="256"/>
    </row>
    <row r="394" spans="1:8" s="356" customFormat="1">
      <c r="A394" s="252"/>
      <c r="B394" s="252"/>
      <c r="C394" s="252"/>
      <c r="D394" s="252"/>
      <c r="E394" s="252"/>
      <c r="F394" s="252"/>
      <c r="G394" s="252"/>
      <c r="H394" s="256"/>
    </row>
    <row r="395" spans="1:8" s="355" customFormat="1">
      <c r="A395" s="252"/>
      <c r="B395" s="252"/>
      <c r="C395" s="252"/>
      <c r="D395" s="252"/>
      <c r="E395" s="252"/>
      <c r="F395" s="252"/>
      <c r="G395" s="252"/>
      <c r="H395" s="256"/>
    </row>
    <row r="396" spans="1:8" s="355" customFormat="1">
      <c r="A396" s="252"/>
      <c r="B396" s="252"/>
      <c r="C396" s="252"/>
      <c r="D396" s="252"/>
      <c r="E396" s="252"/>
      <c r="F396" s="252"/>
      <c r="G396" s="252"/>
      <c r="H396" s="256"/>
    </row>
    <row r="397" spans="1:8" s="355" customFormat="1">
      <c r="A397" s="252"/>
      <c r="B397" s="252"/>
      <c r="C397" s="252"/>
      <c r="D397" s="252"/>
      <c r="E397" s="252"/>
      <c r="F397" s="252"/>
      <c r="G397" s="252"/>
      <c r="H397" s="256"/>
    </row>
    <row r="398" spans="1:8" s="355" customFormat="1">
      <c r="A398" s="252"/>
      <c r="B398" s="252"/>
      <c r="C398" s="252"/>
      <c r="D398" s="252"/>
      <c r="E398" s="252"/>
      <c r="F398" s="252"/>
      <c r="G398" s="252"/>
      <c r="H398" s="256"/>
    </row>
  </sheetData>
  <autoFilter ref="A9:H377"/>
  <mergeCells count="24">
    <mergeCell ref="B83:C83"/>
    <mergeCell ref="D83:E83"/>
    <mergeCell ref="B84:C84"/>
    <mergeCell ref="D84:E84"/>
    <mergeCell ref="B85:C85"/>
    <mergeCell ref="D85:E85"/>
    <mergeCell ref="B79:C79"/>
    <mergeCell ref="D79:E79"/>
    <mergeCell ref="B80:C80"/>
    <mergeCell ref="D80:E80"/>
    <mergeCell ref="B81:C81"/>
    <mergeCell ref="D81:E81"/>
    <mergeCell ref="B73:C73"/>
    <mergeCell ref="D73:E73"/>
    <mergeCell ref="B74:C74"/>
    <mergeCell ref="D74:E74"/>
    <mergeCell ref="B77:C77"/>
    <mergeCell ref="D77:E77"/>
    <mergeCell ref="B7:C7"/>
    <mergeCell ref="D7:E7"/>
    <mergeCell ref="B8:C8"/>
    <mergeCell ref="D8:E8"/>
    <mergeCell ref="B72:C72"/>
    <mergeCell ref="D72:E72"/>
  </mergeCells>
  <pageMargins left="0.75" right="0.75" top="1" bottom="1" header="0.5" footer="0.5"/>
  <pageSetup paperSize="5" scale="56" fitToHeight="28" orientation="landscape" r:id="rId1"/>
  <headerFooter alignWithMargins="0">
    <oddFooter>&amp;LExhibit H&amp;CPage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XFD323"/>
  <sheetViews>
    <sheetView topLeftCell="A7" zoomScaleSheetLayoutView="75" workbookViewId="0">
      <pane xSplit="1" ySplit="2" topLeftCell="O85" activePane="bottomRight" state="frozen"/>
      <selection activeCell="A7" sqref="A7"/>
      <selection pane="topRight" activeCell="B7" sqref="B7"/>
      <selection pane="bottomLeft" activeCell="A9" sqref="A9"/>
      <selection pane="bottomRight" activeCell="F31" sqref="F31"/>
    </sheetView>
  </sheetViews>
  <sheetFormatPr defaultRowHeight="13.2"/>
  <cols>
    <col min="1" max="1" width="29.3984375" style="373" bestFit="1" customWidth="1"/>
    <col min="2" max="2" width="14.09765625" style="373" customWidth="1"/>
    <col min="3" max="3" width="9.796875" style="372" customWidth="1"/>
    <col min="4" max="4" width="10.296875" style="373" customWidth="1"/>
    <col min="5" max="5" width="10.296875" style="374" customWidth="1"/>
    <col min="6" max="6" width="10.296875" style="373" customWidth="1"/>
    <col min="7" max="7" width="10.296875" style="374" customWidth="1"/>
    <col min="8" max="8" width="10.296875" style="373" customWidth="1"/>
    <col min="9" max="9" width="10.296875" style="375" customWidth="1"/>
    <col min="10" max="12" width="10.296875" style="373" customWidth="1"/>
    <col min="13" max="13" width="10.296875" style="372" customWidth="1"/>
    <col min="14" max="14" width="10.296875" style="373" customWidth="1"/>
    <col min="15" max="15" width="10.296875" style="372" customWidth="1"/>
    <col min="16" max="16" width="10.296875" style="376" customWidth="1"/>
    <col min="17" max="17" width="10.296875" style="374" customWidth="1"/>
    <col min="18" max="18" width="10.296875" style="373" customWidth="1"/>
    <col min="19" max="19" width="10.296875" style="374" customWidth="1"/>
    <col min="20" max="20" width="10.296875" style="373" customWidth="1"/>
    <col min="21" max="21" width="11.69921875" style="373" customWidth="1"/>
    <col min="22" max="22" width="11.69921875" style="377" customWidth="1"/>
    <col min="23" max="23" width="11.59765625" style="378" bestFit="1" customWidth="1"/>
    <col min="24" max="24" width="11.59765625" style="373" customWidth="1"/>
    <col min="25" max="16384" width="8.796875" style="373"/>
  </cols>
  <sheetData>
    <row r="1" spans="1:34">
      <c r="A1" s="371" t="s">
        <v>22</v>
      </c>
      <c r="B1" s="371"/>
    </row>
    <row r="2" spans="1:34">
      <c r="A2" s="371" t="s">
        <v>521</v>
      </c>
      <c r="B2" s="371"/>
    </row>
    <row r="3" spans="1:34">
      <c r="A3" s="373" t="s">
        <v>24</v>
      </c>
    </row>
    <row r="4" spans="1:34">
      <c r="A4" s="373" t="s">
        <v>25</v>
      </c>
    </row>
    <row r="5" spans="1:34">
      <c r="A5" s="373" t="s">
        <v>23</v>
      </c>
    </row>
    <row r="6" spans="1:34">
      <c r="C6" s="468"/>
      <c r="D6" s="468"/>
      <c r="E6" s="379"/>
      <c r="F6" s="380"/>
      <c r="G6" s="379"/>
      <c r="H6" s="380"/>
      <c r="I6" s="381"/>
      <c r="J6" s="380"/>
      <c r="K6" s="380"/>
      <c r="L6" s="380"/>
      <c r="M6" s="382"/>
      <c r="N6" s="380"/>
      <c r="O6" s="382"/>
      <c r="P6" s="383"/>
      <c r="Q6" s="379"/>
      <c r="R6" s="380"/>
      <c r="S6" s="379"/>
      <c r="T6" s="380"/>
      <c r="U6" s="380"/>
    </row>
    <row r="7" spans="1:34" ht="31.5" customHeight="1">
      <c r="C7" s="469" t="s">
        <v>522</v>
      </c>
      <c r="D7" s="469"/>
      <c r="E7" s="470" t="s">
        <v>523</v>
      </c>
      <c r="F7" s="469"/>
      <c r="G7" s="470" t="s">
        <v>524</v>
      </c>
      <c r="H7" s="469"/>
      <c r="I7" s="469" t="s">
        <v>525</v>
      </c>
      <c r="J7" s="471"/>
      <c r="K7" s="469" t="s">
        <v>526</v>
      </c>
      <c r="L7" s="471"/>
      <c r="M7" s="469" t="s">
        <v>409</v>
      </c>
      <c r="N7" s="471"/>
      <c r="O7" s="469" t="s">
        <v>527</v>
      </c>
      <c r="P7" s="471"/>
      <c r="Q7" s="470" t="s">
        <v>413</v>
      </c>
      <c r="R7" s="472"/>
      <c r="S7" s="470" t="s">
        <v>415</v>
      </c>
      <c r="T7" s="472"/>
      <c r="U7" s="380"/>
      <c r="V7" s="384"/>
      <c r="W7" s="373"/>
      <c r="X7" s="380" t="s">
        <v>30</v>
      </c>
    </row>
    <row r="8" spans="1:34" s="385" customFormat="1" ht="13.5" customHeight="1" thickBot="1">
      <c r="A8" s="385" t="s">
        <v>32</v>
      </c>
      <c r="B8" s="385" t="s">
        <v>85</v>
      </c>
      <c r="C8" s="386" t="s">
        <v>416</v>
      </c>
      <c r="D8" s="385" t="s">
        <v>417</v>
      </c>
      <c r="E8" s="387" t="s">
        <v>416</v>
      </c>
      <c r="F8" s="385" t="s">
        <v>417</v>
      </c>
      <c r="G8" s="387" t="s">
        <v>416</v>
      </c>
      <c r="H8" s="385" t="s">
        <v>417</v>
      </c>
      <c r="I8" s="388" t="s">
        <v>528</v>
      </c>
      <c r="J8" s="385" t="s">
        <v>417</v>
      </c>
      <c r="K8" s="385" t="s">
        <v>35</v>
      </c>
      <c r="L8" s="385" t="s">
        <v>34</v>
      </c>
      <c r="M8" s="386" t="s">
        <v>416</v>
      </c>
      <c r="N8" s="385" t="s">
        <v>417</v>
      </c>
      <c r="O8" s="386" t="s">
        <v>418</v>
      </c>
      <c r="P8" s="389" t="s">
        <v>417</v>
      </c>
      <c r="Q8" s="387" t="s">
        <v>419</v>
      </c>
      <c r="R8" s="385" t="s">
        <v>417</v>
      </c>
      <c r="S8" s="387" t="s">
        <v>420</v>
      </c>
      <c r="T8" s="385" t="s">
        <v>417</v>
      </c>
      <c r="U8" s="385" t="s">
        <v>37</v>
      </c>
      <c r="V8" s="390" t="s">
        <v>421</v>
      </c>
      <c r="W8" s="385" t="s">
        <v>38</v>
      </c>
      <c r="X8" s="385" t="s">
        <v>38</v>
      </c>
    </row>
    <row r="9" spans="1:34" s="397" customFormat="1" ht="15.6">
      <c r="A9" s="391">
        <v>42002</v>
      </c>
      <c r="B9" s="391" t="s">
        <v>529</v>
      </c>
      <c r="C9" s="392"/>
      <c r="D9" s="393"/>
      <c r="E9" s="393"/>
      <c r="F9" s="393"/>
      <c r="G9" s="393"/>
      <c r="H9" s="393"/>
      <c r="I9" s="394">
        <v>25.018000000000001</v>
      </c>
      <c r="J9" s="393">
        <v>136</v>
      </c>
      <c r="K9" s="393"/>
      <c r="L9" s="393"/>
      <c r="M9" s="392"/>
      <c r="N9" s="393"/>
      <c r="O9" s="392"/>
      <c r="P9" s="395"/>
      <c r="Q9" s="396"/>
      <c r="R9" s="393"/>
      <c r="S9" s="396"/>
      <c r="T9" s="393"/>
      <c r="U9" s="393">
        <f>35.49+25</f>
        <v>60.49</v>
      </c>
      <c r="V9" s="393"/>
      <c r="W9" s="275">
        <f t="shared" ref="W9:W72" si="0">C9*D9+E9*F9+G9*H9+I9*J9+K9*L9+M9*N9+O9*P9+Q9*R9+S9*T9+U9+V9</f>
        <v>3462.9380000000001</v>
      </c>
      <c r="X9" s="373"/>
    </row>
    <row r="10" spans="1:34" s="397" customFormat="1" ht="15.6">
      <c r="A10" s="391">
        <v>42010</v>
      </c>
      <c r="B10" s="398" t="s">
        <v>529</v>
      </c>
      <c r="C10" s="392"/>
      <c r="D10" s="393"/>
      <c r="E10" s="393"/>
      <c r="F10" s="393"/>
      <c r="G10" s="393"/>
      <c r="H10" s="393"/>
      <c r="I10" s="394"/>
      <c r="J10" s="393"/>
      <c r="K10" s="393">
        <v>6</v>
      </c>
      <c r="L10" s="393">
        <v>120</v>
      </c>
      <c r="M10" s="392"/>
      <c r="N10" s="393"/>
      <c r="O10" s="392"/>
      <c r="P10" s="395"/>
      <c r="Q10" s="396"/>
      <c r="R10" s="393"/>
      <c r="S10" s="396"/>
      <c r="T10" s="393"/>
      <c r="U10" s="393"/>
      <c r="V10" s="393"/>
      <c r="W10" s="275">
        <f t="shared" si="0"/>
        <v>720</v>
      </c>
      <c r="X10" s="373"/>
    </row>
    <row r="11" spans="1:34" s="397" customFormat="1" ht="15.6">
      <c r="A11" s="391">
        <v>42011</v>
      </c>
      <c r="B11" s="398" t="s">
        <v>530</v>
      </c>
      <c r="C11" s="392">
        <v>110</v>
      </c>
      <c r="D11" s="393">
        <v>1.3</v>
      </c>
      <c r="E11" s="393"/>
      <c r="F11" s="393"/>
      <c r="G11" s="393"/>
      <c r="H11" s="393"/>
      <c r="I11" s="394"/>
      <c r="J11" s="393"/>
      <c r="K11" s="393"/>
      <c r="L11" s="393"/>
      <c r="M11" s="392"/>
      <c r="N11" s="393"/>
      <c r="O11" s="392"/>
      <c r="P11" s="395"/>
      <c r="Q11" s="396"/>
      <c r="R11" s="393"/>
      <c r="S11" s="396"/>
      <c r="T11" s="393"/>
      <c r="U11" s="393"/>
      <c r="V11" s="393"/>
      <c r="W11" s="275">
        <f t="shared" si="0"/>
        <v>143</v>
      </c>
      <c r="X11" s="373"/>
    </row>
    <row r="12" spans="1:34" s="397" customFormat="1" ht="15.6">
      <c r="A12" s="391">
        <v>42011</v>
      </c>
      <c r="B12" s="398" t="s">
        <v>531</v>
      </c>
      <c r="C12" s="392">
        <v>120</v>
      </c>
      <c r="D12" s="393">
        <v>1.3</v>
      </c>
      <c r="E12" s="393"/>
      <c r="F12" s="393"/>
      <c r="G12" s="393"/>
      <c r="H12" s="393"/>
      <c r="I12" s="394"/>
      <c r="J12" s="393"/>
      <c r="K12" s="393"/>
      <c r="L12" s="393"/>
      <c r="M12" s="392"/>
      <c r="N12" s="393"/>
      <c r="O12" s="392"/>
      <c r="P12" s="395"/>
      <c r="Q12" s="396"/>
      <c r="R12" s="393"/>
      <c r="S12" s="396"/>
      <c r="T12" s="393"/>
      <c r="U12" s="393"/>
      <c r="V12" s="393"/>
      <c r="W12" s="275">
        <f t="shared" si="0"/>
        <v>156</v>
      </c>
      <c r="X12" s="373"/>
    </row>
    <row r="13" spans="1:34" s="397" customFormat="1" ht="15.6">
      <c r="A13" s="391">
        <v>42011</v>
      </c>
      <c r="B13" s="398" t="s">
        <v>532</v>
      </c>
      <c r="C13" s="399">
        <v>105</v>
      </c>
      <c r="D13" s="400">
        <v>1.3</v>
      </c>
      <c r="E13" s="400"/>
      <c r="F13" s="400"/>
      <c r="G13" s="400"/>
      <c r="H13" s="400"/>
      <c r="I13" s="401"/>
      <c r="J13" s="400"/>
      <c r="K13" s="400"/>
      <c r="L13" s="400"/>
      <c r="M13" s="399"/>
      <c r="N13" s="400"/>
      <c r="O13" s="399"/>
      <c r="P13" s="402"/>
      <c r="Q13" s="403"/>
      <c r="R13" s="400"/>
      <c r="S13" s="403"/>
      <c r="T13" s="400"/>
      <c r="U13" s="400"/>
      <c r="V13" s="400"/>
      <c r="W13" s="275">
        <f t="shared" si="0"/>
        <v>136.5</v>
      </c>
      <c r="X13" s="373"/>
      <c r="Y13" s="404"/>
      <c r="Z13" s="404"/>
      <c r="AA13" s="404"/>
      <c r="AB13" s="404"/>
      <c r="AC13" s="404"/>
      <c r="AD13" s="404"/>
      <c r="AE13" s="404"/>
      <c r="AF13" s="404"/>
      <c r="AG13" s="404"/>
      <c r="AH13" s="404"/>
    </row>
    <row r="14" spans="1:34" s="397" customFormat="1" ht="15.6">
      <c r="A14" s="391">
        <v>42011</v>
      </c>
      <c r="B14" s="398" t="s">
        <v>529</v>
      </c>
      <c r="C14" s="392">
        <v>612</v>
      </c>
      <c r="D14" s="393">
        <v>0.8</v>
      </c>
      <c r="E14" s="393"/>
      <c r="F14" s="393"/>
      <c r="G14" s="393"/>
      <c r="H14" s="393"/>
      <c r="I14" s="394"/>
      <c r="J14" s="393"/>
      <c r="K14" s="393"/>
      <c r="L14" s="393"/>
      <c r="M14" s="392"/>
      <c r="N14" s="393"/>
      <c r="O14" s="392"/>
      <c r="P14" s="395"/>
      <c r="Q14" s="396"/>
      <c r="R14" s="393"/>
      <c r="S14" s="396"/>
      <c r="T14" s="393"/>
      <c r="U14" s="393"/>
      <c r="V14" s="393"/>
      <c r="W14" s="275">
        <f t="shared" si="0"/>
        <v>489.6</v>
      </c>
      <c r="X14" s="373"/>
    </row>
    <row r="15" spans="1:34" s="397" customFormat="1" ht="15.6">
      <c r="A15" s="391">
        <v>42011</v>
      </c>
      <c r="B15" s="398" t="s">
        <v>533</v>
      </c>
      <c r="C15" s="392">
        <v>100</v>
      </c>
      <c r="D15" s="393">
        <v>1.3</v>
      </c>
      <c r="E15" s="393"/>
      <c r="F15" s="393"/>
      <c r="G15" s="393"/>
      <c r="H15" s="393"/>
      <c r="I15" s="394"/>
      <c r="J15" s="393"/>
      <c r="K15" s="393"/>
      <c r="L15" s="393"/>
      <c r="M15" s="392"/>
      <c r="N15" s="393"/>
      <c r="O15" s="392"/>
      <c r="P15" s="395"/>
      <c r="Q15" s="396"/>
      <c r="R15" s="393"/>
      <c r="S15" s="396"/>
      <c r="T15" s="393"/>
      <c r="U15" s="393"/>
      <c r="V15" s="393"/>
      <c r="W15" s="275">
        <f t="shared" si="0"/>
        <v>130</v>
      </c>
      <c r="X15" s="373"/>
    </row>
    <row r="16" spans="1:34" s="397" customFormat="1" ht="15.6">
      <c r="A16" s="391">
        <v>42011</v>
      </c>
      <c r="B16" s="398" t="s">
        <v>534</v>
      </c>
      <c r="C16" s="399">
        <v>130</v>
      </c>
      <c r="D16" s="400">
        <v>1.3</v>
      </c>
      <c r="E16" s="400"/>
      <c r="F16" s="400"/>
      <c r="G16" s="400"/>
      <c r="H16" s="400"/>
      <c r="I16" s="401"/>
      <c r="J16" s="400"/>
      <c r="K16" s="400"/>
      <c r="L16" s="400"/>
      <c r="M16" s="399"/>
      <c r="N16" s="400"/>
      <c r="O16" s="399"/>
      <c r="P16" s="402"/>
      <c r="Q16" s="403"/>
      <c r="R16" s="400"/>
      <c r="S16" s="403"/>
      <c r="T16" s="400"/>
      <c r="U16" s="400"/>
      <c r="V16" s="400"/>
      <c r="W16" s="275">
        <f t="shared" si="0"/>
        <v>169</v>
      </c>
      <c r="X16" s="373"/>
      <c r="Y16" s="404"/>
      <c r="Z16" s="404"/>
      <c r="AA16" s="404"/>
      <c r="AB16" s="404"/>
      <c r="AC16" s="404"/>
      <c r="AD16" s="404"/>
      <c r="AE16" s="404"/>
      <c r="AF16" s="404"/>
      <c r="AG16" s="404"/>
      <c r="AH16" s="404"/>
    </row>
    <row r="17" spans="1:24 16384:16384" s="397" customFormat="1" ht="15.6">
      <c r="A17" s="391">
        <v>42011</v>
      </c>
      <c r="B17" s="398" t="s">
        <v>535</v>
      </c>
      <c r="C17" s="392">
        <v>200</v>
      </c>
      <c r="D17" s="393">
        <v>1.3</v>
      </c>
      <c r="E17" s="393"/>
      <c r="F17" s="393"/>
      <c r="G17" s="393"/>
      <c r="H17" s="393"/>
      <c r="I17" s="394"/>
      <c r="J17" s="393"/>
      <c r="K17" s="393"/>
      <c r="L17" s="393"/>
      <c r="M17" s="392"/>
      <c r="N17" s="393"/>
      <c r="O17" s="392"/>
      <c r="P17" s="395"/>
      <c r="Q17" s="396"/>
      <c r="R17" s="393"/>
      <c r="S17" s="396"/>
      <c r="T17" s="393"/>
      <c r="U17" s="393"/>
      <c r="V17" s="393"/>
      <c r="W17" s="275">
        <f t="shared" si="0"/>
        <v>260</v>
      </c>
      <c r="X17" s="373"/>
    </row>
    <row r="18" spans="1:24 16384:16384" s="397" customFormat="1" ht="15.6">
      <c r="A18" s="391">
        <v>42011</v>
      </c>
      <c r="B18" s="398" t="s">
        <v>536</v>
      </c>
      <c r="C18" s="392">
        <v>440</v>
      </c>
      <c r="D18" s="393">
        <v>1.3</v>
      </c>
      <c r="E18" s="393"/>
      <c r="F18" s="393"/>
      <c r="G18" s="393"/>
      <c r="H18" s="393"/>
      <c r="I18" s="394"/>
      <c r="J18" s="393"/>
      <c r="K18" s="393"/>
      <c r="L18" s="393"/>
      <c r="M18" s="392"/>
      <c r="N18" s="393"/>
      <c r="O18" s="392"/>
      <c r="P18" s="395"/>
      <c r="Q18" s="396"/>
      <c r="R18" s="393"/>
      <c r="S18" s="396"/>
      <c r="T18" s="393"/>
      <c r="U18" s="393"/>
      <c r="V18" s="393"/>
      <c r="W18" s="275">
        <f t="shared" si="0"/>
        <v>572</v>
      </c>
      <c r="X18" s="373"/>
    </row>
    <row r="19" spans="1:24 16384:16384" s="397" customFormat="1" ht="15.6">
      <c r="A19" s="391">
        <v>42011</v>
      </c>
      <c r="B19" s="398" t="s">
        <v>537</v>
      </c>
      <c r="C19" s="392"/>
      <c r="D19" s="393"/>
      <c r="E19" s="396">
        <v>30</v>
      </c>
      <c r="F19" s="393">
        <v>1.3</v>
      </c>
      <c r="G19" s="396"/>
      <c r="H19" s="393"/>
      <c r="I19" s="394"/>
      <c r="J19" s="393"/>
      <c r="K19" s="393"/>
      <c r="L19" s="393"/>
      <c r="M19" s="392"/>
      <c r="N19" s="393"/>
      <c r="O19" s="392"/>
      <c r="P19" s="395"/>
      <c r="Q19" s="396"/>
      <c r="R19" s="393"/>
      <c r="S19" s="396"/>
      <c r="T19" s="393"/>
      <c r="U19" s="393"/>
      <c r="V19" s="393"/>
      <c r="W19" s="275">
        <f t="shared" si="0"/>
        <v>39</v>
      </c>
      <c r="X19" s="373"/>
      <c r="XFD19" s="405">
        <f>SUM(E19:XFC19)</f>
        <v>70.3</v>
      </c>
    </row>
    <row r="20" spans="1:24 16384:16384" s="397" customFormat="1" ht="15.6">
      <c r="A20" s="391">
        <v>42018</v>
      </c>
      <c r="B20" s="398" t="s">
        <v>529</v>
      </c>
      <c r="C20" s="392">
        <v>910</v>
      </c>
      <c r="D20" s="393">
        <v>0.8</v>
      </c>
      <c r="E20" s="393"/>
      <c r="F20" s="393"/>
      <c r="G20" s="393"/>
      <c r="H20" s="393"/>
      <c r="I20" s="394"/>
      <c r="J20" s="393"/>
      <c r="K20" s="393"/>
      <c r="L20" s="393"/>
      <c r="M20" s="392"/>
      <c r="N20" s="393"/>
      <c r="O20" s="392"/>
      <c r="P20" s="395"/>
      <c r="Q20" s="396"/>
      <c r="R20" s="393"/>
      <c r="S20" s="396"/>
      <c r="T20" s="393"/>
      <c r="U20" s="393"/>
      <c r="V20" s="393"/>
      <c r="W20" s="275">
        <f t="shared" si="0"/>
        <v>728</v>
      </c>
      <c r="X20" s="373"/>
    </row>
    <row r="21" spans="1:24 16384:16384" s="397" customFormat="1" ht="15.6">
      <c r="A21" s="391">
        <v>42023</v>
      </c>
      <c r="B21" s="398" t="s">
        <v>531</v>
      </c>
      <c r="C21" s="392">
        <v>85</v>
      </c>
      <c r="D21" s="393">
        <v>1.3</v>
      </c>
      <c r="E21" s="393"/>
      <c r="F21" s="393"/>
      <c r="G21" s="393"/>
      <c r="H21" s="393"/>
      <c r="I21" s="394"/>
      <c r="J21" s="393"/>
      <c r="K21" s="393"/>
      <c r="L21" s="393"/>
      <c r="M21" s="392"/>
      <c r="N21" s="393"/>
      <c r="O21" s="392"/>
      <c r="P21" s="395"/>
      <c r="Q21" s="396"/>
      <c r="R21" s="393"/>
      <c r="S21" s="396"/>
      <c r="T21" s="393"/>
      <c r="U21" s="393"/>
      <c r="V21" s="393"/>
      <c r="W21" s="275">
        <f t="shared" si="0"/>
        <v>110.5</v>
      </c>
      <c r="X21" s="373"/>
    </row>
    <row r="22" spans="1:24 16384:16384" s="397" customFormat="1" ht="15.6">
      <c r="A22" s="391">
        <v>42023</v>
      </c>
      <c r="B22" s="398" t="s">
        <v>532</v>
      </c>
      <c r="C22" s="392">
        <v>92</v>
      </c>
      <c r="D22" s="393">
        <v>1.3</v>
      </c>
      <c r="E22" s="393"/>
      <c r="F22" s="393"/>
      <c r="G22" s="393"/>
      <c r="H22" s="393"/>
      <c r="I22" s="394"/>
      <c r="J22" s="393"/>
      <c r="K22" s="393"/>
      <c r="L22" s="393"/>
      <c r="M22" s="392"/>
      <c r="N22" s="393"/>
      <c r="O22" s="392"/>
      <c r="P22" s="395"/>
      <c r="Q22" s="396"/>
      <c r="R22" s="393"/>
      <c r="S22" s="396"/>
      <c r="T22" s="393"/>
      <c r="U22" s="393"/>
      <c r="V22" s="393"/>
      <c r="W22" s="275">
        <f t="shared" si="0"/>
        <v>119.60000000000001</v>
      </c>
      <c r="X22" s="373"/>
    </row>
    <row r="23" spans="1:24 16384:16384" s="397" customFormat="1" ht="15.6">
      <c r="A23" s="391">
        <v>42023</v>
      </c>
      <c r="B23" s="398" t="s">
        <v>534</v>
      </c>
      <c r="C23" s="392">
        <v>110</v>
      </c>
      <c r="D23" s="393">
        <v>1.3</v>
      </c>
      <c r="E23" s="393"/>
      <c r="F23" s="393"/>
      <c r="G23" s="393"/>
      <c r="H23" s="393"/>
      <c r="I23" s="394"/>
      <c r="J23" s="393"/>
      <c r="K23" s="393"/>
      <c r="L23" s="393"/>
      <c r="M23" s="392"/>
      <c r="N23" s="393"/>
      <c r="O23" s="392"/>
      <c r="P23" s="395"/>
      <c r="Q23" s="396"/>
      <c r="R23" s="393"/>
      <c r="S23" s="396"/>
      <c r="T23" s="393"/>
      <c r="U23" s="393"/>
      <c r="V23" s="393"/>
      <c r="W23" s="275">
        <f t="shared" si="0"/>
        <v>143</v>
      </c>
      <c r="X23" s="373"/>
    </row>
    <row r="24" spans="1:24 16384:16384" s="397" customFormat="1" ht="15.6">
      <c r="A24" s="391">
        <v>42023</v>
      </c>
      <c r="B24" s="398" t="s">
        <v>535</v>
      </c>
      <c r="C24" s="392">
        <v>230</v>
      </c>
      <c r="D24" s="393">
        <v>1.3</v>
      </c>
      <c r="E24" s="393"/>
      <c r="F24" s="393"/>
      <c r="G24" s="393"/>
      <c r="H24" s="393"/>
      <c r="I24" s="394"/>
      <c r="J24" s="393"/>
      <c r="K24" s="393"/>
      <c r="L24" s="393"/>
      <c r="M24" s="392"/>
      <c r="N24" s="393"/>
      <c r="O24" s="392"/>
      <c r="P24" s="395"/>
      <c r="Q24" s="396"/>
      <c r="R24" s="393"/>
      <c r="S24" s="396"/>
      <c r="T24" s="393"/>
      <c r="U24" s="393"/>
      <c r="V24" s="393"/>
      <c r="W24" s="275">
        <f t="shared" si="0"/>
        <v>299</v>
      </c>
      <c r="X24" s="373"/>
    </row>
    <row r="25" spans="1:24 16384:16384" s="397" customFormat="1" ht="15.6">
      <c r="A25" s="391">
        <v>42023</v>
      </c>
      <c r="B25" s="398" t="s">
        <v>536</v>
      </c>
      <c r="C25" s="392">
        <v>425</v>
      </c>
      <c r="D25" s="393">
        <v>1.3</v>
      </c>
      <c r="E25" s="393"/>
      <c r="F25" s="393"/>
      <c r="G25" s="393"/>
      <c r="H25" s="393"/>
      <c r="I25" s="394"/>
      <c r="J25" s="393"/>
      <c r="K25" s="393"/>
      <c r="L25" s="393"/>
      <c r="M25" s="392"/>
      <c r="N25" s="393"/>
      <c r="O25" s="392"/>
      <c r="P25" s="395"/>
      <c r="Q25" s="396"/>
      <c r="R25" s="393"/>
      <c r="S25" s="396"/>
      <c r="T25" s="393"/>
      <c r="U25" s="393"/>
      <c r="V25" s="393"/>
      <c r="W25" s="275">
        <f t="shared" si="0"/>
        <v>552.5</v>
      </c>
      <c r="X25" s="373"/>
    </row>
    <row r="26" spans="1:24 16384:16384" s="397" customFormat="1" ht="15.6">
      <c r="A26" s="391">
        <v>42025</v>
      </c>
      <c r="B26" s="398" t="s">
        <v>529</v>
      </c>
      <c r="C26" s="392">
        <v>778</v>
      </c>
      <c r="D26" s="393">
        <v>0.8</v>
      </c>
      <c r="E26" s="393"/>
      <c r="F26" s="393"/>
      <c r="G26" s="393"/>
      <c r="H26" s="393"/>
      <c r="I26" s="394"/>
      <c r="J26" s="393"/>
      <c r="K26" s="393"/>
      <c r="L26" s="393"/>
      <c r="M26" s="392"/>
      <c r="N26" s="393"/>
      <c r="O26" s="392"/>
      <c r="P26" s="395"/>
      <c r="Q26" s="396"/>
      <c r="R26" s="393"/>
      <c r="S26" s="396"/>
      <c r="T26" s="393"/>
      <c r="U26" s="393"/>
      <c r="V26" s="393"/>
      <c r="W26" s="275">
        <f t="shared" si="0"/>
        <v>622.40000000000009</v>
      </c>
      <c r="X26" s="373"/>
    </row>
    <row r="27" spans="1:24 16384:16384" s="397" customFormat="1" ht="15.6">
      <c r="A27" s="391">
        <v>42025</v>
      </c>
      <c r="B27" s="398" t="s">
        <v>538</v>
      </c>
      <c r="C27" s="392"/>
      <c r="D27" s="393"/>
      <c r="E27" s="393"/>
      <c r="F27" s="393"/>
      <c r="G27" s="396">
        <v>35</v>
      </c>
      <c r="H27" s="393">
        <v>1.3</v>
      </c>
      <c r="I27" s="394"/>
      <c r="J27" s="393"/>
      <c r="K27" s="393"/>
      <c r="L27" s="393"/>
      <c r="M27" s="392"/>
      <c r="N27" s="393"/>
      <c r="O27" s="392"/>
      <c r="P27" s="395"/>
      <c r="Q27" s="396"/>
      <c r="R27" s="393"/>
      <c r="S27" s="396"/>
      <c r="T27" s="393"/>
      <c r="U27" s="393"/>
      <c r="V27" s="393"/>
      <c r="W27" s="275">
        <f t="shared" si="0"/>
        <v>45.5</v>
      </c>
      <c r="X27" s="373"/>
    </row>
    <row r="28" spans="1:24 16384:16384" s="397" customFormat="1" ht="15.6">
      <c r="A28" s="391">
        <v>42032</v>
      </c>
      <c r="B28" s="398" t="s">
        <v>529</v>
      </c>
      <c r="C28" s="392">
        <v>918</v>
      </c>
      <c r="D28" s="393">
        <v>0.8</v>
      </c>
      <c r="E28" s="393"/>
      <c r="F28" s="393"/>
      <c r="G28" s="393"/>
      <c r="H28" s="393"/>
      <c r="I28" s="394"/>
      <c r="J28" s="393"/>
      <c r="K28" s="393"/>
      <c r="L28" s="393"/>
      <c r="M28" s="392"/>
      <c r="N28" s="393"/>
      <c r="O28" s="392"/>
      <c r="P28" s="395"/>
      <c r="Q28" s="396"/>
      <c r="R28" s="393"/>
      <c r="S28" s="396"/>
      <c r="T28" s="393"/>
      <c r="U28" s="393"/>
      <c r="V28" s="393"/>
      <c r="W28" s="275">
        <f t="shared" si="0"/>
        <v>734.40000000000009</v>
      </c>
      <c r="X28" s="378">
        <f>SUM(W9:W28)</f>
        <v>9632.9380000000001</v>
      </c>
    </row>
    <row r="29" spans="1:24 16384:16384" s="397" customFormat="1" ht="15.6">
      <c r="A29" s="391">
        <v>42037</v>
      </c>
      <c r="B29" s="398" t="s">
        <v>531</v>
      </c>
      <c r="C29" s="392">
        <v>90</v>
      </c>
      <c r="D29" s="393">
        <v>1.3</v>
      </c>
      <c r="E29" s="393"/>
      <c r="F29" s="393"/>
      <c r="G29" s="393"/>
      <c r="H29" s="393"/>
      <c r="I29" s="394"/>
      <c r="J29" s="393"/>
      <c r="K29" s="393"/>
      <c r="L29" s="393"/>
      <c r="M29" s="392"/>
      <c r="N29" s="393"/>
      <c r="O29" s="392"/>
      <c r="P29" s="395"/>
      <c r="Q29" s="396"/>
      <c r="R29" s="393"/>
      <c r="S29" s="396"/>
      <c r="T29" s="393"/>
      <c r="U29" s="393"/>
      <c r="V29" s="393"/>
      <c r="W29" s="275">
        <f t="shared" si="0"/>
        <v>117</v>
      </c>
      <c r="X29" s="373"/>
    </row>
    <row r="30" spans="1:24 16384:16384" s="397" customFormat="1" ht="15.6">
      <c r="A30" s="391">
        <v>42037</v>
      </c>
      <c r="B30" s="398" t="s">
        <v>532</v>
      </c>
      <c r="C30" s="392">
        <v>110</v>
      </c>
      <c r="D30" s="393">
        <v>1.3</v>
      </c>
      <c r="E30" s="393"/>
      <c r="F30" s="393"/>
      <c r="G30" s="393"/>
      <c r="H30" s="393"/>
      <c r="I30" s="394"/>
      <c r="J30" s="393"/>
      <c r="K30" s="393"/>
      <c r="L30" s="393"/>
      <c r="M30" s="392"/>
      <c r="N30" s="393"/>
      <c r="O30" s="392"/>
      <c r="P30" s="395"/>
      <c r="Q30" s="396"/>
      <c r="R30" s="393"/>
      <c r="S30" s="396"/>
      <c r="T30" s="393"/>
      <c r="U30" s="393"/>
      <c r="V30" s="393"/>
      <c r="W30" s="275">
        <f t="shared" si="0"/>
        <v>143</v>
      </c>
      <c r="X30" s="373"/>
    </row>
    <row r="31" spans="1:24 16384:16384" s="397" customFormat="1" ht="15.6">
      <c r="A31" s="391">
        <v>42037</v>
      </c>
      <c r="B31" s="398" t="s">
        <v>534</v>
      </c>
      <c r="C31" s="392">
        <v>200</v>
      </c>
      <c r="D31" s="393">
        <v>1.3</v>
      </c>
      <c r="E31" s="393"/>
      <c r="F31" s="393"/>
      <c r="G31" s="393"/>
      <c r="H31" s="393"/>
      <c r="I31" s="394"/>
      <c r="J31" s="393"/>
      <c r="K31" s="393"/>
      <c r="L31" s="393"/>
      <c r="M31" s="392"/>
      <c r="N31" s="393"/>
      <c r="O31" s="392"/>
      <c r="P31" s="395"/>
      <c r="Q31" s="396"/>
      <c r="R31" s="393"/>
      <c r="S31" s="396"/>
      <c r="T31" s="393"/>
      <c r="U31" s="393"/>
      <c r="V31" s="393"/>
      <c r="W31" s="275">
        <f t="shared" si="0"/>
        <v>260</v>
      </c>
      <c r="X31" s="373"/>
    </row>
    <row r="32" spans="1:24 16384:16384" s="397" customFormat="1" ht="15.6">
      <c r="A32" s="391">
        <v>42037</v>
      </c>
      <c r="B32" s="398" t="s">
        <v>535</v>
      </c>
      <c r="C32" s="392">
        <v>130</v>
      </c>
      <c r="D32" s="393">
        <v>1.3</v>
      </c>
      <c r="E32" s="393"/>
      <c r="F32" s="393"/>
      <c r="G32" s="393"/>
      <c r="H32" s="393"/>
      <c r="I32" s="394"/>
      <c r="J32" s="393"/>
      <c r="K32" s="393"/>
      <c r="L32" s="393"/>
      <c r="M32" s="392"/>
      <c r="N32" s="393"/>
      <c r="O32" s="392"/>
      <c r="P32" s="395"/>
      <c r="Q32" s="396"/>
      <c r="R32" s="393"/>
      <c r="S32" s="396"/>
      <c r="T32" s="393"/>
      <c r="U32" s="393"/>
      <c r="V32" s="393"/>
      <c r="W32" s="275">
        <f t="shared" si="0"/>
        <v>169</v>
      </c>
      <c r="X32" s="373"/>
    </row>
    <row r="33" spans="1:24" s="397" customFormat="1" ht="15.6">
      <c r="A33" s="391">
        <v>42037</v>
      </c>
      <c r="B33" s="398" t="s">
        <v>536</v>
      </c>
      <c r="C33" s="392">
        <v>600</v>
      </c>
      <c r="D33" s="393">
        <v>1.3</v>
      </c>
      <c r="E33" s="393"/>
      <c r="F33" s="393"/>
      <c r="G33" s="393"/>
      <c r="H33" s="393"/>
      <c r="I33" s="394"/>
      <c r="J33" s="393"/>
      <c r="K33" s="393"/>
      <c r="L33" s="393"/>
      <c r="M33" s="392"/>
      <c r="N33" s="393"/>
      <c r="O33" s="392"/>
      <c r="P33" s="395"/>
      <c r="Q33" s="396"/>
      <c r="R33" s="393"/>
      <c r="S33" s="396"/>
      <c r="T33" s="393"/>
      <c r="U33" s="393"/>
      <c r="V33" s="393"/>
      <c r="W33" s="275">
        <f t="shared" si="0"/>
        <v>780</v>
      </c>
      <c r="X33" s="373"/>
    </row>
    <row r="34" spans="1:24" s="397" customFormat="1" ht="15.6">
      <c r="A34" s="391">
        <v>42039</v>
      </c>
      <c r="B34" s="398" t="s">
        <v>529</v>
      </c>
      <c r="C34" s="392">
        <v>286</v>
      </c>
      <c r="D34" s="393">
        <v>0.8</v>
      </c>
      <c r="E34" s="393"/>
      <c r="F34" s="393"/>
      <c r="G34" s="393"/>
      <c r="H34" s="393"/>
      <c r="I34" s="394"/>
      <c r="J34" s="393"/>
      <c r="K34" s="393"/>
      <c r="L34" s="393"/>
      <c r="M34" s="392"/>
      <c r="N34" s="393"/>
      <c r="O34" s="392"/>
      <c r="P34" s="395"/>
      <c r="Q34" s="396"/>
      <c r="R34" s="393"/>
      <c r="S34" s="396"/>
      <c r="T34" s="393"/>
      <c r="U34" s="393"/>
      <c r="V34" s="393"/>
      <c r="W34" s="275">
        <f t="shared" si="0"/>
        <v>228.8</v>
      </c>
      <c r="X34" s="373"/>
    </row>
    <row r="35" spans="1:24" s="397" customFormat="1" ht="15.6">
      <c r="A35" s="391">
        <v>42046</v>
      </c>
      <c r="B35" s="398" t="s">
        <v>529</v>
      </c>
      <c r="C35" s="392">
        <v>737</v>
      </c>
      <c r="D35" s="393">
        <v>0.8</v>
      </c>
      <c r="E35" s="393"/>
      <c r="F35" s="393"/>
      <c r="G35" s="393"/>
      <c r="H35" s="393"/>
      <c r="I35" s="394"/>
      <c r="J35" s="393"/>
      <c r="K35" s="393"/>
      <c r="L35" s="393"/>
      <c r="M35" s="392"/>
      <c r="N35" s="393"/>
      <c r="O35" s="392"/>
      <c r="P35" s="395"/>
      <c r="Q35" s="396"/>
      <c r="R35" s="393"/>
      <c r="S35" s="396"/>
      <c r="T35" s="393"/>
      <c r="U35" s="393"/>
      <c r="V35" s="393"/>
      <c r="W35" s="275">
        <f t="shared" si="0"/>
        <v>589.6</v>
      </c>
      <c r="X35" s="373"/>
    </row>
    <row r="36" spans="1:24" s="397" customFormat="1" ht="15.6">
      <c r="A36" s="391">
        <v>42048</v>
      </c>
      <c r="B36" s="398" t="s">
        <v>529</v>
      </c>
      <c r="C36" s="392"/>
      <c r="D36" s="393"/>
      <c r="E36" s="393"/>
      <c r="F36" s="393"/>
      <c r="G36" s="393"/>
      <c r="H36" s="393"/>
      <c r="I36" s="394">
        <v>25.068000000000001</v>
      </c>
      <c r="J36" s="393">
        <v>136</v>
      </c>
      <c r="K36" s="393"/>
      <c r="L36" s="393"/>
      <c r="M36" s="392"/>
      <c r="N36" s="393"/>
      <c r="O36" s="392"/>
      <c r="P36" s="395"/>
      <c r="Q36" s="396"/>
      <c r="R36" s="393"/>
      <c r="S36" s="396"/>
      <c r="T36" s="393"/>
      <c r="U36" s="393">
        <f>23.66+25</f>
        <v>48.66</v>
      </c>
      <c r="V36" s="393"/>
      <c r="W36" s="275">
        <f t="shared" si="0"/>
        <v>3457.9079999999999</v>
      </c>
      <c r="X36" s="373"/>
    </row>
    <row r="37" spans="1:24" s="397" customFormat="1" ht="15.6">
      <c r="A37" s="391">
        <v>42051</v>
      </c>
      <c r="B37" s="398" t="s">
        <v>531</v>
      </c>
      <c r="C37" s="392">
        <v>106</v>
      </c>
      <c r="D37" s="393">
        <v>1.3</v>
      </c>
      <c r="E37" s="393"/>
      <c r="F37" s="393"/>
      <c r="G37" s="393"/>
      <c r="H37" s="393"/>
      <c r="I37" s="394"/>
      <c r="J37" s="393"/>
      <c r="K37" s="393"/>
      <c r="L37" s="393"/>
      <c r="M37" s="392"/>
      <c r="N37" s="393"/>
      <c r="O37" s="392"/>
      <c r="P37" s="395"/>
      <c r="Q37" s="396"/>
      <c r="R37" s="393"/>
      <c r="S37" s="396"/>
      <c r="T37" s="393"/>
      <c r="U37" s="393"/>
      <c r="V37" s="393"/>
      <c r="W37" s="275">
        <f t="shared" si="0"/>
        <v>137.80000000000001</v>
      </c>
      <c r="X37" s="373"/>
    </row>
    <row r="38" spans="1:24" s="397" customFormat="1" ht="15.6">
      <c r="A38" s="391">
        <v>42051</v>
      </c>
      <c r="B38" s="398" t="s">
        <v>532</v>
      </c>
      <c r="C38" s="392">
        <v>125</v>
      </c>
      <c r="D38" s="393">
        <v>1.3</v>
      </c>
      <c r="E38" s="393"/>
      <c r="F38" s="393"/>
      <c r="G38" s="393"/>
      <c r="H38" s="393"/>
      <c r="I38" s="394"/>
      <c r="J38" s="393"/>
      <c r="K38" s="393"/>
      <c r="L38" s="393"/>
      <c r="M38" s="392"/>
      <c r="N38" s="393"/>
      <c r="O38" s="392"/>
      <c r="P38" s="395"/>
      <c r="Q38" s="396"/>
      <c r="R38" s="393"/>
      <c r="S38" s="396"/>
      <c r="T38" s="393"/>
      <c r="U38" s="393"/>
      <c r="V38" s="393"/>
      <c r="W38" s="275">
        <f t="shared" si="0"/>
        <v>162.5</v>
      </c>
      <c r="X38" s="373"/>
    </row>
    <row r="39" spans="1:24" s="397" customFormat="1" ht="15.6">
      <c r="A39" s="391">
        <v>42051</v>
      </c>
      <c r="B39" s="398" t="s">
        <v>534</v>
      </c>
      <c r="C39" s="392">
        <v>191</v>
      </c>
      <c r="D39" s="393">
        <v>1.3</v>
      </c>
      <c r="E39" s="393"/>
      <c r="F39" s="393"/>
      <c r="G39" s="393"/>
      <c r="H39" s="393"/>
      <c r="I39" s="394"/>
      <c r="J39" s="393"/>
      <c r="K39" s="393"/>
      <c r="L39" s="393"/>
      <c r="M39" s="392"/>
      <c r="N39" s="393"/>
      <c r="O39" s="392"/>
      <c r="P39" s="395"/>
      <c r="Q39" s="396"/>
      <c r="R39" s="393"/>
      <c r="S39" s="396"/>
      <c r="T39" s="393"/>
      <c r="U39" s="393"/>
      <c r="V39" s="393"/>
      <c r="W39" s="275">
        <f t="shared" si="0"/>
        <v>248.3</v>
      </c>
      <c r="X39" s="373"/>
    </row>
    <row r="40" spans="1:24" s="397" customFormat="1" ht="15.6">
      <c r="A40" s="391">
        <v>42051</v>
      </c>
      <c r="B40" s="398" t="s">
        <v>535</v>
      </c>
      <c r="C40" s="392">
        <v>165</v>
      </c>
      <c r="D40" s="393">
        <v>1.3</v>
      </c>
      <c r="E40" s="393"/>
      <c r="F40" s="393"/>
      <c r="G40" s="393"/>
      <c r="H40" s="393"/>
      <c r="I40" s="394"/>
      <c r="J40" s="393"/>
      <c r="K40" s="393"/>
      <c r="L40" s="393"/>
      <c r="M40" s="392"/>
      <c r="N40" s="393"/>
      <c r="O40" s="392"/>
      <c r="P40" s="395"/>
      <c r="Q40" s="396"/>
      <c r="R40" s="393"/>
      <c r="S40" s="396"/>
      <c r="T40" s="393"/>
      <c r="U40" s="393"/>
      <c r="V40" s="393"/>
      <c r="W40" s="275">
        <f t="shared" si="0"/>
        <v>214.5</v>
      </c>
      <c r="X40" s="373"/>
    </row>
    <row r="41" spans="1:24" s="397" customFormat="1" ht="15.6">
      <c r="A41" s="391">
        <v>42051</v>
      </c>
      <c r="B41" s="398" t="s">
        <v>536</v>
      </c>
      <c r="C41" s="392">
        <v>484</v>
      </c>
      <c r="D41" s="393">
        <v>1.3</v>
      </c>
      <c r="E41" s="393"/>
      <c r="F41" s="393"/>
      <c r="G41" s="393"/>
      <c r="H41" s="393"/>
      <c r="I41" s="394"/>
      <c r="J41" s="393"/>
      <c r="K41" s="393"/>
      <c r="L41" s="393"/>
      <c r="M41" s="392"/>
      <c r="N41" s="393"/>
      <c r="O41" s="392"/>
      <c r="P41" s="395"/>
      <c r="Q41" s="396"/>
      <c r="R41" s="393"/>
      <c r="S41" s="396"/>
      <c r="T41" s="393"/>
      <c r="U41" s="393"/>
      <c r="V41" s="393"/>
      <c r="W41" s="275">
        <f t="shared" si="0"/>
        <v>629.20000000000005</v>
      </c>
      <c r="X41" s="373"/>
    </row>
    <row r="42" spans="1:24" s="397" customFormat="1" ht="15.6">
      <c r="A42" s="391">
        <v>42053</v>
      </c>
      <c r="B42" s="398" t="s">
        <v>529</v>
      </c>
      <c r="C42" s="392">
        <v>744</v>
      </c>
      <c r="D42" s="393">
        <v>0.8</v>
      </c>
      <c r="E42" s="393"/>
      <c r="F42" s="393"/>
      <c r="G42" s="393"/>
      <c r="H42" s="393"/>
      <c r="I42" s="394"/>
      <c r="J42" s="393"/>
      <c r="K42" s="393"/>
      <c r="L42" s="393"/>
      <c r="M42" s="392"/>
      <c r="N42" s="393"/>
      <c r="O42" s="392"/>
      <c r="P42" s="395"/>
      <c r="Q42" s="396"/>
      <c r="R42" s="393"/>
      <c r="S42" s="396"/>
      <c r="T42" s="393"/>
      <c r="U42" s="393"/>
      <c r="V42" s="393"/>
      <c r="W42" s="275">
        <f t="shared" si="0"/>
        <v>595.20000000000005</v>
      </c>
      <c r="X42" s="373"/>
    </row>
    <row r="43" spans="1:24" s="397" customFormat="1" ht="15.6">
      <c r="A43" s="391">
        <v>42060</v>
      </c>
      <c r="B43" s="398" t="s">
        <v>529</v>
      </c>
      <c r="C43" s="392">
        <v>806</v>
      </c>
      <c r="D43" s="393">
        <v>0.8</v>
      </c>
      <c r="E43" s="393"/>
      <c r="F43" s="393"/>
      <c r="G43" s="393"/>
      <c r="H43" s="393"/>
      <c r="I43" s="394"/>
      <c r="J43" s="393"/>
      <c r="K43" s="393"/>
      <c r="L43" s="393"/>
      <c r="M43" s="392"/>
      <c r="N43" s="393"/>
      <c r="O43" s="392"/>
      <c r="P43" s="395"/>
      <c r="Q43" s="396"/>
      <c r="R43" s="393"/>
      <c r="S43" s="396"/>
      <c r="T43" s="393"/>
      <c r="U43" s="393"/>
      <c r="V43" s="393"/>
      <c r="W43" s="275">
        <f t="shared" si="0"/>
        <v>644.80000000000007</v>
      </c>
      <c r="X43" s="378">
        <f>SUM(W29:W43)</f>
        <v>8377.6080000000002</v>
      </c>
    </row>
    <row r="44" spans="1:24" s="397" customFormat="1" ht="15.6">
      <c r="A44" s="391">
        <v>42065</v>
      </c>
      <c r="B44" s="398" t="s">
        <v>539</v>
      </c>
      <c r="C44" s="392">
        <v>20</v>
      </c>
      <c r="D44" s="393">
        <v>1.3</v>
      </c>
      <c r="E44" s="393"/>
      <c r="F44" s="393"/>
      <c r="G44" s="393"/>
      <c r="H44" s="393"/>
      <c r="I44" s="394"/>
      <c r="J44" s="393"/>
      <c r="K44" s="393"/>
      <c r="L44" s="393"/>
      <c r="M44" s="392"/>
      <c r="N44" s="393"/>
      <c r="O44" s="392"/>
      <c r="P44" s="395"/>
      <c r="Q44" s="396"/>
      <c r="R44" s="393"/>
      <c r="S44" s="396"/>
      <c r="T44" s="393"/>
      <c r="U44" s="393"/>
      <c r="V44" s="393"/>
      <c r="W44" s="275">
        <f t="shared" si="0"/>
        <v>26</v>
      </c>
      <c r="X44" s="373"/>
    </row>
    <row r="45" spans="1:24" s="397" customFormat="1" ht="15.6">
      <c r="A45" s="391">
        <v>42065</v>
      </c>
      <c r="B45" s="398" t="s">
        <v>540</v>
      </c>
      <c r="C45" s="392">
        <v>30</v>
      </c>
      <c r="D45" s="393">
        <v>1.3</v>
      </c>
      <c r="E45" s="393"/>
      <c r="F45" s="393"/>
      <c r="G45" s="393"/>
      <c r="H45" s="393"/>
      <c r="I45" s="394"/>
      <c r="J45" s="393"/>
      <c r="K45" s="393"/>
      <c r="L45" s="393"/>
      <c r="M45" s="392"/>
      <c r="N45" s="393"/>
      <c r="O45" s="392"/>
      <c r="P45" s="395"/>
      <c r="Q45" s="396"/>
      <c r="R45" s="393"/>
      <c r="S45" s="396"/>
      <c r="T45" s="393"/>
      <c r="U45" s="393"/>
      <c r="V45" s="393"/>
      <c r="W45" s="275">
        <f t="shared" si="0"/>
        <v>39</v>
      </c>
      <c r="X45" s="373"/>
    </row>
    <row r="46" spans="1:24" s="397" customFormat="1" ht="15.6">
      <c r="A46" s="391">
        <v>42065</v>
      </c>
      <c r="B46" s="398" t="s">
        <v>531</v>
      </c>
      <c r="C46" s="392">
        <v>119</v>
      </c>
      <c r="D46" s="393">
        <v>1.3</v>
      </c>
      <c r="E46" s="393"/>
      <c r="F46" s="393"/>
      <c r="G46" s="393"/>
      <c r="H46" s="393"/>
      <c r="I46" s="394"/>
      <c r="J46" s="393"/>
      <c r="K46" s="393"/>
      <c r="L46" s="393"/>
      <c r="M46" s="392"/>
      <c r="N46" s="393"/>
      <c r="O46" s="392"/>
      <c r="P46" s="395"/>
      <c r="Q46" s="396"/>
      <c r="R46" s="393"/>
      <c r="S46" s="396"/>
      <c r="T46" s="393"/>
      <c r="U46" s="393"/>
      <c r="V46" s="393"/>
      <c r="W46" s="275">
        <f t="shared" si="0"/>
        <v>154.70000000000002</v>
      </c>
      <c r="X46" s="373"/>
    </row>
    <row r="47" spans="1:24" s="397" customFormat="1" ht="15.6">
      <c r="A47" s="391">
        <v>42065</v>
      </c>
      <c r="B47" s="398" t="s">
        <v>532</v>
      </c>
      <c r="C47" s="392">
        <v>132</v>
      </c>
      <c r="D47" s="393">
        <v>1.3</v>
      </c>
      <c r="E47" s="393"/>
      <c r="F47" s="393"/>
      <c r="G47" s="393"/>
      <c r="H47" s="393"/>
      <c r="I47" s="394"/>
      <c r="J47" s="393"/>
      <c r="K47" s="393"/>
      <c r="L47" s="393"/>
      <c r="M47" s="392"/>
      <c r="N47" s="393"/>
      <c r="O47" s="392"/>
      <c r="P47" s="395"/>
      <c r="Q47" s="396"/>
      <c r="R47" s="393"/>
      <c r="S47" s="396"/>
      <c r="T47" s="393"/>
      <c r="U47" s="393"/>
      <c r="V47" s="393"/>
      <c r="W47" s="275">
        <f t="shared" si="0"/>
        <v>171.6</v>
      </c>
      <c r="X47" s="373"/>
    </row>
    <row r="48" spans="1:24" s="397" customFormat="1" ht="15.6">
      <c r="A48" s="391">
        <v>42065</v>
      </c>
      <c r="B48" s="398" t="s">
        <v>534</v>
      </c>
      <c r="C48" s="392">
        <v>125</v>
      </c>
      <c r="D48" s="393">
        <v>1.3</v>
      </c>
      <c r="E48" s="393"/>
      <c r="F48" s="393"/>
      <c r="G48" s="393"/>
      <c r="H48" s="393"/>
      <c r="I48" s="394"/>
      <c r="J48" s="393"/>
      <c r="K48" s="393"/>
      <c r="L48" s="393"/>
      <c r="M48" s="392"/>
      <c r="N48" s="393"/>
      <c r="O48" s="392"/>
      <c r="P48" s="395"/>
      <c r="Q48" s="396"/>
      <c r="R48" s="393"/>
      <c r="S48" s="396"/>
      <c r="T48" s="393"/>
      <c r="U48" s="393"/>
      <c r="V48" s="393"/>
      <c r="W48" s="275">
        <f t="shared" si="0"/>
        <v>162.5</v>
      </c>
      <c r="X48" s="373"/>
    </row>
    <row r="49" spans="1:24" s="397" customFormat="1" ht="15.6">
      <c r="A49" s="391">
        <v>42065</v>
      </c>
      <c r="B49" s="398" t="s">
        <v>535</v>
      </c>
      <c r="C49" s="392">
        <v>108</v>
      </c>
      <c r="D49" s="393">
        <v>1.3</v>
      </c>
      <c r="E49" s="393"/>
      <c r="F49" s="393"/>
      <c r="G49" s="393"/>
      <c r="H49" s="393"/>
      <c r="I49" s="394"/>
      <c r="J49" s="393"/>
      <c r="K49" s="393"/>
      <c r="L49" s="393"/>
      <c r="M49" s="392"/>
      <c r="N49" s="393"/>
      <c r="O49" s="392"/>
      <c r="P49" s="395"/>
      <c r="Q49" s="396"/>
      <c r="R49" s="393"/>
      <c r="S49" s="396"/>
      <c r="T49" s="393"/>
      <c r="U49" s="393"/>
      <c r="V49" s="393"/>
      <c r="W49" s="275">
        <f t="shared" si="0"/>
        <v>140.4</v>
      </c>
      <c r="X49" s="373"/>
    </row>
    <row r="50" spans="1:24" s="397" customFormat="1" ht="15.6">
      <c r="A50" s="391">
        <v>42065</v>
      </c>
      <c r="B50" s="398" t="s">
        <v>536</v>
      </c>
      <c r="C50" s="392">
        <v>673</v>
      </c>
      <c r="D50" s="393">
        <v>1.3</v>
      </c>
      <c r="E50" s="393"/>
      <c r="F50" s="393"/>
      <c r="G50" s="393"/>
      <c r="H50" s="393"/>
      <c r="I50" s="394"/>
      <c r="J50" s="393"/>
      <c r="K50" s="393"/>
      <c r="L50" s="393"/>
      <c r="M50" s="392"/>
      <c r="N50" s="393"/>
      <c r="O50" s="392"/>
      <c r="P50" s="395"/>
      <c r="Q50" s="396"/>
      <c r="R50" s="393"/>
      <c r="S50" s="396"/>
      <c r="T50" s="393"/>
      <c r="U50" s="393"/>
      <c r="V50" s="393"/>
      <c r="W50" s="275">
        <f t="shared" si="0"/>
        <v>874.9</v>
      </c>
      <c r="X50" s="373"/>
    </row>
    <row r="51" spans="1:24" s="397" customFormat="1" ht="15.6">
      <c r="A51" s="391">
        <v>42066</v>
      </c>
      <c r="B51" s="398" t="s">
        <v>538</v>
      </c>
      <c r="C51" s="392"/>
      <c r="D51" s="393"/>
      <c r="E51" s="393"/>
      <c r="F51" s="393"/>
      <c r="G51" s="396">
        <v>40</v>
      </c>
      <c r="H51" s="393">
        <v>1.3</v>
      </c>
      <c r="I51" s="394"/>
      <c r="J51" s="393"/>
      <c r="K51" s="393"/>
      <c r="L51" s="393"/>
      <c r="M51" s="392"/>
      <c r="N51" s="393"/>
      <c r="O51" s="392"/>
      <c r="P51" s="395"/>
      <c r="Q51" s="396"/>
      <c r="R51" s="393"/>
      <c r="S51" s="396"/>
      <c r="T51" s="393"/>
      <c r="U51" s="393"/>
      <c r="V51" s="393"/>
      <c r="W51" s="275">
        <f t="shared" si="0"/>
        <v>52</v>
      </c>
      <c r="X51" s="373"/>
    </row>
    <row r="52" spans="1:24" s="397" customFormat="1" ht="15.6">
      <c r="A52" s="391">
        <v>42073</v>
      </c>
      <c r="B52" s="398" t="s">
        <v>529</v>
      </c>
      <c r="C52" s="392">
        <v>751</v>
      </c>
      <c r="D52" s="393">
        <v>0.8</v>
      </c>
      <c r="E52" s="393"/>
      <c r="F52" s="393"/>
      <c r="G52" s="393"/>
      <c r="H52" s="393"/>
      <c r="I52" s="394"/>
      <c r="J52" s="393"/>
      <c r="K52" s="393"/>
      <c r="L52" s="393"/>
      <c r="M52" s="392"/>
      <c r="N52" s="393"/>
      <c r="O52" s="392"/>
      <c r="P52" s="395"/>
      <c r="Q52" s="396"/>
      <c r="R52" s="393"/>
      <c r="S52" s="396"/>
      <c r="T52" s="393"/>
      <c r="U52" s="393"/>
      <c r="V52" s="393"/>
      <c r="W52" s="275">
        <f t="shared" si="0"/>
        <v>600.80000000000007</v>
      </c>
      <c r="X52" s="373"/>
    </row>
    <row r="53" spans="1:24" s="397" customFormat="1" ht="15.6">
      <c r="A53" s="391">
        <v>42076</v>
      </c>
      <c r="B53" s="398" t="s">
        <v>529</v>
      </c>
      <c r="C53" s="392">
        <v>820</v>
      </c>
      <c r="D53" s="393">
        <v>0.8</v>
      </c>
      <c r="E53" s="393"/>
      <c r="F53" s="393"/>
      <c r="G53" s="393"/>
      <c r="H53" s="393"/>
      <c r="I53" s="394"/>
      <c r="J53" s="393"/>
      <c r="K53" s="393"/>
      <c r="L53" s="393"/>
      <c r="M53" s="392"/>
      <c r="N53" s="393"/>
      <c r="O53" s="392"/>
      <c r="P53" s="395"/>
      <c r="Q53" s="396"/>
      <c r="R53" s="393"/>
      <c r="S53" s="396"/>
      <c r="T53" s="393"/>
      <c r="U53" s="393"/>
      <c r="V53" s="393"/>
      <c r="W53" s="406">
        <f t="shared" si="0"/>
        <v>656</v>
      </c>
      <c r="X53" s="373"/>
    </row>
    <row r="54" spans="1:24" s="397" customFormat="1" ht="15.6">
      <c r="A54" s="391">
        <v>42079</v>
      </c>
      <c r="B54" s="398" t="s">
        <v>531</v>
      </c>
      <c r="C54" s="392">
        <v>238</v>
      </c>
      <c r="D54" s="393">
        <v>1.3</v>
      </c>
      <c r="E54" s="393"/>
      <c r="F54" s="393"/>
      <c r="G54" s="393"/>
      <c r="H54" s="393"/>
      <c r="I54" s="394"/>
      <c r="J54" s="393"/>
      <c r="K54" s="393"/>
      <c r="L54" s="393"/>
      <c r="M54" s="392"/>
      <c r="N54" s="393"/>
      <c r="O54" s="392"/>
      <c r="P54" s="395"/>
      <c r="Q54" s="396"/>
      <c r="R54" s="393"/>
      <c r="S54" s="396"/>
      <c r="T54" s="393"/>
      <c r="U54" s="393"/>
      <c r="V54" s="393"/>
      <c r="W54" s="275">
        <f t="shared" si="0"/>
        <v>309.40000000000003</v>
      </c>
      <c r="X54" s="373"/>
    </row>
    <row r="55" spans="1:24" s="397" customFormat="1" ht="15.6">
      <c r="A55" s="391">
        <v>42079</v>
      </c>
      <c r="B55" s="398" t="s">
        <v>532</v>
      </c>
      <c r="C55" s="392">
        <v>139</v>
      </c>
      <c r="D55" s="393">
        <v>1.3</v>
      </c>
      <c r="E55" s="393"/>
      <c r="F55" s="393"/>
      <c r="G55" s="393"/>
      <c r="H55" s="393"/>
      <c r="I55" s="394"/>
      <c r="J55" s="393"/>
      <c r="K55" s="393"/>
      <c r="L55" s="393"/>
      <c r="M55" s="392"/>
      <c r="N55" s="393"/>
      <c r="O55" s="392"/>
      <c r="P55" s="395"/>
      <c r="Q55" s="396"/>
      <c r="R55" s="393"/>
      <c r="S55" s="396"/>
      <c r="T55" s="393"/>
      <c r="U55" s="393"/>
      <c r="V55" s="393"/>
      <c r="W55" s="275">
        <f t="shared" si="0"/>
        <v>180.70000000000002</v>
      </c>
      <c r="X55" s="373"/>
    </row>
    <row r="56" spans="1:24" s="397" customFormat="1" ht="15.6">
      <c r="A56" s="391">
        <v>42079</v>
      </c>
      <c r="B56" s="398" t="s">
        <v>534</v>
      </c>
      <c r="C56" s="392">
        <v>205</v>
      </c>
      <c r="D56" s="393">
        <v>1.3</v>
      </c>
      <c r="E56" s="393"/>
      <c r="F56" s="393"/>
      <c r="G56" s="393"/>
      <c r="H56" s="393"/>
      <c r="I56" s="394"/>
      <c r="J56" s="393"/>
      <c r="K56" s="393"/>
      <c r="L56" s="393"/>
      <c r="M56" s="392"/>
      <c r="N56" s="393"/>
      <c r="O56" s="392"/>
      <c r="P56" s="395"/>
      <c r="Q56" s="396"/>
      <c r="R56" s="393"/>
      <c r="S56" s="396"/>
      <c r="T56" s="393"/>
      <c r="U56" s="393"/>
      <c r="V56" s="393"/>
      <c r="W56" s="275">
        <f t="shared" si="0"/>
        <v>266.5</v>
      </c>
      <c r="X56" s="373"/>
    </row>
    <row r="57" spans="1:24" s="397" customFormat="1" ht="15.6">
      <c r="A57" s="391">
        <v>42079</v>
      </c>
      <c r="B57" s="398" t="s">
        <v>535</v>
      </c>
      <c r="C57" s="392">
        <v>115</v>
      </c>
      <c r="D57" s="393">
        <v>1.3</v>
      </c>
      <c r="E57" s="393"/>
      <c r="F57" s="393"/>
      <c r="G57" s="393"/>
      <c r="H57" s="393"/>
      <c r="I57" s="394"/>
      <c r="J57" s="393"/>
      <c r="K57" s="393"/>
      <c r="L57" s="393"/>
      <c r="M57" s="392"/>
      <c r="N57" s="393"/>
      <c r="O57" s="392"/>
      <c r="P57" s="395"/>
      <c r="Q57" s="396"/>
      <c r="R57" s="393"/>
      <c r="S57" s="396"/>
      <c r="T57" s="393"/>
      <c r="U57" s="393"/>
      <c r="V57" s="393"/>
      <c r="W57" s="275">
        <f t="shared" si="0"/>
        <v>149.5</v>
      </c>
      <c r="X57" s="373"/>
    </row>
    <row r="58" spans="1:24" s="397" customFormat="1" ht="15.6">
      <c r="A58" s="391">
        <v>42079</v>
      </c>
      <c r="B58" s="398" t="s">
        <v>536</v>
      </c>
      <c r="C58" s="392">
        <v>550</v>
      </c>
      <c r="D58" s="393">
        <v>1.3</v>
      </c>
      <c r="E58" s="393"/>
      <c r="F58" s="393"/>
      <c r="G58" s="393"/>
      <c r="H58" s="393"/>
      <c r="I58" s="394"/>
      <c r="J58" s="393"/>
      <c r="K58" s="393"/>
      <c r="L58" s="393"/>
      <c r="M58" s="392"/>
      <c r="N58" s="393"/>
      <c r="O58" s="392"/>
      <c r="P58" s="395"/>
      <c r="Q58" s="396"/>
      <c r="R58" s="393"/>
      <c r="S58" s="396"/>
      <c r="T58" s="393"/>
      <c r="U58" s="393"/>
      <c r="V58" s="393"/>
      <c r="W58" s="275">
        <f t="shared" si="0"/>
        <v>715</v>
      </c>
      <c r="X58" s="373"/>
    </row>
    <row r="59" spans="1:24" s="397" customFormat="1" ht="15.6">
      <c r="A59" s="391">
        <v>42081</v>
      </c>
      <c r="B59" s="398" t="s">
        <v>529</v>
      </c>
      <c r="C59" s="392">
        <v>876</v>
      </c>
      <c r="D59" s="393">
        <v>0.8</v>
      </c>
      <c r="E59" s="393"/>
      <c r="F59" s="393"/>
      <c r="G59" s="393"/>
      <c r="H59" s="393"/>
      <c r="I59" s="394"/>
      <c r="J59" s="393"/>
      <c r="K59" s="393"/>
      <c r="L59" s="393"/>
      <c r="M59" s="392"/>
      <c r="N59" s="393"/>
      <c r="O59" s="392"/>
      <c r="P59" s="395"/>
      <c r="Q59" s="396"/>
      <c r="R59" s="393"/>
      <c r="S59" s="396"/>
      <c r="T59" s="393"/>
      <c r="U59" s="393"/>
      <c r="V59" s="393"/>
      <c r="W59" s="406">
        <f t="shared" si="0"/>
        <v>700.80000000000007</v>
      </c>
      <c r="X59" s="373"/>
    </row>
    <row r="60" spans="1:24" s="397" customFormat="1" ht="15.6">
      <c r="A60" s="391">
        <v>42087</v>
      </c>
      <c r="B60" s="398" t="s">
        <v>529</v>
      </c>
      <c r="C60" s="392"/>
      <c r="D60" s="393"/>
      <c r="E60" s="393"/>
      <c r="F60" s="393"/>
      <c r="G60" s="393"/>
      <c r="H60" s="393"/>
      <c r="I60" s="394">
        <v>25.07</v>
      </c>
      <c r="J60" s="393">
        <v>136</v>
      </c>
      <c r="K60" s="393"/>
      <c r="L60" s="393"/>
      <c r="M60" s="392"/>
      <c r="N60" s="393"/>
      <c r="O60" s="392"/>
      <c r="P60" s="395"/>
      <c r="Q60" s="396"/>
      <c r="R60" s="393"/>
      <c r="S60" s="396"/>
      <c r="T60" s="393"/>
      <c r="U60" s="393">
        <f>24.31+25</f>
        <v>49.31</v>
      </c>
      <c r="V60" s="393"/>
      <c r="W60" s="275">
        <f t="shared" si="0"/>
        <v>3458.83</v>
      </c>
      <c r="X60" s="373"/>
    </row>
    <row r="61" spans="1:24" s="397" customFormat="1" ht="15.6">
      <c r="A61" s="391">
        <v>42088</v>
      </c>
      <c r="B61" s="398" t="s">
        <v>529</v>
      </c>
      <c r="C61" s="392">
        <v>848</v>
      </c>
      <c r="D61" s="393">
        <v>0.8</v>
      </c>
      <c r="E61" s="393"/>
      <c r="F61" s="393"/>
      <c r="G61" s="393"/>
      <c r="H61" s="393"/>
      <c r="I61" s="394"/>
      <c r="J61" s="393"/>
      <c r="K61" s="393"/>
      <c r="L61" s="393"/>
      <c r="M61" s="392"/>
      <c r="N61" s="393"/>
      <c r="O61" s="392"/>
      <c r="P61" s="395"/>
      <c r="Q61" s="396"/>
      <c r="R61" s="393"/>
      <c r="S61" s="396"/>
      <c r="T61" s="393"/>
      <c r="U61" s="393"/>
      <c r="V61" s="393"/>
      <c r="W61" s="406">
        <f t="shared" si="0"/>
        <v>678.40000000000009</v>
      </c>
      <c r="X61" s="373"/>
    </row>
    <row r="62" spans="1:24" s="397" customFormat="1" ht="15.6">
      <c r="A62" s="391">
        <v>42093</v>
      </c>
      <c r="B62" s="398" t="s">
        <v>531</v>
      </c>
      <c r="C62" s="392">
        <v>205</v>
      </c>
      <c r="D62" s="393">
        <v>1.3</v>
      </c>
      <c r="E62" s="393"/>
      <c r="F62" s="393"/>
      <c r="G62" s="393"/>
      <c r="H62" s="393"/>
      <c r="I62" s="394"/>
      <c r="J62" s="393"/>
      <c r="K62" s="393"/>
      <c r="L62" s="393"/>
      <c r="M62" s="392"/>
      <c r="N62" s="393"/>
      <c r="O62" s="392"/>
      <c r="P62" s="395"/>
      <c r="Q62" s="396"/>
      <c r="R62" s="393"/>
      <c r="S62" s="396"/>
      <c r="T62" s="393"/>
      <c r="U62" s="393"/>
      <c r="V62" s="393"/>
      <c r="W62" s="275">
        <f t="shared" si="0"/>
        <v>266.5</v>
      </c>
      <c r="X62" s="373"/>
    </row>
    <row r="63" spans="1:24" s="397" customFormat="1" ht="15.6">
      <c r="A63" s="391">
        <v>42093</v>
      </c>
      <c r="B63" s="398" t="s">
        <v>532</v>
      </c>
      <c r="C63" s="392">
        <v>150</v>
      </c>
      <c r="D63" s="393">
        <v>1.3</v>
      </c>
      <c r="E63" s="393"/>
      <c r="F63" s="393"/>
      <c r="G63" s="393"/>
      <c r="H63" s="393"/>
      <c r="I63" s="394"/>
      <c r="J63" s="393"/>
      <c r="K63" s="393"/>
      <c r="L63" s="393"/>
      <c r="M63" s="392"/>
      <c r="N63" s="393"/>
      <c r="O63" s="392"/>
      <c r="P63" s="395"/>
      <c r="Q63" s="396"/>
      <c r="R63" s="393"/>
      <c r="S63" s="396"/>
      <c r="T63" s="393"/>
      <c r="U63" s="393"/>
      <c r="V63" s="393"/>
      <c r="W63" s="275">
        <f t="shared" si="0"/>
        <v>195</v>
      </c>
      <c r="X63" s="373"/>
    </row>
    <row r="64" spans="1:24" s="397" customFormat="1" ht="15.6">
      <c r="A64" s="391">
        <v>42093</v>
      </c>
      <c r="B64" s="398" t="s">
        <v>534</v>
      </c>
      <c r="C64" s="392">
        <v>191</v>
      </c>
      <c r="D64" s="393">
        <v>1.3</v>
      </c>
      <c r="E64" s="393"/>
      <c r="F64" s="393"/>
      <c r="G64" s="393"/>
      <c r="H64" s="393"/>
      <c r="I64" s="394"/>
      <c r="J64" s="393"/>
      <c r="K64" s="393"/>
      <c r="L64" s="393"/>
      <c r="M64" s="392"/>
      <c r="N64" s="393"/>
      <c r="O64" s="392"/>
      <c r="P64" s="395"/>
      <c r="Q64" s="396"/>
      <c r="R64" s="393"/>
      <c r="S64" s="396"/>
      <c r="T64" s="393"/>
      <c r="U64" s="393"/>
      <c r="V64" s="393"/>
      <c r="W64" s="275">
        <f t="shared" si="0"/>
        <v>248.3</v>
      </c>
      <c r="X64" s="373"/>
    </row>
    <row r="65" spans="1:24" s="397" customFormat="1" ht="15.6">
      <c r="A65" s="391">
        <v>42093</v>
      </c>
      <c r="B65" s="398" t="s">
        <v>535</v>
      </c>
      <c r="C65" s="392">
        <v>108</v>
      </c>
      <c r="D65" s="393">
        <v>1.3</v>
      </c>
      <c r="E65" s="393"/>
      <c r="F65" s="393"/>
      <c r="G65" s="393"/>
      <c r="H65" s="393"/>
      <c r="I65" s="394"/>
      <c r="J65" s="393"/>
      <c r="K65" s="393"/>
      <c r="L65" s="393"/>
      <c r="M65" s="392"/>
      <c r="N65" s="393"/>
      <c r="O65" s="392"/>
      <c r="P65" s="395"/>
      <c r="Q65" s="396"/>
      <c r="R65" s="393"/>
      <c r="S65" s="396"/>
      <c r="T65" s="393"/>
      <c r="U65" s="393"/>
      <c r="V65" s="393"/>
      <c r="W65" s="275">
        <f t="shared" si="0"/>
        <v>140.4</v>
      </c>
      <c r="X65" s="373"/>
    </row>
    <row r="66" spans="1:24" s="397" customFormat="1" ht="15.6">
      <c r="A66" s="391">
        <v>42093</v>
      </c>
      <c r="B66" s="398" t="s">
        <v>538</v>
      </c>
      <c r="C66" s="392"/>
      <c r="D66" s="393"/>
      <c r="E66" s="393"/>
      <c r="F66" s="393"/>
      <c r="G66" s="396">
        <v>25</v>
      </c>
      <c r="H66" s="393">
        <v>1.3</v>
      </c>
      <c r="I66" s="394"/>
      <c r="J66" s="393"/>
      <c r="K66" s="393"/>
      <c r="L66" s="393"/>
      <c r="M66" s="392"/>
      <c r="N66" s="393"/>
      <c r="O66" s="392"/>
      <c r="P66" s="395"/>
      <c r="Q66" s="396"/>
      <c r="R66" s="393"/>
      <c r="S66" s="396"/>
      <c r="T66" s="393"/>
      <c r="U66" s="393"/>
      <c r="V66" s="393"/>
      <c r="W66" s="275">
        <f t="shared" si="0"/>
        <v>32.5</v>
      </c>
      <c r="X66" s="378">
        <f>SUM(W44:W66)</f>
        <v>10219.73</v>
      </c>
    </row>
    <row r="67" spans="1:24" s="397" customFormat="1" ht="15.6">
      <c r="A67" s="391">
        <v>42095</v>
      </c>
      <c r="B67" s="398" t="s">
        <v>529</v>
      </c>
      <c r="C67" s="392">
        <v>778</v>
      </c>
      <c r="D67" s="393">
        <v>0.8</v>
      </c>
      <c r="E67" s="393"/>
      <c r="F67" s="393"/>
      <c r="G67" s="393"/>
      <c r="H67" s="393"/>
      <c r="I67" s="394"/>
      <c r="J67" s="393"/>
      <c r="K67" s="393"/>
      <c r="L67" s="393"/>
      <c r="M67" s="392"/>
      <c r="N67" s="393"/>
      <c r="O67" s="392"/>
      <c r="P67" s="395"/>
      <c r="Q67" s="396"/>
      <c r="R67" s="393"/>
      <c r="S67" s="396"/>
      <c r="T67" s="393"/>
      <c r="U67" s="393"/>
      <c r="V67" s="393"/>
      <c r="W67" s="406">
        <f t="shared" si="0"/>
        <v>622.40000000000009</v>
      </c>
      <c r="X67" s="373"/>
    </row>
    <row r="68" spans="1:24" s="397" customFormat="1" ht="15.6">
      <c r="A68" s="391">
        <v>42096</v>
      </c>
      <c r="B68" s="398" t="s">
        <v>529</v>
      </c>
      <c r="C68" s="392"/>
      <c r="D68" s="393"/>
      <c r="E68" s="393"/>
      <c r="F68" s="393"/>
      <c r="G68" s="393"/>
      <c r="H68" s="393"/>
      <c r="I68" s="394"/>
      <c r="J68" s="393"/>
      <c r="K68" s="393">
        <v>6</v>
      </c>
      <c r="L68" s="393">
        <v>120</v>
      </c>
      <c r="M68" s="392"/>
      <c r="N68" s="393"/>
      <c r="O68" s="392"/>
      <c r="P68" s="395"/>
      <c r="Q68" s="396"/>
      <c r="R68" s="393"/>
      <c r="S68" s="396"/>
      <c r="T68" s="393"/>
      <c r="U68" s="393"/>
      <c r="V68" s="393"/>
      <c r="W68" s="275">
        <f t="shared" si="0"/>
        <v>720</v>
      </c>
      <c r="X68" s="373"/>
    </row>
    <row r="69" spans="1:24" s="397" customFormat="1" ht="15.6">
      <c r="A69" s="391">
        <v>42107</v>
      </c>
      <c r="B69" s="398" t="s">
        <v>531</v>
      </c>
      <c r="C69" s="392">
        <v>211</v>
      </c>
      <c r="D69" s="393">
        <v>1.3</v>
      </c>
      <c r="E69" s="393"/>
      <c r="F69" s="393"/>
      <c r="G69" s="393"/>
      <c r="H69" s="393"/>
      <c r="I69" s="394"/>
      <c r="J69" s="393"/>
      <c r="K69" s="393"/>
      <c r="L69" s="393"/>
      <c r="M69" s="392"/>
      <c r="N69" s="393"/>
      <c r="O69" s="392"/>
      <c r="P69" s="395"/>
      <c r="Q69" s="396"/>
      <c r="R69" s="393"/>
      <c r="S69" s="396"/>
      <c r="T69" s="393"/>
      <c r="U69" s="393"/>
      <c r="V69" s="393"/>
      <c r="W69" s="275">
        <f t="shared" si="0"/>
        <v>274.3</v>
      </c>
      <c r="X69" s="373"/>
    </row>
    <row r="70" spans="1:24" s="397" customFormat="1" ht="15.6">
      <c r="A70" s="391">
        <v>42107</v>
      </c>
      <c r="B70" s="398" t="s">
        <v>532</v>
      </c>
      <c r="C70" s="392">
        <v>125</v>
      </c>
      <c r="D70" s="393">
        <v>1.3</v>
      </c>
      <c r="E70" s="393"/>
      <c r="F70" s="393"/>
      <c r="G70" s="393"/>
      <c r="H70" s="393"/>
      <c r="I70" s="394"/>
      <c r="J70" s="393"/>
      <c r="K70" s="393"/>
      <c r="L70" s="393"/>
      <c r="M70" s="392"/>
      <c r="N70" s="393"/>
      <c r="O70" s="392"/>
      <c r="P70" s="395"/>
      <c r="Q70" s="396"/>
      <c r="R70" s="393"/>
      <c r="S70" s="396"/>
      <c r="T70" s="393"/>
      <c r="U70" s="393"/>
      <c r="V70" s="393"/>
      <c r="W70" s="275">
        <f t="shared" si="0"/>
        <v>162.5</v>
      </c>
      <c r="X70" s="373"/>
    </row>
    <row r="71" spans="1:24" s="397" customFormat="1" ht="15.6">
      <c r="A71" s="391">
        <v>42107</v>
      </c>
      <c r="B71" s="398" t="s">
        <v>534</v>
      </c>
      <c r="C71" s="392">
        <v>205</v>
      </c>
      <c r="D71" s="393">
        <v>1.3</v>
      </c>
      <c r="E71" s="393"/>
      <c r="F71" s="393"/>
      <c r="G71" s="393"/>
      <c r="H71" s="393"/>
      <c r="I71" s="394"/>
      <c r="J71" s="393"/>
      <c r="K71" s="393"/>
      <c r="L71" s="393"/>
      <c r="M71" s="392"/>
      <c r="N71" s="393"/>
      <c r="O71" s="392"/>
      <c r="P71" s="395"/>
      <c r="Q71" s="396"/>
      <c r="R71" s="393"/>
      <c r="S71" s="396"/>
      <c r="T71" s="393"/>
      <c r="U71" s="393"/>
      <c r="V71" s="393"/>
      <c r="W71" s="275">
        <f t="shared" si="0"/>
        <v>266.5</v>
      </c>
      <c r="X71" s="373"/>
    </row>
    <row r="72" spans="1:24" s="397" customFormat="1" ht="15.6">
      <c r="A72" s="391">
        <v>42107</v>
      </c>
      <c r="B72" s="398" t="s">
        <v>535</v>
      </c>
      <c r="C72" s="392">
        <v>137</v>
      </c>
      <c r="D72" s="393">
        <v>1.3</v>
      </c>
      <c r="E72" s="393"/>
      <c r="F72" s="393"/>
      <c r="G72" s="393"/>
      <c r="H72" s="393"/>
      <c r="I72" s="394"/>
      <c r="J72" s="393"/>
      <c r="K72" s="393"/>
      <c r="L72" s="393"/>
      <c r="M72" s="392"/>
      <c r="N72" s="393"/>
      <c r="O72" s="392"/>
      <c r="P72" s="395"/>
      <c r="Q72" s="396"/>
      <c r="R72" s="393"/>
      <c r="S72" s="396"/>
      <c r="T72" s="393"/>
      <c r="U72" s="393"/>
      <c r="V72" s="393"/>
      <c r="W72" s="275">
        <f t="shared" si="0"/>
        <v>178.1</v>
      </c>
      <c r="X72" s="373"/>
    </row>
    <row r="73" spans="1:24" s="397" customFormat="1" ht="15.6">
      <c r="A73" s="391">
        <v>42107</v>
      </c>
      <c r="B73" s="398" t="s">
        <v>536</v>
      </c>
      <c r="C73" s="392">
        <v>1180</v>
      </c>
      <c r="D73" s="393">
        <v>1.3</v>
      </c>
      <c r="E73" s="393"/>
      <c r="F73" s="393"/>
      <c r="G73" s="393"/>
      <c r="H73" s="393"/>
      <c r="I73" s="394"/>
      <c r="J73" s="393"/>
      <c r="K73" s="393"/>
      <c r="L73" s="393"/>
      <c r="M73" s="392"/>
      <c r="N73" s="393"/>
      <c r="O73" s="392"/>
      <c r="P73" s="395"/>
      <c r="Q73" s="396"/>
      <c r="R73" s="393"/>
      <c r="S73" s="396"/>
      <c r="T73" s="393"/>
      <c r="U73" s="393"/>
      <c r="V73" s="393"/>
      <c r="W73" s="275">
        <f t="shared" ref="W73:W136" si="1">C73*D73+E73*F73+G73*H73+I73*J73+K73*L73+M73*N73+O73*P73+Q73*R73+S73*T73+U73+V73</f>
        <v>1534</v>
      </c>
      <c r="X73" s="373"/>
    </row>
    <row r="74" spans="1:24" s="397" customFormat="1" ht="15.6">
      <c r="A74" s="391">
        <v>42108</v>
      </c>
      <c r="B74" s="398" t="s">
        <v>529</v>
      </c>
      <c r="C74" s="392">
        <v>1029</v>
      </c>
      <c r="D74" s="393">
        <v>0.8</v>
      </c>
      <c r="E74" s="393"/>
      <c r="F74" s="393"/>
      <c r="G74" s="393"/>
      <c r="H74" s="393"/>
      <c r="I74" s="394"/>
      <c r="J74" s="393"/>
      <c r="K74" s="393"/>
      <c r="L74" s="393"/>
      <c r="M74" s="392"/>
      <c r="N74" s="393"/>
      <c r="O74" s="392"/>
      <c r="P74" s="395"/>
      <c r="Q74" s="396"/>
      <c r="R74" s="393"/>
      <c r="S74" s="396"/>
      <c r="T74" s="393"/>
      <c r="U74" s="393"/>
      <c r="V74" s="393"/>
      <c r="W74" s="406">
        <f t="shared" si="1"/>
        <v>823.2</v>
      </c>
      <c r="X74" s="373"/>
    </row>
    <row r="75" spans="1:24" s="397" customFormat="1" ht="15.6">
      <c r="A75" s="391">
        <v>42109</v>
      </c>
      <c r="B75" s="398" t="s">
        <v>529</v>
      </c>
      <c r="C75" s="392">
        <v>917</v>
      </c>
      <c r="D75" s="393">
        <v>0.8</v>
      </c>
      <c r="E75" s="393"/>
      <c r="F75" s="393"/>
      <c r="G75" s="393"/>
      <c r="H75" s="393"/>
      <c r="I75" s="394"/>
      <c r="J75" s="393"/>
      <c r="K75" s="393"/>
      <c r="L75" s="393"/>
      <c r="M75" s="392"/>
      <c r="N75" s="393"/>
      <c r="O75" s="392"/>
      <c r="P75" s="395"/>
      <c r="Q75" s="396"/>
      <c r="R75" s="393"/>
      <c r="S75" s="396"/>
      <c r="T75" s="393"/>
      <c r="U75" s="393"/>
      <c r="V75" s="393"/>
      <c r="W75" s="275">
        <f t="shared" si="1"/>
        <v>733.6</v>
      </c>
      <c r="X75" s="373"/>
    </row>
    <row r="76" spans="1:24" s="397" customFormat="1" ht="15.6">
      <c r="A76" s="391">
        <v>42116</v>
      </c>
      <c r="B76" s="398" t="s">
        <v>529</v>
      </c>
      <c r="C76" s="392">
        <v>556</v>
      </c>
      <c r="D76" s="393">
        <v>0.8</v>
      </c>
      <c r="E76" s="393"/>
      <c r="F76" s="393"/>
      <c r="G76" s="393"/>
      <c r="H76" s="393"/>
      <c r="I76" s="394"/>
      <c r="J76" s="393"/>
      <c r="K76" s="393"/>
      <c r="L76" s="393"/>
      <c r="M76" s="392"/>
      <c r="N76" s="393"/>
      <c r="O76" s="392"/>
      <c r="P76" s="395"/>
      <c r="Q76" s="396"/>
      <c r="R76" s="393"/>
      <c r="S76" s="396"/>
      <c r="T76" s="393"/>
      <c r="U76" s="393"/>
      <c r="V76" s="393"/>
      <c r="W76" s="275">
        <f t="shared" si="1"/>
        <v>444.8</v>
      </c>
      <c r="X76" s="373"/>
    </row>
    <row r="77" spans="1:24" s="397" customFormat="1" ht="15.6">
      <c r="A77" s="391">
        <v>42121</v>
      </c>
      <c r="B77" s="398" t="s">
        <v>530</v>
      </c>
      <c r="C77" s="392">
        <v>158</v>
      </c>
      <c r="D77" s="393">
        <v>1.3</v>
      </c>
      <c r="E77" s="393"/>
      <c r="F77" s="393"/>
      <c r="G77" s="393"/>
      <c r="H77" s="393"/>
      <c r="I77" s="394"/>
      <c r="J77" s="393"/>
      <c r="K77" s="393"/>
      <c r="L77" s="393"/>
      <c r="M77" s="392"/>
      <c r="N77" s="393"/>
      <c r="O77" s="392"/>
      <c r="P77" s="395"/>
      <c r="Q77" s="396"/>
      <c r="R77" s="393"/>
      <c r="S77" s="396"/>
      <c r="T77" s="393"/>
      <c r="U77" s="393"/>
      <c r="V77" s="393"/>
      <c r="W77" s="275">
        <f t="shared" si="1"/>
        <v>205.4</v>
      </c>
      <c r="X77" s="373"/>
    </row>
    <row r="78" spans="1:24" s="397" customFormat="1" ht="15.6">
      <c r="A78" s="391">
        <v>42121</v>
      </c>
      <c r="B78" s="398" t="s">
        <v>531</v>
      </c>
      <c r="C78" s="392">
        <v>178</v>
      </c>
      <c r="D78" s="393">
        <v>1.3</v>
      </c>
      <c r="E78" s="393"/>
      <c r="F78" s="393"/>
      <c r="G78" s="393"/>
      <c r="H78" s="393"/>
      <c r="I78" s="394"/>
      <c r="J78" s="393"/>
      <c r="K78" s="393"/>
      <c r="L78" s="393"/>
      <c r="M78" s="392"/>
      <c r="N78" s="393"/>
      <c r="O78" s="392"/>
      <c r="P78" s="395"/>
      <c r="Q78" s="396"/>
      <c r="R78" s="393"/>
      <c r="S78" s="396"/>
      <c r="T78" s="393"/>
      <c r="U78" s="393"/>
      <c r="V78" s="393"/>
      <c r="W78" s="275">
        <f t="shared" si="1"/>
        <v>231.4</v>
      </c>
      <c r="X78" s="373"/>
    </row>
    <row r="79" spans="1:24" s="397" customFormat="1" ht="15.6">
      <c r="A79" s="391">
        <v>42121</v>
      </c>
      <c r="B79" s="398" t="s">
        <v>532</v>
      </c>
      <c r="C79" s="392">
        <v>119</v>
      </c>
      <c r="D79" s="393">
        <v>1.3</v>
      </c>
      <c r="E79" s="393"/>
      <c r="F79" s="393"/>
      <c r="G79" s="393"/>
      <c r="H79" s="393"/>
      <c r="I79" s="394"/>
      <c r="J79" s="393"/>
      <c r="K79" s="393"/>
      <c r="L79" s="393"/>
      <c r="M79" s="392"/>
      <c r="N79" s="393"/>
      <c r="O79" s="392"/>
      <c r="P79" s="395"/>
      <c r="Q79" s="396"/>
      <c r="R79" s="393"/>
      <c r="S79" s="396"/>
      <c r="T79" s="393"/>
      <c r="U79" s="393"/>
      <c r="V79" s="393"/>
      <c r="W79" s="275">
        <f t="shared" si="1"/>
        <v>154.70000000000002</v>
      </c>
      <c r="X79" s="373"/>
    </row>
    <row r="80" spans="1:24" s="397" customFormat="1" ht="15.6">
      <c r="A80" s="391">
        <v>42121</v>
      </c>
      <c r="B80" s="398" t="s">
        <v>533</v>
      </c>
      <c r="C80" s="392">
        <v>170</v>
      </c>
      <c r="D80" s="393">
        <v>1.3</v>
      </c>
      <c r="E80" s="393"/>
      <c r="F80" s="393"/>
      <c r="G80" s="393"/>
      <c r="H80" s="393"/>
      <c r="I80" s="394"/>
      <c r="J80" s="393"/>
      <c r="K80" s="393"/>
      <c r="L80" s="393"/>
      <c r="M80" s="392"/>
      <c r="N80" s="393"/>
      <c r="O80" s="392"/>
      <c r="P80" s="395"/>
      <c r="Q80" s="396"/>
      <c r="R80" s="393"/>
      <c r="S80" s="396"/>
      <c r="T80" s="393"/>
      <c r="U80" s="393"/>
      <c r="V80" s="393"/>
      <c r="W80" s="275">
        <f t="shared" si="1"/>
        <v>221</v>
      </c>
      <c r="X80" s="373"/>
    </row>
    <row r="81" spans="1:24 16384:16384" s="397" customFormat="1" ht="15.6">
      <c r="A81" s="391">
        <v>42121</v>
      </c>
      <c r="B81" s="398" t="s">
        <v>534</v>
      </c>
      <c r="C81" s="392">
        <v>191</v>
      </c>
      <c r="D81" s="393">
        <v>1.3</v>
      </c>
      <c r="E81" s="393"/>
      <c r="F81" s="393"/>
      <c r="G81" s="393"/>
      <c r="H81" s="393"/>
      <c r="I81" s="394"/>
      <c r="J81" s="393"/>
      <c r="K81" s="393"/>
      <c r="L81" s="393"/>
      <c r="M81" s="392"/>
      <c r="N81" s="393"/>
      <c r="O81" s="392"/>
      <c r="P81" s="395"/>
      <c r="Q81" s="396"/>
      <c r="R81" s="393"/>
      <c r="S81" s="396"/>
      <c r="T81" s="393"/>
      <c r="U81" s="393"/>
      <c r="V81" s="393"/>
      <c r="W81" s="275">
        <f t="shared" si="1"/>
        <v>248.3</v>
      </c>
      <c r="X81" s="373"/>
    </row>
    <row r="82" spans="1:24 16384:16384" s="397" customFormat="1" ht="15.6">
      <c r="A82" s="391">
        <v>42121</v>
      </c>
      <c r="B82" s="398" t="s">
        <v>535</v>
      </c>
      <c r="C82" s="392">
        <v>122</v>
      </c>
      <c r="D82" s="393">
        <v>1.3</v>
      </c>
      <c r="E82" s="393"/>
      <c r="F82" s="393"/>
      <c r="G82" s="393"/>
      <c r="H82" s="393"/>
      <c r="I82" s="394"/>
      <c r="J82" s="393"/>
      <c r="K82" s="393"/>
      <c r="L82" s="393"/>
      <c r="M82" s="392"/>
      <c r="N82" s="393"/>
      <c r="O82" s="392"/>
      <c r="P82" s="395"/>
      <c r="Q82" s="396"/>
      <c r="R82" s="393"/>
      <c r="S82" s="396"/>
      <c r="T82" s="393"/>
      <c r="U82" s="393"/>
      <c r="V82" s="393"/>
      <c r="W82" s="275">
        <f t="shared" si="1"/>
        <v>158.6</v>
      </c>
      <c r="X82" s="373"/>
    </row>
    <row r="83" spans="1:24 16384:16384" s="397" customFormat="1" ht="15.6">
      <c r="A83" s="391">
        <v>42121</v>
      </c>
      <c r="B83" s="398" t="s">
        <v>536</v>
      </c>
      <c r="C83" s="392">
        <v>484</v>
      </c>
      <c r="D83" s="393">
        <v>1.3</v>
      </c>
      <c r="E83" s="393"/>
      <c r="F83" s="393"/>
      <c r="G83" s="393"/>
      <c r="H83" s="393"/>
      <c r="I83" s="394"/>
      <c r="J83" s="393"/>
      <c r="K83" s="393"/>
      <c r="L83" s="393"/>
      <c r="M83" s="392"/>
      <c r="N83" s="393"/>
      <c r="O83" s="392"/>
      <c r="P83" s="395"/>
      <c r="Q83" s="396"/>
      <c r="R83" s="393"/>
      <c r="S83" s="396"/>
      <c r="T83" s="393"/>
      <c r="U83" s="393"/>
      <c r="V83" s="393"/>
      <c r="W83" s="275">
        <f t="shared" si="1"/>
        <v>629.20000000000005</v>
      </c>
      <c r="X83" s="373"/>
    </row>
    <row r="84" spans="1:24 16384:16384" s="397" customFormat="1" ht="15.6">
      <c r="A84" s="391">
        <v>42121</v>
      </c>
      <c r="B84" s="398" t="s">
        <v>538</v>
      </c>
      <c r="C84" s="392"/>
      <c r="D84" s="393"/>
      <c r="E84" s="393"/>
      <c r="F84" s="393"/>
      <c r="G84" s="396">
        <v>29</v>
      </c>
      <c r="H84" s="393">
        <v>1.3</v>
      </c>
      <c r="I84" s="394"/>
      <c r="J84" s="393"/>
      <c r="K84" s="393"/>
      <c r="L84" s="393"/>
      <c r="M84" s="392"/>
      <c r="N84" s="393"/>
      <c r="O84" s="392"/>
      <c r="P84" s="395"/>
      <c r="Q84" s="396"/>
      <c r="R84" s="393"/>
      <c r="S84" s="396"/>
      <c r="T84" s="393"/>
      <c r="U84" s="393"/>
      <c r="V84" s="393"/>
      <c r="W84" s="275">
        <f t="shared" si="1"/>
        <v>37.700000000000003</v>
      </c>
      <c r="X84" s="373"/>
    </row>
    <row r="85" spans="1:24 16384:16384" s="397" customFormat="1" ht="15.6">
      <c r="A85" s="391">
        <v>42122</v>
      </c>
      <c r="B85" s="398" t="s">
        <v>537</v>
      </c>
      <c r="C85" s="392"/>
      <c r="D85" s="393"/>
      <c r="E85" s="396">
        <v>29</v>
      </c>
      <c r="F85" s="393">
        <v>1.3</v>
      </c>
      <c r="G85" s="396"/>
      <c r="H85" s="393"/>
      <c r="I85" s="394"/>
      <c r="J85" s="393"/>
      <c r="K85" s="393"/>
      <c r="L85" s="393"/>
      <c r="M85" s="392"/>
      <c r="N85" s="393"/>
      <c r="O85" s="392"/>
      <c r="P85" s="395"/>
      <c r="Q85" s="396"/>
      <c r="R85" s="393"/>
      <c r="S85" s="396"/>
      <c r="T85" s="393"/>
      <c r="U85" s="393"/>
      <c r="V85" s="393"/>
      <c r="W85" s="275">
        <f t="shared" si="1"/>
        <v>37.700000000000003</v>
      </c>
      <c r="X85" s="373"/>
      <c r="XFD85" s="405">
        <f>SUM(E85:XFC85)</f>
        <v>68</v>
      </c>
    </row>
    <row r="86" spans="1:24 16384:16384" s="397" customFormat="1" ht="15.6">
      <c r="A86" s="391">
        <v>42123</v>
      </c>
      <c r="B86" s="398" t="s">
        <v>529</v>
      </c>
      <c r="C86" s="392">
        <v>1029</v>
      </c>
      <c r="D86" s="393">
        <v>0.8</v>
      </c>
      <c r="E86" s="393"/>
      <c r="F86" s="393"/>
      <c r="G86" s="393"/>
      <c r="H86" s="393"/>
      <c r="I86" s="394"/>
      <c r="J86" s="393"/>
      <c r="K86" s="393"/>
      <c r="L86" s="393"/>
      <c r="M86" s="392"/>
      <c r="N86" s="393"/>
      <c r="O86" s="392"/>
      <c r="P86" s="395"/>
      <c r="Q86" s="396"/>
      <c r="R86" s="393"/>
      <c r="S86" s="396"/>
      <c r="T86" s="393"/>
      <c r="U86" s="393"/>
      <c r="V86" s="393"/>
      <c r="W86" s="275">
        <f t="shared" si="1"/>
        <v>823.2</v>
      </c>
      <c r="X86" s="378">
        <f>SUM(W67:W86)</f>
        <v>8506.6</v>
      </c>
    </row>
    <row r="87" spans="1:24 16384:16384" s="397" customFormat="1" ht="15.6">
      <c r="A87" s="391">
        <v>42129</v>
      </c>
      <c r="B87" s="398" t="s">
        <v>529</v>
      </c>
      <c r="C87" s="392"/>
      <c r="D87" s="393"/>
      <c r="E87" s="393"/>
      <c r="F87" s="393"/>
      <c r="G87" s="393"/>
      <c r="H87" s="393"/>
      <c r="I87" s="394">
        <v>25.11</v>
      </c>
      <c r="J87" s="393">
        <v>136</v>
      </c>
      <c r="K87" s="393"/>
      <c r="L87" s="393"/>
      <c r="M87" s="392"/>
      <c r="N87" s="393"/>
      <c r="O87" s="392"/>
      <c r="P87" s="395"/>
      <c r="Q87" s="396"/>
      <c r="R87" s="393"/>
      <c r="S87" s="396"/>
      <c r="T87" s="393"/>
      <c r="U87" s="393">
        <v>51.18</v>
      </c>
      <c r="V87" s="393"/>
      <c r="W87" s="275">
        <f t="shared" si="1"/>
        <v>3466.14</v>
      </c>
      <c r="X87" s="373"/>
    </row>
    <row r="88" spans="1:24 16384:16384" s="397" customFormat="1" ht="15.6">
      <c r="A88" s="391">
        <v>42130</v>
      </c>
      <c r="B88" s="398" t="s">
        <v>529</v>
      </c>
      <c r="C88" s="392">
        <v>1029</v>
      </c>
      <c r="D88" s="393">
        <v>0.8</v>
      </c>
      <c r="E88" s="393"/>
      <c r="F88" s="393"/>
      <c r="G88" s="393"/>
      <c r="H88" s="393"/>
      <c r="I88" s="394"/>
      <c r="J88" s="393"/>
      <c r="K88" s="393"/>
      <c r="L88" s="393"/>
      <c r="M88" s="392"/>
      <c r="N88" s="393"/>
      <c r="O88" s="392"/>
      <c r="P88" s="395"/>
      <c r="Q88" s="396"/>
      <c r="R88" s="393"/>
      <c r="S88" s="396"/>
      <c r="T88" s="393"/>
      <c r="U88" s="393"/>
      <c r="V88" s="393"/>
      <c r="W88" s="275">
        <f t="shared" si="1"/>
        <v>823.2</v>
      </c>
      <c r="X88" s="373"/>
    </row>
    <row r="89" spans="1:24 16384:16384" s="397" customFormat="1" ht="15.6">
      <c r="A89" s="391">
        <v>42135</v>
      </c>
      <c r="B89" s="398" t="s">
        <v>531</v>
      </c>
      <c r="C89" s="392">
        <v>198</v>
      </c>
      <c r="D89" s="393">
        <v>1.3</v>
      </c>
      <c r="E89" s="393"/>
      <c r="F89" s="393"/>
      <c r="G89" s="393"/>
      <c r="H89" s="393"/>
      <c r="I89" s="394"/>
      <c r="J89" s="393"/>
      <c r="K89" s="393"/>
      <c r="L89" s="393"/>
      <c r="M89" s="392"/>
      <c r="N89" s="393"/>
      <c r="O89" s="392"/>
      <c r="P89" s="395"/>
      <c r="Q89" s="396"/>
      <c r="R89" s="393"/>
      <c r="S89" s="396"/>
      <c r="T89" s="393"/>
      <c r="U89" s="393"/>
      <c r="V89" s="393"/>
      <c r="W89" s="275">
        <f t="shared" si="1"/>
        <v>257.40000000000003</v>
      </c>
      <c r="X89" s="373"/>
    </row>
    <row r="90" spans="1:24 16384:16384" s="397" customFormat="1" ht="15.6">
      <c r="A90" s="391">
        <v>42135</v>
      </c>
      <c r="B90" s="398" t="s">
        <v>532</v>
      </c>
      <c r="C90" s="392">
        <v>90</v>
      </c>
      <c r="D90" s="393">
        <v>1.3</v>
      </c>
      <c r="E90" s="393"/>
      <c r="F90" s="393"/>
      <c r="G90" s="393"/>
      <c r="H90" s="393"/>
      <c r="I90" s="394"/>
      <c r="J90" s="393"/>
      <c r="K90" s="393"/>
      <c r="L90" s="393"/>
      <c r="M90" s="392"/>
      <c r="N90" s="393"/>
      <c r="O90" s="392"/>
      <c r="P90" s="395"/>
      <c r="Q90" s="396"/>
      <c r="R90" s="393"/>
      <c r="S90" s="396"/>
      <c r="T90" s="393"/>
      <c r="U90" s="393"/>
      <c r="V90" s="393"/>
      <c r="W90" s="275">
        <f t="shared" si="1"/>
        <v>117</v>
      </c>
      <c r="X90" s="373"/>
    </row>
    <row r="91" spans="1:24 16384:16384" s="397" customFormat="1" ht="15.6">
      <c r="A91" s="391">
        <v>42135</v>
      </c>
      <c r="B91" s="398" t="s">
        <v>534</v>
      </c>
      <c r="C91" s="392">
        <v>238</v>
      </c>
      <c r="D91" s="393">
        <v>1.3</v>
      </c>
      <c r="E91" s="393"/>
      <c r="F91" s="393"/>
      <c r="G91" s="393"/>
      <c r="H91" s="393"/>
      <c r="I91" s="394"/>
      <c r="J91" s="393"/>
      <c r="K91" s="393"/>
      <c r="L91" s="393"/>
      <c r="M91" s="392"/>
      <c r="N91" s="393"/>
      <c r="O91" s="392"/>
      <c r="P91" s="395"/>
      <c r="Q91" s="396"/>
      <c r="R91" s="393"/>
      <c r="S91" s="396"/>
      <c r="T91" s="393"/>
      <c r="U91" s="393"/>
      <c r="V91" s="393"/>
      <c r="W91" s="275">
        <f t="shared" si="1"/>
        <v>309.40000000000003</v>
      </c>
      <c r="X91" s="373"/>
    </row>
    <row r="92" spans="1:24 16384:16384" s="397" customFormat="1" ht="15.6">
      <c r="A92" s="391">
        <v>42135</v>
      </c>
      <c r="B92" s="398" t="s">
        <v>535</v>
      </c>
      <c r="C92" s="392">
        <v>144</v>
      </c>
      <c r="D92" s="393">
        <v>1.3</v>
      </c>
      <c r="E92" s="393"/>
      <c r="F92" s="393"/>
      <c r="G92" s="393"/>
      <c r="H92" s="393"/>
      <c r="I92" s="394"/>
      <c r="J92" s="393"/>
      <c r="K92" s="393"/>
      <c r="L92" s="393"/>
      <c r="M92" s="392"/>
      <c r="N92" s="393"/>
      <c r="O92" s="392"/>
      <c r="P92" s="395"/>
      <c r="Q92" s="396"/>
      <c r="R92" s="393"/>
      <c r="S92" s="396"/>
      <c r="T92" s="393"/>
      <c r="U92" s="393"/>
      <c r="V92" s="393"/>
      <c r="W92" s="275">
        <f t="shared" si="1"/>
        <v>187.20000000000002</v>
      </c>
      <c r="X92" s="373"/>
    </row>
    <row r="93" spans="1:24 16384:16384" s="397" customFormat="1" ht="15.6">
      <c r="A93" s="391">
        <v>42135</v>
      </c>
      <c r="B93" s="398" t="s">
        <v>536</v>
      </c>
      <c r="C93" s="392">
        <v>526</v>
      </c>
      <c r="D93" s="393">
        <v>1.3</v>
      </c>
      <c r="E93" s="393"/>
      <c r="F93" s="393"/>
      <c r="G93" s="393"/>
      <c r="H93" s="393"/>
      <c r="I93" s="394"/>
      <c r="J93" s="393"/>
      <c r="K93" s="393"/>
      <c r="L93" s="393"/>
      <c r="M93" s="392"/>
      <c r="N93" s="393"/>
      <c r="O93" s="392"/>
      <c r="P93" s="395"/>
      <c r="Q93" s="396"/>
      <c r="R93" s="393"/>
      <c r="S93" s="396"/>
      <c r="T93" s="393"/>
      <c r="U93" s="393"/>
      <c r="V93" s="393"/>
      <c r="W93" s="275">
        <f t="shared" si="1"/>
        <v>683.80000000000007</v>
      </c>
      <c r="X93" s="373"/>
    </row>
    <row r="94" spans="1:24 16384:16384" s="397" customFormat="1" ht="15.6">
      <c r="A94" s="391">
        <v>42137</v>
      </c>
      <c r="B94" s="398" t="s">
        <v>529</v>
      </c>
      <c r="C94" s="392">
        <v>1251</v>
      </c>
      <c r="D94" s="393">
        <v>0.8</v>
      </c>
      <c r="E94" s="393"/>
      <c r="F94" s="393"/>
      <c r="G94" s="393"/>
      <c r="H94" s="393"/>
      <c r="I94" s="394"/>
      <c r="J94" s="393"/>
      <c r="K94" s="393"/>
      <c r="L94" s="393"/>
      <c r="M94" s="392"/>
      <c r="N94" s="393"/>
      <c r="O94" s="392"/>
      <c r="P94" s="395"/>
      <c r="Q94" s="396"/>
      <c r="R94" s="393"/>
      <c r="S94" s="396"/>
      <c r="T94" s="393"/>
      <c r="U94" s="393"/>
      <c r="V94" s="393"/>
      <c r="W94" s="275">
        <f t="shared" si="1"/>
        <v>1000.8000000000001</v>
      </c>
      <c r="X94" s="373"/>
    </row>
    <row r="95" spans="1:24 16384:16384" s="397" customFormat="1" ht="15.6">
      <c r="A95" s="391">
        <v>42144</v>
      </c>
      <c r="B95" s="398" t="s">
        <v>529</v>
      </c>
      <c r="C95" s="392">
        <v>1307</v>
      </c>
      <c r="D95" s="393">
        <v>0.8</v>
      </c>
      <c r="E95" s="393"/>
      <c r="F95" s="393"/>
      <c r="G95" s="393"/>
      <c r="H95" s="393"/>
      <c r="I95" s="394"/>
      <c r="J95" s="393"/>
      <c r="K95" s="393"/>
      <c r="L95" s="393"/>
      <c r="M95" s="392"/>
      <c r="N95" s="393"/>
      <c r="O95" s="392"/>
      <c r="P95" s="395"/>
      <c r="Q95" s="396"/>
      <c r="R95" s="393"/>
      <c r="S95" s="396"/>
      <c r="T95" s="393"/>
      <c r="U95" s="393"/>
      <c r="V95" s="393"/>
      <c r="W95" s="275">
        <f t="shared" si="1"/>
        <v>1045.6000000000001</v>
      </c>
      <c r="X95" s="373"/>
    </row>
    <row r="96" spans="1:24 16384:16384" s="397" customFormat="1" ht="15.6">
      <c r="A96" s="391">
        <v>42145</v>
      </c>
      <c r="B96" s="398" t="s">
        <v>531</v>
      </c>
      <c r="C96" s="392">
        <v>100</v>
      </c>
      <c r="D96" s="393">
        <v>1.3</v>
      </c>
      <c r="E96" s="393"/>
      <c r="F96" s="393"/>
      <c r="G96" s="393"/>
      <c r="H96" s="393"/>
      <c r="I96" s="394"/>
      <c r="J96" s="393"/>
      <c r="K96" s="393"/>
      <c r="L96" s="393"/>
      <c r="M96" s="392"/>
      <c r="N96" s="393"/>
      <c r="O96" s="392"/>
      <c r="P96" s="395"/>
      <c r="Q96" s="396"/>
      <c r="R96" s="393"/>
      <c r="S96" s="396"/>
      <c r="T96" s="393"/>
      <c r="U96" s="393"/>
      <c r="V96" s="393"/>
      <c r="W96" s="275">
        <f t="shared" si="1"/>
        <v>130</v>
      </c>
      <c r="X96" s="373"/>
    </row>
    <row r="97" spans="1:34" s="397" customFormat="1" ht="15.6">
      <c r="A97" s="391">
        <v>42145</v>
      </c>
      <c r="B97" s="398" t="s">
        <v>532</v>
      </c>
      <c r="C97" s="392">
        <v>220</v>
      </c>
      <c r="D97" s="393">
        <v>1.3</v>
      </c>
      <c r="E97" s="393"/>
      <c r="F97" s="393"/>
      <c r="G97" s="393"/>
      <c r="H97" s="393"/>
      <c r="I97" s="394"/>
      <c r="J97" s="393"/>
      <c r="K97" s="393"/>
      <c r="L97" s="393"/>
      <c r="M97" s="392"/>
      <c r="N97" s="393"/>
      <c r="O97" s="392"/>
      <c r="P97" s="395"/>
      <c r="Q97" s="396"/>
      <c r="R97" s="393"/>
      <c r="S97" s="396"/>
      <c r="T97" s="393"/>
      <c r="U97" s="393"/>
      <c r="V97" s="393"/>
      <c r="W97" s="275">
        <f t="shared" si="1"/>
        <v>286</v>
      </c>
      <c r="X97" s="373"/>
    </row>
    <row r="98" spans="1:34" s="397" customFormat="1" ht="15.6">
      <c r="A98" s="391">
        <v>42145</v>
      </c>
      <c r="B98" s="398" t="s">
        <v>534</v>
      </c>
      <c r="C98" s="392">
        <v>150</v>
      </c>
      <c r="D98" s="393">
        <v>1.3</v>
      </c>
      <c r="E98" s="393"/>
      <c r="F98" s="393"/>
      <c r="G98" s="393"/>
      <c r="H98" s="393"/>
      <c r="I98" s="394"/>
      <c r="J98" s="393"/>
      <c r="K98" s="393"/>
      <c r="L98" s="393"/>
      <c r="M98" s="392"/>
      <c r="N98" s="393"/>
      <c r="O98" s="392"/>
      <c r="P98" s="395"/>
      <c r="Q98" s="396"/>
      <c r="R98" s="393"/>
      <c r="S98" s="396"/>
      <c r="T98" s="393"/>
      <c r="U98" s="393"/>
      <c r="V98" s="393"/>
      <c r="W98" s="275">
        <f t="shared" si="1"/>
        <v>195</v>
      </c>
      <c r="X98" s="373"/>
    </row>
    <row r="99" spans="1:34" s="397" customFormat="1" ht="15.6">
      <c r="A99" s="391">
        <v>42150</v>
      </c>
      <c r="B99" s="398" t="s">
        <v>530</v>
      </c>
      <c r="C99" s="392">
        <v>108</v>
      </c>
      <c r="D99" s="393">
        <v>1.3</v>
      </c>
      <c r="E99" s="393"/>
      <c r="F99" s="393"/>
      <c r="G99" s="393"/>
      <c r="H99" s="393"/>
      <c r="I99" s="394"/>
      <c r="J99" s="393"/>
      <c r="K99" s="393"/>
      <c r="L99" s="393"/>
      <c r="M99" s="392"/>
      <c r="N99" s="393"/>
      <c r="O99" s="392"/>
      <c r="P99" s="395"/>
      <c r="Q99" s="396"/>
      <c r="R99" s="393"/>
      <c r="S99" s="396"/>
      <c r="T99" s="393"/>
      <c r="U99" s="393"/>
      <c r="V99" s="393"/>
      <c r="W99" s="275">
        <f t="shared" si="1"/>
        <v>140.4</v>
      </c>
      <c r="X99" s="373"/>
    </row>
    <row r="100" spans="1:34" s="397" customFormat="1" ht="15.6">
      <c r="A100" s="391">
        <v>42150</v>
      </c>
      <c r="B100" s="398" t="s">
        <v>533</v>
      </c>
      <c r="C100" s="392">
        <v>165</v>
      </c>
      <c r="D100" s="393">
        <v>1.3</v>
      </c>
      <c r="E100" s="393"/>
      <c r="F100" s="393"/>
      <c r="G100" s="393"/>
      <c r="H100" s="393"/>
      <c r="I100" s="394"/>
      <c r="J100" s="393"/>
      <c r="K100" s="393"/>
      <c r="L100" s="393"/>
      <c r="M100" s="392"/>
      <c r="N100" s="393"/>
      <c r="O100" s="392"/>
      <c r="P100" s="395"/>
      <c r="Q100" s="396"/>
      <c r="R100" s="393"/>
      <c r="S100" s="396"/>
      <c r="T100" s="393"/>
      <c r="U100" s="393"/>
      <c r="V100" s="393"/>
      <c r="W100" s="275">
        <f t="shared" si="1"/>
        <v>214.5</v>
      </c>
      <c r="X100" s="373"/>
    </row>
    <row r="101" spans="1:34" s="397" customFormat="1" ht="15.6">
      <c r="A101" s="391">
        <v>42150</v>
      </c>
      <c r="B101" s="398" t="s">
        <v>535</v>
      </c>
      <c r="C101" s="392">
        <v>158</v>
      </c>
      <c r="D101" s="393">
        <v>1.3</v>
      </c>
      <c r="E101" s="393"/>
      <c r="F101" s="393"/>
      <c r="G101" s="393"/>
      <c r="H101" s="393"/>
      <c r="I101" s="394"/>
      <c r="J101" s="393"/>
      <c r="K101" s="393"/>
      <c r="L101" s="393"/>
      <c r="M101" s="392"/>
      <c r="N101" s="393"/>
      <c r="O101" s="392"/>
      <c r="P101" s="395"/>
      <c r="Q101" s="396"/>
      <c r="R101" s="393"/>
      <c r="S101" s="396"/>
      <c r="T101" s="393"/>
      <c r="U101" s="393"/>
      <c r="V101" s="393"/>
      <c r="W101" s="275">
        <f t="shared" si="1"/>
        <v>205.4</v>
      </c>
      <c r="X101" s="373"/>
    </row>
    <row r="102" spans="1:34" s="397" customFormat="1" ht="15.6">
      <c r="A102" s="391">
        <v>42150</v>
      </c>
      <c r="B102" s="398" t="s">
        <v>536</v>
      </c>
      <c r="C102" s="392">
        <v>873</v>
      </c>
      <c r="D102" s="393">
        <v>1.3</v>
      </c>
      <c r="E102" s="393"/>
      <c r="F102" s="393"/>
      <c r="G102" s="393"/>
      <c r="H102" s="393"/>
      <c r="I102" s="394"/>
      <c r="J102" s="393"/>
      <c r="K102" s="393"/>
      <c r="L102" s="393"/>
      <c r="M102" s="392"/>
      <c r="N102" s="393"/>
      <c r="O102" s="392"/>
      <c r="P102" s="395"/>
      <c r="Q102" s="396"/>
      <c r="R102" s="393"/>
      <c r="S102" s="396"/>
      <c r="T102" s="393"/>
      <c r="U102" s="393"/>
      <c r="V102" s="393"/>
      <c r="W102" s="275">
        <f t="shared" si="1"/>
        <v>1134.9000000000001</v>
      </c>
      <c r="X102" s="373"/>
    </row>
    <row r="103" spans="1:34" s="397" customFormat="1" ht="15.6">
      <c r="A103" s="391">
        <v>42150</v>
      </c>
      <c r="B103" s="398" t="s">
        <v>538</v>
      </c>
      <c r="C103" s="392"/>
      <c r="D103" s="393"/>
      <c r="E103" s="393"/>
      <c r="F103" s="393"/>
      <c r="G103" s="396">
        <v>35</v>
      </c>
      <c r="H103" s="393">
        <v>1.3</v>
      </c>
      <c r="I103" s="394"/>
      <c r="J103" s="393"/>
      <c r="K103" s="393"/>
      <c r="L103" s="393"/>
      <c r="M103" s="392"/>
      <c r="N103" s="393"/>
      <c r="O103" s="392"/>
      <c r="P103" s="395"/>
      <c r="Q103" s="396"/>
      <c r="R103" s="393"/>
      <c r="S103" s="396"/>
      <c r="T103" s="393"/>
      <c r="U103" s="393"/>
      <c r="V103" s="393"/>
      <c r="W103" s="275">
        <f t="shared" si="1"/>
        <v>45.5</v>
      </c>
      <c r="X103" s="373"/>
    </row>
    <row r="104" spans="1:34" s="397" customFormat="1" ht="15.6">
      <c r="A104" s="391">
        <v>42151</v>
      </c>
      <c r="B104" s="398" t="s">
        <v>529</v>
      </c>
      <c r="C104" s="399">
        <v>1154</v>
      </c>
      <c r="D104" s="400">
        <v>0.8</v>
      </c>
      <c r="E104" s="400"/>
      <c r="F104" s="400"/>
      <c r="G104" s="400"/>
      <c r="H104" s="400"/>
      <c r="I104" s="401"/>
      <c r="J104" s="400"/>
      <c r="K104" s="400"/>
      <c r="L104" s="400"/>
      <c r="M104" s="399"/>
      <c r="N104" s="400"/>
      <c r="O104" s="399"/>
      <c r="P104" s="402"/>
      <c r="Q104" s="403"/>
      <c r="R104" s="400"/>
      <c r="S104" s="403"/>
      <c r="T104" s="400"/>
      <c r="U104" s="400"/>
      <c r="V104" s="400"/>
      <c r="W104" s="275">
        <f t="shared" si="1"/>
        <v>923.2</v>
      </c>
      <c r="X104" s="378">
        <f>SUM(W87:W104)</f>
        <v>11165.44</v>
      </c>
      <c r="Y104" s="404"/>
      <c r="Z104" s="404"/>
      <c r="AA104" s="404"/>
      <c r="AB104" s="404"/>
      <c r="AC104" s="404"/>
      <c r="AD104" s="404"/>
      <c r="AE104" s="404"/>
      <c r="AF104" s="404"/>
      <c r="AG104" s="404"/>
      <c r="AH104" s="404"/>
    </row>
    <row r="105" spans="1:34" s="397" customFormat="1" ht="15.6">
      <c r="A105" s="391">
        <v>42158</v>
      </c>
      <c r="B105" s="398" t="s">
        <v>531</v>
      </c>
      <c r="C105" s="392">
        <v>180</v>
      </c>
      <c r="D105" s="393">
        <v>1.3</v>
      </c>
      <c r="E105" s="393"/>
      <c r="F105" s="393"/>
      <c r="G105" s="393"/>
      <c r="H105" s="393"/>
      <c r="I105" s="394"/>
      <c r="J105" s="393"/>
      <c r="K105" s="393"/>
      <c r="L105" s="393"/>
      <c r="M105" s="392"/>
      <c r="N105" s="393"/>
      <c r="O105" s="392"/>
      <c r="P105" s="395"/>
      <c r="Q105" s="396"/>
      <c r="R105" s="393"/>
      <c r="S105" s="396"/>
      <c r="T105" s="393"/>
      <c r="U105" s="393"/>
      <c r="V105" s="393"/>
      <c r="W105" s="275">
        <f t="shared" si="1"/>
        <v>234</v>
      </c>
      <c r="X105" s="373"/>
    </row>
    <row r="106" spans="1:34" s="397" customFormat="1" ht="15.6">
      <c r="A106" s="391">
        <v>42158</v>
      </c>
      <c r="B106" s="398" t="s">
        <v>532</v>
      </c>
      <c r="C106" s="392">
        <v>165</v>
      </c>
      <c r="D106" s="393">
        <v>1.3</v>
      </c>
      <c r="E106" s="393"/>
      <c r="F106" s="393"/>
      <c r="G106" s="393"/>
      <c r="H106" s="393"/>
      <c r="I106" s="394"/>
      <c r="J106" s="393"/>
      <c r="K106" s="393"/>
      <c r="L106" s="393"/>
      <c r="M106" s="392"/>
      <c r="N106" s="393"/>
      <c r="O106" s="392"/>
      <c r="P106" s="395"/>
      <c r="Q106" s="396"/>
      <c r="R106" s="393"/>
      <c r="S106" s="396"/>
      <c r="T106" s="393"/>
      <c r="U106" s="393"/>
      <c r="V106" s="393"/>
      <c r="W106" s="275">
        <f t="shared" si="1"/>
        <v>214.5</v>
      </c>
      <c r="X106" s="373"/>
    </row>
    <row r="107" spans="1:34" s="397" customFormat="1" ht="15.6">
      <c r="A107" s="391">
        <v>42158</v>
      </c>
      <c r="B107" s="398" t="s">
        <v>529</v>
      </c>
      <c r="C107" s="392">
        <v>1112</v>
      </c>
      <c r="D107" s="393">
        <v>0.8</v>
      </c>
      <c r="E107" s="393"/>
      <c r="F107" s="393"/>
      <c r="G107" s="393"/>
      <c r="H107" s="393"/>
      <c r="I107" s="394"/>
      <c r="J107" s="393"/>
      <c r="K107" s="393"/>
      <c r="L107" s="393"/>
      <c r="M107" s="392"/>
      <c r="N107" s="393"/>
      <c r="O107" s="392"/>
      <c r="P107" s="395"/>
      <c r="Q107" s="396"/>
      <c r="R107" s="393"/>
      <c r="S107" s="396"/>
      <c r="T107" s="393"/>
      <c r="U107" s="393"/>
      <c r="V107" s="393"/>
      <c r="W107" s="275">
        <f t="shared" si="1"/>
        <v>889.6</v>
      </c>
      <c r="X107" s="373"/>
    </row>
    <row r="108" spans="1:34" s="397" customFormat="1" ht="15.6">
      <c r="A108" s="391">
        <v>42158</v>
      </c>
      <c r="B108" s="398" t="s">
        <v>534</v>
      </c>
      <c r="C108" s="392">
        <v>195</v>
      </c>
      <c r="D108" s="393">
        <v>1.3</v>
      </c>
      <c r="E108" s="393"/>
      <c r="F108" s="393"/>
      <c r="G108" s="393"/>
      <c r="H108" s="393"/>
      <c r="I108" s="394"/>
      <c r="J108" s="393"/>
      <c r="K108" s="393"/>
      <c r="L108" s="393"/>
      <c r="M108" s="392"/>
      <c r="N108" s="393"/>
      <c r="O108" s="392"/>
      <c r="P108" s="395"/>
      <c r="Q108" s="396"/>
      <c r="R108" s="393"/>
      <c r="S108" s="396"/>
      <c r="T108" s="393"/>
      <c r="U108" s="393"/>
      <c r="V108" s="393"/>
      <c r="W108" s="275">
        <f t="shared" si="1"/>
        <v>253.5</v>
      </c>
      <c r="X108" s="373"/>
    </row>
    <row r="109" spans="1:34" s="397" customFormat="1" ht="15.6">
      <c r="A109" s="391">
        <v>42159</v>
      </c>
      <c r="B109" s="398" t="s">
        <v>529</v>
      </c>
      <c r="C109" s="392"/>
      <c r="D109" s="393"/>
      <c r="E109" s="393"/>
      <c r="F109" s="393"/>
      <c r="G109" s="393"/>
      <c r="H109" s="393"/>
      <c r="I109" s="394">
        <v>24.49</v>
      </c>
      <c r="J109" s="393">
        <v>136</v>
      </c>
      <c r="K109" s="393"/>
      <c r="L109" s="393"/>
      <c r="M109" s="392"/>
      <c r="N109" s="393"/>
      <c r="O109" s="392"/>
      <c r="P109" s="395"/>
      <c r="Q109" s="396"/>
      <c r="R109" s="393"/>
      <c r="S109" s="396"/>
      <c r="T109" s="393"/>
      <c r="U109" s="393">
        <f>28.05+25</f>
        <v>53.05</v>
      </c>
      <c r="V109" s="393"/>
      <c r="W109" s="275">
        <f t="shared" si="1"/>
        <v>3383.69</v>
      </c>
      <c r="X109" s="373"/>
    </row>
    <row r="110" spans="1:34" s="397" customFormat="1" ht="15.6">
      <c r="A110" s="391">
        <v>42163</v>
      </c>
      <c r="B110" s="398" t="s">
        <v>531</v>
      </c>
      <c r="C110" s="392">
        <v>66</v>
      </c>
      <c r="D110" s="393">
        <v>1.3</v>
      </c>
      <c r="E110" s="393"/>
      <c r="F110" s="393"/>
      <c r="G110" s="393"/>
      <c r="H110" s="393"/>
      <c r="I110" s="394"/>
      <c r="J110" s="393"/>
      <c r="K110" s="393"/>
      <c r="L110" s="393"/>
      <c r="M110" s="392"/>
      <c r="N110" s="393"/>
      <c r="O110" s="392"/>
      <c r="P110" s="395"/>
      <c r="Q110" s="396"/>
      <c r="R110" s="393"/>
      <c r="S110" s="396"/>
      <c r="T110" s="393"/>
      <c r="U110" s="393"/>
      <c r="V110" s="393"/>
      <c r="W110" s="275">
        <f t="shared" si="1"/>
        <v>85.8</v>
      </c>
      <c r="X110" s="373"/>
    </row>
    <row r="111" spans="1:34" s="397" customFormat="1" ht="15.6">
      <c r="A111" s="391">
        <v>42163</v>
      </c>
      <c r="B111" s="398" t="s">
        <v>532</v>
      </c>
      <c r="C111" s="392">
        <v>59</v>
      </c>
      <c r="D111" s="393">
        <v>1.3</v>
      </c>
      <c r="E111" s="393"/>
      <c r="F111" s="393"/>
      <c r="G111" s="393"/>
      <c r="H111" s="393"/>
      <c r="I111" s="394"/>
      <c r="J111" s="393"/>
      <c r="K111" s="393"/>
      <c r="L111" s="393"/>
      <c r="M111" s="392"/>
      <c r="N111" s="393"/>
      <c r="O111" s="392"/>
      <c r="P111" s="395"/>
      <c r="Q111" s="396"/>
      <c r="R111" s="393"/>
      <c r="S111" s="396"/>
      <c r="T111" s="393"/>
      <c r="U111" s="393"/>
      <c r="V111" s="393"/>
      <c r="W111" s="275">
        <f t="shared" si="1"/>
        <v>76.7</v>
      </c>
      <c r="X111" s="373"/>
    </row>
    <row r="112" spans="1:34" s="397" customFormat="1" ht="15.6">
      <c r="A112" s="391">
        <v>42163</v>
      </c>
      <c r="B112" s="398" t="s">
        <v>534</v>
      </c>
      <c r="C112" s="392">
        <v>66</v>
      </c>
      <c r="D112" s="393">
        <v>1.3</v>
      </c>
      <c r="E112" s="393"/>
      <c r="F112" s="393"/>
      <c r="G112" s="393"/>
      <c r="H112" s="393"/>
      <c r="I112" s="394"/>
      <c r="J112" s="393"/>
      <c r="K112" s="393"/>
      <c r="L112" s="393"/>
      <c r="M112" s="392"/>
      <c r="N112" s="393"/>
      <c r="O112" s="392"/>
      <c r="P112" s="395"/>
      <c r="Q112" s="396"/>
      <c r="R112" s="393"/>
      <c r="S112" s="396"/>
      <c r="T112" s="393"/>
      <c r="U112" s="393"/>
      <c r="V112" s="393"/>
      <c r="W112" s="275">
        <f t="shared" si="1"/>
        <v>85.8</v>
      </c>
      <c r="X112" s="373"/>
    </row>
    <row r="113" spans="1:24 16384:16384" s="397" customFormat="1" ht="15.6">
      <c r="A113" s="391">
        <v>42163</v>
      </c>
      <c r="B113" s="398" t="s">
        <v>535</v>
      </c>
      <c r="C113" s="392">
        <v>173</v>
      </c>
      <c r="D113" s="393">
        <v>1.3</v>
      </c>
      <c r="E113" s="393"/>
      <c r="F113" s="393"/>
      <c r="G113" s="393"/>
      <c r="H113" s="393"/>
      <c r="I113" s="394"/>
      <c r="J113" s="393"/>
      <c r="K113" s="393"/>
      <c r="L113" s="393"/>
      <c r="M113" s="392"/>
      <c r="N113" s="393"/>
      <c r="O113" s="392"/>
      <c r="P113" s="395"/>
      <c r="Q113" s="396"/>
      <c r="R113" s="393"/>
      <c r="S113" s="396"/>
      <c r="T113" s="393"/>
      <c r="U113" s="393"/>
      <c r="V113" s="393"/>
      <c r="W113" s="275">
        <f t="shared" si="1"/>
        <v>224.9</v>
      </c>
      <c r="X113" s="373"/>
    </row>
    <row r="114" spans="1:24 16384:16384" s="397" customFormat="1" ht="15.6">
      <c r="A114" s="391">
        <v>42163</v>
      </c>
      <c r="B114" s="398" t="s">
        <v>536</v>
      </c>
      <c r="C114" s="392">
        <v>732</v>
      </c>
      <c r="D114" s="393">
        <v>1.3</v>
      </c>
      <c r="E114" s="393"/>
      <c r="F114" s="393"/>
      <c r="G114" s="393"/>
      <c r="H114" s="393"/>
      <c r="I114" s="394"/>
      <c r="J114" s="393"/>
      <c r="K114" s="393"/>
      <c r="L114" s="393"/>
      <c r="M114" s="392"/>
      <c r="N114" s="393"/>
      <c r="O114" s="392"/>
      <c r="P114" s="395"/>
      <c r="Q114" s="396"/>
      <c r="R114" s="393"/>
      <c r="S114" s="396"/>
      <c r="T114" s="393"/>
      <c r="U114" s="393"/>
      <c r="V114" s="393"/>
      <c r="W114" s="275">
        <f t="shared" si="1"/>
        <v>951.6</v>
      </c>
      <c r="X114" s="373"/>
    </row>
    <row r="115" spans="1:24 16384:16384" s="397" customFormat="1" ht="15.6">
      <c r="A115" s="391">
        <v>42165</v>
      </c>
      <c r="B115" s="398" t="s">
        <v>529</v>
      </c>
      <c r="C115" s="392">
        <v>1056</v>
      </c>
      <c r="D115" s="393">
        <v>0.8</v>
      </c>
      <c r="E115" s="393"/>
      <c r="F115" s="393"/>
      <c r="G115" s="393"/>
      <c r="H115" s="393"/>
      <c r="I115" s="394"/>
      <c r="J115" s="393"/>
      <c r="K115" s="393"/>
      <c r="L115" s="393"/>
      <c r="M115" s="392"/>
      <c r="N115" s="393"/>
      <c r="O115" s="392"/>
      <c r="P115" s="395"/>
      <c r="Q115" s="396"/>
      <c r="R115" s="393"/>
      <c r="S115" s="396"/>
      <c r="T115" s="393"/>
      <c r="U115" s="393"/>
      <c r="V115" s="393"/>
      <c r="W115" s="275">
        <f t="shared" si="1"/>
        <v>844.80000000000007</v>
      </c>
      <c r="X115" s="373"/>
    </row>
    <row r="116" spans="1:24 16384:16384" s="397" customFormat="1" ht="15.6">
      <c r="A116" s="391">
        <v>42172</v>
      </c>
      <c r="B116" s="398" t="s">
        <v>529</v>
      </c>
      <c r="C116" s="392">
        <v>502</v>
      </c>
      <c r="D116" s="393">
        <v>0.8</v>
      </c>
      <c r="E116" s="393"/>
      <c r="F116" s="393"/>
      <c r="G116" s="393"/>
      <c r="H116" s="393"/>
      <c r="I116" s="394"/>
      <c r="J116" s="393"/>
      <c r="K116" s="393"/>
      <c r="L116" s="393"/>
      <c r="M116" s="392"/>
      <c r="N116" s="393"/>
      <c r="O116" s="392"/>
      <c r="P116" s="395"/>
      <c r="Q116" s="396"/>
      <c r="R116" s="393"/>
      <c r="S116" s="396"/>
      <c r="T116" s="393"/>
      <c r="U116" s="393"/>
      <c r="V116" s="393"/>
      <c r="W116" s="275">
        <f t="shared" si="1"/>
        <v>401.6</v>
      </c>
      <c r="X116" s="373"/>
    </row>
    <row r="117" spans="1:24 16384:16384" s="397" customFormat="1" ht="15.6">
      <c r="A117" s="391">
        <v>42177</v>
      </c>
      <c r="B117" s="398" t="s">
        <v>531</v>
      </c>
      <c r="C117" s="392">
        <v>198</v>
      </c>
      <c r="D117" s="393">
        <v>1.3</v>
      </c>
      <c r="E117" s="393"/>
      <c r="F117" s="393"/>
      <c r="G117" s="393"/>
      <c r="H117" s="393"/>
      <c r="I117" s="394"/>
      <c r="J117" s="393"/>
      <c r="K117" s="393"/>
      <c r="L117" s="393"/>
      <c r="M117" s="392"/>
      <c r="N117" s="393"/>
      <c r="O117" s="392"/>
      <c r="P117" s="395"/>
      <c r="Q117" s="396"/>
      <c r="R117" s="393"/>
      <c r="S117" s="396"/>
      <c r="T117" s="393"/>
      <c r="U117" s="393"/>
      <c r="V117" s="393"/>
      <c r="W117" s="275">
        <f t="shared" si="1"/>
        <v>257.40000000000003</v>
      </c>
      <c r="X117" s="373"/>
    </row>
    <row r="118" spans="1:24 16384:16384" s="397" customFormat="1" ht="15.6">
      <c r="A118" s="391">
        <v>42177</v>
      </c>
      <c r="B118" s="398" t="s">
        <v>532</v>
      </c>
      <c r="C118" s="392">
        <v>170</v>
      </c>
      <c r="D118" s="393">
        <v>1.3</v>
      </c>
      <c r="E118" s="393"/>
      <c r="F118" s="393"/>
      <c r="G118" s="393"/>
      <c r="H118" s="393"/>
      <c r="I118" s="394"/>
      <c r="J118" s="393"/>
      <c r="K118" s="393"/>
      <c r="L118" s="393"/>
      <c r="M118" s="392"/>
      <c r="N118" s="393"/>
      <c r="O118" s="392"/>
      <c r="P118" s="395"/>
      <c r="Q118" s="396"/>
      <c r="R118" s="393"/>
      <c r="S118" s="396"/>
      <c r="T118" s="393"/>
      <c r="U118" s="393"/>
      <c r="V118" s="393"/>
      <c r="W118" s="275">
        <f t="shared" si="1"/>
        <v>221</v>
      </c>
      <c r="X118" s="373"/>
    </row>
    <row r="119" spans="1:24 16384:16384" s="397" customFormat="1" ht="15.6">
      <c r="A119" s="391">
        <v>42177</v>
      </c>
      <c r="B119" s="398" t="s">
        <v>534</v>
      </c>
      <c r="C119" s="392">
        <v>231</v>
      </c>
      <c r="D119" s="393">
        <v>1.3</v>
      </c>
      <c r="E119" s="393"/>
      <c r="F119" s="393"/>
      <c r="G119" s="393"/>
      <c r="H119" s="393"/>
      <c r="I119" s="394"/>
      <c r="J119" s="393"/>
      <c r="K119" s="393"/>
      <c r="L119" s="393"/>
      <c r="M119" s="392"/>
      <c r="N119" s="393"/>
      <c r="O119" s="392"/>
      <c r="P119" s="395"/>
      <c r="Q119" s="396"/>
      <c r="R119" s="393"/>
      <c r="S119" s="396"/>
      <c r="T119" s="393"/>
      <c r="U119" s="393"/>
      <c r="V119" s="393"/>
      <c r="W119" s="275">
        <f t="shared" si="1"/>
        <v>300.3</v>
      </c>
      <c r="X119" s="373"/>
    </row>
    <row r="120" spans="1:24 16384:16384" s="397" customFormat="1" ht="15.6">
      <c r="A120" s="391">
        <v>42177</v>
      </c>
      <c r="B120" s="398" t="s">
        <v>535</v>
      </c>
      <c r="C120" s="392">
        <v>158</v>
      </c>
      <c r="D120" s="393">
        <v>1.3</v>
      </c>
      <c r="E120" s="393"/>
      <c r="F120" s="393"/>
      <c r="G120" s="393"/>
      <c r="H120" s="393"/>
      <c r="I120" s="394"/>
      <c r="J120" s="393"/>
      <c r="K120" s="393"/>
      <c r="L120" s="393"/>
      <c r="M120" s="392"/>
      <c r="N120" s="393"/>
      <c r="O120" s="392"/>
      <c r="P120" s="395"/>
      <c r="Q120" s="396"/>
      <c r="R120" s="393"/>
      <c r="S120" s="396"/>
      <c r="T120" s="393"/>
      <c r="U120" s="393"/>
      <c r="V120" s="393"/>
      <c r="W120" s="275">
        <f t="shared" si="1"/>
        <v>205.4</v>
      </c>
      <c r="X120" s="373"/>
    </row>
    <row r="121" spans="1:24 16384:16384" s="397" customFormat="1" ht="15.6">
      <c r="A121" s="391">
        <v>42177</v>
      </c>
      <c r="B121" s="398" t="s">
        <v>536</v>
      </c>
      <c r="C121" s="392">
        <v>831</v>
      </c>
      <c r="D121" s="393">
        <v>1.3</v>
      </c>
      <c r="E121" s="393"/>
      <c r="F121" s="393"/>
      <c r="G121" s="393"/>
      <c r="H121" s="393"/>
      <c r="I121" s="394"/>
      <c r="J121" s="393"/>
      <c r="K121" s="393"/>
      <c r="L121" s="393"/>
      <c r="M121" s="392"/>
      <c r="N121" s="393"/>
      <c r="O121" s="392"/>
      <c r="P121" s="395"/>
      <c r="Q121" s="396"/>
      <c r="R121" s="393"/>
      <c r="S121" s="396"/>
      <c r="T121" s="393"/>
      <c r="U121" s="393"/>
      <c r="V121" s="393"/>
      <c r="W121" s="275">
        <f t="shared" si="1"/>
        <v>1080.3</v>
      </c>
      <c r="X121" s="373"/>
    </row>
    <row r="122" spans="1:24 16384:16384" s="397" customFormat="1" ht="15.6">
      <c r="A122" s="391">
        <v>42179</v>
      </c>
      <c r="B122" s="398" t="s">
        <v>529</v>
      </c>
      <c r="C122" s="392">
        <v>1098</v>
      </c>
      <c r="D122" s="393">
        <v>0.8</v>
      </c>
      <c r="E122" s="393"/>
      <c r="F122" s="393"/>
      <c r="G122" s="393"/>
      <c r="H122" s="393"/>
      <c r="I122" s="394"/>
      <c r="J122" s="393"/>
      <c r="K122" s="393"/>
      <c r="L122" s="393"/>
      <c r="M122" s="392"/>
      <c r="N122" s="393"/>
      <c r="O122" s="392"/>
      <c r="P122" s="395"/>
      <c r="Q122" s="396"/>
      <c r="R122" s="393"/>
      <c r="S122" s="396"/>
      <c r="T122" s="393"/>
      <c r="U122" s="393"/>
      <c r="V122" s="393"/>
      <c r="W122" s="275">
        <f t="shared" si="1"/>
        <v>878.40000000000009</v>
      </c>
      <c r="X122" s="378">
        <f>SUM(W105:W122)</f>
        <v>10589.289999999999</v>
      </c>
    </row>
    <row r="123" spans="1:24 16384:16384" s="397" customFormat="1" ht="15.6">
      <c r="A123" s="391">
        <v>42186</v>
      </c>
      <c r="B123" s="398" t="s">
        <v>529</v>
      </c>
      <c r="C123" s="392">
        <v>1098</v>
      </c>
      <c r="D123" s="393">
        <v>0.8</v>
      </c>
      <c r="E123" s="393"/>
      <c r="F123" s="393"/>
      <c r="G123" s="393"/>
      <c r="H123" s="393"/>
      <c r="I123" s="394"/>
      <c r="J123" s="393"/>
      <c r="K123" s="393"/>
      <c r="L123" s="393"/>
      <c r="M123" s="392"/>
      <c r="N123" s="393"/>
      <c r="O123" s="392"/>
      <c r="P123" s="395"/>
      <c r="Q123" s="396"/>
      <c r="R123" s="393"/>
      <c r="S123" s="396"/>
      <c r="T123" s="393"/>
      <c r="U123" s="393"/>
      <c r="V123" s="393"/>
      <c r="W123" s="275">
        <f t="shared" si="1"/>
        <v>878.40000000000009</v>
      </c>
      <c r="X123" s="373"/>
    </row>
    <row r="124" spans="1:24 16384:16384" s="397" customFormat="1" ht="15.6">
      <c r="A124" s="391">
        <v>42187</v>
      </c>
      <c r="B124" s="398" t="s">
        <v>530</v>
      </c>
      <c r="C124" s="392">
        <v>122</v>
      </c>
      <c r="D124" s="393">
        <v>1.3</v>
      </c>
      <c r="E124" s="393"/>
      <c r="F124" s="393"/>
      <c r="G124" s="393"/>
      <c r="H124" s="393"/>
      <c r="I124" s="394"/>
      <c r="J124" s="393"/>
      <c r="K124" s="393"/>
      <c r="L124" s="393"/>
      <c r="M124" s="392"/>
      <c r="N124" s="393"/>
      <c r="O124" s="392"/>
      <c r="P124" s="395"/>
      <c r="Q124" s="396"/>
      <c r="R124" s="393"/>
      <c r="S124" s="396"/>
      <c r="T124" s="393"/>
      <c r="U124" s="393"/>
      <c r="V124" s="393"/>
      <c r="W124" s="275">
        <f t="shared" si="1"/>
        <v>158.6</v>
      </c>
      <c r="X124" s="373"/>
    </row>
    <row r="125" spans="1:24 16384:16384" s="397" customFormat="1" ht="15.6">
      <c r="A125" s="391">
        <v>42187</v>
      </c>
      <c r="B125" s="398" t="s">
        <v>539</v>
      </c>
      <c r="C125" s="392">
        <v>30</v>
      </c>
      <c r="D125" s="393">
        <v>1.3</v>
      </c>
      <c r="E125" s="393"/>
      <c r="F125" s="393"/>
      <c r="G125" s="393"/>
      <c r="H125" s="393"/>
      <c r="I125" s="394"/>
      <c r="J125" s="393"/>
      <c r="K125" s="393"/>
      <c r="L125" s="393"/>
      <c r="M125" s="392"/>
      <c r="N125" s="393"/>
      <c r="O125" s="392"/>
      <c r="P125" s="395"/>
      <c r="Q125" s="396"/>
      <c r="R125" s="393"/>
      <c r="S125" s="396"/>
      <c r="T125" s="393"/>
      <c r="U125" s="393"/>
      <c r="V125" s="393"/>
      <c r="W125" s="275">
        <f t="shared" si="1"/>
        <v>39</v>
      </c>
      <c r="X125" s="373"/>
    </row>
    <row r="126" spans="1:24 16384:16384" s="397" customFormat="1" ht="15.6">
      <c r="A126" s="391">
        <v>42187</v>
      </c>
      <c r="B126" s="398" t="s">
        <v>540</v>
      </c>
      <c r="C126" s="392">
        <v>32</v>
      </c>
      <c r="D126" s="393">
        <v>1.3</v>
      </c>
      <c r="E126" s="393"/>
      <c r="F126" s="393"/>
      <c r="G126" s="393"/>
      <c r="H126" s="393"/>
      <c r="I126" s="394"/>
      <c r="J126" s="393"/>
      <c r="K126" s="393"/>
      <c r="L126" s="393"/>
      <c r="M126" s="392"/>
      <c r="N126" s="393"/>
      <c r="O126" s="392"/>
      <c r="P126" s="395"/>
      <c r="Q126" s="396"/>
      <c r="R126" s="393"/>
      <c r="S126" s="396"/>
      <c r="T126" s="393"/>
      <c r="U126" s="393"/>
      <c r="V126" s="393"/>
      <c r="W126" s="275">
        <f t="shared" si="1"/>
        <v>41.6</v>
      </c>
      <c r="X126" s="373"/>
    </row>
    <row r="127" spans="1:24 16384:16384" s="397" customFormat="1" ht="15.6">
      <c r="A127" s="391">
        <v>42187</v>
      </c>
      <c r="B127" s="398" t="s">
        <v>533</v>
      </c>
      <c r="C127" s="392">
        <v>165</v>
      </c>
      <c r="D127" s="393">
        <v>1.3</v>
      </c>
      <c r="E127" s="393"/>
      <c r="F127" s="393"/>
      <c r="G127" s="393"/>
      <c r="H127" s="393"/>
      <c r="I127" s="394"/>
      <c r="J127" s="393"/>
      <c r="K127" s="393"/>
      <c r="L127" s="393"/>
      <c r="M127" s="392"/>
      <c r="N127" s="393"/>
      <c r="O127" s="392"/>
      <c r="P127" s="395"/>
      <c r="Q127" s="396"/>
      <c r="R127" s="393"/>
      <c r="S127" s="396"/>
      <c r="T127" s="393"/>
      <c r="U127" s="393"/>
      <c r="V127" s="393"/>
      <c r="W127" s="275">
        <f t="shared" si="1"/>
        <v>214.5</v>
      </c>
      <c r="X127" s="373"/>
    </row>
    <row r="128" spans="1:24 16384:16384" s="397" customFormat="1" ht="15.6">
      <c r="A128" s="391">
        <v>42187</v>
      </c>
      <c r="B128" s="398" t="s">
        <v>537</v>
      </c>
      <c r="C128" s="392"/>
      <c r="D128" s="393"/>
      <c r="E128" s="396">
        <v>24</v>
      </c>
      <c r="F128" s="393">
        <v>1.3</v>
      </c>
      <c r="G128" s="396"/>
      <c r="H128" s="393"/>
      <c r="I128" s="394"/>
      <c r="J128" s="393"/>
      <c r="K128" s="393"/>
      <c r="L128" s="393"/>
      <c r="M128" s="392"/>
      <c r="N128" s="393"/>
      <c r="O128" s="392"/>
      <c r="P128" s="395"/>
      <c r="Q128" s="396"/>
      <c r="R128" s="393"/>
      <c r="S128" s="396"/>
      <c r="T128" s="393"/>
      <c r="U128" s="393"/>
      <c r="V128" s="393"/>
      <c r="W128" s="275">
        <f t="shared" si="1"/>
        <v>31.200000000000003</v>
      </c>
      <c r="X128" s="373"/>
      <c r="XFD128" s="405">
        <f>SUM(E128:XFC128)</f>
        <v>56.5</v>
      </c>
    </row>
    <row r="129" spans="1:24" s="397" customFormat="1" ht="15.6">
      <c r="A129" s="391">
        <v>42187</v>
      </c>
      <c r="B129" s="398" t="s">
        <v>538</v>
      </c>
      <c r="C129" s="392"/>
      <c r="D129" s="393"/>
      <c r="E129" s="393"/>
      <c r="F129" s="393"/>
      <c r="G129" s="396">
        <v>40</v>
      </c>
      <c r="H129" s="393">
        <v>1.3</v>
      </c>
      <c r="I129" s="394"/>
      <c r="J129" s="393"/>
      <c r="K129" s="393"/>
      <c r="L129" s="393"/>
      <c r="M129" s="392"/>
      <c r="N129" s="393"/>
      <c r="O129" s="392"/>
      <c r="P129" s="395"/>
      <c r="Q129" s="396"/>
      <c r="R129" s="393"/>
      <c r="S129" s="396"/>
      <c r="T129" s="393"/>
      <c r="U129" s="393"/>
      <c r="V129" s="393"/>
      <c r="W129" s="275">
        <f t="shared" si="1"/>
        <v>52</v>
      </c>
      <c r="X129" s="373"/>
    </row>
    <row r="130" spans="1:24" s="397" customFormat="1" ht="15.6">
      <c r="A130" s="391">
        <v>42191</v>
      </c>
      <c r="B130" s="398" t="s">
        <v>531</v>
      </c>
      <c r="C130" s="392">
        <v>198</v>
      </c>
      <c r="D130" s="393">
        <v>1.3</v>
      </c>
      <c r="E130" s="393"/>
      <c r="F130" s="393"/>
      <c r="G130" s="393"/>
      <c r="H130" s="393"/>
      <c r="I130" s="394"/>
      <c r="J130" s="393"/>
      <c r="K130" s="393"/>
      <c r="L130" s="393"/>
      <c r="M130" s="392"/>
      <c r="N130" s="393"/>
      <c r="O130" s="392"/>
      <c r="P130" s="395"/>
      <c r="Q130" s="396"/>
      <c r="R130" s="393"/>
      <c r="S130" s="396"/>
      <c r="T130" s="393"/>
      <c r="U130" s="393"/>
      <c r="V130" s="393"/>
      <c r="W130" s="275">
        <f t="shared" si="1"/>
        <v>257.40000000000003</v>
      </c>
      <c r="X130" s="373"/>
    </row>
    <row r="131" spans="1:24" s="397" customFormat="1" ht="15.6">
      <c r="A131" s="391">
        <v>42191</v>
      </c>
      <c r="B131" s="398" t="s">
        <v>532</v>
      </c>
      <c r="C131" s="392">
        <v>210</v>
      </c>
      <c r="D131" s="393">
        <v>1.3</v>
      </c>
      <c r="E131" s="393"/>
      <c r="F131" s="393"/>
      <c r="G131" s="393"/>
      <c r="H131" s="393"/>
      <c r="I131" s="394"/>
      <c r="J131" s="393"/>
      <c r="K131" s="393"/>
      <c r="L131" s="393"/>
      <c r="M131" s="392"/>
      <c r="N131" s="393"/>
      <c r="O131" s="392"/>
      <c r="P131" s="395"/>
      <c r="Q131" s="396"/>
      <c r="R131" s="393"/>
      <c r="S131" s="396"/>
      <c r="T131" s="393"/>
      <c r="U131" s="393"/>
      <c r="V131" s="393"/>
      <c r="W131" s="275">
        <f t="shared" si="1"/>
        <v>273</v>
      </c>
      <c r="X131" s="373"/>
    </row>
    <row r="132" spans="1:24" s="397" customFormat="1" ht="15.6">
      <c r="A132" s="391">
        <v>42191</v>
      </c>
      <c r="B132" s="398" t="s">
        <v>534</v>
      </c>
      <c r="C132" s="392">
        <v>185</v>
      </c>
      <c r="D132" s="393">
        <v>1.3</v>
      </c>
      <c r="E132" s="393"/>
      <c r="F132" s="393"/>
      <c r="G132" s="393"/>
      <c r="H132" s="393"/>
      <c r="I132" s="394"/>
      <c r="J132" s="393"/>
      <c r="K132" s="393"/>
      <c r="L132" s="393"/>
      <c r="M132" s="392"/>
      <c r="N132" s="393"/>
      <c r="O132" s="392"/>
      <c r="P132" s="395"/>
      <c r="Q132" s="396"/>
      <c r="R132" s="393"/>
      <c r="S132" s="396"/>
      <c r="T132" s="393"/>
      <c r="U132" s="393"/>
      <c r="V132" s="393"/>
      <c r="W132" s="275">
        <f t="shared" si="1"/>
        <v>240.5</v>
      </c>
      <c r="X132" s="373"/>
    </row>
    <row r="133" spans="1:24" s="397" customFormat="1" ht="15.6">
      <c r="A133" s="391">
        <v>42191</v>
      </c>
      <c r="B133" s="398" t="s">
        <v>535</v>
      </c>
      <c r="C133" s="392">
        <v>115</v>
      </c>
      <c r="D133" s="393">
        <v>1.3</v>
      </c>
      <c r="E133" s="393"/>
      <c r="F133" s="393"/>
      <c r="G133" s="393"/>
      <c r="H133" s="393"/>
      <c r="I133" s="394"/>
      <c r="J133" s="393"/>
      <c r="K133" s="393"/>
      <c r="L133" s="393"/>
      <c r="M133" s="392"/>
      <c r="N133" s="393"/>
      <c r="O133" s="392"/>
      <c r="P133" s="395"/>
      <c r="Q133" s="396"/>
      <c r="R133" s="393"/>
      <c r="S133" s="396"/>
      <c r="T133" s="393"/>
      <c r="U133" s="393"/>
      <c r="V133" s="393"/>
      <c r="W133" s="275">
        <f t="shared" si="1"/>
        <v>149.5</v>
      </c>
      <c r="X133" s="373"/>
    </row>
    <row r="134" spans="1:24" s="397" customFormat="1" ht="15.6">
      <c r="A134" s="391">
        <v>42191</v>
      </c>
      <c r="B134" s="398" t="s">
        <v>536</v>
      </c>
      <c r="C134" s="392">
        <v>543</v>
      </c>
      <c r="D134" s="393">
        <v>1.3</v>
      </c>
      <c r="E134" s="393"/>
      <c r="F134" s="393"/>
      <c r="G134" s="393"/>
      <c r="H134" s="393"/>
      <c r="I134" s="394"/>
      <c r="J134" s="393"/>
      <c r="K134" s="393"/>
      <c r="L134" s="393"/>
      <c r="M134" s="392"/>
      <c r="N134" s="393"/>
      <c r="O134" s="392"/>
      <c r="P134" s="395"/>
      <c r="Q134" s="396"/>
      <c r="R134" s="393"/>
      <c r="S134" s="396"/>
      <c r="T134" s="393"/>
      <c r="U134" s="393"/>
      <c r="V134" s="393"/>
      <c r="W134" s="275">
        <f t="shared" si="1"/>
        <v>705.9</v>
      </c>
      <c r="X134" s="373"/>
    </row>
    <row r="135" spans="1:24" s="397" customFormat="1" ht="15.6">
      <c r="A135" s="391">
        <v>42193</v>
      </c>
      <c r="B135" s="398" t="s">
        <v>529</v>
      </c>
      <c r="C135" s="392">
        <v>1070</v>
      </c>
      <c r="D135" s="393">
        <v>0.8</v>
      </c>
      <c r="E135" s="393"/>
      <c r="F135" s="393"/>
      <c r="G135" s="393"/>
      <c r="H135" s="393"/>
      <c r="I135" s="394"/>
      <c r="J135" s="393"/>
      <c r="K135" s="393"/>
      <c r="L135" s="393"/>
      <c r="M135" s="392"/>
      <c r="N135" s="393"/>
      <c r="O135" s="392"/>
      <c r="P135" s="395"/>
      <c r="Q135" s="396"/>
      <c r="R135" s="393"/>
      <c r="S135" s="396"/>
      <c r="T135" s="393"/>
      <c r="U135" s="393"/>
      <c r="V135" s="393"/>
      <c r="W135" s="275">
        <f t="shared" si="1"/>
        <v>856</v>
      </c>
      <c r="X135" s="373"/>
    </row>
    <row r="136" spans="1:24" s="397" customFormat="1" ht="15.6">
      <c r="A136" s="391">
        <v>42198</v>
      </c>
      <c r="B136" s="398" t="s">
        <v>529</v>
      </c>
      <c r="C136" s="392"/>
      <c r="D136" s="393"/>
      <c r="E136" s="393"/>
      <c r="F136" s="393"/>
      <c r="G136" s="393"/>
      <c r="H136" s="393"/>
      <c r="I136" s="394"/>
      <c r="J136" s="393"/>
      <c r="K136" s="393">
        <v>6</v>
      </c>
      <c r="L136" s="393">
        <v>120</v>
      </c>
      <c r="M136" s="392"/>
      <c r="N136" s="393"/>
      <c r="O136" s="392"/>
      <c r="P136" s="395"/>
      <c r="Q136" s="396"/>
      <c r="R136" s="393"/>
      <c r="S136" s="396"/>
      <c r="T136" s="393"/>
      <c r="U136" s="393"/>
      <c r="V136" s="393"/>
      <c r="W136" s="275">
        <f t="shared" si="1"/>
        <v>720</v>
      </c>
      <c r="X136" s="373"/>
    </row>
    <row r="137" spans="1:24" s="397" customFormat="1" ht="15.6">
      <c r="A137" s="391">
        <v>42200</v>
      </c>
      <c r="B137" s="398" t="s">
        <v>529</v>
      </c>
      <c r="C137" s="392">
        <v>1056</v>
      </c>
      <c r="D137" s="393">
        <v>0.8</v>
      </c>
      <c r="E137" s="393"/>
      <c r="F137" s="393"/>
      <c r="G137" s="393"/>
      <c r="H137" s="393"/>
      <c r="I137" s="394"/>
      <c r="J137" s="393"/>
      <c r="K137" s="393"/>
      <c r="L137" s="393"/>
      <c r="M137" s="392"/>
      <c r="N137" s="393"/>
      <c r="O137" s="392"/>
      <c r="P137" s="395"/>
      <c r="Q137" s="396"/>
      <c r="R137" s="393"/>
      <c r="S137" s="396"/>
      <c r="T137" s="393"/>
      <c r="U137" s="393"/>
      <c r="V137" s="393"/>
      <c r="W137" s="275">
        <f t="shared" ref="W137:W200" si="2">C137*D137+E137*F137+G137*H137+I137*J137+K137*L137+M137*N137+O137*P137+Q137*R137+S137*T137+U137+V137</f>
        <v>844.80000000000007</v>
      </c>
      <c r="X137" s="373"/>
    </row>
    <row r="138" spans="1:24" s="397" customFormat="1" ht="15.6">
      <c r="A138" s="391">
        <v>42201</v>
      </c>
      <c r="B138" s="398" t="s">
        <v>529</v>
      </c>
      <c r="C138" s="392"/>
      <c r="D138" s="393"/>
      <c r="E138" s="393"/>
      <c r="F138" s="393"/>
      <c r="G138" s="393"/>
      <c r="H138" s="393"/>
      <c r="I138" s="394">
        <v>24.71</v>
      </c>
      <c r="J138" s="393">
        <v>141</v>
      </c>
      <c r="K138" s="393"/>
      <c r="L138" s="393"/>
      <c r="M138" s="392"/>
      <c r="N138" s="393"/>
      <c r="O138" s="392"/>
      <c r="P138" s="395"/>
      <c r="Q138" s="396"/>
      <c r="R138" s="393"/>
      <c r="S138" s="396"/>
      <c r="T138" s="393"/>
      <c r="U138" s="393">
        <f>24.31+25</f>
        <v>49.31</v>
      </c>
      <c r="V138" s="393"/>
      <c r="W138" s="275">
        <f t="shared" si="2"/>
        <v>3533.42</v>
      </c>
      <c r="X138" s="373"/>
    </row>
    <row r="139" spans="1:24" s="397" customFormat="1" ht="15.6">
      <c r="A139" s="391">
        <v>42205</v>
      </c>
      <c r="B139" s="398" t="s">
        <v>531</v>
      </c>
      <c r="C139" s="392">
        <v>165</v>
      </c>
      <c r="D139" s="393">
        <v>1.3</v>
      </c>
      <c r="E139" s="393"/>
      <c r="F139" s="393"/>
      <c r="G139" s="393"/>
      <c r="H139" s="393"/>
      <c r="I139" s="394"/>
      <c r="J139" s="393"/>
      <c r="K139" s="393"/>
      <c r="L139" s="393"/>
      <c r="M139" s="392"/>
      <c r="N139" s="393"/>
      <c r="O139" s="392"/>
      <c r="P139" s="395"/>
      <c r="Q139" s="396"/>
      <c r="R139" s="393"/>
      <c r="S139" s="396"/>
      <c r="T139" s="393"/>
      <c r="U139" s="393"/>
      <c r="V139" s="393"/>
      <c r="W139" s="275">
        <f t="shared" si="2"/>
        <v>214.5</v>
      </c>
      <c r="X139" s="373"/>
    </row>
    <row r="140" spans="1:24" s="397" customFormat="1" ht="15.6">
      <c r="A140" s="391">
        <v>42205</v>
      </c>
      <c r="B140" s="398" t="s">
        <v>532</v>
      </c>
      <c r="C140" s="392">
        <v>171</v>
      </c>
      <c r="D140" s="393">
        <v>1.3</v>
      </c>
      <c r="E140" s="393"/>
      <c r="F140" s="393"/>
      <c r="G140" s="393"/>
      <c r="H140" s="393"/>
      <c r="I140" s="394"/>
      <c r="J140" s="393"/>
      <c r="K140" s="393"/>
      <c r="L140" s="393"/>
      <c r="M140" s="392"/>
      <c r="N140" s="393"/>
      <c r="O140" s="392"/>
      <c r="P140" s="395"/>
      <c r="Q140" s="396"/>
      <c r="R140" s="393"/>
      <c r="S140" s="396"/>
      <c r="T140" s="393"/>
      <c r="U140" s="393"/>
      <c r="V140" s="393"/>
      <c r="W140" s="275">
        <f t="shared" si="2"/>
        <v>222.3</v>
      </c>
      <c r="X140" s="373"/>
    </row>
    <row r="141" spans="1:24" s="397" customFormat="1" ht="15.6">
      <c r="A141" s="391">
        <v>42205</v>
      </c>
      <c r="B141" s="398" t="s">
        <v>534</v>
      </c>
      <c r="C141" s="392">
        <v>165</v>
      </c>
      <c r="D141" s="393">
        <v>1.3</v>
      </c>
      <c r="E141" s="393"/>
      <c r="F141" s="393"/>
      <c r="G141" s="393"/>
      <c r="H141" s="393"/>
      <c r="I141" s="394"/>
      <c r="J141" s="393"/>
      <c r="K141" s="393"/>
      <c r="L141" s="393"/>
      <c r="M141" s="392"/>
      <c r="N141" s="393"/>
      <c r="O141" s="392"/>
      <c r="P141" s="395"/>
      <c r="Q141" s="396"/>
      <c r="R141" s="393"/>
      <c r="S141" s="396"/>
      <c r="T141" s="393"/>
      <c r="U141" s="393"/>
      <c r="V141" s="393"/>
      <c r="W141" s="275">
        <f t="shared" si="2"/>
        <v>214.5</v>
      </c>
      <c r="X141" s="373"/>
    </row>
    <row r="142" spans="1:24" s="397" customFormat="1" ht="15.6">
      <c r="A142" s="391">
        <v>42205</v>
      </c>
      <c r="B142" s="398" t="s">
        <v>535</v>
      </c>
      <c r="C142" s="392">
        <v>200</v>
      </c>
      <c r="D142" s="393">
        <v>1.3</v>
      </c>
      <c r="E142" s="393"/>
      <c r="F142" s="393"/>
      <c r="G142" s="393"/>
      <c r="H142" s="393"/>
      <c r="I142" s="394"/>
      <c r="J142" s="393"/>
      <c r="K142" s="393"/>
      <c r="L142" s="393"/>
      <c r="M142" s="392"/>
      <c r="N142" s="393"/>
      <c r="O142" s="392"/>
      <c r="P142" s="395"/>
      <c r="Q142" s="396"/>
      <c r="R142" s="393"/>
      <c r="S142" s="396"/>
      <c r="T142" s="393"/>
      <c r="U142" s="393"/>
      <c r="V142" s="393"/>
      <c r="W142" s="275">
        <f t="shared" si="2"/>
        <v>260</v>
      </c>
      <c r="X142" s="373"/>
    </row>
    <row r="143" spans="1:24" s="397" customFormat="1" ht="15.6">
      <c r="A143" s="391">
        <v>42205</v>
      </c>
      <c r="B143" s="398" t="s">
        <v>536</v>
      </c>
      <c r="C143" s="392">
        <v>750</v>
      </c>
      <c r="D143" s="393">
        <v>1.3</v>
      </c>
      <c r="E143" s="393"/>
      <c r="F143" s="393"/>
      <c r="G143" s="393"/>
      <c r="H143" s="393"/>
      <c r="I143" s="394"/>
      <c r="J143" s="393"/>
      <c r="K143" s="393"/>
      <c r="L143" s="393"/>
      <c r="M143" s="392"/>
      <c r="N143" s="393"/>
      <c r="O143" s="392"/>
      <c r="P143" s="395"/>
      <c r="Q143" s="396"/>
      <c r="R143" s="393"/>
      <c r="S143" s="396"/>
      <c r="T143" s="393"/>
      <c r="U143" s="393"/>
      <c r="V143" s="393"/>
      <c r="W143" s="275">
        <f t="shared" si="2"/>
        <v>975</v>
      </c>
      <c r="X143" s="373"/>
    </row>
    <row r="144" spans="1:24" s="397" customFormat="1" ht="15.6">
      <c r="A144" s="391">
        <v>42207</v>
      </c>
      <c r="B144" s="398" t="s">
        <v>529</v>
      </c>
      <c r="C144" s="392">
        <v>904</v>
      </c>
      <c r="D144" s="393">
        <v>0.8</v>
      </c>
      <c r="E144" s="393"/>
      <c r="F144" s="393"/>
      <c r="G144" s="393"/>
      <c r="H144" s="393"/>
      <c r="I144" s="394"/>
      <c r="J144" s="393"/>
      <c r="K144" s="393"/>
      <c r="L144" s="393"/>
      <c r="M144" s="392"/>
      <c r="N144" s="393"/>
      <c r="O144" s="392"/>
      <c r="P144" s="395"/>
      <c r="Q144" s="396"/>
      <c r="R144" s="393"/>
      <c r="S144" s="396"/>
      <c r="T144" s="393"/>
      <c r="U144" s="393"/>
      <c r="V144" s="393"/>
      <c r="W144" s="275">
        <f t="shared" si="2"/>
        <v>723.2</v>
      </c>
      <c r="X144" s="373"/>
    </row>
    <row r="145" spans="1:24" s="397" customFormat="1" ht="15.6">
      <c r="A145" s="391">
        <v>42214</v>
      </c>
      <c r="B145" s="398" t="s">
        <v>531</v>
      </c>
      <c r="C145" s="392">
        <v>250</v>
      </c>
      <c r="D145" s="393">
        <v>1.3</v>
      </c>
      <c r="E145" s="393"/>
      <c r="F145" s="393"/>
      <c r="G145" s="393"/>
      <c r="H145" s="393"/>
      <c r="I145" s="394"/>
      <c r="J145" s="393"/>
      <c r="K145" s="393"/>
      <c r="L145" s="393"/>
      <c r="M145" s="392"/>
      <c r="N145" s="393"/>
      <c r="O145" s="392"/>
      <c r="P145" s="395"/>
      <c r="Q145" s="396"/>
      <c r="R145" s="393"/>
      <c r="S145" s="396"/>
      <c r="T145" s="393"/>
      <c r="U145" s="393"/>
      <c r="V145" s="393"/>
      <c r="W145" s="275">
        <f t="shared" si="2"/>
        <v>325</v>
      </c>
      <c r="X145" s="373"/>
    </row>
    <row r="146" spans="1:24" s="397" customFormat="1" ht="15.6">
      <c r="A146" s="391">
        <v>42214</v>
      </c>
      <c r="B146" s="398" t="s">
        <v>532</v>
      </c>
      <c r="C146" s="392">
        <v>250</v>
      </c>
      <c r="D146" s="393">
        <v>1.3</v>
      </c>
      <c r="E146" s="393"/>
      <c r="F146" s="393"/>
      <c r="G146" s="393"/>
      <c r="H146" s="393"/>
      <c r="I146" s="394"/>
      <c r="J146" s="393"/>
      <c r="K146" s="393"/>
      <c r="L146" s="393"/>
      <c r="M146" s="392"/>
      <c r="N146" s="393"/>
      <c r="O146" s="392"/>
      <c r="P146" s="395"/>
      <c r="Q146" s="396"/>
      <c r="R146" s="393"/>
      <c r="S146" s="396"/>
      <c r="T146" s="393"/>
      <c r="U146" s="393"/>
      <c r="V146" s="393"/>
      <c r="W146" s="275">
        <f t="shared" si="2"/>
        <v>325</v>
      </c>
      <c r="X146" s="373"/>
    </row>
    <row r="147" spans="1:24" s="397" customFormat="1" ht="15.6">
      <c r="A147" s="391">
        <v>42214</v>
      </c>
      <c r="B147" s="398" t="s">
        <v>529</v>
      </c>
      <c r="C147" s="392">
        <v>1043</v>
      </c>
      <c r="D147" s="393">
        <v>0.8</v>
      </c>
      <c r="E147" s="393"/>
      <c r="F147" s="393"/>
      <c r="G147" s="393"/>
      <c r="H147" s="393"/>
      <c r="I147" s="394"/>
      <c r="J147" s="393"/>
      <c r="K147" s="393"/>
      <c r="L147" s="393"/>
      <c r="M147" s="392"/>
      <c r="N147" s="393"/>
      <c r="O147" s="392"/>
      <c r="P147" s="395"/>
      <c r="Q147" s="396"/>
      <c r="R147" s="393"/>
      <c r="S147" s="396"/>
      <c r="T147" s="393"/>
      <c r="U147" s="393"/>
      <c r="V147" s="393"/>
      <c r="W147" s="275">
        <f t="shared" si="2"/>
        <v>834.40000000000009</v>
      </c>
      <c r="X147" s="373"/>
    </row>
    <row r="148" spans="1:24" s="397" customFormat="1" ht="15.6">
      <c r="A148" s="391">
        <v>42214</v>
      </c>
      <c r="B148" s="398" t="s">
        <v>534</v>
      </c>
      <c r="C148" s="392">
        <v>250</v>
      </c>
      <c r="D148" s="393">
        <v>1.3</v>
      </c>
      <c r="E148" s="393"/>
      <c r="F148" s="393"/>
      <c r="G148" s="393"/>
      <c r="H148" s="393"/>
      <c r="I148" s="394"/>
      <c r="J148" s="393"/>
      <c r="K148" s="393"/>
      <c r="L148" s="393"/>
      <c r="M148" s="392"/>
      <c r="N148" s="393"/>
      <c r="O148" s="392"/>
      <c r="P148" s="395"/>
      <c r="Q148" s="396"/>
      <c r="R148" s="393"/>
      <c r="S148" s="396"/>
      <c r="T148" s="393"/>
      <c r="U148" s="393"/>
      <c r="V148" s="393"/>
      <c r="W148" s="275">
        <f t="shared" si="2"/>
        <v>325</v>
      </c>
      <c r="X148" s="378">
        <f>SUM(W123:W148)</f>
        <v>13414.72</v>
      </c>
    </row>
    <row r="149" spans="1:24" s="397" customFormat="1" ht="15.6">
      <c r="A149" s="391">
        <v>42219</v>
      </c>
      <c r="B149" s="398" t="s">
        <v>535</v>
      </c>
      <c r="C149" s="392">
        <v>93</v>
      </c>
      <c r="D149" s="393">
        <v>1.3</v>
      </c>
      <c r="E149" s="393"/>
      <c r="F149" s="393"/>
      <c r="G149" s="393"/>
      <c r="H149" s="393"/>
      <c r="I149" s="394"/>
      <c r="J149" s="393"/>
      <c r="K149" s="393"/>
      <c r="L149" s="393"/>
      <c r="M149" s="392"/>
      <c r="N149" s="393"/>
      <c r="O149" s="392"/>
      <c r="P149" s="395"/>
      <c r="Q149" s="396"/>
      <c r="R149" s="393"/>
      <c r="S149" s="396"/>
      <c r="T149" s="393"/>
      <c r="U149" s="393"/>
      <c r="V149" s="393"/>
      <c r="W149" s="275">
        <f t="shared" si="2"/>
        <v>120.9</v>
      </c>
      <c r="X149" s="373"/>
    </row>
    <row r="150" spans="1:24" s="397" customFormat="1" ht="15.6">
      <c r="A150" s="391">
        <v>42219</v>
      </c>
      <c r="B150" s="398" t="s">
        <v>536</v>
      </c>
      <c r="C150" s="392">
        <v>700</v>
      </c>
      <c r="D150" s="393">
        <v>1.3</v>
      </c>
      <c r="E150" s="393"/>
      <c r="F150" s="393"/>
      <c r="G150" s="393"/>
      <c r="H150" s="393"/>
      <c r="I150" s="394"/>
      <c r="J150" s="393"/>
      <c r="K150" s="393"/>
      <c r="L150" s="393"/>
      <c r="M150" s="392"/>
      <c r="N150" s="393"/>
      <c r="O150" s="392"/>
      <c r="P150" s="395"/>
      <c r="Q150" s="396"/>
      <c r="R150" s="393"/>
      <c r="S150" s="396"/>
      <c r="T150" s="393"/>
      <c r="U150" s="393"/>
      <c r="V150" s="393"/>
      <c r="W150" s="275">
        <f t="shared" si="2"/>
        <v>910</v>
      </c>
      <c r="X150" s="373"/>
    </row>
    <row r="151" spans="1:24" s="397" customFormat="1" ht="15.6">
      <c r="A151" s="391">
        <v>42221</v>
      </c>
      <c r="B151" s="398" t="s">
        <v>529</v>
      </c>
      <c r="C151" s="392">
        <v>917</v>
      </c>
      <c r="D151" s="393">
        <v>0.8</v>
      </c>
      <c r="E151" s="393"/>
      <c r="F151" s="393"/>
      <c r="G151" s="393"/>
      <c r="H151" s="393"/>
      <c r="I151" s="394"/>
      <c r="J151" s="393"/>
      <c r="K151" s="393"/>
      <c r="L151" s="393"/>
      <c r="M151" s="392"/>
      <c r="N151" s="393"/>
      <c r="O151" s="392"/>
      <c r="P151" s="395"/>
      <c r="Q151" s="396"/>
      <c r="R151" s="393"/>
      <c r="S151" s="396"/>
      <c r="T151" s="393"/>
      <c r="U151" s="393"/>
      <c r="V151" s="393"/>
      <c r="W151" s="275">
        <f t="shared" si="2"/>
        <v>733.6</v>
      </c>
      <c r="X151" s="373"/>
    </row>
    <row r="152" spans="1:24" s="397" customFormat="1" ht="15.6">
      <c r="A152" s="391">
        <v>42226</v>
      </c>
      <c r="B152" s="398" t="s">
        <v>531</v>
      </c>
      <c r="C152" s="392">
        <v>146</v>
      </c>
      <c r="D152" s="393">
        <v>1.3</v>
      </c>
      <c r="E152" s="393"/>
      <c r="F152" s="393"/>
      <c r="G152" s="393"/>
      <c r="H152" s="393"/>
      <c r="I152" s="394"/>
      <c r="J152" s="393"/>
      <c r="K152" s="393"/>
      <c r="L152" s="393"/>
      <c r="M152" s="392"/>
      <c r="N152" s="393"/>
      <c r="O152" s="392"/>
      <c r="P152" s="395"/>
      <c r="Q152" s="396"/>
      <c r="R152" s="393"/>
      <c r="S152" s="396"/>
      <c r="T152" s="393"/>
      <c r="U152" s="393"/>
      <c r="V152" s="393"/>
      <c r="W152" s="275">
        <f t="shared" si="2"/>
        <v>189.8</v>
      </c>
      <c r="X152" s="373"/>
    </row>
    <row r="153" spans="1:24" s="397" customFormat="1" ht="15.6">
      <c r="A153" s="391">
        <v>42226</v>
      </c>
      <c r="B153" s="398" t="s">
        <v>532</v>
      </c>
      <c r="C153" s="392">
        <v>146</v>
      </c>
      <c r="D153" s="393">
        <v>1.3</v>
      </c>
      <c r="E153" s="393"/>
      <c r="F153" s="393"/>
      <c r="G153" s="393"/>
      <c r="H153" s="393"/>
      <c r="I153" s="394"/>
      <c r="J153" s="393"/>
      <c r="K153" s="393"/>
      <c r="L153" s="393"/>
      <c r="M153" s="392"/>
      <c r="N153" s="393"/>
      <c r="O153" s="392"/>
      <c r="P153" s="395"/>
      <c r="Q153" s="396"/>
      <c r="R153" s="393"/>
      <c r="S153" s="396"/>
      <c r="T153" s="393"/>
      <c r="U153" s="393"/>
      <c r="V153" s="393"/>
      <c r="W153" s="275">
        <f t="shared" si="2"/>
        <v>189.8</v>
      </c>
      <c r="X153" s="373"/>
    </row>
    <row r="154" spans="1:24" s="397" customFormat="1" ht="15.6">
      <c r="A154" s="391">
        <v>42226</v>
      </c>
      <c r="B154" s="398" t="s">
        <v>534</v>
      </c>
      <c r="C154" s="392">
        <v>131</v>
      </c>
      <c r="D154" s="393">
        <v>1.3</v>
      </c>
      <c r="E154" s="393"/>
      <c r="F154" s="393"/>
      <c r="G154" s="393"/>
      <c r="H154" s="393"/>
      <c r="I154" s="394"/>
      <c r="J154" s="393"/>
      <c r="K154" s="393"/>
      <c r="L154" s="393"/>
      <c r="M154" s="392"/>
      <c r="N154" s="393"/>
      <c r="O154" s="392"/>
      <c r="P154" s="395"/>
      <c r="Q154" s="396"/>
      <c r="R154" s="393"/>
      <c r="S154" s="396"/>
      <c r="T154" s="393"/>
      <c r="U154" s="393"/>
      <c r="V154" s="393"/>
      <c r="W154" s="275">
        <f t="shared" si="2"/>
        <v>170.3</v>
      </c>
      <c r="X154" s="373"/>
    </row>
    <row r="155" spans="1:24" s="397" customFormat="1" ht="15.6">
      <c r="A155" s="391">
        <v>42226</v>
      </c>
      <c r="B155" s="398" t="s">
        <v>538</v>
      </c>
      <c r="C155" s="392"/>
      <c r="D155" s="393"/>
      <c r="E155" s="393"/>
      <c r="F155" s="393"/>
      <c r="G155" s="396">
        <v>35</v>
      </c>
      <c r="H155" s="393">
        <v>1.3</v>
      </c>
      <c r="I155" s="394"/>
      <c r="J155" s="393"/>
      <c r="K155" s="393"/>
      <c r="L155" s="393"/>
      <c r="M155" s="392"/>
      <c r="N155" s="393"/>
      <c r="O155" s="392"/>
      <c r="P155" s="395"/>
      <c r="Q155" s="396"/>
      <c r="R155" s="393"/>
      <c r="S155" s="396"/>
      <c r="T155" s="393"/>
      <c r="U155" s="393"/>
      <c r="V155" s="393"/>
      <c r="W155" s="275">
        <f t="shared" si="2"/>
        <v>45.5</v>
      </c>
      <c r="X155" s="373"/>
    </row>
    <row r="156" spans="1:24" s="397" customFormat="1" ht="15.6">
      <c r="A156" s="391">
        <v>42228</v>
      </c>
      <c r="B156" s="398" t="s">
        <v>529</v>
      </c>
      <c r="C156" s="392">
        <v>987</v>
      </c>
      <c r="D156" s="393">
        <v>0.8</v>
      </c>
      <c r="E156" s="393"/>
      <c r="F156" s="393"/>
      <c r="G156" s="393"/>
      <c r="H156" s="393"/>
      <c r="I156" s="394"/>
      <c r="J156" s="393"/>
      <c r="K156" s="393"/>
      <c r="L156" s="393"/>
      <c r="M156" s="392"/>
      <c r="N156" s="393"/>
      <c r="O156" s="392"/>
      <c r="P156" s="395"/>
      <c r="Q156" s="396"/>
      <c r="R156" s="393"/>
      <c r="S156" s="396"/>
      <c r="T156" s="393"/>
      <c r="U156" s="393"/>
      <c r="V156" s="393"/>
      <c r="W156" s="275">
        <f t="shared" si="2"/>
        <v>789.6</v>
      </c>
      <c r="X156" s="373"/>
    </row>
    <row r="157" spans="1:24" s="397" customFormat="1" ht="15.6">
      <c r="A157" s="391">
        <v>42233</v>
      </c>
      <c r="B157" s="398" t="s">
        <v>535</v>
      </c>
      <c r="C157" s="392">
        <v>137</v>
      </c>
      <c r="D157" s="393">
        <v>1.3</v>
      </c>
      <c r="E157" s="393"/>
      <c r="F157" s="393"/>
      <c r="G157" s="393"/>
      <c r="H157" s="393"/>
      <c r="I157" s="394"/>
      <c r="J157" s="393"/>
      <c r="K157" s="393"/>
      <c r="L157" s="393"/>
      <c r="M157" s="392"/>
      <c r="N157" s="393"/>
      <c r="O157" s="392"/>
      <c r="P157" s="395"/>
      <c r="Q157" s="396"/>
      <c r="R157" s="393"/>
      <c r="S157" s="396"/>
      <c r="T157" s="393"/>
      <c r="U157" s="393"/>
      <c r="V157" s="393"/>
      <c r="W157" s="275">
        <f t="shared" si="2"/>
        <v>178.1</v>
      </c>
      <c r="X157" s="373"/>
    </row>
    <row r="158" spans="1:24" s="397" customFormat="1" ht="15.6">
      <c r="A158" s="391">
        <v>42233</v>
      </c>
      <c r="B158" s="398" t="s">
        <v>536</v>
      </c>
      <c r="C158" s="392">
        <v>550</v>
      </c>
      <c r="D158" s="393">
        <v>1.3</v>
      </c>
      <c r="E158" s="393"/>
      <c r="F158" s="393"/>
      <c r="G158" s="393"/>
      <c r="H158" s="393"/>
      <c r="I158" s="394"/>
      <c r="J158" s="393"/>
      <c r="K158" s="393"/>
      <c r="L158" s="393"/>
      <c r="M158" s="392"/>
      <c r="N158" s="393"/>
      <c r="O158" s="392"/>
      <c r="P158" s="395"/>
      <c r="Q158" s="396"/>
      <c r="R158" s="393"/>
      <c r="S158" s="396"/>
      <c r="T158" s="393"/>
      <c r="U158" s="393"/>
      <c r="V158" s="393"/>
      <c r="W158" s="275">
        <f t="shared" si="2"/>
        <v>715</v>
      </c>
      <c r="X158" s="373"/>
    </row>
    <row r="159" spans="1:24" s="397" customFormat="1" ht="15.6">
      <c r="A159" s="391">
        <v>42235</v>
      </c>
      <c r="B159" s="398" t="s">
        <v>529</v>
      </c>
      <c r="C159" s="392">
        <v>876</v>
      </c>
      <c r="D159" s="393">
        <v>0.8</v>
      </c>
      <c r="E159" s="393"/>
      <c r="F159" s="393"/>
      <c r="G159" s="393"/>
      <c r="H159" s="393"/>
      <c r="I159" s="394"/>
      <c r="J159" s="393"/>
      <c r="K159" s="393"/>
      <c r="L159" s="393"/>
      <c r="M159" s="392"/>
      <c r="N159" s="393"/>
      <c r="O159" s="392"/>
      <c r="P159" s="395"/>
      <c r="Q159" s="396"/>
      <c r="R159" s="393"/>
      <c r="S159" s="396"/>
      <c r="T159" s="393"/>
      <c r="U159" s="393"/>
      <c r="V159" s="393"/>
      <c r="W159" s="275">
        <f t="shared" si="2"/>
        <v>700.80000000000007</v>
      </c>
      <c r="X159" s="373"/>
    </row>
    <row r="160" spans="1:24" s="397" customFormat="1" ht="15.6">
      <c r="A160" s="391">
        <v>42242</v>
      </c>
      <c r="B160" s="398" t="s">
        <v>529</v>
      </c>
      <c r="C160" s="392">
        <v>904</v>
      </c>
      <c r="D160" s="393">
        <v>0.8</v>
      </c>
      <c r="E160" s="393"/>
      <c r="F160" s="393"/>
      <c r="G160" s="393"/>
      <c r="H160" s="393"/>
      <c r="I160" s="394"/>
      <c r="J160" s="393"/>
      <c r="K160" s="393"/>
      <c r="L160" s="393"/>
      <c r="M160" s="392"/>
      <c r="N160" s="393"/>
      <c r="O160" s="392"/>
      <c r="P160" s="395"/>
      <c r="Q160" s="396"/>
      <c r="R160" s="393"/>
      <c r="S160" s="396"/>
      <c r="T160" s="393"/>
      <c r="U160" s="393"/>
      <c r="V160" s="393"/>
      <c r="W160" s="275">
        <f t="shared" si="2"/>
        <v>723.2</v>
      </c>
      <c r="X160" s="373"/>
    </row>
    <row r="161" spans="1:34" s="397" customFormat="1" ht="15.6">
      <c r="A161" s="391">
        <v>42244</v>
      </c>
      <c r="B161" s="398" t="s">
        <v>529</v>
      </c>
      <c r="C161" s="392"/>
      <c r="D161" s="393"/>
      <c r="E161" s="393"/>
      <c r="F161" s="393"/>
      <c r="G161" s="393"/>
      <c r="H161" s="393"/>
      <c r="I161" s="394">
        <v>24.26</v>
      </c>
      <c r="J161" s="393">
        <v>141</v>
      </c>
      <c r="K161" s="393"/>
      <c r="L161" s="393"/>
      <c r="M161" s="392"/>
      <c r="N161" s="393"/>
      <c r="O161" s="392"/>
      <c r="P161" s="395"/>
      <c r="Q161" s="396"/>
      <c r="R161" s="393"/>
      <c r="S161" s="396"/>
      <c r="T161" s="393"/>
      <c r="U161" s="393">
        <f>14.96+25</f>
        <v>39.96</v>
      </c>
      <c r="V161" s="393"/>
      <c r="W161" s="275">
        <f t="shared" si="2"/>
        <v>3460.6200000000003</v>
      </c>
      <c r="X161" s="373"/>
    </row>
    <row r="162" spans="1:34" s="397" customFormat="1" ht="15.6">
      <c r="A162" s="391">
        <v>42247</v>
      </c>
      <c r="B162" s="398" t="s">
        <v>535</v>
      </c>
      <c r="C162" s="392">
        <v>115</v>
      </c>
      <c r="D162" s="393">
        <v>1.3</v>
      </c>
      <c r="E162" s="393"/>
      <c r="F162" s="393"/>
      <c r="G162" s="393"/>
      <c r="H162" s="393"/>
      <c r="I162" s="394"/>
      <c r="J162" s="393"/>
      <c r="K162" s="393"/>
      <c r="L162" s="393"/>
      <c r="M162" s="392"/>
      <c r="N162" s="393"/>
      <c r="O162" s="392"/>
      <c r="P162" s="395"/>
      <c r="Q162" s="396"/>
      <c r="R162" s="393"/>
      <c r="S162" s="396"/>
      <c r="T162" s="393"/>
      <c r="U162" s="393"/>
      <c r="V162" s="393"/>
      <c r="W162" s="275">
        <f t="shared" si="2"/>
        <v>149.5</v>
      </c>
      <c r="X162" s="373"/>
    </row>
    <row r="163" spans="1:34" s="397" customFormat="1" ht="15.6">
      <c r="A163" s="391">
        <v>42247</v>
      </c>
      <c r="B163" s="398" t="s">
        <v>536</v>
      </c>
      <c r="C163" s="392">
        <v>775</v>
      </c>
      <c r="D163" s="393">
        <v>1.3</v>
      </c>
      <c r="E163" s="393"/>
      <c r="F163" s="393"/>
      <c r="G163" s="393"/>
      <c r="H163" s="393"/>
      <c r="I163" s="394"/>
      <c r="J163" s="393"/>
      <c r="K163" s="393"/>
      <c r="L163" s="393"/>
      <c r="M163" s="392"/>
      <c r="N163" s="393"/>
      <c r="O163" s="392"/>
      <c r="P163" s="395"/>
      <c r="Q163" s="396"/>
      <c r="R163" s="393"/>
      <c r="S163" s="396"/>
      <c r="T163" s="393"/>
      <c r="U163" s="393"/>
      <c r="V163" s="393"/>
      <c r="W163" s="275">
        <f t="shared" si="2"/>
        <v>1007.5</v>
      </c>
      <c r="X163" s="378">
        <f>SUM(W149:W163)</f>
        <v>10084.219999999999</v>
      </c>
    </row>
    <row r="164" spans="1:34" s="397" customFormat="1" ht="15.6">
      <c r="A164" s="391">
        <v>42249</v>
      </c>
      <c r="B164" s="398" t="s">
        <v>529</v>
      </c>
      <c r="C164" s="392">
        <v>876</v>
      </c>
      <c r="D164" s="393">
        <v>0.8</v>
      </c>
      <c r="E164" s="393"/>
      <c r="F164" s="393"/>
      <c r="G164" s="393"/>
      <c r="H164" s="393"/>
      <c r="I164" s="394"/>
      <c r="J164" s="393"/>
      <c r="K164" s="393"/>
      <c r="L164" s="393"/>
      <c r="M164" s="392"/>
      <c r="N164" s="393"/>
      <c r="O164" s="392"/>
      <c r="P164" s="395"/>
      <c r="Q164" s="396"/>
      <c r="R164" s="393"/>
      <c r="S164" s="396"/>
      <c r="T164" s="393"/>
      <c r="U164" s="393"/>
      <c r="V164" s="393"/>
      <c r="W164" s="275">
        <f t="shared" si="2"/>
        <v>700.80000000000007</v>
      </c>
      <c r="X164" s="373"/>
    </row>
    <row r="165" spans="1:34" s="397" customFormat="1" ht="15.6">
      <c r="A165" s="391">
        <v>42251</v>
      </c>
      <c r="B165" s="398" t="s">
        <v>531</v>
      </c>
      <c r="C165" s="392">
        <v>306</v>
      </c>
      <c r="D165" s="393">
        <v>1.3</v>
      </c>
      <c r="E165" s="393"/>
      <c r="F165" s="393"/>
      <c r="G165" s="393"/>
      <c r="H165" s="393"/>
      <c r="I165" s="394"/>
      <c r="J165" s="393"/>
      <c r="K165" s="393"/>
      <c r="L165" s="393"/>
      <c r="M165" s="392"/>
      <c r="N165" s="393"/>
      <c r="O165" s="392"/>
      <c r="P165" s="395"/>
      <c r="Q165" s="396"/>
      <c r="R165" s="393"/>
      <c r="S165" s="396"/>
      <c r="T165" s="393"/>
      <c r="U165" s="393"/>
      <c r="V165" s="393"/>
      <c r="W165" s="275">
        <f t="shared" si="2"/>
        <v>397.8</v>
      </c>
      <c r="X165" s="373"/>
    </row>
    <row r="166" spans="1:34" s="397" customFormat="1" ht="15.6">
      <c r="A166" s="391">
        <v>42251</v>
      </c>
      <c r="B166" s="398" t="s">
        <v>532</v>
      </c>
      <c r="C166" s="392">
        <v>321</v>
      </c>
      <c r="D166" s="393">
        <v>1.3</v>
      </c>
      <c r="E166" s="393"/>
      <c r="F166" s="393"/>
      <c r="G166" s="393"/>
      <c r="H166" s="393"/>
      <c r="I166" s="394"/>
      <c r="J166" s="393"/>
      <c r="K166" s="393"/>
      <c r="L166" s="393"/>
      <c r="M166" s="392"/>
      <c r="N166" s="393"/>
      <c r="O166" s="392"/>
      <c r="P166" s="395"/>
      <c r="Q166" s="396"/>
      <c r="R166" s="393"/>
      <c r="S166" s="396"/>
      <c r="T166" s="393"/>
      <c r="U166" s="393"/>
      <c r="V166" s="393"/>
      <c r="W166" s="275">
        <f t="shared" si="2"/>
        <v>417.3</v>
      </c>
      <c r="X166" s="373"/>
    </row>
    <row r="167" spans="1:34" s="397" customFormat="1" ht="15.6">
      <c r="A167" s="391">
        <v>42251</v>
      </c>
      <c r="B167" s="398" t="s">
        <v>534</v>
      </c>
      <c r="C167" s="392">
        <v>300</v>
      </c>
      <c r="D167" s="393">
        <v>1.3</v>
      </c>
      <c r="E167" s="393"/>
      <c r="F167" s="393"/>
      <c r="G167" s="393"/>
      <c r="H167" s="393"/>
      <c r="I167" s="394"/>
      <c r="J167" s="393"/>
      <c r="K167" s="393"/>
      <c r="L167" s="393"/>
      <c r="M167" s="392"/>
      <c r="N167" s="393"/>
      <c r="O167" s="392"/>
      <c r="P167" s="395"/>
      <c r="Q167" s="396"/>
      <c r="R167" s="393"/>
      <c r="S167" s="396"/>
      <c r="T167" s="393"/>
      <c r="U167" s="393"/>
      <c r="V167" s="393"/>
      <c r="W167" s="275">
        <f t="shared" si="2"/>
        <v>390</v>
      </c>
      <c r="X167" s="373"/>
    </row>
    <row r="168" spans="1:34" s="397" customFormat="1" ht="15.6">
      <c r="A168" s="391">
        <v>42256</v>
      </c>
      <c r="B168" s="398" t="s">
        <v>529</v>
      </c>
      <c r="C168" s="392">
        <v>931</v>
      </c>
      <c r="D168" s="393">
        <v>0.8</v>
      </c>
      <c r="E168" s="393"/>
      <c r="F168" s="393"/>
      <c r="G168" s="393"/>
      <c r="H168" s="393"/>
      <c r="I168" s="394"/>
      <c r="J168" s="393"/>
      <c r="K168" s="393"/>
      <c r="L168" s="393"/>
      <c r="M168" s="392"/>
      <c r="N168" s="393"/>
      <c r="O168" s="392"/>
      <c r="P168" s="395"/>
      <c r="Q168" s="396"/>
      <c r="R168" s="393"/>
      <c r="S168" s="396"/>
      <c r="T168" s="393"/>
      <c r="U168" s="393"/>
      <c r="V168" s="393"/>
      <c r="W168" s="275">
        <f t="shared" si="2"/>
        <v>744.80000000000007</v>
      </c>
      <c r="X168" s="373"/>
    </row>
    <row r="169" spans="1:34" s="397" customFormat="1" ht="15.6">
      <c r="A169" s="391">
        <v>42258</v>
      </c>
      <c r="B169" s="398" t="s">
        <v>535</v>
      </c>
      <c r="C169" s="392">
        <v>100</v>
      </c>
      <c r="D169" s="393">
        <v>1.3</v>
      </c>
      <c r="E169" s="393"/>
      <c r="F169" s="393"/>
      <c r="G169" s="393"/>
      <c r="H169" s="393"/>
      <c r="I169" s="394"/>
      <c r="J169" s="393"/>
      <c r="K169" s="393"/>
      <c r="L169" s="393"/>
      <c r="M169" s="392"/>
      <c r="N169" s="393"/>
      <c r="O169" s="392"/>
      <c r="P169" s="395"/>
      <c r="Q169" s="396"/>
      <c r="R169" s="393"/>
      <c r="S169" s="396"/>
      <c r="T169" s="393"/>
      <c r="U169" s="393"/>
      <c r="V169" s="393"/>
      <c r="W169" s="275">
        <f t="shared" si="2"/>
        <v>130</v>
      </c>
      <c r="X169" s="373"/>
    </row>
    <row r="170" spans="1:34" s="397" customFormat="1" ht="15.6">
      <c r="A170" s="391">
        <v>42258</v>
      </c>
      <c r="B170" s="398" t="s">
        <v>536</v>
      </c>
      <c r="C170" s="392">
        <v>625</v>
      </c>
      <c r="D170" s="393">
        <v>1.3</v>
      </c>
      <c r="E170" s="393"/>
      <c r="F170" s="393"/>
      <c r="G170" s="393"/>
      <c r="H170" s="393"/>
      <c r="I170" s="394"/>
      <c r="J170" s="393"/>
      <c r="K170" s="393"/>
      <c r="L170" s="393"/>
      <c r="M170" s="392"/>
      <c r="N170" s="393"/>
      <c r="O170" s="392"/>
      <c r="P170" s="395"/>
      <c r="Q170" s="396"/>
      <c r="R170" s="393"/>
      <c r="S170" s="396"/>
      <c r="T170" s="393"/>
      <c r="U170" s="393"/>
      <c r="V170" s="393"/>
      <c r="W170" s="275">
        <f t="shared" si="2"/>
        <v>812.5</v>
      </c>
      <c r="X170" s="373"/>
    </row>
    <row r="171" spans="1:34" s="397" customFormat="1" ht="15.6">
      <c r="A171" s="391">
        <v>42261</v>
      </c>
      <c r="B171" s="398" t="s">
        <v>538</v>
      </c>
      <c r="C171" s="399"/>
      <c r="D171" s="400"/>
      <c r="E171" s="400"/>
      <c r="F171" s="400"/>
      <c r="G171" s="403">
        <v>35</v>
      </c>
      <c r="H171" s="400">
        <v>1.3</v>
      </c>
      <c r="I171" s="401"/>
      <c r="J171" s="400"/>
      <c r="K171" s="400"/>
      <c r="L171" s="400"/>
      <c r="M171" s="399"/>
      <c r="N171" s="400"/>
      <c r="O171" s="399"/>
      <c r="P171" s="402"/>
      <c r="Q171" s="403"/>
      <c r="R171" s="400"/>
      <c r="S171" s="403"/>
      <c r="T171" s="400"/>
      <c r="U171" s="400"/>
      <c r="V171" s="400"/>
      <c r="W171" s="275">
        <f t="shared" si="2"/>
        <v>45.5</v>
      </c>
      <c r="X171" s="373"/>
      <c r="Y171" s="404"/>
      <c r="Z171" s="404"/>
      <c r="AA171" s="404"/>
      <c r="AB171" s="404"/>
      <c r="AC171" s="404"/>
      <c r="AD171" s="404"/>
      <c r="AE171" s="404"/>
      <c r="AF171" s="404"/>
      <c r="AG171" s="404"/>
      <c r="AH171" s="404"/>
    </row>
    <row r="172" spans="1:34" s="397" customFormat="1" ht="15.6">
      <c r="A172" s="391">
        <v>42263</v>
      </c>
      <c r="B172" s="398" t="s">
        <v>529</v>
      </c>
      <c r="C172" s="392">
        <v>902</v>
      </c>
      <c r="D172" s="393">
        <v>0.8</v>
      </c>
      <c r="E172" s="393"/>
      <c r="F172" s="393"/>
      <c r="G172" s="393"/>
      <c r="H172" s="393"/>
      <c r="I172" s="394"/>
      <c r="J172" s="393"/>
      <c r="K172" s="393"/>
      <c r="L172" s="393"/>
      <c r="M172" s="392"/>
      <c r="N172" s="393"/>
      <c r="O172" s="392"/>
      <c r="P172" s="395"/>
      <c r="Q172" s="396"/>
      <c r="R172" s="393"/>
      <c r="S172" s="396"/>
      <c r="T172" s="393"/>
      <c r="U172" s="393"/>
      <c r="V172" s="393"/>
      <c r="W172" s="275">
        <f t="shared" si="2"/>
        <v>721.6</v>
      </c>
      <c r="X172" s="373"/>
    </row>
    <row r="173" spans="1:34" s="397" customFormat="1" ht="15.6">
      <c r="A173" s="391">
        <v>42270</v>
      </c>
      <c r="B173" s="398" t="s">
        <v>529</v>
      </c>
      <c r="C173" s="392">
        <v>973</v>
      </c>
      <c r="D173" s="393">
        <v>0.8</v>
      </c>
      <c r="E173" s="393"/>
      <c r="F173" s="393"/>
      <c r="G173" s="393"/>
      <c r="H173" s="393"/>
      <c r="I173" s="394"/>
      <c r="J173" s="393"/>
      <c r="K173" s="393"/>
      <c r="L173" s="393"/>
      <c r="M173" s="392"/>
      <c r="N173" s="393"/>
      <c r="O173" s="392"/>
      <c r="P173" s="395"/>
      <c r="Q173" s="396"/>
      <c r="R173" s="393"/>
      <c r="S173" s="396"/>
      <c r="T173" s="393"/>
      <c r="U173" s="393"/>
      <c r="V173" s="393"/>
      <c r="W173" s="275">
        <f t="shared" si="2"/>
        <v>778.40000000000009</v>
      </c>
      <c r="X173" s="373"/>
    </row>
    <row r="174" spans="1:34" s="397" customFormat="1" ht="15.6">
      <c r="A174" s="391">
        <v>42275</v>
      </c>
      <c r="B174" s="398" t="s">
        <v>531</v>
      </c>
      <c r="C174" s="392">
        <v>279</v>
      </c>
      <c r="D174" s="393">
        <v>1.3</v>
      </c>
      <c r="E174" s="393"/>
      <c r="F174" s="393"/>
      <c r="G174" s="393"/>
      <c r="H174" s="393"/>
      <c r="I174" s="394"/>
      <c r="J174" s="393"/>
      <c r="K174" s="393"/>
      <c r="L174" s="393"/>
      <c r="M174" s="392"/>
      <c r="N174" s="393"/>
      <c r="O174" s="392"/>
      <c r="P174" s="395"/>
      <c r="Q174" s="396"/>
      <c r="R174" s="393"/>
      <c r="S174" s="396"/>
      <c r="T174" s="393"/>
      <c r="U174" s="393"/>
      <c r="V174" s="393"/>
      <c r="W174" s="275">
        <f t="shared" si="2"/>
        <v>362.7</v>
      </c>
      <c r="X174" s="373"/>
    </row>
    <row r="175" spans="1:34" s="397" customFormat="1" ht="15.6">
      <c r="A175" s="391">
        <v>42275</v>
      </c>
      <c r="B175" s="398" t="s">
        <v>535</v>
      </c>
      <c r="C175" s="392">
        <v>151</v>
      </c>
      <c r="D175" s="393">
        <v>1.3</v>
      </c>
      <c r="E175" s="393"/>
      <c r="F175" s="393"/>
      <c r="G175" s="393"/>
      <c r="H175" s="393"/>
      <c r="I175" s="394"/>
      <c r="J175" s="393"/>
      <c r="K175" s="393"/>
      <c r="L175" s="393"/>
      <c r="M175" s="392"/>
      <c r="N175" s="393"/>
      <c r="O175" s="392"/>
      <c r="P175" s="395"/>
      <c r="Q175" s="396"/>
      <c r="R175" s="393"/>
      <c r="S175" s="396"/>
      <c r="T175" s="393"/>
      <c r="U175" s="393"/>
      <c r="V175" s="393"/>
      <c r="W175" s="275">
        <f t="shared" si="2"/>
        <v>196.3</v>
      </c>
      <c r="X175" s="373"/>
    </row>
    <row r="176" spans="1:34" s="397" customFormat="1" ht="15.6">
      <c r="A176" s="391">
        <v>42275</v>
      </c>
      <c r="B176" s="398" t="s">
        <v>536</v>
      </c>
      <c r="C176" s="392">
        <v>950</v>
      </c>
      <c r="D176" s="393">
        <v>1.3</v>
      </c>
      <c r="E176" s="393"/>
      <c r="F176" s="393"/>
      <c r="G176" s="393"/>
      <c r="H176" s="393"/>
      <c r="I176" s="394"/>
      <c r="J176" s="393"/>
      <c r="K176" s="393"/>
      <c r="L176" s="393"/>
      <c r="M176" s="392"/>
      <c r="N176" s="393"/>
      <c r="O176" s="392"/>
      <c r="P176" s="395"/>
      <c r="Q176" s="396"/>
      <c r="R176" s="393"/>
      <c r="S176" s="396"/>
      <c r="T176" s="393"/>
      <c r="U176" s="393"/>
      <c r="V176" s="393"/>
      <c r="W176" s="275">
        <f t="shared" si="2"/>
        <v>1235</v>
      </c>
      <c r="X176" s="373"/>
    </row>
    <row r="177" spans="1:24" s="397" customFormat="1" ht="15.6">
      <c r="A177" s="391">
        <v>42277</v>
      </c>
      <c r="B177" s="398" t="s">
        <v>529</v>
      </c>
      <c r="C177" s="392">
        <v>876</v>
      </c>
      <c r="D177" s="393">
        <v>0.8</v>
      </c>
      <c r="E177" s="393"/>
      <c r="F177" s="393"/>
      <c r="G177" s="393"/>
      <c r="H177" s="393"/>
      <c r="I177" s="394"/>
      <c r="J177" s="393"/>
      <c r="K177" s="393"/>
      <c r="L177" s="393"/>
      <c r="M177" s="392"/>
      <c r="N177" s="393"/>
      <c r="O177" s="392"/>
      <c r="P177" s="395"/>
      <c r="Q177" s="396"/>
      <c r="R177" s="393"/>
      <c r="S177" s="396"/>
      <c r="T177" s="393"/>
      <c r="U177" s="393"/>
      <c r="V177" s="393"/>
      <c r="W177" s="275">
        <f t="shared" si="2"/>
        <v>700.80000000000007</v>
      </c>
      <c r="X177" s="378">
        <f>SUM(W164:W177)</f>
        <v>7633.5000000000009</v>
      </c>
    </row>
    <row r="178" spans="1:24" s="397" customFormat="1" ht="15.6">
      <c r="A178" s="391">
        <v>42279</v>
      </c>
      <c r="B178" s="398" t="s">
        <v>531</v>
      </c>
      <c r="C178" s="392">
        <v>175</v>
      </c>
      <c r="D178" s="393">
        <v>1.3</v>
      </c>
      <c r="E178" s="393"/>
      <c r="F178" s="393"/>
      <c r="G178" s="393"/>
      <c r="H178" s="393"/>
      <c r="I178" s="394"/>
      <c r="J178" s="393"/>
      <c r="K178" s="393"/>
      <c r="L178" s="393"/>
      <c r="M178" s="392"/>
      <c r="N178" s="393"/>
      <c r="O178" s="392"/>
      <c r="P178" s="395"/>
      <c r="Q178" s="396"/>
      <c r="R178" s="393"/>
      <c r="S178" s="396"/>
      <c r="T178" s="393"/>
      <c r="U178" s="393"/>
      <c r="V178" s="393"/>
      <c r="W178" s="275">
        <f t="shared" si="2"/>
        <v>227.5</v>
      </c>
      <c r="X178" s="373"/>
    </row>
    <row r="179" spans="1:24" s="397" customFormat="1" ht="15.6">
      <c r="A179" s="391">
        <v>42279</v>
      </c>
      <c r="B179" s="398" t="s">
        <v>532</v>
      </c>
      <c r="C179" s="392">
        <v>165</v>
      </c>
      <c r="D179" s="393">
        <v>1.3</v>
      </c>
      <c r="E179" s="393"/>
      <c r="F179" s="393"/>
      <c r="G179" s="393"/>
      <c r="H179" s="393"/>
      <c r="I179" s="394"/>
      <c r="J179" s="393"/>
      <c r="K179" s="393"/>
      <c r="L179" s="393"/>
      <c r="M179" s="392"/>
      <c r="N179" s="393"/>
      <c r="O179" s="392"/>
      <c r="P179" s="395"/>
      <c r="Q179" s="396"/>
      <c r="R179" s="393"/>
      <c r="S179" s="396"/>
      <c r="T179" s="393"/>
      <c r="U179" s="393"/>
      <c r="V179" s="393"/>
      <c r="W179" s="275">
        <f t="shared" si="2"/>
        <v>214.5</v>
      </c>
      <c r="X179" s="373"/>
    </row>
    <row r="180" spans="1:24" s="397" customFormat="1" ht="15.6">
      <c r="A180" s="391">
        <v>42279</v>
      </c>
      <c r="B180" s="398" t="s">
        <v>534</v>
      </c>
      <c r="C180" s="392">
        <v>175</v>
      </c>
      <c r="D180" s="393">
        <v>1.3</v>
      </c>
      <c r="E180" s="393"/>
      <c r="F180" s="393"/>
      <c r="G180" s="393"/>
      <c r="H180" s="393"/>
      <c r="I180" s="394"/>
      <c r="J180" s="393"/>
      <c r="K180" s="393"/>
      <c r="L180" s="393"/>
      <c r="M180" s="392"/>
      <c r="N180" s="393"/>
      <c r="O180" s="392"/>
      <c r="P180" s="395"/>
      <c r="Q180" s="396"/>
      <c r="R180" s="393"/>
      <c r="S180" s="396"/>
      <c r="T180" s="393"/>
      <c r="U180" s="393"/>
      <c r="V180" s="393"/>
      <c r="W180" s="275">
        <f t="shared" si="2"/>
        <v>227.5</v>
      </c>
      <c r="X180" s="373"/>
    </row>
    <row r="181" spans="1:24" s="397" customFormat="1" ht="15.6">
      <c r="A181" s="391">
        <v>42282</v>
      </c>
      <c r="B181" s="398" t="s">
        <v>531</v>
      </c>
      <c r="C181" s="392">
        <v>295</v>
      </c>
      <c r="D181" s="393">
        <v>1.3</v>
      </c>
      <c r="E181" s="393"/>
      <c r="F181" s="393"/>
      <c r="G181" s="393"/>
      <c r="H181" s="393"/>
      <c r="I181" s="394"/>
      <c r="J181" s="393"/>
      <c r="K181" s="393"/>
      <c r="L181" s="393"/>
      <c r="M181" s="392"/>
      <c r="N181" s="393"/>
      <c r="O181" s="392"/>
      <c r="P181" s="395"/>
      <c r="Q181" s="396"/>
      <c r="R181" s="393"/>
      <c r="S181" s="396"/>
      <c r="T181" s="393"/>
      <c r="U181" s="393"/>
      <c r="V181" s="393"/>
      <c r="W181" s="275">
        <f t="shared" si="2"/>
        <v>383.5</v>
      </c>
      <c r="X181" s="373"/>
    </row>
    <row r="182" spans="1:24" s="397" customFormat="1" ht="15.6">
      <c r="A182" s="391">
        <v>42282</v>
      </c>
      <c r="B182" s="398" t="s">
        <v>532</v>
      </c>
      <c r="C182" s="392">
        <v>250</v>
      </c>
      <c r="D182" s="393">
        <v>1.3</v>
      </c>
      <c r="E182" s="393"/>
      <c r="F182" s="393"/>
      <c r="G182" s="393"/>
      <c r="H182" s="393"/>
      <c r="I182" s="394"/>
      <c r="J182" s="393"/>
      <c r="K182" s="393"/>
      <c r="L182" s="393"/>
      <c r="M182" s="392"/>
      <c r="N182" s="393"/>
      <c r="O182" s="392"/>
      <c r="P182" s="395"/>
      <c r="Q182" s="396"/>
      <c r="R182" s="393"/>
      <c r="S182" s="396"/>
      <c r="T182" s="393"/>
      <c r="U182" s="393"/>
      <c r="V182" s="393"/>
      <c r="W182" s="275">
        <f t="shared" si="2"/>
        <v>325</v>
      </c>
      <c r="X182" s="373"/>
    </row>
    <row r="183" spans="1:24" s="397" customFormat="1" ht="15.6">
      <c r="A183" s="391">
        <v>42282</v>
      </c>
      <c r="B183" s="398" t="s">
        <v>534</v>
      </c>
      <c r="C183" s="392">
        <v>220</v>
      </c>
      <c r="D183" s="393">
        <v>1.3</v>
      </c>
      <c r="E183" s="393"/>
      <c r="F183" s="393"/>
      <c r="G183" s="393"/>
      <c r="H183" s="393"/>
      <c r="I183" s="394"/>
      <c r="J183" s="393"/>
      <c r="K183" s="393"/>
      <c r="L183" s="393"/>
      <c r="M183" s="392"/>
      <c r="N183" s="393"/>
      <c r="O183" s="392"/>
      <c r="P183" s="395"/>
      <c r="Q183" s="396"/>
      <c r="R183" s="393"/>
      <c r="S183" s="396"/>
      <c r="T183" s="393"/>
      <c r="U183" s="393"/>
      <c r="V183" s="393"/>
      <c r="W183" s="275">
        <f t="shared" si="2"/>
        <v>286</v>
      </c>
      <c r="X183" s="373"/>
    </row>
    <row r="184" spans="1:24" s="397" customFormat="1" ht="15.6">
      <c r="A184" s="391">
        <v>42284</v>
      </c>
      <c r="B184" s="398" t="s">
        <v>529</v>
      </c>
      <c r="C184" s="392">
        <v>792</v>
      </c>
      <c r="D184" s="393">
        <v>0.8</v>
      </c>
      <c r="E184" s="393"/>
      <c r="F184" s="393"/>
      <c r="G184" s="393"/>
      <c r="H184" s="393"/>
      <c r="I184" s="394"/>
      <c r="J184" s="393"/>
      <c r="K184" s="393"/>
      <c r="L184" s="393"/>
      <c r="M184" s="392"/>
      <c r="N184" s="393"/>
      <c r="O184" s="392"/>
      <c r="P184" s="395"/>
      <c r="Q184" s="396"/>
      <c r="R184" s="393"/>
      <c r="S184" s="396"/>
      <c r="T184" s="393"/>
      <c r="U184" s="393"/>
      <c r="V184" s="393"/>
      <c r="W184" s="275">
        <f t="shared" si="2"/>
        <v>633.6</v>
      </c>
      <c r="X184" s="373"/>
    </row>
    <row r="185" spans="1:24" s="397" customFormat="1" ht="15.6">
      <c r="A185" s="391">
        <v>42289</v>
      </c>
      <c r="B185" s="398" t="s">
        <v>535</v>
      </c>
      <c r="C185" s="392">
        <v>172</v>
      </c>
      <c r="D185" s="393">
        <v>1.3</v>
      </c>
      <c r="E185" s="393"/>
      <c r="F185" s="393"/>
      <c r="G185" s="393"/>
      <c r="H185" s="393"/>
      <c r="I185" s="394"/>
      <c r="J185" s="393"/>
      <c r="K185" s="393"/>
      <c r="L185" s="393"/>
      <c r="M185" s="392"/>
      <c r="N185" s="393"/>
      <c r="O185" s="392"/>
      <c r="P185" s="395"/>
      <c r="Q185" s="396"/>
      <c r="R185" s="393"/>
      <c r="S185" s="396"/>
      <c r="T185" s="393"/>
      <c r="U185" s="393"/>
      <c r="V185" s="393"/>
      <c r="W185" s="275">
        <f t="shared" si="2"/>
        <v>223.6</v>
      </c>
      <c r="X185" s="373"/>
    </row>
    <row r="186" spans="1:24" s="397" customFormat="1" ht="15.6">
      <c r="A186" s="391">
        <v>42289</v>
      </c>
      <c r="B186" s="398" t="s">
        <v>536</v>
      </c>
      <c r="C186" s="392">
        <v>700</v>
      </c>
      <c r="D186" s="393">
        <v>1.3</v>
      </c>
      <c r="E186" s="393"/>
      <c r="F186" s="393"/>
      <c r="G186" s="393"/>
      <c r="H186" s="393"/>
      <c r="I186" s="394"/>
      <c r="J186" s="393"/>
      <c r="K186" s="393"/>
      <c r="L186" s="393"/>
      <c r="M186" s="392"/>
      <c r="N186" s="393"/>
      <c r="O186" s="392"/>
      <c r="P186" s="395"/>
      <c r="Q186" s="396"/>
      <c r="R186" s="393"/>
      <c r="S186" s="396"/>
      <c r="T186" s="393"/>
      <c r="U186" s="393"/>
      <c r="V186" s="393"/>
      <c r="W186" s="275">
        <f t="shared" si="2"/>
        <v>910</v>
      </c>
      <c r="X186" s="373"/>
    </row>
    <row r="187" spans="1:24" s="397" customFormat="1" ht="15.6">
      <c r="A187" s="391">
        <v>42290</v>
      </c>
      <c r="B187" s="398" t="s">
        <v>529</v>
      </c>
      <c r="C187" s="392"/>
      <c r="D187" s="393"/>
      <c r="E187" s="393"/>
      <c r="F187" s="393"/>
      <c r="G187" s="393"/>
      <c r="H187" s="393"/>
      <c r="I187" s="394">
        <v>25.5</v>
      </c>
      <c r="J187" s="393">
        <v>141</v>
      </c>
      <c r="K187" s="393"/>
      <c r="L187" s="393"/>
      <c r="M187" s="392"/>
      <c r="N187" s="393"/>
      <c r="O187" s="392"/>
      <c r="P187" s="395"/>
      <c r="Q187" s="396"/>
      <c r="R187" s="393"/>
      <c r="S187" s="396"/>
      <c r="T187" s="393"/>
      <c r="U187" s="393">
        <f>11.22+25</f>
        <v>36.22</v>
      </c>
      <c r="V187" s="393"/>
      <c r="W187" s="275">
        <f t="shared" si="2"/>
        <v>3631.72</v>
      </c>
      <c r="X187" s="373"/>
    </row>
    <row r="188" spans="1:24" s="397" customFormat="1" ht="15.6">
      <c r="A188" s="391">
        <v>42291</v>
      </c>
      <c r="B188" s="398" t="s">
        <v>529</v>
      </c>
      <c r="C188" s="392">
        <v>1015</v>
      </c>
      <c r="D188" s="393">
        <v>0.8</v>
      </c>
      <c r="E188" s="393"/>
      <c r="F188" s="393"/>
      <c r="G188" s="393"/>
      <c r="H188" s="393"/>
      <c r="I188" s="394"/>
      <c r="J188" s="393"/>
      <c r="K188" s="393"/>
      <c r="L188" s="393"/>
      <c r="M188" s="392"/>
      <c r="N188" s="393"/>
      <c r="O188" s="392"/>
      <c r="P188" s="395"/>
      <c r="Q188" s="396"/>
      <c r="R188" s="393"/>
      <c r="S188" s="396"/>
      <c r="T188" s="393"/>
      <c r="U188" s="393"/>
      <c r="V188" s="393"/>
      <c r="W188" s="275">
        <f t="shared" si="2"/>
        <v>812</v>
      </c>
      <c r="X188" s="373"/>
    </row>
    <row r="189" spans="1:24" s="397" customFormat="1" ht="15.6">
      <c r="A189" s="391">
        <v>42296</v>
      </c>
      <c r="B189" s="398" t="s">
        <v>530</v>
      </c>
      <c r="C189" s="392">
        <v>260</v>
      </c>
      <c r="D189" s="393">
        <v>1.3</v>
      </c>
      <c r="E189" s="393"/>
      <c r="F189" s="393"/>
      <c r="G189" s="393"/>
      <c r="H189" s="393"/>
      <c r="I189" s="394"/>
      <c r="J189" s="393"/>
      <c r="K189" s="393"/>
      <c r="L189" s="393"/>
      <c r="M189" s="392"/>
      <c r="N189" s="393"/>
      <c r="O189" s="392"/>
      <c r="P189" s="395"/>
      <c r="Q189" s="396"/>
      <c r="R189" s="393"/>
      <c r="S189" s="396"/>
      <c r="T189" s="393"/>
      <c r="U189" s="393"/>
      <c r="V189" s="393"/>
      <c r="W189" s="275">
        <f t="shared" si="2"/>
        <v>338</v>
      </c>
      <c r="X189" s="373"/>
    </row>
    <row r="190" spans="1:24" s="397" customFormat="1" ht="15.6">
      <c r="A190" s="391">
        <v>42296</v>
      </c>
      <c r="B190" s="398" t="s">
        <v>540</v>
      </c>
      <c r="C190" s="392">
        <v>30</v>
      </c>
      <c r="D190" s="393">
        <v>1.3</v>
      </c>
      <c r="E190" s="393"/>
      <c r="F190" s="393"/>
      <c r="G190" s="393"/>
      <c r="H190" s="393"/>
      <c r="I190" s="394"/>
      <c r="J190" s="393"/>
      <c r="K190" s="393"/>
      <c r="L190" s="393"/>
      <c r="M190" s="392"/>
      <c r="N190" s="393"/>
      <c r="O190" s="392"/>
      <c r="P190" s="395"/>
      <c r="Q190" s="396"/>
      <c r="R190" s="393"/>
      <c r="S190" s="396"/>
      <c r="T190" s="393"/>
      <c r="U190" s="393"/>
      <c r="V190" s="393"/>
      <c r="W190" s="275">
        <f t="shared" si="2"/>
        <v>39</v>
      </c>
      <c r="X190" s="373"/>
    </row>
    <row r="191" spans="1:24" s="397" customFormat="1" ht="15.6">
      <c r="A191" s="391">
        <v>42296</v>
      </c>
      <c r="B191" s="398" t="s">
        <v>533</v>
      </c>
      <c r="C191" s="392">
        <v>205</v>
      </c>
      <c r="D191" s="393">
        <v>1.3</v>
      </c>
      <c r="E191" s="393"/>
      <c r="F191" s="393"/>
      <c r="G191" s="393"/>
      <c r="H191" s="393"/>
      <c r="I191" s="394"/>
      <c r="J191" s="393"/>
      <c r="K191" s="393"/>
      <c r="L191" s="393"/>
      <c r="M191" s="392"/>
      <c r="N191" s="393"/>
      <c r="O191" s="392"/>
      <c r="P191" s="395"/>
      <c r="Q191" s="396"/>
      <c r="R191" s="393"/>
      <c r="S191" s="396"/>
      <c r="T191" s="393"/>
      <c r="U191" s="393"/>
      <c r="V191" s="393"/>
      <c r="W191" s="275">
        <f t="shared" si="2"/>
        <v>266.5</v>
      </c>
      <c r="X191" s="373"/>
    </row>
    <row r="192" spans="1:24" s="397" customFormat="1" ht="15.6">
      <c r="A192" s="391">
        <v>42298</v>
      </c>
      <c r="B192" s="398" t="s">
        <v>529</v>
      </c>
      <c r="C192" s="392">
        <v>1070</v>
      </c>
      <c r="D192" s="393">
        <v>0.8</v>
      </c>
      <c r="E192" s="393"/>
      <c r="F192" s="393"/>
      <c r="G192" s="393"/>
      <c r="H192" s="393"/>
      <c r="I192" s="394"/>
      <c r="J192" s="393"/>
      <c r="K192" s="393"/>
      <c r="L192" s="393"/>
      <c r="M192" s="392"/>
      <c r="N192" s="393"/>
      <c r="O192" s="392"/>
      <c r="P192" s="395"/>
      <c r="Q192" s="396"/>
      <c r="R192" s="393"/>
      <c r="S192" s="396"/>
      <c r="T192" s="393"/>
      <c r="U192" s="393"/>
      <c r="V192" s="393"/>
      <c r="W192" s="275">
        <f t="shared" si="2"/>
        <v>856</v>
      </c>
      <c r="X192" s="373"/>
    </row>
    <row r="193" spans="1:24 16384:16384" s="397" customFormat="1" ht="15.6">
      <c r="A193" s="391">
        <v>42303</v>
      </c>
      <c r="B193" s="398" t="s">
        <v>535</v>
      </c>
      <c r="C193" s="392">
        <v>208</v>
      </c>
      <c r="D193" s="393">
        <v>1.3</v>
      </c>
      <c r="E193" s="393"/>
      <c r="F193" s="393"/>
      <c r="G193" s="393"/>
      <c r="H193" s="393"/>
      <c r="I193" s="394"/>
      <c r="J193" s="393"/>
      <c r="K193" s="393"/>
      <c r="L193" s="393"/>
      <c r="M193" s="392"/>
      <c r="N193" s="393"/>
      <c r="O193" s="392"/>
      <c r="P193" s="395"/>
      <c r="Q193" s="396"/>
      <c r="R193" s="393"/>
      <c r="S193" s="396"/>
      <c r="T193" s="393"/>
      <c r="U193" s="393"/>
      <c r="V193" s="393"/>
      <c r="W193" s="275">
        <f t="shared" si="2"/>
        <v>270.40000000000003</v>
      </c>
      <c r="X193" s="373"/>
    </row>
    <row r="194" spans="1:24 16384:16384" s="397" customFormat="1" ht="15.6">
      <c r="A194" s="391">
        <v>42303</v>
      </c>
      <c r="B194" s="398" t="s">
        <v>536</v>
      </c>
      <c r="C194" s="392">
        <v>800</v>
      </c>
      <c r="D194" s="393">
        <v>1.3</v>
      </c>
      <c r="E194" s="393"/>
      <c r="F194" s="393"/>
      <c r="G194" s="393"/>
      <c r="H194" s="393"/>
      <c r="I194" s="394"/>
      <c r="J194" s="393"/>
      <c r="K194" s="393"/>
      <c r="L194" s="393"/>
      <c r="M194" s="392"/>
      <c r="N194" s="393"/>
      <c r="O194" s="392"/>
      <c r="P194" s="395"/>
      <c r="Q194" s="396"/>
      <c r="R194" s="393"/>
      <c r="S194" s="396"/>
      <c r="T194" s="393"/>
      <c r="U194" s="393"/>
      <c r="V194" s="393"/>
      <c r="W194" s="275">
        <f t="shared" si="2"/>
        <v>1040</v>
      </c>
      <c r="X194" s="373"/>
    </row>
    <row r="195" spans="1:24 16384:16384" s="397" customFormat="1" ht="15.6">
      <c r="A195" s="391">
        <v>42304</v>
      </c>
      <c r="B195" s="398" t="s">
        <v>537</v>
      </c>
      <c r="C195" s="392"/>
      <c r="D195" s="393"/>
      <c r="E195" s="396">
        <v>30</v>
      </c>
      <c r="F195" s="393">
        <v>1.3</v>
      </c>
      <c r="G195" s="396"/>
      <c r="H195" s="393"/>
      <c r="I195" s="394"/>
      <c r="J195" s="393"/>
      <c r="K195" s="393"/>
      <c r="L195" s="393"/>
      <c r="M195" s="392"/>
      <c r="N195" s="393"/>
      <c r="O195" s="392"/>
      <c r="P195" s="395"/>
      <c r="Q195" s="396"/>
      <c r="R195" s="393"/>
      <c r="S195" s="396"/>
      <c r="T195" s="393"/>
      <c r="U195" s="393"/>
      <c r="V195" s="393"/>
      <c r="W195" s="275">
        <f t="shared" si="2"/>
        <v>39</v>
      </c>
      <c r="X195" s="373"/>
      <c r="XFD195" s="405">
        <f>SUM(E195:XFC195)</f>
        <v>70.3</v>
      </c>
    </row>
    <row r="196" spans="1:24 16384:16384" s="397" customFormat="1" ht="15.6">
      <c r="A196" s="391">
        <v>42305</v>
      </c>
      <c r="B196" s="398" t="s">
        <v>531</v>
      </c>
      <c r="C196" s="392">
        <v>280</v>
      </c>
      <c r="D196" s="393">
        <v>1.3</v>
      </c>
      <c r="E196" s="393"/>
      <c r="F196" s="393"/>
      <c r="G196" s="393"/>
      <c r="H196" s="393"/>
      <c r="I196" s="394"/>
      <c r="J196" s="393"/>
      <c r="K196" s="393"/>
      <c r="L196" s="393"/>
      <c r="M196" s="392"/>
      <c r="N196" s="393"/>
      <c r="O196" s="392"/>
      <c r="P196" s="395"/>
      <c r="Q196" s="396"/>
      <c r="R196" s="393"/>
      <c r="S196" s="396"/>
      <c r="T196" s="393"/>
      <c r="U196" s="393"/>
      <c r="V196" s="393"/>
      <c r="W196" s="275">
        <f t="shared" si="2"/>
        <v>364</v>
      </c>
      <c r="X196" s="373"/>
    </row>
    <row r="197" spans="1:24 16384:16384" s="397" customFormat="1" ht="15.6">
      <c r="A197" s="391">
        <v>42305</v>
      </c>
      <c r="B197" s="398" t="s">
        <v>532</v>
      </c>
      <c r="C197" s="392">
        <v>150</v>
      </c>
      <c r="D197" s="393">
        <v>1.3</v>
      </c>
      <c r="E197" s="393"/>
      <c r="F197" s="393"/>
      <c r="G197" s="393"/>
      <c r="H197" s="393"/>
      <c r="I197" s="394"/>
      <c r="J197" s="393"/>
      <c r="K197" s="393"/>
      <c r="L197" s="393"/>
      <c r="M197" s="392"/>
      <c r="N197" s="393"/>
      <c r="O197" s="392"/>
      <c r="P197" s="395"/>
      <c r="Q197" s="396"/>
      <c r="R197" s="393"/>
      <c r="S197" s="396"/>
      <c r="T197" s="393"/>
      <c r="U197" s="393"/>
      <c r="V197" s="393"/>
      <c r="W197" s="275">
        <f t="shared" si="2"/>
        <v>195</v>
      </c>
      <c r="X197" s="373"/>
    </row>
    <row r="198" spans="1:24 16384:16384" s="397" customFormat="1" ht="15.6">
      <c r="A198" s="391">
        <v>42305</v>
      </c>
      <c r="B198" s="398" t="s">
        <v>529</v>
      </c>
      <c r="C198" s="392">
        <v>1084</v>
      </c>
      <c r="D198" s="393">
        <v>0.8</v>
      </c>
      <c r="E198" s="393"/>
      <c r="F198" s="393"/>
      <c r="G198" s="393"/>
      <c r="H198" s="393"/>
      <c r="I198" s="394"/>
      <c r="J198" s="393"/>
      <c r="K198" s="393"/>
      <c r="L198" s="393"/>
      <c r="M198" s="392"/>
      <c r="N198" s="393"/>
      <c r="O198" s="392"/>
      <c r="P198" s="395"/>
      <c r="Q198" s="396"/>
      <c r="R198" s="393"/>
      <c r="S198" s="396"/>
      <c r="T198" s="393"/>
      <c r="U198" s="393"/>
      <c r="V198" s="393"/>
      <c r="W198" s="275">
        <f t="shared" si="2"/>
        <v>867.2</v>
      </c>
      <c r="X198" s="373"/>
    </row>
    <row r="199" spans="1:24 16384:16384" s="397" customFormat="1" ht="15.6">
      <c r="A199" s="391">
        <v>42305</v>
      </c>
      <c r="B199" s="398" t="s">
        <v>534</v>
      </c>
      <c r="C199" s="392">
        <v>260</v>
      </c>
      <c r="D199" s="393">
        <v>1.3</v>
      </c>
      <c r="E199" s="393"/>
      <c r="F199" s="393"/>
      <c r="G199" s="393"/>
      <c r="H199" s="393"/>
      <c r="I199" s="394"/>
      <c r="J199" s="393"/>
      <c r="K199" s="393"/>
      <c r="L199" s="393"/>
      <c r="M199" s="392"/>
      <c r="N199" s="393"/>
      <c r="O199" s="392"/>
      <c r="P199" s="395"/>
      <c r="Q199" s="396"/>
      <c r="R199" s="393"/>
      <c r="S199" s="396"/>
      <c r="T199" s="393"/>
      <c r="U199" s="393"/>
      <c r="V199" s="393"/>
      <c r="W199" s="275">
        <f t="shared" si="2"/>
        <v>338</v>
      </c>
      <c r="X199" s="378">
        <f>SUM(W178:W199)</f>
        <v>12488.02</v>
      </c>
    </row>
    <row r="200" spans="1:24 16384:16384" s="397" customFormat="1" ht="15.6">
      <c r="A200" s="391">
        <v>42310</v>
      </c>
      <c r="B200" s="398" t="s">
        <v>531</v>
      </c>
      <c r="C200" s="392">
        <v>229</v>
      </c>
      <c r="D200" s="393">
        <v>1.3</v>
      </c>
      <c r="E200" s="393"/>
      <c r="F200" s="393"/>
      <c r="G200" s="393"/>
      <c r="H200" s="393"/>
      <c r="I200" s="394"/>
      <c r="J200" s="393"/>
      <c r="K200" s="393"/>
      <c r="L200" s="393"/>
      <c r="M200" s="392"/>
      <c r="N200" s="393"/>
      <c r="O200" s="392"/>
      <c r="P200" s="395"/>
      <c r="Q200" s="396"/>
      <c r="R200" s="393"/>
      <c r="S200" s="396"/>
      <c r="T200" s="393"/>
      <c r="U200" s="393"/>
      <c r="V200" s="393"/>
      <c r="W200" s="275">
        <f t="shared" si="2"/>
        <v>297.7</v>
      </c>
      <c r="X200" s="373"/>
    </row>
    <row r="201" spans="1:24 16384:16384" s="397" customFormat="1" ht="15.6">
      <c r="A201" s="391">
        <v>42310</v>
      </c>
      <c r="B201" s="398" t="s">
        <v>532</v>
      </c>
      <c r="C201" s="392">
        <v>255</v>
      </c>
      <c r="D201" s="393">
        <v>1.3</v>
      </c>
      <c r="E201" s="393"/>
      <c r="F201" s="393"/>
      <c r="G201" s="393"/>
      <c r="H201" s="393"/>
      <c r="I201" s="394"/>
      <c r="J201" s="393"/>
      <c r="K201" s="393"/>
      <c r="L201" s="393"/>
      <c r="M201" s="392"/>
      <c r="N201" s="393"/>
      <c r="O201" s="392"/>
      <c r="P201" s="395"/>
      <c r="Q201" s="396"/>
      <c r="R201" s="393"/>
      <c r="S201" s="396"/>
      <c r="T201" s="393"/>
      <c r="U201" s="393"/>
      <c r="V201" s="393"/>
      <c r="W201" s="275">
        <f t="shared" ref="W201:W264" si="3">C201*D201+E201*F201+G201*H201+I201*J201+K201*L201+M201*N201+O201*P201+Q201*R201+S201*T201+U201+V201</f>
        <v>331.5</v>
      </c>
      <c r="X201" s="373"/>
    </row>
    <row r="202" spans="1:24 16384:16384" s="397" customFormat="1" ht="15.6">
      <c r="A202" s="391">
        <v>42310</v>
      </c>
      <c r="B202" s="398" t="s">
        <v>534</v>
      </c>
      <c r="C202" s="392">
        <v>204</v>
      </c>
      <c r="D202" s="393">
        <v>1.3</v>
      </c>
      <c r="E202" s="393"/>
      <c r="F202" s="393"/>
      <c r="G202" s="393"/>
      <c r="H202" s="393"/>
      <c r="I202" s="394"/>
      <c r="J202" s="393"/>
      <c r="K202" s="393"/>
      <c r="L202" s="393"/>
      <c r="M202" s="392"/>
      <c r="N202" s="393"/>
      <c r="O202" s="392"/>
      <c r="P202" s="395"/>
      <c r="Q202" s="396"/>
      <c r="R202" s="393"/>
      <c r="S202" s="396"/>
      <c r="T202" s="393"/>
      <c r="U202" s="393"/>
      <c r="V202" s="393"/>
      <c r="W202" s="275">
        <f t="shared" si="3"/>
        <v>265.2</v>
      </c>
      <c r="X202" s="373"/>
    </row>
    <row r="203" spans="1:24 16384:16384" s="397" customFormat="1" ht="15.6">
      <c r="A203" s="391">
        <v>42312</v>
      </c>
      <c r="B203" s="398" t="s">
        <v>529</v>
      </c>
      <c r="C203" s="392">
        <v>966</v>
      </c>
      <c r="D203" s="393">
        <v>0.8</v>
      </c>
      <c r="E203" s="393"/>
      <c r="F203" s="393"/>
      <c r="G203" s="393"/>
      <c r="H203" s="393"/>
      <c r="I203" s="394"/>
      <c r="J203" s="393"/>
      <c r="K203" s="393"/>
      <c r="L203" s="393"/>
      <c r="M203" s="392"/>
      <c r="N203" s="393"/>
      <c r="O203" s="392"/>
      <c r="P203" s="395"/>
      <c r="Q203" s="396"/>
      <c r="R203" s="393"/>
      <c r="S203" s="396"/>
      <c r="T203" s="393"/>
      <c r="U203" s="393"/>
      <c r="V203" s="393"/>
      <c r="W203" s="275">
        <f t="shared" si="3"/>
        <v>772.80000000000007</v>
      </c>
      <c r="X203" s="373"/>
    </row>
    <row r="204" spans="1:24 16384:16384" s="397" customFormat="1" ht="15.6">
      <c r="A204" s="391">
        <v>42317</v>
      </c>
      <c r="B204" s="398" t="s">
        <v>535</v>
      </c>
      <c r="C204" s="392">
        <v>201</v>
      </c>
      <c r="D204" s="393">
        <v>1.3</v>
      </c>
      <c r="E204" s="393"/>
      <c r="F204" s="393"/>
      <c r="G204" s="393"/>
      <c r="H204" s="393"/>
      <c r="I204" s="394"/>
      <c r="J204" s="393"/>
      <c r="K204" s="393"/>
      <c r="L204" s="393"/>
      <c r="M204" s="392"/>
      <c r="N204" s="393"/>
      <c r="O204" s="392"/>
      <c r="P204" s="395"/>
      <c r="Q204" s="396"/>
      <c r="R204" s="393"/>
      <c r="S204" s="396"/>
      <c r="T204" s="393"/>
      <c r="U204" s="393"/>
      <c r="V204" s="393"/>
      <c r="W204" s="275">
        <f t="shared" si="3"/>
        <v>261.3</v>
      </c>
      <c r="X204" s="373"/>
    </row>
    <row r="205" spans="1:24 16384:16384" s="397" customFormat="1" ht="15.6">
      <c r="A205" s="391">
        <v>42317</v>
      </c>
      <c r="B205" s="398" t="s">
        <v>536</v>
      </c>
      <c r="C205" s="392">
        <v>790</v>
      </c>
      <c r="D205" s="393">
        <v>1.3</v>
      </c>
      <c r="E205" s="393"/>
      <c r="F205" s="393"/>
      <c r="G205" s="393"/>
      <c r="H205" s="393"/>
      <c r="I205" s="394"/>
      <c r="J205" s="393"/>
      <c r="K205" s="393"/>
      <c r="L205" s="393"/>
      <c r="M205" s="392"/>
      <c r="N205" s="393"/>
      <c r="O205" s="392"/>
      <c r="P205" s="395"/>
      <c r="Q205" s="396"/>
      <c r="R205" s="393"/>
      <c r="S205" s="396"/>
      <c r="T205" s="393"/>
      <c r="U205" s="393"/>
      <c r="V205" s="393"/>
      <c r="W205" s="275">
        <f t="shared" si="3"/>
        <v>1027</v>
      </c>
      <c r="X205" s="373"/>
    </row>
    <row r="206" spans="1:24 16384:16384" s="397" customFormat="1" ht="15.6">
      <c r="A206" s="391">
        <v>42319</v>
      </c>
      <c r="B206" s="398" t="s">
        <v>529</v>
      </c>
      <c r="C206" s="392">
        <v>1070</v>
      </c>
      <c r="D206" s="393">
        <v>0.8</v>
      </c>
      <c r="E206" s="393"/>
      <c r="F206" s="393"/>
      <c r="G206" s="393"/>
      <c r="H206" s="393"/>
      <c r="I206" s="394"/>
      <c r="J206" s="393"/>
      <c r="K206" s="393"/>
      <c r="L206" s="393"/>
      <c r="M206" s="392"/>
      <c r="N206" s="393"/>
      <c r="O206" s="392"/>
      <c r="P206" s="395"/>
      <c r="Q206" s="396"/>
      <c r="R206" s="393"/>
      <c r="S206" s="396"/>
      <c r="T206" s="393"/>
      <c r="U206" s="393"/>
      <c r="V206" s="393"/>
      <c r="W206" s="275">
        <f t="shared" si="3"/>
        <v>856</v>
      </c>
      <c r="X206" s="373"/>
    </row>
    <row r="207" spans="1:24 16384:16384" s="397" customFormat="1" ht="15.6">
      <c r="A207" s="391">
        <v>42324</v>
      </c>
      <c r="B207" s="398" t="s">
        <v>531</v>
      </c>
      <c r="C207" s="392">
        <v>250</v>
      </c>
      <c r="D207" s="393">
        <v>1.3</v>
      </c>
      <c r="E207" s="393"/>
      <c r="F207" s="393"/>
      <c r="G207" s="393"/>
      <c r="H207" s="393"/>
      <c r="I207" s="394"/>
      <c r="J207" s="393"/>
      <c r="K207" s="393"/>
      <c r="L207" s="393"/>
      <c r="M207" s="392"/>
      <c r="N207" s="393"/>
      <c r="O207" s="392"/>
      <c r="P207" s="395"/>
      <c r="Q207" s="396"/>
      <c r="R207" s="393"/>
      <c r="S207" s="396"/>
      <c r="T207" s="393"/>
      <c r="U207" s="393">
        <v>12</v>
      </c>
      <c r="V207" s="393"/>
      <c r="W207" s="275">
        <f t="shared" si="3"/>
        <v>337</v>
      </c>
      <c r="X207" s="373"/>
    </row>
    <row r="208" spans="1:24 16384:16384" s="397" customFormat="1" ht="15.6">
      <c r="A208" s="391">
        <v>42324</v>
      </c>
      <c r="B208" s="398" t="s">
        <v>534</v>
      </c>
      <c r="C208" s="392">
        <v>200</v>
      </c>
      <c r="D208" s="393">
        <v>1.3</v>
      </c>
      <c r="E208" s="393"/>
      <c r="F208" s="393"/>
      <c r="G208" s="393"/>
      <c r="H208" s="393"/>
      <c r="I208" s="394"/>
      <c r="J208" s="393"/>
      <c r="K208" s="393"/>
      <c r="L208" s="393"/>
      <c r="M208" s="392"/>
      <c r="N208" s="393"/>
      <c r="O208" s="392"/>
      <c r="P208" s="395"/>
      <c r="Q208" s="396"/>
      <c r="R208" s="393"/>
      <c r="S208" s="396"/>
      <c r="T208" s="393"/>
      <c r="U208" s="393">
        <v>12</v>
      </c>
      <c r="V208" s="393"/>
      <c r="W208" s="275">
        <f t="shared" si="3"/>
        <v>272</v>
      </c>
      <c r="X208" s="373"/>
    </row>
    <row r="209" spans="1:24" s="397" customFormat="1" ht="15.6">
      <c r="A209" s="391">
        <v>42326</v>
      </c>
      <c r="B209" s="398" t="s">
        <v>529</v>
      </c>
      <c r="C209" s="392">
        <v>1015</v>
      </c>
      <c r="D209" s="393">
        <v>0.8</v>
      </c>
      <c r="E209" s="393"/>
      <c r="F209" s="393"/>
      <c r="G209" s="393"/>
      <c r="H209" s="393"/>
      <c r="I209" s="394"/>
      <c r="J209" s="393"/>
      <c r="K209" s="393"/>
      <c r="L209" s="393"/>
      <c r="M209" s="392"/>
      <c r="N209" s="393"/>
      <c r="O209" s="392"/>
      <c r="P209" s="395"/>
      <c r="Q209" s="396"/>
      <c r="R209" s="393"/>
      <c r="S209" s="396"/>
      <c r="T209" s="393"/>
      <c r="U209" s="393"/>
      <c r="V209" s="393"/>
      <c r="W209" s="275">
        <f t="shared" si="3"/>
        <v>812</v>
      </c>
      <c r="X209" s="373"/>
    </row>
    <row r="210" spans="1:24" s="397" customFormat="1" ht="15.6">
      <c r="A210" s="391">
        <v>42328</v>
      </c>
      <c r="B210" s="398" t="s">
        <v>529</v>
      </c>
      <c r="C210" s="392"/>
      <c r="D210" s="393"/>
      <c r="E210" s="393"/>
      <c r="F210" s="393"/>
      <c r="G210" s="393"/>
      <c r="H210" s="393"/>
      <c r="I210" s="394">
        <v>24.69</v>
      </c>
      <c r="J210" s="393">
        <v>141</v>
      </c>
      <c r="K210" s="393"/>
      <c r="L210" s="393"/>
      <c r="M210" s="392"/>
      <c r="N210" s="393"/>
      <c r="O210" s="392"/>
      <c r="P210" s="395"/>
      <c r="Q210" s="396"/>
      <c r="R210" s="393"/>
      <c r="S210" s="396"/>
      <c r="T210" s="393"/>
      <c r="U210" s="393">
        <f>11.22+25</f>
        <v>36.22</v>
      </c>
      <c r="V210" s="393"/>
      <c r="W210" s="275">
        <f t="shared" si="3"/>
        <v>3517.5099999999998</v>
      </c>
      <c r="X210" s="373"/>
    </row>
    <row r="211" spans="1:24" s="397" customFormat="1" ht="15.6">
      <c r="A211" s="391">
        <v>42331</v>
      </c>
      <c r="B211" s="398" t="s">
        <v>535</v>
      </c>
      <c r="C211" s="392">
        <v>165</v>
      </c>
      <c r="D211" s="393">
        <v>1.3</v>
      </c>
      <c r="E211" s="393"/>
      <c r="F211" s="393"/>
      <c r="G211" s="393"/>
      <c r="H211" s="393"/>
      <c r="I211" s="394"/>
      <c r="J211" s="393"/>
      <c r="K211" s="393"/>
      <c r="L211" s="393"/>
      <c r="M211" s="392"/>
      <c r="N211" s="393"/>
      <c r="O211" s="392"/>
      <c r="P211" s="395"/>
      <c r="Q211" s="396"/>
      <c r="R211" s="393"/>
      <c r="S211" s="396"/>
      <c r="T211" s="393"/>
      <c r="U211" s="393">
        <v>12</v>
      </c>
      <c r="V211" s="393"/>
      <c r="W211" s="275">
        <f t="shared" si="3"/>
        <v>226.5</v>
      </c>
      <c r="X211" s="373"/>
    </row>
    <row r="212" spans="1:24" s="397" customFormat="1" ht="15.6">
      <c r="A212" s="391">
        <v>42331</v>
      </c>
      <c r="B212" s="398" t="s">
        <v>536</v>
      </c>
      <c r="C212" s="392">
        <v>700</v>
      </c>
      <c r="D212" s="393">
        <v>1.3</v>
      </c>
      <c r="E212" s="393"/>
      <c r="F212" s="393"/>
      <c r="G212" s="393"/>
      <c r="H212" s="393"/>
      <c r="I212" s="394"/>
      <c r="J212" s="393"/>
      <c r="K212" s="393"/>
      <c r="L212" s="393"/>
      <c r="M212" s="392"/>
      <c r="N212" s="393"/>
      <c r="O212" s="392"/>
      <c r="P212" s="395"/>
      <c r="Q212" s="396"/>
      <c r="R212" s="393"/>
      <c r="S212" s="396"/>
      <c r="T212" s="393"/>
      <c r="U212" s="393">
        <v>12</v>
      </c>
      <c r="V212" s="393"/>
      <c r="W212" s="275">
        <f t="shared" si="3"/>
        <v>922</v>
      </c>
      <c r="X212" s="373"/>
    </row>
    <row r="213" spans="1:24" s="397" customFormat="1" ht="15.6">
      <c r="A213" s="391">
        <v>42331</v>
      </c>
      <c r="B213" s="398" t="s">
        <v>538</v>
      </c>
      <c r="C213" s="392"/>
      <c r="D213" s="393"/>
      <c r="E213" s="393"/>
      <c r="F213" s="393"/>
      <c r="G213" s="396">
        <v>32</v>
      </c>
      <c r="H213" s="393">
        <v>1.3</v>
      </c>
      <c r="I213" s="394"/>
      <c r="J213" s="393"/>
      <c r="K213" s="393"/>
      <c r="L213" s="393"/>
      <c r="M213" s="392"/>
      <c r="N213" s="393"/>
      <c r="O213" s="392"/>
      <c r="P213" s="395"/>
      <c r="Q213" s="396"/>
      <c r="R213" s="393"/>
      <c r="S213" s="396"/>
      <c r="T213" s="393"/>
      <c r="U213" s="393">
        <v>12</v>
      </c>
      <c r="V213" s="393"/>
      <c r="W213" s="275">
        <f t="shared" si="3"/>
        <v>53.6</v>
      </c>
      <c r="X213" s="373"/>
    </row>
    <row r="214" spans="1:24" s="397" customFormat="1" ht="15.6">
      <c r="A214" s="391">
        <v>42333</v>
      </c>
      <c r="B214" s="398" t="s">
        <v>529</v>
      </c>
      <c r="C214" s="392">
        <v>1056</v>
      </c>
      <c r="D214" s="393">
        <v>0.8</v>
      </c>
      <c r="E214" s="393"/>
      <c r="F214" s="393"/>
      <c r="G214" s="393"/>
      <c r="H214" s="393"/>
      <c r="I214" s="394"/>
      <c r="J214" s="393"/>
      <c r="K214" s="393"/>
      <c r="L214" s="393"/>
      <c r="M214" s="392"/>
      <c r="N214" s="393"/>
      <c r="O214" s="392"/>
      <c r="P214" s="395"/>
      <c r="Q214" s="396"/>
      <c r="R214" s="393"/>
      <c r="S214" s="396"/>
      <c r="T214" s="393"/>
      <c r="U214" s="393"/>
      <c r="V214" s="393"/>
      <c r="W214" s="275">
        <f t="shared" si="3"/>
        <v>844.80000000000007</v>
      </c>
      <c r="X214" s="373"/>
    </row>
    <row r="215" spans="1:24" s="397" customFormat="1" ht="15.6">
      <c r="A215" s="391">
        <v>42338</v>
      </c>
      <c r="B215" s="398" t="s">
        <v>531</v>
      </c>
      <c r="C215" s="392">
        <v>226</v>
      </c>
      <c r="D215" s="393">
        <v>1.3</v>
      </c>
      <c r="E215" s="393"/>
      <c r="F215" s="393"/>
      <c r="G215" s="393"/>
      <c r="H215" s="393"/>
      <c r="I215" s="394"/>
      <c r="J215" s="393"/>
      <c r="K215" s="393"/>
      <c r="L215" s="393"/>
      <c r="M215" s="392"/>
      <c r="N215" s="393"/>
      <c r="O215" s="392"/>
      <c r="P215" s="395"/>
      <c r="Q215" s="396"/>
      <c r="R215" s="393"/>
      <c r="S215" s="396"/>
      <c r="T215" s="393"/>
      <c r="U215" s="393">
        <v>12</v>
      </c>
      <c r="V215" s="393"/>
      <c r="W215" s="275">
        <f t="shared" si="3"/>
        <v>305.8</v>
      </c>
      <c r="X215" s="373"/>
    </row>
    <row r="216" spans="1:24" s="397" customFormat="1" ht="15.6">
      <c r="A216" s="391">
        <v>42338</v>
      </c>
      <c r="B216" s="398" t="s">
        <v>532</v>
      </c>
      <c r="C216" s="392">
        <v>183</v>
      </c>
      <c r="D216" s="393">
        <v>1.3</v>
      </c>
      <c r="E216" s="393"/>
      <c r="F216" s="393"/>
      <c r="G216" s="393"/>
      <c r="H216" s="393"/>
      <c r="I216" s="394"/>
      <c r="J216" s="393"/>
      <c r="K216" s="393"/>
      <c r="L216" s="393"/>
      <c r="M216" s="392"/>
      <c r="N216" s="393"/>
      <c r="O216" s="392"/>
      <c r="P216" s="395"/>
      <c r="Q216" s="396"/>
      <c r="R216" s="393"/>
      <c r="S216" s="396"/>
      <c r="T216" s="393"/>
      <c r="U216" s="393">
        <v>12</v>
      </c>
      <c r="V216" s="393"/>
      <c r="W216" s="275">
        <f t="shared" si="3"/>
        <v>249.9</v>
      </c>
      <c r="X216" s="373"/>
    </row>
    <row r="217" spans="1:24" s="397" customFormat="1" ht="15.6">
      <c r="A217" s="391">
        <v>42338</v>
      </c>
      <c r="B217" s="398" t="s">
        <v>534</v>
      </c>
      <c r="C217" s="392">
        <v>153</v>
      </c>
      <c r="D217" s="393">
        <v>1.3</v>
      </c>
      <c r="E217" s="393"/>
      <c r="F217" s="393"/>
      <c r="G217" s="393"/>
      <c r="H217" s="393"/>
      <c r="I217" s="394"/>
      <c r="J217" s="393"/>
      <c r="K217" s="393"/>
      <c r="L217" s="393"/>
      <c r="M217" s="392"/>
      <c r="N217" s="393"/>
      <c r="O217" s="392"/>
      <c r="P217" s="395"/>
      <c r="Q217" s="396"/>
      <c r="R217" s="393"/>
      <c r="S217" s="396"/>
      <c r="T217" s="393"/>
      <c r="U217" s="393">
        <v>12</v>
      </c>
      <c r="V217" s="393"/>
      <c r="W217" s="275">
        <f t="shared" si="3"/>
        <v>210.9</v>
      </c>
      <c r="X217" s="373"/>
    </row>
    <row r="218" spans="1:24" s="397" customFormat="1" ht="15.6">
      <c r="A218" s="391">
        <v>42338</v>
      </c>
      <c r="B218" s="398" t="s">
        <v>529</v>
      </c>
      <c r="C218" s="392"/>
      <c r="D218" s="393"/>
      <c r="E218" s="393"/>
      <c r="F218" s="393"/>
      <c r="G218" s="393"/>
      <c r="H218" s="393"/>
      <c r="I218" s="394"/>
      <c r="J218" s="393"/>
      <c r="K218" s="393">
        <v>6</v>
      </c>
      <c r="L218" s="393">
        <v>120</v>
      </c>
      <c r="M218" s="392"/>
      <c r="N218" s="393"/>
      <c r="O218" s="392"/>
      <c r="P218" s="395"/>
      <c r="Q218" s="396"/>
      <c r="R218" s="393"/>
      <c r="S218" s="396"/>
      <c r="T218" s="393"/>
      <c r="U218" s="393">
        <v>12</v>
      </c>
      <c r="V218" s="393"/>
      <c r="W218" s="275">
        <f t="shared" si="3"/>
        <v>732</v>
      </c>
      <c r="X218" s="378">
        <f>SUM(W200:W218)</f>
        <v>12295.509999999998</v>
      </c>
    </row>
    <row r="219" spans="1:24" s="397" customFormat="1" ht="15.6">
      <c r="A219" s="391">
        <v>42340</v>
      </c>
      <c r="B219" s="398" t="s">
        <v>529</v>
      </c>
      <c r="C219" s="392">
        <v>883</v>
      </c>
      <c r="D219" s="393">
        <v>0.8</v>
      </c>
      <c r="E219" s="393"/>
      <c r="F219" s="393"/>
      <c r="G219" s="393"/>
      <c r="H219" s="393"/>
      <c r="I219" s="394"/>
      <c r="J219" s="393"/>
      <c r="K219" s="393"/>
      <c r="L219" s="393"/>
      <c r="M219" s="392"/>
      <c r="N219" s="393"/>
      <c r="O219" s="392"/>
      <c r="P219" s="395"/>
      <c r="Q219" s="396"/>
      <c r="R219" s="393"/>
      <c r="S219" s="396"/>
      <c r="T219" s="393"/>
      <c r="U219" s="393"/>
      <c r="V219" s="393"/>
      <c r="W219" s="275">
        <f t="shared" si="3"/>
        <v>706.40000000000009</v>
      </c>
      <c r="X219" s="373"/>
    </row>
    <row r="220" spans="1:24" s="397" customFormat="1" ht="15.6">
      <c r="A220" s="391">
        <v>42345</v>
      </c>
      <c r="B220" s="398" t="s">
        <v>535</v>
      </c>
      <c r="C220" s="392">
        <v>151</v>
      </c>
      <c r="D220" s="393">
        <v>1.3</v>
      </c>
      <c r="E220" s="393"/>
      <c r="F220" s="393"/>
      <c r="G220" s="393"/>
      <c r="H220" s="393"/>
      <c r="I220" s="394"/>
      <c r="J220" s="393"/>
      <c r="K220" s="393"/>
      <c r="L220" s="393"/>
      <c r="M220" s="392"/>
      <c r="N220" s="393"/>
      <c r="O220" s="392"/>
      <c r="P220" s="395"/>
      <c r="Q220" s="396"/>
      <c r="R220" s="393"/>
      <c r="S220" s="396"/>
      <c r="T220" s="393"/>
      <c r="U220" s="393">
        <v>12</v>
      </c>
      <c r="V220" s="393"/>
      <c r="W220" s="275">
        <f t="shared" si="3"/>
        <v>208.3</v>
      </c>
      <c r="X220" s="373"/>
    </row>
    <row r="221" spans="1:24" s="397" customFormat="1" ht="15.6">
      <c r="A221" s="391">
        <v>42345</v>
      </c>
      <c r="B221" s="398" t="s">
        <v>536</v>
      </c>
      <c r="C221" s="392">
        <v>525</v>
      </c>
      <c r="D221" s="393">
        <v>1.3</v>
      </c>
      <c r="E221" s="393"/>
      <c r="F221" s="393"/>
      <c r="G221" s="393"/>
      <c r="H221" s="393"/>
      <c r="I221" s="394"/>
      <c r="J221" s="393"/>
      <c r="K221" s="393"/>
      <c r="L221" s="393"/>
      <c r="M221" s="392"/>
      <c r="N221" s="393"/>
      <c r="O221" s="392"/>
      <c r="P221" s="395"/>
      <c r="Q221" s="396"/>
      <c r="R221" s="393"/>
      <c r="S221" s="396"/>
      <c r="T221" s="393"/>
      <c r="U221" s="393">
        <v>12</v>
      </c>
      <c r="V221" s="393"/>
      <c r="W221" s="275">
        <f t="shared" si="3"/>
        <v>694.5</v>
      </c>
      <c r="X221" s="373"/>
    </row>
    <row r="222" spans="1:24" s="397" customFormat="1" ht="15.6">
      <c r="A222" s="391">
        <v>42347</v>
      </c>
      <c r="B222" s="398" t="s">
        <v>529</v>
      </c>
      <c r="C222" s="392">
        <v>452</v>
      </c>
      <c r="D222" s="393">
        <v>0.8</v>
      </c>
      <c r="E222" s="393"/>
      <c r="F222" s="393"/>
      <c r="G222" s="393"/>
      <c r="H222" s="393"/>
      <c r="I222" s="394"/>
      <c r="J222" s="393"/>
      <c r="K222" s="393"/>
      <c r="L222" s="393"/>
      <c r="M222" s="392"/>
      <c r="N222" s="393"/>
      <c r="O222" s="392"/>
      <c r="P222" s="395"/>
      <c r="Q222" s="396"/>
      <c r="R222" s="393"/>
      <c r="S222" s="396"/>
      <c r="T222" s="393"/>
      <c r="U222" s="393"/>
      <c r="V222" s="393"/>
      <c r="W222" s="275">
        <f t="shared" si="3"/>
        <v>361.6</v>
      </c>
      <c r="X222" s="373"/>
    </row>
    <row r="223" spans="1:24" s="397" customFormat="1" ht="15.6">
      <c r="A223" s="391">
        <v>42354</v>
      </c>
      <c r="B223" s="398" t="s">
        <v>529</v>
      </c>
      <c r="C223" s="392">
        <v>910</v>
      </c>
      <c r="D223" s="393">
        <v>0.8</v>
      </c>
      <c r="E223" s="393"/>
      <c r="F223" s="393"/>
      <c r="G223" s="393"/>
      <c r="H223" s="393"/>
      <c r="I223" s="394"/>
      <c r="J223" s="393"/>
      <c r="K223" s="393"/>
      <c r="L223" s="393"/>
      <c r="M223" s="392"/>
      <c r="N223" s="393"/>
      <c r="O223" s="392"/>
      <c r="P223" s="395"/>
      <c r="Q223" s="396"/>
      <c r="R223" s="393"/>
      <c r="S223" s="396"/>
      <c r="T223" s="393"/>
      <c r="U223" s="393"/>
      <c r="V223" s="393"/>
      <c r="W223" s="275">
        <f t="shared" si="3"/>
        <v>728</v>
      </c>
      <c r="X223" s="373"/>
    </row>
    <row r="224" spans="1:24" s="397" customFormat="1" ht="15.6">
      <c r="A224" s="391">
        <v>42356</v>
      </c>
      <c r="B224" s="398" t="s">
        <v>530</v>
      </c>
      <c r="C224" s="392">
        <v>154</v>
      </c>
      <c r="D224" s="393">
        <v>1.3</v>
      </c>
      <c r="E224" s="393"/>
      <c r="F224" s="393"/>
      <c r="G224" s="393"/>
      <c r="H224" s="393"/>
      <c r="I224" s="394"/>
      <c r="J224" s="393"/>
      <c r="K224" s="393"/>
      <c r="L224" s="393"/>
      <c r="M224" s="392"/>
      <c r="N224" s="393"/>
      <c r="O224" s="392"/>
      <c r="P224" s="395"/>
      <c r="Q224" s="396"/>
      <c r="R224" s="393"/>
      <c r="S224" s="396"/>
      <c r="T224" s="393"/>
      <c r="U224" s="393"/>
      <c r="V224" s="393"/>
      <c r="W224" s="275">
        <f t="shared" si="3"/>
        <v>200.20000000000002</v>
      </c>
      <c r="X224" s="373"/>
    </row>
    <row r="225" spans="1:24" s="397" customFormat="1" ht="15.6">
      <c r="A225" s="391">
        <v>42356</v>
      </c>
      <c r="B225" s="398" t="s">
        <v>540</v>
      </c>
      <c r="C225" s="392">
        <v>32</v>
      </c>
      <c r="D225" s="393">
        <v>1.3</v>
      </c>
      <c r="E225" s="393"/>
      <c r="F225" s="393"/>
      <c r="G225" s="393"/>
      <c r="H225" s="393"/>
      <c r="I225" s="394"/>
      <c r="J225" s="393"/>
      <c r="K225" s="393"/>
      <c r="L225" s="393"/>
      <c r="M225" s="392"/>
      <c r="N225" s="393"/>
      <c r="O225" s="392"/>
      <c r="P225" s="395"/>
      <c r="Q225" s="396"/>
      <c r="R225" s="393"/>
      <c r="S225" s="396"/>
      <c r="T225" s="393"/>
      <c r="U225" s="393"/>
      <c r="V225" s="393"/>
      <c r="W225" s="275">
        <f t="shared" si="3"/>
        <v>41.6</v>
      </c>
      <c r="X225" s="373"/>
    </row>
    <row r="226" spans="1:24" s="397" customFormat="1" ht="15.6">
      <c r="A226" s="391">
        <v>42356</v>
      </c>
      <c r="B226" s="398" t="s">
        <v>533</v>
      </c>
      <c r="C226" s="392">
        <v>150</v>
      </c>
      <c r="D226" s="393">
        <v>1.3</v>
      </c>
      <c r="E226" s="393"/>
      <c r="F226" s="393"/>
      <c r="G226" s="393"/>
      <c r="H226" s="393"/>
      <c r="I226" s="394"/>
      <c r="J226" s="393"/>
      <c r="K226" s="393"/>
      <c r="L226" s="393"/>
      <c r="M226" s="392"/>
      <c r="N226" s="393"/>
      <c r="O226" s="392"/>
      <c r="P226" s="395"/>
      <c r="Q226" s="396"/>
      <c r="R226" s="393"/>
      <c r="S226" s="396"/>
      <c r="T226" s="393"/>
      <c r="U226" s="393"/>
      <c r="V226" s="393"/>
      <c r="W226" s="275">
        <f t="shared" si="3"/>
        <v>195</v>
      </c>
      <c r="X226" s="373"/>
    </row>
    <row r="227" spans="1:24" s="397" customFormat="1" ht="15.6">
      <c r="A227" s="398">
        <v>42356</v>
      </c>
      <c r="B227" s="398" t="s">
        <v>535</v>
      </c>
      <c r="C227" s="392">
        <v>180</v>
      </c>
      <c r="D227" s="393">
        <v>1.3</v>
      </c>
      <c r="E227" s="393"/>
      <c r="F227" s="393"/>
      <c r="G227" s="393"/>
      <c r="H227" s="393"/>
      <c r="I227" s="394"/>
      <c r="J227" s="393"/>
      <c r="K227" s="393"/>
      <c r="L227" s="393"/>
      <c r="M227" s="392"/>
      <c r="N227" s="393"/>
      <c r="O227" s="392"/>
      <c r="P227" s="395"/>
      <c r="Q227" s="396"/>
      <c r="R227" s="393"/>
      <c r="S227" s="396"/>
      <c r="T227" s="393"/>
      <c r="U227" s="393"/>
      <c r="V227" s="393"/>
      <c r="W227" s="275">
        <f t="shared" si="3"/>
        <v>234</v>
      </c>
      <c r="X227" s="373"/>
    </row>
    <row r="228" spans="1:24" s="397" customFormat="1" ht="15.6">
      <c r="A228" s="391">
        <v>42361</v>
      </c>
      <c r="B228" s="398" t="s">
        <v>529</v>
      </c>
      <c r="C228" s="392">
        <v>890</v>
      </c>
      <c r="D228" s="393">
        <v>0.8</v>
      </c>
      <c r="E228" s="393"/>
      <c r="F228" s="393"/>
      <c r="G228" s="393"/>
      <c r="H228" s="393"/>
      <c r="I228" s="394"/>
      <c r="J228" s="393"/>
      <c r="K228" s="393"/>
      <c r="L228" s="393"/>
      <c r="M228" s="392"/>
      <c r="N228" s="393"/>
      <c r="O228" s="392"/>
      <c r="P228" s="395"/>
      <c r="Q228" s="396"/>
      <c r="R228" s="393"/>
      <c r="S228" s="396"/>
      <c r="T228" s="393"/>
      <c r="U228" s="393"/>
      <c r="V228" s="393"/>
      <c r="W228" s="275">
        <f t="shared" si="3"/>
        <v>712</v>
      </c>
      <c r="X228" s="373"/>
    </row>
    <row r="229" spans="1:24" s="397" customFormat="1" ht="15.6">
      <c r="A229" s="391">
        <v>42366</v>
      </c>
      <c r="B229" s="398" t="s">
        <v>531</v>
      </c>
      <c r="C229" s="392">
        <v>190</v>
      </c>
      <c r="D229" s="393">
        <v>1.3</v>
      </c>
      <c r="E229" s="393"/>
      <c r="F229" s="393"/>
      <c r="G229" s="393"/>
      <c r="H229" s="393"/>
      <c r="I229" s="394"/>
      <c r="J229" s="393"/>
      <c r="K229" s="393"/>
      <c r="L229" s="393"/>
      <c r="M229" s="392"/>
      <c r="N229" s="393"/>
      <c r="O229" s="392"/>
      <c r="P229" s="395"/>
      <c r="Q229" s="396"/>
      <c r="R229" s="393"/>
      <c r="S229" s="396"/>
      <c r="T229" s="393"/>
      <c r="U229" s="393"/>
      <c r="V229" s="393"/>
      <c r="W229" s="275">
        <f t="shared" si="3"/>
        <v>247</v>
      </c>
      <c r="X229" s="373"/>
    </row>
    <row r="230" spans="1:24" s="397" customFormat="1" ht="15.6">
      <c r="A230" s="391">
        <v>42366</v>
      </c>
      <c r="B230" s="398" t="s">
        <v>532</v>
      </c>
      <c r="C230" s="392">
        <v>185</v>
      </c>
      <c r="D230" s="393">
        <v>1.3</v>
      </c>
      <c r="E230" s="393"/>
      <c r="F230" s="393"/>
      <c r="G230" s="393"/>
      <c r="H230" s="393"/>
      <c r="I230" s="394"/>
      <c r="J230" s="393"/>
      <c r="K230" s="393"/>
      <c r="L230" s="393"/>
      <c r="M230" s="392"/>
      <c r="N230" s="393"/>
      <c r="O230" s="392"/>
      <c r="P230" s="395"/>
      <c r="Q230" s="396"/>
      <c r="R230" s="393"/>
      <c r="S230" s="396"/>
      <c r="T230" s="393"/>
      <c r="U230" s="393"/>
      <c r="V230" s="393"/>
      <c r="W230" s="275">
        <f t="shared" si="3"/>
        <v>240.5</v>
      </c>
      <c r="X230" s="373"/>
    </row>
    <row r="231" spans="1:24" s="397" customFormat="1" ht="15.6">
      <c r="A231" s="391">
        <v>42366</v>
      </c>
      <c r="B231" s="398" t="s">
        <v>534</v>
      </c>
      <c r="C231" s="392">
        <v>185</v>
      </c>
      <c r="D231" s="393">
        <v>1.3</v>
      </c>
      <c r="E231" s="393"/>
      <c r="F231" s="393"/>
      <c r="G231" s="393"/>
      <c r="H231" s="393"/>
      <c r="I231" s="394"/>
      <c r="J231" s="393"/>
      <c r="K231" s="393"/>
      <c r="L231" s="393"/>
      <c r="M231" s="392"/>
      <c r="N231" s="393"/>
      <c r="O231" s="392"/>
      <c r="P231" s="395"/>
      <c r="Q231" s="396"/>
      <c r="R231" s="393"/>
      <c r="S231" s="396"/>
      <c r="T231" s="393"/>
      <c r="U231" s="393"/>
      <c r="V231" s="393"/>
      <c r="W231" s="275">
        <f t="shared" si="3"/>
        <v>240.5</v>
      </c>
      <c r="X231" s="373"/>
    </row>
    <row r="232" spans="1:24" s="397" customFormat="1" ht="15.6">
      <c r="A232" s="391">
        <v>42366</v>
      </c>
      <c r="B232" s="398" t="s">
        <v>538</v>
      </c>
      <c r="C232" s="392"/>
      <c r="D232" s="393"/>
      <c r="E232" s="393"/>
      <c r="F232" s="393"/>
      <c r="G232" s="396">
        <v>30</v>
      </c>
      <c r="H232" s="393">
        <v>1.3</v>
      </c>
      <c r="I232" s="394"/>
      <c r="J232" s="393"/>
      <c r="K232" s="393"/>
      <c r="L232" s="393"/>
      <c r="M232" s="392"/>
      <c r="N232" s="393"/>
      <c r="O232" s="392"/>
      <c r="P232" s="395"/>
      <c r="Q232" s="396"/>
      <c r="R232" s="393"/>
      <c r="S232" s="396"/>
      <c r="T232" s="393"/>
      <c r="U232" s="393"/>
      <c r="V232" s="393"/>
      <c r="W232" s="275">
        <f t="shared" si="3"/>
        <v>39</v>
      </c>
      <c r="X232" s="373"/>
    </row>
    <row r="233" spans="1:24" s="397" customFormat="1" ht="16.2" thickBot="1">
      <c r="A233" s="407">
        <v>42368</v>
      </c>
      <c r="B233" s="408" t="s">
        <v>529</v>
      </c>
      <c r="C233" s="409">
        <v>946</v>
      </c>
      <c r="D233" s="410">
        <v>0.8</v>
      </c>
      <c r="E233" s="410"/>
      <c r="F233" s="410"/>
      <c r="G233" s="410"/>
      <c r="H233" s="410"/>
      <c r="I233" s="411"/>
      <c r="J233" s="410"/>
      <c r="K233" s="410"/>
      <c r="L233" s="410"/>
      <c r="M233" s="409"/>
      <c r="N233" s="410"/>
      <c r="O233" s="409"/>
      <c r="P233" s="412"/>
      <c r="Q233" s="413"/>
      <c r="R233" s="410"/>
      <c r="S233" s="413"/>
      <c r="T233" s="410"/>
      <c r="U233" s="410"/>
      <c r="V233" s="410"/>
      <c r="W233" s="296">
        <f t="shared" si="3"/>
        <v>756.80000000000007</v>
      </c>
      <c r="X233" s="414">
        <f>SUM(W219:W233)</f>
        <v>5605.4000000000005</v>
      </c>
    </row>
    <row r="234" spans="1:24" s="397" customFormat="1" ht="15.6">
      <c r="A234" s="391">
        <v>42011</v>
      </c>
      <c r="B234" s="398" t="s">
        <v>529</v>
      </c>
      <c r="C234" s="392"/>
      <c r="D234" s="393"/>
      <c r="E234" s="393"/>
      <c r="F234" s="393"/>
      <c r="G234" s="393"/>
      <c r="H234" s="393"/>
      <c r="I234" s="394"/>
      <c r="J234" s="393"/>
      <c r="K234" s="393"/>
      <c r="L234" s="393"/>
      <c r="M234" s="392">
        <v>893</v>
      </c>
      <c r="N234" s="393">
        <v>0.8</v>
      </c>
      <c r="O234" s="392"/>
      <c r="P234" s="395"/>
      <c r="Q234" s="396"/>
      <c r="R234" s="393"/>
      <c r="S234" s="396"/>
      <c r="T234" s="393"/>
      <c r="U234" s="393"/>
      <c r="V234" s="393"/>
      <c r="W234" s="275">
        <f t="shared" si="3"/>
        <v>714.40000000000009</v>
      </c>
      <c r="X234" s="373"/>
    </row>
    <row r="235" spans="1:24" s="397" customFormat="1" ht="15.6">
      <c r="A235" s="391">
        <v>42018</v>
      </c>
      <c r="B235" s="398" t="s">
        <v>529</v>
      </c>
      <c r="C235" s="392"/>
      <c r="D235" s="393"/>
      <c r="E235" s="393"/>
      <c r="F235" s="393"/>
      <c r="G235" s="393"/>
      <c r="H235" s="393"/>
      <c r="I235" s="394"/>
      <c r="J235" s="393"/>
      <c r="K235" s="393"/>
      <c r="L235" s="393"/>
      <c r="M235" s="392">
        <v>602</v>
      </c>
      <c r="N235" s="393">
        <v>0.8</v>
      </c>
      <c r="O235" s="392"/>
      <c r="P235" s="395"/>
      <c r="Q235" s="396"/>
      <c r="R235" s="393"/>
      <c r="S235" s="396"/>
      <c r="T235" s="393"/>
      <c r="U235" s="393"/>
      <c r="V235" s="393"/>
      <c r="W235" s="275">
        <f t="shared" si="3"/>
        <v>481.6</v>
      </c>
      <c r="X235" s="373"/>
    </row>
    <row r="236" spans="1:24" s="397" customFormat="1" ht="15.6">
      <c r="A236" s="391">
        <v>42025</v>
      </c>
      <c r="B236" s="398" t="s">
        <v>529</v>
      </c>
      <c r="C236" s="392"/>
      <c r="D236" s="393"/>
      <c r="E236" s="393"/>
      <c r="F236" s="393"/>
      <c r="G236" s="393"/>
      <c r="H236" s="393"/>
      <c r="I236" s="394"/>
      <c r="J236" s="393"/>
      <c r="K236" s="393"/>
      <c r="L236" s="393"/>
      <c r="M236" s="392">
        <v>304</v>
      </c>
      <c r="N236" s="393">
        <v>0.8</v>
      </c>
      <c r="O236" s="392"/>
      <c r="P236" s="395"/>
      <c r="Q236" s="396"/>
      <c r="R236" s="393"/>
      <c r="S236" s="396"/>
      <c r="T236" s="393"/>
      <c r="U236" s="393"/>
      <c r="V236" s="393"/>
      <c r="W236" s="275">
        <f t="shared" si="3"/>
        <v>243.20000000000002</v>
      </c>
      <c r="X236" s="373"/>
    </row>
    <row r="237" spans="1:24" s="397" customFormat="1" ht="15.6">
      <c r="A237" s="391">
        <v>42032</v>
      </c>
      <c r="B237" s="398" t="s">
        <v>529</v>
      </c>
      <c r="C237" s="392"/>
      <c r="D237" s="393"/>
      <c r="E237" s="393"/>
      <c r="F237" s="393"/>
      <c r="G237" s="393"/>
      <c r="H237" s="393"/>
      <c r="I237" s="394"/>
      <c r="J237" s="393"/>
      <c r="K237" s="393"/>
      <c r="L237" s="393"/>
      <c r="M237" s="392">
        <v>956</v>
      </c>
      <c r="N237" s="393">
        <v>0.8</v>
      </c>
      <c r="O237" s="392"/>
      <c r="P237" s="395"/>
      <c r="Q237" s="396"/>
      <c r="R237" s="393"/>
      <c r="S237" s="396"/>
      <c r="T237" s="393"/>
      <c r="U237" s="393"/>
      <c r="V237" s="393"/>
      <c r="W237" s="275">
        <f t="shared" si="3"/>
        <v>764.80000000000007</v>
      </c>
      <c r="X237" s="378">
        <f>SUM(W234:W237)</f>
        <v>2204</v>
      </c>
    </row>
    <row r="238" spans="1:24" s="397" customFormat="1" ht="15.6">
      <c r="A238" s="391">
        <v>42039</v>
      </c>
      <c r="B238" s="398" t="s">
        <v>529</v>
      </c>
      <c r="C238" s="392"/>
      <c r="D238" s="393"/>
      <c r="E238" s="393"/>
      <c r="F238" s="393"/>
      <c r="G238" s="393"/>
      <c r="H238" s="393"/>
      <c r="I238" s="394"/>
      <c r="J238" s="393"/>
      <c r="K238" s="393"/>
      <c r="L238" s="393"/>
      <c r="M238" s="392">
        <v>1030</v>
      </c>
      <c r="N238" s="393">
        <v>0.8</v>
      </c>
      <c r="O238" s="392"/>
      <c r="P238" s="395"/>
      <c r="Q238" s="396"/>
      <c r="R238" s="393"/>
      <c r="S238" s="396"/>
      <c r="T238" s="393"/>
      <c r="U238" s="393"/>
      <c r="V238" s="393"/>
      <c r="W238" s="275">
        <f t="shared" si="3"/>
        <v>824</v>
      </c>
      <c r="X238" s="373"/>
    </row>
    <row r="239" spans="1:24" s="397" customFormat="1" ht="15.6">
      <c r="A239" s="391">
        <v>42040</v>
      </c>
      <c r="B239" s="398" t="s">
        <v>529</v>
      </c>
      <c r="C239" s="392"/>
      <c r="D239" s="393"/>
      <c r="E239" s="393"/>
      <c r="F239" s="393"/>
      <c r="G239" s="393"/>
      <c r="H239" s="393"/>
      <c r="I239" s="394"/>
      <c r="J239" s="393"/>
      <c r="K239" s="393"/>
      <c r="L239" s="393"/>
      <c r="M239" s="392"/>
      <c r="N239" s="393"/>
      <c r="O239" s="392"/>
      <c r="P239" s="395"/>
      <c r="Q239" s="396"/>
      <c r="R239" s="393"/>
      <c r="S239" s="396">
        <v>10</v>
      </c>
      <c r="T239" s="393">
        <v>85</v>
      </c>
      <c r="U239" s="393"/>
      <c r="V239" s="393"/>
      <c r="W239" s="275">
        <f t="shared" si="3"/>
        <v>850</v>
      </c>
      <c r="X239" s="373"/>
    </row>
    <row r="240" spans="1:24" s="397" customFormat="1" ht="15.6">
      <c r="A240" s="391">
        <v>42046</v>
      </c>
      <c r="B240" s="398" t="s">
        <v>529</v>
      </c>
      <c r="C240" s="392"/>
      <c r="D240" s="393"/>
      <c r="E240" s="393"/>
      <c r="F240" s="393"/>
      <c r="G240" s="393"/>
      <c r="H240" s="393"/>
      <c r="I240" s="394"/>
      <c r="J240" s="393"/>
      <c r="K240" s="393"/>
      <c r="L240" s="393"/>
      <c r="M240" s="392">
        <v>250</v>
      </c>
      <c r="N240" s="393">
        <v>0.8</v>
      </c>
      <c r="O240" s="392"/>
      <c r="P240" s="395"/>
      <c r="Q240" s="396"/>
      <c r="R240" s="393"/>
      <c r="S240" s="396"/>
      <c r="T240" s="393"/>
      <c r="U240" s="393"/>
      <c r="V240" s="393"/>
      <c r="W240" s="275">
        <f t="shared" si="3"/>
        <v>200</v>
      </c>
      <c r="X240" s="373"/>
    </row>
    <row r="241" spans="1:24" s="397" customFormat="1" ht="15.6">
      <c r="A241" s="391">
        <v>42053</v>
      </c>
      <c r="B241" s="398" t="s">
        <v>529</v>
      </c>
      <c r="C241" s="392"/>
      <c r="D241" s="393"/>
      <c r="E241" s="393"/>
      <c r="F241" s="393"/>
      <c r="G241" s="393"/>
      <c r="H241" s="393"/>
      <c r="I241" s="394"/>
      <c r="J241" s="393"/>
      <c r="K241" s="393"/>
      <c r="L241" s="393"/>
      <c r="M241" s="392">
        <v>642</v>
      </c>
      <c r="N241" s="393">
        <v>0.8</v>
      </c>
      <c r="O241" s="392"/>
      <c r="P241" s="395"/>
      <c r="Q241" s="396"/>
      <c r="R241" s="393"/>
      <c r="S241" s="396"/>
      <c r="T241" s="393"/>
      <c r="U241" s="393"/>
      <c r="V241" s="393"/>
      <c r="W241" s="275">
        <f t="shared" si="3"/>
        <v>513.6</v>
      </c>
      <c r="X241" s="373"/>
    </row>
    <row r="242" spans="1:24" s="397" customFormat="1" ht="15.6">
      <c r="A242" s="391">
        <v>42053</v>
      </c>
      <c r="B242" s="398" t="s">
        <v>529</v>
      </c>
      <c r="C242" s="392"/>
      <c r="D242" s="393"/>
      <c r="E242" s="393"/>
      <c r="F242" s="393"/>
      <c r="G242" s="393"/>
      <c r="H242" s="393"/>
      <c r="I242" s="394"/>
      <c r="J242" s="393"/>
      <c r="K242" s="393"/>
      <c r="L242" s="393"/>
      <c r="M242" s="392"/>
      <c r="N242" s="393"/>
      <c r="O242" s="392"/>
      <c r="P242" s="395"/>
      <c r="Q242" s="396">
        <v>2</v>
      </c>
      <c r="R242" s="393">
        <v>175</v>
      </c>
      <c r="S242" s="396"/>
      <c r="T242" s="393"/>
      <c r="U242" s="393"/>
      <c r="V242" s="393"/>
      <c r="W242" s="275">
        <f t="shared" si="3"/>
        <v>350</v>
      </c>
      <c r="X242" s="373"/>
    </row>
    <row r="243" spans="1:24" s="397" customFormat="1" ht="15.6">
      <c r="A243" s="391">
        <v>42060</v>
      </c>
      <c r="B243" s="398" t="s">
        <v>529</v>
      </c>
      <c r="C243" s="392"/>
      <c r="D243" s="393"/>
      <c r="E243" s="393"/>
      <c r="F243" s="393"/>
      <c r="G243" s="393"/>
      <c r="H243" s="393"/>
      <c r="I243" s="394"/>
      <c r="J243" s="393"/>
      <c r="K243" s="393"/>
      <c r="L243" s="393"/>
      <c r="M243" s="392">
        <v>308</v>
      </c>
      <c r="N243" s="393">
        <v>0.8</v>
      </c>
      <c r="O243" s="392"/>
      <c r="P243" s="395"/>
      <c r="Q243" s="396"/>
      <c r="R243" s="393"/>
      <c r="S243" s="396"/>
      <c r="T243" s="393"/>
      <c r="U243" s="393"/>
      <c r="V243" s="393"/>
      <c r="W243" s="275">
        <f t="shared" si="3"/>
        <v>246.4</v>
      </c>
      <c r="X243" s="378">
        <f>SUM(W238:W243)</f>
        <v>2984</v>
      </c>
    </row>
    <row r="244" spans="1:24" s="397" customFormat="1" ht="15.6">
      <c r="A244" s="391">
        <v>42070</v>
      </c>
      <c r="B244" s="398" t="s">
        <v>529</v>
      </c>
      <c r="C244" s="392"/>
      <c r="D244" s="393"/>
      <c r="E244" s="393"/>
      <c r="F244" s="393"/>
      <c r="G244" s="393"/>
      <c r="H244" s="393"/>
      <c r="I244" s="394"/>
      <c r="J244" s="393"/>
      <c r="K244" s="393"/>
      <c r="L244" s="393"/>
      <c r="M244" s="392"/>
      <c r="N244" s="393"/>
      <c r="O244" s="392">
        <v>450</v>
      </c>
      <c r="P244" s="395">
        <v>1.39</v>
      </c>
      <c r="Q244" s="396"/>
      <c r="R244" s="393"/>
      <c r="S244" s="396"/>
      <c r="T244" s="393"/>
      <c r="U244" s="393"/>
      <c r="V244" s="393">
        <v>40.659999999999997</v>
      </c>
      <c r="W244" s="275">
        <f t="shared" si="3"/>
        <v>666.16</v>
      </c>
      <c r="X244" s="373"/>
    </row>
    <row r="245" spans="1:24" s="397" customFormat="1" ht="15.6">
      <c r="A245" s="391">
        <v>42073</v>
      </c>
      <c r="B245" s="398" t="s">
        <v>529</v>
      </c>
      <c r="C245" s="392"/>
      <c r="D245" s="393"/>
      <c r="E245" s="393"/>
      <c r="F245" s="393"/>
      <c r="G245" s="393"/>
      <c r="H245" s="393"/>
      <c r="I245" s="394"/>
      <c r="J245" s="393"/>
      <c r="K245" s="393"/>
      <c r="L245" s="393"/>
      <c r="M245" s="392">
        <v>907</v>
      </c>
      <c r="N245" s="393">
        <v>0.8</v>
      </c>
      <c r="O245" s="392"/>
      <c r="P245" s="395"/>
      <c r="Q245" s="396"/>
      <c r="R245" s="393"/>
      <c r="S245" s="396"/>
      <c r="T245" s="393"/>
      <c r="U245" s="393"/>
      <c r="V245" s="393"/>
      <c r="W245" s="275">
        <f t="shared" si="3"/>
        <v>725.6</v>
      </c>
      <c r="X245" s="373"/>
    </row>
    <row r="246" spans="1:24" s="397" customFormat="1" ht="15.6">
      <c r="A246" s="391">
        <v>42074</v>
      </c>
      <c r="B246" s="398" t="s">
        <v>529</v>
      </c>
      <c r="C246" s="392"/>
      <c r="D246" s="393"/>
      <c r="E246" s="393"/>
      <c r="F246" s="393"/>
      <c r="G246" s="393"/>
      <c r="H246" s="393"/>
      <c r="I246" s="394"/>
      <c r="J246" s="393"/>
      <c r="K246" s="393"/>
      <c r="L246" s="393"/>
      <c r="M246" s="392">
        <v>289</v>
      </c>
      <c r="N246" s="393">
        <v>0.8</v>
      </c>
      <c r="O246" s="392"/>
      <c r="P246" s="395"/>
      <c r="Q246" s="396"/>
      <c r="R246" s="393"/>
      <c r="S246" s="396"/>
      <c r="T246" s="393"/>
      <c r="U246" s="393"/>
      <c r="V246" s="393"/>
      <c r="W246" s="275">
        <f t="shared" si="3"/>
        <v>231.20000000000002</v>
      </c>
      <c r="X246" s="373"/>
    </row>
    <row r="247" spans="1:24" s="397" customFormat="1" ht="15.6">
      <c r="A247" s="391">
        <v>42081</v>
      </c>
      <c r="B247" s="398" t="s">
        <v>529</v>
      </c>
      <c r="C247" s="392"/>
      <c r="D247" s="393"/>
      <c r="E247" s="393"/>
      <c r="F247" s="393"/>
      <c r="G247" s="393"/>
      <c r="H247" s="393"/>
      <c r="I247" s="394"/>
      <c r="J247" s="393"/>
      <c r="K247" s="393"/>
      <c r="L247" s="393"/>
      <c r="M247" s="392">
        <v>1205</v>
      </c>
      <c r="N247" s="393">
        <v>0.8</v>
      </c>
      <c r="O247" s="392"/>
      <c r="P247" s="395"/>
      <c r="Q247" s="396"/>
      <c r="R247" s="393"/>
      <c r="S247" s="396"/>
      <c r="T247" s="393"/>
      <c r="U247" s="393"/>
      <c r="V247" s="393"/>
      <c r="W247" s="275">
        <f t="shared" si="3"/>
        <v>964</v>
      </c>
      <c r="X247" s="373"/>
    </row>
    <row r="248" spans="1:24" s="397" customFormat="1" ht="15.6">
      <c r="A248" s="391">
        <v>42088</v>
      </c>
      <c r="B248" s="398" t="s">
        <v>529</v>
      </c>
      <c r="C248" s="392"/>
      <c r="D248" s="393"/>
      <c r="E248" s="393"/>
      <c r="F248" s="393"/>
      <c r="G248" s="393"/>
      <c r="H248" s="393"/>
      <c r="I248" s="394"/>
      <c r="J248" s="393"/>
      <c r="K248" s="393"/>
      <c r="L248" s="393"/>
      <c r="M248" s="392">
        <v>234</v>
      </c>
      <c r="N248" s="393">
        <v>0.8</v>
      </c>
      <c r="O248" s="392"/>
      <c r="P248" s="395"/>
      <c r="Q248" s="396"/>
      <c r="R248" s="393"/>
      <c r="S248" s="396"/>
      <c r="T248" s="393"/>
      <c r="U248" s="393"/>
      <c r="V248" s="393"/>
      <c r="W248" s="275">
        <f t="shared" si="3"/>
        <v>187.20000000000002</v>
      </c>
      <c r="X248" s="373"/>
    </row>
    <row r="249" spans="1:24" s="397" customFormat="1" ht="15.6">
      <c r="A249" s="391">
        <v>42094</v>
      </c>
      <c r="B249" s="398" t="s">
        <v>529</v>
      </c>
      <c r="C249" s="392"/>
      <c r="D249" s="393"/>
      <c r="E249" s="393"/>
      <c r="F249" s="393"/>
      <c r="G249" s="393"/>
      <c r="H249" s="393"/>
      <c r="I249" s="394"/>
      <c r="J249" s="393"/>
      <c r="K249" s="393"/>
      <c r="L249" s="393"/>
      <c r="M249" s="392"/>
      <c r="N249" s="393"/>
      <c r="O249" s="392">
        <v>450</v>
      </c>
      <c r="P249" s="395">
        <v>1.39</v>
      </c>
      <c r="Q249" s="396"/>
      <c r="R249" s="393"/>
      <c r="S249" s="396"/>
      <c r="T249" s="393"/>
      <c r="U249" s="393"/>
      <c r="V249" s="393">
        <v>40.659999999999997</v>
      </c>
      <c r="W249" s="275">
        <f t="shared" si="3"/>
        <v>666.16</v>
      </c>
      <c r="X249" s="378">
        <f>SUM(W244:W249)</f>
        <v>3440.3199999999997</v>
      </c>
    </row>
    <row r="250" spans="1:24" s="397" customFormat="1" ht="15.6">
      <c r="A250" s="391">
        <v>42095</v>
      </c>
      <c r="B250" s="398" t="s">
        <v>529</v>
      </c>
      <c r="C250" s="392"/>
      <c r="D250" s="393"/>
      <c r="E250" s="393"/>
      <c r="F250" s="393"/>
      <c r="G250" s="393"/>
      <c r="H250" s="393"/>
      <c r="I250" s="394"/>
      <c r="J250" s="393"/>
      <c r="K250" s="393"/>
      <c r="L250" s="393"/>
      <c r="M250" s="392">
        <v>1244</v>
      </c>
      <c r="N250" s="393">
        <v>0.8</v>
      </c>
      <c r="O250" s="392"/>
      <c r="P250" s="395"/>
      <c r="Q250" s="396"/>
      <c r="R250" s="393"/>
      <c r="S250" s="396"/>
      <c r="T250" s="393"/>
      <c r="U250" s="393"/>
      <c r="V250" s="393"/>
      <c r="W250" s="275">
        <f t="shared" si="3"/>
        <v>995.2</v>
      </c>
      <c r="X250" s="373"/>
    </row>
    <row r="251" spans="1:24" s="397" customFormat="1" ht="15.6">
      <c r="A251" s="391">
        <v>42095</v>
      </c>
      <c r="B251" s="398" t="s">
        <v>529</v>
      </c>
      <c r="C251" s="392"/>
      <c r="D251" s="393"/>
      <c r="E251" s="393"/>
      <c r="F251" s="393"/>
      <c r="G251" s="393"/>
      <c r="H251" s="393"/>
      <c r="I251" s="394"/>
      <c r="J251" s="393"/>
      <c r="K251" s="393"/>
      <c r="L251" s="393"/>
      <c r="M251" s="392"/>
      <c r="N251" s="393"/>
      <c r="O251" s="392"/>
      <c r="P251" s="395"/>
      <c r="Q251" s="396"/>
      <c r="R251" s="393"/>
      <c r="S251" s="396">
        <v>5</v>
      </c>
      <c r="T251" s="393">
        <v>85</v>
      </c>
      <c r="U251" s="393"/>
      <c r="V251" s="393"/>
      <c r="W251" s="275">
        <f t="shared" si="3"/>
        <v>425</v>
      </c>
      <c r="X251" s="373"/>
    </row>
    <row r="252" spans="1:24" s="397" customFormat="1" ht="15.6">
      <c r="A252" s="391">
        <v>42096</v>
      </c>
      <c r="B252" s="398" t="s">
        <v>529</v>
      </c>
      <c r="C252" s="392"/>
      <c r="D252" s="393"/>
      <c r="E252" s="393"/>
      <c r="F252" s="393"/>
      <c r="G252" s="393"/>
      <c r="H252" s="393"/>
      <c r="I252" s="394"/>
      <c r="J252" s="393"/>
      <c r="K252" s="393"/>
      <c r="L252" s="393"/>
      <c r="M252" s="392"/>
      <c r="N252" s="393"/>
      <c r="O252" s="392"/>
      <c r="P252" s="395"/>
      <c r="Q252" s="396"/>
      <c r="R252" s="393"/>
      <c r="S252" s="396">
        <v>5</v>
      </c>
      <c r="T252" s="393">
        <v>85</v>
      </c>
      <c r="U252" s="393"/>
      <c r="V252" s="393"/>
      <c r="W252" s="275">
        <f t="shared" si="3"/>
        <v>425</v>
      </c>
      <c r="X252" s="373"/>
    </row>
    <row r="253" spans="1:24" s="397" customFormat="1" ht="15.6">
      <c r="A253" s="391">
        <v>42102</v>
      </c>
      <c r="B253" s="398" t="s">
        <v>529</v>
      </c>
      <c r="C253" s="392"/>
      <c r="D253" s="393"/>
      <c r="E253" s="393"/>
      <c r="F253" s="393"/>
      <c r="G253" s="393"/>
      <c r="H253" s="393"/>
      <c r="I253" s="394"/>
      <c r="J253" s="393"/>
      <c r="K253" s="393"/>
      <c r="L253" s="393"/>
      <c r="M253" s="392">
        <v>242</v>
      </c>
      <c r="N253" s="393">
        <v>0.8</v>
      </c>
      <c r="O253" s="392"/>
      <c r="P253" s="395"/>
      <c r="Q253" s="396"/>
      <c r="R253" s="393"/>
      <c r="S253" s="396"/>
      <c r="T253" s="393"/>
      <c r="U253" s="393"/>
      <c r="V253" s="393"/>
      <c r="W253" s="275">
        <f t="shared" si="3"/>
        <v>193.60000000000002</v>
      </c>
      <c r="X253" s="373"/>
    </row>
    <row r="254" spans="1:24" s="397" customFormat="1" ht="15.6">
      <c r="A254" s="391">
        <v>42109</v>
      </c>
      <c r="B254" s="398" t="s">
        <v>529</v>
      </c>
      <c r="C254" s="392"/>
      <c r="D254" s="393"/>
      <c r="E254" s="393"/>
      <c r="F254" s="393"/>
      <c r="G254" s="393"/>
      <c r="H254" s="393"/>
      <c r="I254" s="394"/>
      <c r="J254" s="393"/>
      <c r="K254" s="393"/>
      <c r="L254" s="393"/>
      <c r="M254" s="392">
        <v>1263</v>
      </c>
      <c r="N254" s="393">
        <v>0.8</v>
      </c>
      <c r="O254" s="392"/>
      <c r="P254" s="395"/>
      <c r="Q254" s="396"/>
      <c r="R254" s="393"/>
      <c r="S254" s="396"/>
      <c r="T254" s="393"/>
      <c r="U254" s="393"/>
      <c r="V254" s="393"/>
      <c r="W254" s="275">
        <f t="shared" si="3"/>
        <v>1010.4000000000001</v>
      </c>
      <c r="X254" s="373"/>
    </row>
    <row r="255" spans="1:24" s="397" customFormat="1" ht="15.6">
      <c r="A255" s="391">
        <v>42116</v>
      </c>
      <c r="B255" s="398" t="s">
        <v>529</v>
      </c>
      <c r="C255" s="392"/>
      <c r="D255" s="393"/>
      <c r="E255" s="393"/>
      <c r="F255" s="393"/>
      <c r="G255" s="393"/>
      <c r="H255" s="393"/>
      <c r="I255" s="394"/>
      <c r="J255" s="393"/>
      <c r="K255" s="393"/>
      <c r="L255" s="393"/>
      <c r="M255" s="392">
        <v>728</v>
      </c>
      <c r="N255" s="393">
        <v>0.8</v>
      </c>
      <c r="O255" s="392"/>
      <c r="P255" s="395"/>
      <c r="Q255" s="396"/>
      <c r="R255" s="393"/>
      <c r="S255" s="396"/>
      <c r="T255" s="393"/>
      <c r="U255" s="393"/>
      <c r="V255" s="393"/>
      <c r="W255" s="275">
        <f t="shared" si="3"/>
        <v>582.4</v>
      </c>
      <c r="X255" s="373"/>
    </row>
    <row r="256" spans="1:24" s="397" customFormat="1" ht="15.6">
      <c r="A256" s="391">
        <v>42121</v>
      </c>
      <c r="B256" s="398" t="s">
        <v>529</v>
      </c>
      <c r="C256" s="392"/>
      <c r="D256" s="393"/>
      <c r="E256" s="393"/>
      <c r="F256" s="393"/>
      <c r="G256" s="393"/>
      <c r="H256" s="393"/>
      <c r="I256" s="394"/>
      <c r="J256" s="393"/>
      <c r="K256" s="393"/>
      <c r="L256" s="393"/>
      <c r="M256" s="392"/>
      <c r="N256" s="393"/>
      <c r="O256" s="392"/>
      <c r="P256" s="395"/>
      <c r="Q256" s="396">
        <v>2</v>
      </c>
      <c r="R256" s="393">
        <v>175</v>
      </c>
      <c r="S256" s="396"/>
      <c r="T256" s="393"/>
      <c r="U256" s="393"/>
      <c r="V256" s="393"/>
      <c r="W256" s="275">
        <f t="shared" si="3"/>
        <v>350</v>
      </c>
      <c r="X256" s="373"/>
    </row>
    <row r="257" spans="1:24" s="397" customFormat="1" ht="15.6">
      <c r="A257" s="391">
        <v>42123</v>
      </c>
      <c r="B257" s="398" t="s">
        <v>529</v>
      </c>
      <c r="C257" s="392"/>
      <c r="D257" s="393"/>
      <c r="E257" s="393"/>
      <c r="F257" s="393"/>
      <c r="G257" s="393"/>
      <c r="H257" s="393"/>
      <c r="I257" s="394"/>
      <c r="J257" s="393"/>
      <c r="K257" s="393"/>
      <c r="L257" s="393"/>
      <c r="M257" s="392">
        <v>335</v>
      </c>
      <c r="N257" s="393">
        <v>0.8</v>
      </c>
      <c r="O257" s="392"/>
      <c r="P257" s="395"/>
      <c r="Q257" s="396"/>
      <c r="R257" s="393"/>
      <c r="S257" s="396"/>
      <c r="T257" s="393"/>
      <c r="U257" s="393"/>
      <c r="V257" s="393"/>
      <c r="W257" s="275">
        <f t="shared" si="3"/>
        <v>268</v>
      </c>
      <c r="X257" s="378">
        <f>SUM(W250:W257)</f>
        <v>4249.6000000000004</v>
      </c>
    </row>
    <row r="258" spans="1:24" s="397" customFormat="1" ht="15.6">
      <c r="A258" s="391">
        <v>42130</v>
      </c>
      <c r="B258" s="398" t="s">
        <v>529</v>
      </c>
      <c r="C258" s="392"/>
      <c r="D258" s="393"/>
      <c r="E258" s="393"/>
      <c r="F258" s="393"/>
      <c r="G258" s="393"/>
      <c r="H258" s="393"/>
      <c r="I258" s="394"/>
      <c r="J258" s="393"/>
      <c r="K258" s="393"/>
      <c r="L258" s="393"/>
      <c r="M258" s="392">
        <v>1451</v>
      </c>
      <c r="N258" s="393">
        <v>0.8</v>
      </c>
      <c r="O258" s="392"/>
      <c r="P258" s="395"/>
      <c r="Q258" s="396"/>
      <c r="R258" s="393"/>
      <c r="S258" s="396"/>
      <c r="T258" s="393"/>
      <c r="U258" s="393"/>
      <c r="V258" s="393"/>
      <c r="W258" s="275">
        <f t="shared" si="3"/>
        <v>1160.8</v>
      </c>
      <c r="X258" s="373"/>
    </row>
    <row r="259" spans="1:24" s="397" customFormat="1" ht="15.6">
      <c r="A259" s="391">
        <v>42137</v>
      </c>
      <c r="B259" s="398" t="s">
        <v>529</v>
      </c>
      <c r="C259" s="392"/>
      <c r="D259" s="393"/>
      <c r="E259" s="393"/>
      <c r="F259" s="393"/>
      <c r="G259" s="393"/>
      <c r="H259" s="393"/>
      <c r="I259" s="394"/>
      <c r="J259" s="393"/>
      <c r="K259" s="393"/>
      <c r="L259" s="393"/>
      <c r="M259" s="392">
        <v>320</v>
      </c>
      <c r="N259" s="393">
        <v>0.8</v>
      </c>
      <c r="O259" s="392"/>
      <c r="P259" s="395"/>
      <c r="Q259" s="396"/>
      <c r="R259" s="393"/>
      <c r="S259" s="396"/>
      <c r="T259" s="393"/>
      <c r="U259" s="393"/>
      <c r="V259" s="393"/>
      <c r="W259" s="275">
        <f t="shared" si="3"/>
        <v>256</v>
      </c>
      <c r="X259" s="373"/>
    </row>
    <row r="260" spans="1:24" s="397" customFormat="1" ht="15.6">
      <c r="A260" s="391">
        <v>42144</v>
      </c>
      <c r="B260" s="398" t="s">
        <v>529</v>
      </c>
      <c r="C260" s="392"/>
      <c r="D260" s="393"/>
      <c r="E260" s="393"/>
      <c r="F260" s="393"/>
      <c r="G260" s="393"/>
      <c r="H260" s="393"/>
      <c r="I260" s="394"/>
      <c r="J260" s="393"/>
      <c r="K260" s="393"/>
      <c r="L260" s="393"/>
      <c r="M260" s="392">
        <v>918</v>
      </c>
      <c r="N260" s="393">
        <v>0.8</v>
      </c>
      <c r="O260" s="392"/>
      <c r="P260" s="395"/>
      <c r="Q260" s="396"/>
      <c r="R260" s="393"/>
      <c r="S260" s="396"/>
      <c r="T260" s="393"/>
      <c r="U260" s="393"/>
      <c r="V260" s="393"/>
      <c r="W260" s="275">
        <f t="shared" si="3"/>
        <v>734.40000000000009</v>
      </c>
      <c r="X260" s="373"/>
    </row>
    <row r="261" spans="1:24" s="397" customFormat="1" ht="15.6">
      <c r="A261" s="391">
        <v>42151</v>
      </c>
      <c r="B261" s="398" t="s">
        <v>529</v>
      </c>
      <c r="C261" s="392"/>
      <c r="D261" s="393"/>
      <c r="E261" s="393"/>
      <c r="F261" s="393"/>
      <c r="G261" s="393"/>
      <c r="H261" s="393"/>
      <c r="I261" s="394"/>
      <c r="J261" s="393"/>
      <c r="K261" s="393"/>
      <c r="L261" s="393"/>
      <c r="M261" s="392">
        <v>320</v>
      </c>
      <c r="N261" s="393">
        <v>0.8</v>
      </c>
      <c r="O261" s="392"/>
      <c r="P261" s="395"/>
      <c r="Q261" s="396"/>
      <c r="R261" s="393"/>
      <c r="S261" s="396"/>
      <c r="T261" s="393"/>
      <c r="U261" s="393"/>
      <c r="V261" s="393"/>
      <c r="W261" s="275">
        <f t="shared" si="3"/>
        <v>256</v>
      </c>
      <c r="X261" s="373"/>
    </row>
    <row r="262" spans="1:24" s="397" customFormat="1" ht="15.6">
      <c r="A262" s="391">
        <v>42153</v>
      </c>
      <c r="B262" s="398" t="s">
        <v>529</v>
      </c>
      <c r="C262" s="392"/>
      <c r="D262" s="393"/>
      <c r="E262" s="393"/>
      <c r="F262" s="393"/>
      <c r="G262" s="393"/>
      <c r="H262" s="393"/>
      <c r="I262" s="394"/>
      <c r="J262" s="393"/>
      <c r="K262" s="393"/>
      <c r="L262" s="393"/>
      <c r="M262" s="392">
        <v>606</v>
      </c>
      <c r="N262" s="393">
        <v>0.8</v>
      </c>
      <c r="O262" s="392"/>
      <c r="P262" s="395"/>
      <c r="Q262" s="396"/>
      <c r="R262" s="393"/>
      <c r="S262" s="396"/>
      <c r="T262" s="393"/>
      <c r="U262" s="393"/>
      <c r="V262" s="393"/>
      <c r="W262" s="275">
        <f t="shared" si="3"/>
        <v>484.8</v>
      </c>
      <c r="X262" s="378">
        <f>SUM(W258:W262)</f>
        <v>2892</v>
      </c>
    </row>
    <row r="263" spans="1:24" s="397" customFormat="1" ht="15.6">
      <c r="A263" s="391">
        <v>42164</v>
      </c>
      <c r="B263" s="398" t="s">
        <v>529</v>
      </c>
      <c r="C263" s="392"/>
      <c r="D263" s="393"/>
      <c r="E263" s="393"/>
      <c r="F263" s="393"/>
      <c r="G263" s="393"/>
      <c r="H263" s="393"/>
      <c r="I263" s="394"/>
      <c r="J263" s="393"/>
      <c r="K263" s="393"/>
      <c r="L263" s="393"/>
      <c r="M263" s="392">
        <v>723</v>
      </c>
      <c r="N263" s="393">
        <v>0.8</v>
      </c>
      <c r="O263" s="392"/>
      <c r="P263" s="395"/>
      <c r="Q263" s="396"/>
      <c r="R263" s="393"/>
      <c r="S263" s="396"/>
      <c r="T263" s="393"/>
      <c r="U263" s="393"/>
      <c r="V263" s="393"/>
      <c r="W263" s="275">
        <f t="shared" si="3"/>
        <v>578.4</v>
      </c>
      <c r="X263" s="373"/>
    </row>
    <row r="264" spans="1:24" s="397" customFormat="1" ht="15.6">
      <c r="A264" s="391">
        <v>42165</v>
      </c>
      <c r="B264" s="398" t="s">
        <v>529</v>
      </c>
      <c r="C264" s="392"/>
      <c r="D264" s="393"/>
      <c r="E264" s="393"/>
      <c r="F264" s="393"/>
      <c r="G264" s="393"/>
      <c r="H264" s="393"/>
      <c r="I264" s="394"/>
      <c r="J264" s="393"/>
      <c r="K264" s="393"/>
      <c r="L264" s="393"/>
      <c r="M264" s="392">
        <v>316</v>
      </c>
      <c r="N264" s="393">
        <v>0.8</v>
      </c>
      <c r="O264" s="392"/>
      <c r="P264" s="395"/>
      <c r="Q264" s="396"/>
      <c r="R264" s="393"/>
      <c r="S264" s="396"/>
      <c r="T264" s="393"/>
      <c r="U264" s="393"/>
      <c r="V264" s="393"/>
      <c r="W264" s="275">
        <f t="shared" si="3"/>
        <v>252.8</v>
      </c>
      <c r="X264" s="373"/>
    </row>
    <row r="265" spans="1:24" s="397" customFormat="1" ht="15.6">
      <c r="A265" s="391">
        <v>42166</v>
      </c>
      <c r="B265" s="398" t="s">
        <v>529</v>
      </c>
      <c r="C265" s="392"/>
      <c r="D265" s="393"/>
      <c r="E265" s="393"/>
      <c r="F265" s="393"/>
      <c r="G265" s="393"/>
      <c r="H265" s="393"/>
      <c r="I265" s="394"/>
      <c r="J265" s="393"/>
      <c r="K265" s="393"/>
      <c r="L265" s="393"/>
      <c r="M265" s="392"/>
      <c r="N265" s="393"/>
      <c r="O265" s="392">
        <v>450</v>
      </c>
      <c r="P265" s="395">
        <v>1.39</v>
      </c>
      <c r="Q265" s="396"/>
      <c r="R265" s="393"/>
      <c r="S265" s="396"/>
      <c r="T265" s="393"/>
      <c r="U265" s="393"/>
      <c r="V265" s="393">
        <v>40.659999999999997</v>
      </c>
      <c r="W265" s="275">
        <f t="shared" ref="W265:W304" si="4">C265*D265+E265*F265+G265*H265+I265*J265+K265*L265+M265*N265+O265*P265+Q265*R265+S265*T265+U265+V265</f>
        <v>666.16</v>
      </c>
      <c r="X265" s="373"/>
    </row>
    <row r="266" spans="1:24" s="397" customFormat="1" ht="15.6">
      <c r="A266" s="391">
        <v>42172</v>
      </c>
      <c r="B266" s="398" t="s">
        <v>529</v>
      </c>
      <c r="C266" s="392"/>
      <c r="D266" s="393"/>
      <c r="E266" s="393"/>
      <c r="F266" s="393"/>
      <c r="G266" s="393"/>
      <c r="H266" s="393"/>
      <c r="I266" s="394"/>
      <c r="J266" s="393"/>
      <c r="K266" s="393"/>
      <c r="L266" s="393"/>
      <c r="M266" s="392">
        <v>336</v>
      </c>
      <c r="N266" s="393">
        <v>0.8</v>
      </c>
      <c r="O266" s="392"/>
      <c r="P266" s="395"/>
      <c r="Q266" s="396"/>
      <c r="R266" s="393"/>
      <c r="S266" s="396"/>
      <c r="T266" s="393"/>
      <c r="U266" s="393"/>
      <c r="V266" s="393"/>
      <c r="W266" s="275">
        <f t="shared" si="4"/>
        <v>268.8</v>
      </c>
      <c r="X266" s="373"/>
    </row>
    <row r="267" spans="1:24" s="397" customFormat="1" ht="15.6">
      <c r="A267" s="391">
        <v>42179</v>
      </c>
      <c r="B267" s="398" t="s">
        <v>529</v>
      </c>
      <c r="C267" s="392"/>
      <c r="D267" s="393"/>
      <c r="E267" s="393"/>
      <c r="F267" s="393"/>
      <c r="G267" s="393"/>
      <c r="H267" s="393"/>
      <c r="I267" s="394"/>
      <c r="J267" s="393"/>
      <c r="K267" s="393"/>
      <c r="L267" s="393"/>
      <c r="M267" s="392">
        <v>771</v>
      </c>
      <c r="N267" s="393">
        <v>0.8</v>
      </c>
      <c r="O267" s="392"/>
      <c r="P267" s="395"/>
      <c r="Q267" s="396"/>
      <c r="R267" s="393"/>
      <c r="S267" s="396"/>
      <c r="T267" s="393"/>
      <c r="U267" s="393"/>
      <c r="V267" s="393"/>
      <c r="W267" s="275">
        <f t="shared" si="4"/>
        <v>616.80000000000007</v>
      </c>
      <c r="X267" s="373"/>
    </row>
    <row r="268" spans="1:24" s="397" customFormat="1" ht="15.6">
      <c r="A268" s="391">
        <v>42184</v>
      </c>
      <c r="B268" s="398" t="s">
        <v>529</v>
      </c>
      <c r="C268" s="392"/>
      <c r="D268" s="393"/>
      <c r="E268" s="393"/>
      <c r="F268" s="393"/>
      <c r="G268" s="393"/>
      <c r="H268" s="393"/>
      <c r="I268" s="394"/>
      <c r="J268" s="393"/>
      <c r="K268" s="393"/>
      <c r="L268" s="393"/>
      <c r="M268" s="392"/>
      <c r="N268" s="393"/>
      <c r="O268" s="392"/>
      <c r="P268" s="395"/>
      <c r="Q268" s="396">
        <v>2</v>
      </c>
      <c r="R268" s="393">
        <v>175</v>
      </c>
      <c r="S268" s="396"/>
      <c r="T268" s="393"/>
      <c r="U268" s="393"/>
      <c r="V268" s="393"/>
      <c r="W268" s="275">
        <f t="shared" si="4"/>
        <v>350</v>
      </c>
      <c r="X268" s="373"/>
    </row>
    <row r="269" spans="1:24" s="397" customFormat="1" ht="15.6">
      <c r="A269" s="391">
        <v>42185</v>
      </c>
      <c r="B269" s="398" t="s">
        <v>529</v>
      </c>
      <c r="C269" s="392"/>
      <c r="D269" s="393"/>
      <c r="E269" s="393"/>
      <c r="F269" s="393"/>
      <c r="G269" s="393"/>
      <c r="H269" s="393"/>
      <c r="I269" s="394"/>
      <c r="J269" s="393"/>
      <c r="K269" s="393"/>
      <c r="L269" s="393"/>
      <c r="M269" s="392"/>
      <c r="N269" s="393"/>
      <c r="O269" s="392">
        <v>450</v>
      </c>
      <c r="P269" s="395">
        <v>1.39</v>
      </c>
      <c r="Q269" s="396"/>
      <c r="R269" s="393"/>
      <c r="S269" s="396"/>
      <c r="T269" s="393"/>
      <c r="U269" s="393"/>
      <c r="V269" s="393">
        <v>40.659999999999997</v>
      </c>
      <c r="W269" s="275">
        <f t="shared" si="4"/>
        <v>666.16</v>
      </c>
      <c r="X269" s="378">
        <f>SUM(W263:W269)</f>
        <v>3399.12</v>
      </c>
    </row>
    <row r="270" spans="1:24" s="397" customFormat="1" ht="15.6">
      <c r="A270" s="391">
        <v>42186</v>
      </c>
      <c r="B270" s="398" t="s">
        <v>529</v>
      </c>
      <c r="C270" s="392"/>
      <c r="D270" s="393"/>
      <c r="E270" s="393"/>
      <c r="F270" s="393"/>
      <c r="G270" s="393"/>
      <c r="H270" s="393"/>
      <c r="I270" s="394"/>
      <c r="J270" s="393"/>
      <c r="K270" s="393"/>
      <c r="L270" s="393"/>
      <c r="M270" s="392">
        <v>669</v>
      </c>
      <c r="N270" s="393">
        <v>0.8</v>
      </c>
      <c r="O270" s="392"/>
      <c r="P270" s="395"/>
      <c r="Q270" s="396"/>
      <c r="R270" s="393"/>
      <c r="S270" s="396"/>
      <c r="T270" s="393"/>
      <c r="U270" s="393"/>
      <c r="V270" s="393"/>
      <c r="W270" s="275">
        <f t="shared" si="4"/>
        <v>535.20000000000005</v>
      </c>
      <c r="X270" s="373"/>
    </row>
    <row r="271" spans="1:24" s="397" customFormat="1" ht="15.6">
      <c r="A271" s="391">
        <v>42193</v>
      </c>
      <c r="B271" s="398" t="s">
        <v>529</v>
      </c>
      <c r="C271" s="392"/>
      <c r="D271" s="393"/>
      <c r="E271" s="393"/>
      <c r="F271" s="393"/>
      <c r="G271" s="393"/>
      <c r="H271" s="393"/>
      <c r="I271" s="394"/>
      <c r="J271" s="393"/>
      <c r="K271" s="393"/>
      <c r="L271" s="393"/>
      <c r="M271" s="392">
        <v>565</v>
      </c>
      <c r="N271" s="393">
        <v>0.8</v>
      </c>
      <c r="O271" s="392"/>
      <c r="P271" s="395"/>
      <c r="Q271" s="396"/>
      <c r="R271" s="393"/>
      <c r="S271" s="396"/>
      <c r="T271" s="393"/>
      <c r="U271" s="393"/>
      <c r="V271" s="393"/>
      <c r="W271" s="275">
        <f t="shared" si="4"/>
        <v>452</v>
      </c>
      <c r="X271" s="373"/>
    </row>
    <row r="272" spans="1:24" s="397" customFormat="1" ht="15.6">
      <c r="A272" s="391">
        <v>42200</v>
      </c>
      <c r="B272" s="398" t="s">
        <v>529</v>
      </c>
      <c r="C272" s="392"/>
      <c r="D272" s="393"/>
      <c r="E272" s="393"/>
      <c r="F272" s="393"/>
      <c r="G272" s="393"/>
      <c r="H272" s="393"/>
      <c r="I272" s="394"/>
      <c r="J272" s="393"/>
      <c r="K272" s="393"/>
      <c r="L272" s="393"/>
      <c r="M272" s="392">
        <v>698</v>
      </c>
      <c r="N272" s="393">
        <v>0.8</v>
      </c>
      <c r="O272" s="392"/>
      <c r="P272" s="395"/>
      <c r="Q272" s="396"/>
      <c r="R272" s="393"/>
      <c r="S272" s="396"/>
      <c r="T272" s="393"/>
      <c r="U272" s="393"/>
      <c r="V272" s="393"/>
      <c r="W272" s="275">
        <f t="shared" si="4"/>
        <v>558.4</v>
      </c>
      <c r="X272" s="373"/>
    </row>
    <row r="273" spans="1:24" s="397" customFormat="1" ht="15.6">
      <c r="A273" s="391">
        <v>42202</v>
      </c>
      <c r="B273" s="398" t="s">
        <v>529</v>
      </c>
      <c r="C273" s="392"/>
      <c r="D273" s="393"/>
      <c r="E273" s="393"/>
      <c r="F273" s="393"/>
      <c r="G273" s="393"/>
      <c r="H273" s="393"/>
      <c r="I273" s="394"/>
      <c r="J273" s="393"/>
      <c r="K273" s="393"/>
      <c r="L273" s="393"/>
      <c r="M273" s="392"/>
      <c r="N273" s="393"/>
      <c r="O273" s="392"/>
      <c r="P273" s="395"/>
      <c r="Q273" s="396"/>
      <c r="R273" s="393"/>
      <c r="S273" s="396">
        <v>5</v>
      </c>
      <c r="T273" s="393">
        <v>85</v>
      </c>
      <c r="U273" s="393"/>
      <c r="V273" s="393"/>
      <c r="W273" s="275">
        <f t="shared" si="4"/>
        <v>425</v>
      </c>
      <c r="X273" s="373"/>
    </row>
    <row r="274" spans="1:24" s="397" customFormat="1" ht="15.6">
      <c r="A274" s="391">
        <v>42207</v>
      </c>
      <c r="B274" s="398" t="s">
        <v>529</v>
      </c>
      <c r="C274" s="392"/>
      <c r="D274" s="393"/>
      <c r="E274" s="393"/>
      <c r="F274" s="393"/>
      <c r="G274" s="393"/>
      <c r="H274" s="393"/>
      <c r="I274" s="394"/>
      <c r="J274" s="393"/>
      <c r="K274" s="393"/>
      <c r="L274" s="393"/>
      <c r="M274" s="392">
        <v>585</v>
      </c>
      <c r="N274" s="393">
        <v>0.8</v>
      </c>
      <c r="O274" s="392"/>
      <c r="P274" s="395"/>
      <c r="Q274" s="396"/>
      <c r="R274" s="393"/>
      <c r="S274" s="396"/>
      <c r="T274" s="393"/>
      <c r="U274" s="393"/>
      <c r="V274" s="393"/>
      <c r="W274" s="275">
        <f t="shared" si="4"/>
        <v>468</v>
      </c>
      <c r="X274" s="373"/>
    </row>
    <row r="275" spans="1:24" s="397" customFormat="1" ht="15.6">
      <c r="A275" s="391">
        <v>42214</v>
      </c>
      <c r="B275" s="398" t="s">
        <v>529</v>
      </c>
      <c r="C275" s="392"/>
      <c r="D275" s="393"/>
      <c r="E275" s="393"/>
      <c r="F275" s="393"/>
      <c r="G275" s="393"/>
      <c r="H275" s="393"/>
      <c r="I275" s="394"/>
      <c r="J275" s="393"/>
      <c r="K275" s="393"/>
      <c r="L275" s="393"/>
      <c r="M275" s="392">
        <v>685</v>
      </c>
      <c r="N275" s="393">
        <v>0.8</v>
      </c>
      <c r="O275" s="392"/>
      <c r="P275" s="395"/>
      <c r="Q275" s="396"/>
      <c r="R275" s="393"/>
      <c r="S275" s="396"/>
      <c r="T275" s="393"/>
      <c r="U275" s="393"/>
      <c r="V275" s="393"/>
      <c r="W275" s="275">
        <f t="shared" si="4"/>
        <v>548</v>
      </c>
      <c r="X275" s="378">
        <f>SUM(W270:W275)</f>
        <v>2986.6</v>
      </c>
    </row>
    <row r="276" spans="1:24" s="397" customFormat="1" ht="15.6">
      <c r="A276" s="391">
        <v>42221</v>
      </c>
      <c r="B276" s="398" t="s">
        <v>529</v>
      </c>
      <c r="C276" s="392"/>
      <c r="D276" s="393"/>
      <c r="E276" s="393"/>
      <c r="F276" s="393"/>
      <c r="G276" s="393"/>
      <c r="H276" s="393"/>
      <c r="I276" s="394"/>
      <c r="J276" s="393"/>
      <c r="K276" s="393"/>
      <c r="L276" s="393"/>
      <c r="M276" s="392">
        <v>606</v>
      </c>
      <c r="N276" s="393">
        <v>0.8</v>
      </c>
      <c r="O276" s="392"/>
      <c r="P276" s="395"/>
      <c r="Q276" s="396"/>
      <c r="R276" s="393"/>
      <c r="S276" s="396"/>
      <c r="T276" s="393"/>
      <c r="U276" s="393"/>
      <c r="V276" s="393"/>
      <c r="W276" s="275">
        <f t="shared" si="4"/>
        <v>484.8</v>
      </c>
      <c r="X276" s="373"/>
    </row>
    <row r="277" spans="1:24" s="397" customFormat="1" ht="15.6">
      <c r="A277" s="398">
        <v>42228</v>
      </c>
      <c r="B277" s="398" t="s">
        <v>529</v>
      </c>
      <c r="C277" s="392"/>
      <c r="D277" s="393"/>
      <c r="E277" s="393"/>
      <c r="F277" s="393"/>
      <c r="G277" s="393"/>
      <c r="H277" s="393"/>
      <c r="I277" s="394"/>
      <c r="J277" s="393"/>
      <c r="K277" s="393"/>
      <c r="L277" s="393"/>
      <c r="M277" s="392">
        <v>907</v>
      </c>
      <c r="N277" s="393">
        <v>0.8</v>
      </c>
      <c r="O277" s="392"/>
      <c r="P277" s="395"/>
      <c r="Q277" s="396"/>
      <c r="R277" s="393"/>
      <c r="S277" s="396"/>
      <c r="T277" s="393"/>
      <c r="U277" s="393"/>
      <c r="V277" s="393"/>
      <c r="W277" s="275">
        <f t="shared" si="4"/>
        <v>725.6</v>
      </c>
      <c r="X277" s="373"/>
    </row>
    <row r="278" spans="1:24" s="397" customFormat="1" ht="15.6">
      <c r="A278" s="391">
        <v>42234</v>
      </c>
      <c r="B278" s="398" t="s">
        <v>529</v>
      </c>
      <c r="C278" s="392"/>
      <c r="D278" s="393"/>
      <c r="E278" s="393"/>
      <c r="F278" s="393"/>
      <c r="G278" s="393"/>
      <c r="H278" s="393"/>
      <c r="I278" s="394"/>
      <c r="J278" s="393"/>
      <c r="K278" s="393"/>
      <c r="L278" s="393"/>
      <c r="M278" s="392"/>
      <c r="N278" s="393"/>
      <c r="O278" s="392">
        <v>450</v>
      </c>
      <c r="P278" s="395">
        <v>1.39</v>
      </c>
      <c r="Q278" s="396"/>
      <c r="R278" s="393"/>
      <c r="S278" s="396"/>
      <c r="T278" s="393"/>
      <c r="U278" s="393"/>
      <c r="V278" s="393">
        <v>40.659999999999997</v>
      </c>
      <c r="W278" s="275">
        <f t="shared" si="4"/>
        <v>666.16</v>
      </c>
      <c r="X278" s="373"/>
    </row>
    <row r="279" spans="1:24" s="397" customFormat="1" ht="15.6">
      <c r="A279" s="391">
        <v>42235</v>
      </c>
      <c r="B279" s="398" t="s">
        <v>529</v>
      </c>
      <c r="C279" s="392"/>
      <c r="D279" s="393"/>
      <c r="E279" s="393"/>
      <c r="F279" s="393"/>
      <c r="G279" s="393"/>
      <c r="H279" s="393"/>
      <c r="I279" s="394"/>
      <c r="J279" s="393"/>
      <c r="K279" s="393"/>
      <c r="L279" s="393"/>
      <c r="M279" s="392">
        <v>959</v>
      </c>
      <c r="N279" s="393">
        <v>0.8</v>
      </c>
      <c r="O279" s="392"/>
      <c r="P279" s="395"/>
      <c r="Q279" s="396"/>
      <c r="R279" s="393"/>
      <c r="S279" s="396"/>
      <c r="T279" s="393"/>
      <c r="U279" s="393"/>
      <c r="V279" s="393"/>
      <c r="W279" s="275">
        <f t="shared" si="4"/>
        <v>767.2</v>
      </c>
      <c r="X279" s="373"/>
    </row>
    <row r="280" spans="1:24" s="397" customFormat="1" ht="15.6">
      <c r="A280" s="391">
        <v>42242</v>
      </c>
      <c r="B280" s="398" t="s">
        <v>529</v>
      </c>
      <c r="C280" s="392"/>
      <c r="D280" s="393"/>
      <c r="E280" s="393"/>
      <c r="F280" s="393"/>
      <c r="G280" s="393"/>
      <c r="H280" s="393"/>
      <c r="I280" s="394"/>
      <c r="J280" s="393"/>
      <c r="K280" s="393"/>
      <c r="L280" s="393"/>
      <c r="M280" s="392">
        <v>995</v>
      </c>
      <c r="N280" s="393">
        <v>0.8</v>
      </c>
      <c r="O280" s="392"/>
      <c r="P280" s="395"/>
      <c r="Q280" s="396"/>
      <c r="R280" s="393"/>
      <c r="S280" s="396"/>
      <c r="T280" s="393"/>
      <c r="U280" s="393"/>
      <c r="V280" s="393"/>
      <c r="W280" s="275">
        <f t="shared" si="4"/>
        <v>796</v>
      </c>
      <c r="X280" s="378">
        <f>SUM(W276:W280)</f>
        <v>3439.76</v>
      </c>
    </row>
    <row r="281" spans="1:24" s="397" customFormat="1" ht="15.6">
      <c r="A281" s="391">
        <v>42249</v>
      </c>
      <c r="B281" s="398" t="s">
        <v>529</v>
      </c>
      <c r="C281" s="392"/>
      <c r="D281" s="393"/>
      <c r="E281" s="393"/>
      <c r="F281" s="393"/>
      <c r="G281" s="393"/>
      <c r="H281" s="393"/>
      <c r="I281" s="394"/>
      <c r="J281" s="393"/>
      <c r="K281" s="393"/>
      <c r="L281" s="393"/>
      <c r="M281" s="392">
        <v>764</v>
      </c>
      <c r="N281" s="393">
        <v>0.8</v>
      </c>
      <c r="O281" s="392"/>
      <c r="P281" s="395"/>
      <c r="Q281" s="396"/>
      <c r="R281" s="393"/>
      <c r="S281" s="396"/>
      <c r="T281" s="393"/>
      <c r="U281" s="393"/>
      <c r="V281" s="393"/>
      <c r="W281" s="275">
        <f t="shared" si="4"/>
        <v>611.20000000000005</v>
      </c>
      <c r="X281" s="373"/>
    </row>
    <row r="282" spans="1:24" s="397" customFormat="1" ht="15.6">
      <c r="A282" s="391">
        <v>42256</v>
      </c>
      <c r="B282" s="398" t="s">
        <v>529</v>
      </c>
      <c r="C282" s="392"/>
      <c r="D282" s="393"/>
      <c r="E282" s="393"/>
      <c r="F282" s="393"/>
      <c r="G282" s="393"/>
      <c r="H282" s="393"/>
      <c r="I282" s="394"/>
      <c r="J282" s="393"/>
      <c r="K282" s="393"/>
      <c r="L282" s="393"/>
      <c r="M282" s="392">
        <v>698</v>
      </c>
      <c r="N282" s="393">
        <v>0.8</v>
      </c>
      <c r="O282" s="392"/>
      <c r="P282" s="395"/>
      <c r="Q282" s="396"/>
      <c r="R282" s="393"/>
      <c r="S282" s="396"/>
      <c r="T282" s="393"/>
      <c r="U282" s="393"/>
      <c r="V282" s="393"/>
      <c r="W282" s="275">
        <f t="shared" si="4"/>
        <v>558.4</v>
      </c>
      <c r="X282" s="373"/>
    </row>
    <row r="283" spans="1:24" s="397" customFormat="1" ht="15.6">
      <c r="A283" s="391">
        <v>42256</v>
      </c>
      <c r="B283" s="398" t="s">
        <v>529</v>
      </c>
      <c r="C283" s="392"/>
      <c r="D283" s="393"/>
      <c r="E283" s="393"/>
      <c r="F283" s="393"/>
      <c r="G283" s="393"/>
      <c r="H283" s="393"/>
      <c r="I283" s="394"/>
      <c r="J283" s="393"/>
      <c r="K283" s="393"/>
      <c r="L283" s="393"/>
      <c r="M283" s="392"/>
      <c r="N283" s="393"/>
      <c r="O283" s="392"/>
      <c r="P283" s="395"/>
      <c r="Q283" s="396">
        <v>3</v>
      </c>
      <c r="R283" s="393">
        <v>175</v>
      </c>
      <c r="S283" s="396"/>
      <c r="T283" s="393"/>
      <c r="U283" s="393"/>
      <c r="V283" s="393"/>
      <c r="W283" s="275">
        <f t="shared" si="4"/>
        <v>525</v>
      </c>
      <c r="X283" s="373"/>
    </row>
    <row r="284" spans="1:24" s="397" customFormat="1" ht="15.6">
      <c r="A284" s="391">
        <v>42263</v>
      </c>
      <c r="B284" s="398" t="s">
        <v>529</v>
      </c>
      <c r="C284" s="392"/>
      <c r="D284" s="393"/>
      <c r="E284" s="393"/>
      <c r="F284" s="393"/>
      <c r="G284" s="393"/>
      <c r="H284" s="393"/>
      <c r="I284" s="394"/>
      <c r="J284" s="393"/>
      <c r="K284" s="393"/>
      <c r="L284" s="393"/>
      <c r="M284" s="392">
        <v>703</v>
      </c>
      <c r="N284" s="393">
        <v>0.8</v>
      </c>
      <c r="O284" s="392"/>
      <c r="P284" s="395"/>
      <c r="Q284" s="396"/>
      <c r="R284" s="393"/>
      <c r="S284" s="396"/>
      <c r="T284" s="393"/>
      <c r="U284" s="393"/>
      <c r="V284" s="393"/>
      <c r="W284" s="275">
        <f t="shared" si="4"/>
        <v>562.4</v>
      </c>
      <c r="X284" s="373"/>
    </row>
    <row r="285" spans="1:24" s="397" customFormat="1" ht="15.6">
      <c r="A285" s="391">
        <v>42270</v>
      </c>
      <c r="B285" s="398" t="s">
        <v>529</v>
      </c>
      <c r="C285" s="392"/>
      <c r="D285" s="393"/>
      <c r="E285" s="393"/>
      <c r="F285" s="393"/>
      <c r="G285" s="393"/>
      <c r="H285" s="393"/>
      <c r="I285" s="394"/>
      <c r="J285" s="393"/>
      <c r="K285" s="393"/>
      <c r="L285" s="393"/>
      <c r="M285" s="392">
        <v>692</v>
      </c>
      <c r="N285" s="393">
        <v>0.8</v>
      </c>
      <c r="O285" s="392"/>
      <c r="P285" s="395"/>
      <c r="Q285" s="396"/>
      <c r="R285" s="393"/>
      <c r="S285" s="396"/>
      <c r="T285" s="393"/>
      <c r="U285" s="393"/>
      <c r="V285" s="393"/>
      <c r="W285" s="275">
        <f t="shared" si="4"/>
        <v>553.6</v>
      </c>
      <c r="X285" s="373"/>
    </row>
    <row r="286" spans="1:24" s="397" customFormat="1" ht="15.6">
      <c r="A286" s="391">
        <v>42270</v>
      </c>
      <c r="B286" s="398" t="s">
        <v>529</v>
      </c>
      <c r="C286" s="392"/>
      <c r="D286" s="393"/>
      <c r="E286" s="393"/>
      <c r="F286" s="393"/>
      <c r="G286" s="393"/>
      <c r="H286" s="393"/>
      <c r="I286" s="394"/>
      <c r="J286" s="393"/>
      <c r="K286" s="393"/>
      <c r="L286" s="393"/>
      <c r="M286" s="415"/>
      <c r="N286" s="393"/>
      <c r="O286" s="392"/>
      <c r="P286" s="395"/>
      <c r="Q286" s="396"/>
      <c r="R286" s="393"/>
      <c r="S286" s="396">
        <v>10</v>
      </c>
      <c r="T286" s="393">
        <v>85</v>
      </c>
      <c r="U286" s="393"/>
      <c r="V286" s="393"/>
      <c r="W286" s="275">
        <f t="shared" si="4"/>
        <v>850</v>
      </c>
      <c r="X286" s="373"/>
    </row>
    <row r="287" spans="1:24" s="397" customFormat="1" ht="15.6">
      <c r="A287" s="391">
        <v>42275</v>
      </c>
      <c r="B287" s="398" t="s">
        <v>529</v>
      </c>
      <c r="C287" s="392"/>
      <c r="D287" s="393"/>
      <c r="E287" s="393"/>
      <c r="F287" s="393"/>
      <c r="G287" s="393"/>
      <c r="H287" s="393"/>
      <c r="I287" s="394"/>
      <c r="J287" s="393"/>
      <c r="K287" s="393"/>
      <c r="L287" s="393"/>
      <c r="M287" s="392"/>
      <c r="N287" s="393"/>
      <c r="O287" s="392">
        <v>450</v>
      </c>
      <c r="P287" s="395">
        <v>1.39</v>
      </c>
      <c r="Q287" s="396"/>
      <c r="R287" s="393"/>
      <c r="S287" s="396"/>
      <c r="T287" s="393"/>
      <c r="U287" s="393"/>
      <c r="V287" s="393">
        <v>40.659999999999997</v>
      </c>
      <c r="W287" s="275">
        <f t="shared" si="4"/>
        <v>666.16</v>
      </c>
      <c r="X287" s="373"/>
    </row>
    <row r="288" spans="1:24" s="397" customFormat="1" ht="15.6">
      <c r="A288" s="391">
        <v>42277</v>
      </c>
      <c r="B288" s="398" t="s">
        <v>529</v>
      </c>
      <c r="C288" s="392"/>
      <c r="D288" s="393"/>
      <c r="E288" s="393"/>
      <c r="F288" s="393"/>
      <c r="G288" s="393"/>
      <c r="H288" s="393"/>
      <c r="I288" s="394"/>
      <c r="J288" s="393"/>
      <c r="K288" s="393"/>
      <c r="L288" s="393"/>
      <c r="M288" s="392">
        <v>706</v>
      </c>
      <c r="N288" s="393">
        <v>0.8</v>
      </c>
      <c r="O288" s="392"/>
      <c r="P288" s="395"/>
      <c r="Q288" s="396"/>
      <c r="R288" s="393"/>
      <c r="S288" s="396"/>
      <c r="T288" s="393"/>
      <c r="U288" s="393"/>
      <c r="V288" s="393"/>
      <c r="W288" s="275">
        <f t="shared" si="4"/>
        <v>564.80000000000007</v>
      </c>
      <c r="X288" s="378">
        <f>SUM(W281:W288)</f>
        <v>4891.5600000000004</v>
      </c>
    </row>
    <row r="289" spans="1:24" s="397" customFormat="1" ht="15.6">
      <c r="A289" s="391">
        <v>42284</v>
      </c>
      <c r="B289" s="398" t="s">
        <v>529</v>
      </c>
      <c r="C289" s="392"/>
      <c r="D289" s="393"/>
      <c r="E289" s="393"/>
      <c r="F289" s="393"/>
      <c r="G289" s="393"/>
      <c r="H289" s="393"/>
      <c r="I289" s="394"/>
      <c r="J289" s="393"/>
      <c r="K289" s="393"/>
      <c r="L289" s="393"/>
      <c r="M289" s="392">
        <v>690</v>
      </c>
      <c r="N289" s="393">
        <v>0.8</v>
      </c>
      <c r="O289" s="392"/>
      <c r="P289" s="395"/>
      <c r="Q289" s="396"/>
      <c r="R289" s="393"/>
      <c r="S289" s="396"/>
      <c r="T289" s="393"/>
      <c r="U289" s="393"/>
      <c r="V289" s="393"/>
      <c r="W289" s="275">
        <f t="shared" si="4"/>
        <v>552</v>
      </c>
      <c r="X289" s="373"/>
    </row>
    <row r="290" spans="1:24" s="397" customFormat="1" ht="15.6">
      <c r="A290" s="391">
        <v>42291</v>
      </c>
      <c r="B290" s="398" t="s">
        <v>529</v>
      </c>
      <c r="C290" s="392"/>
      <c r="D290" s="393"/>
      <c r="E290" s="393"/>
      <c r="F290" s="393"/>
      <c r="G290" s="393"/>
      <c r="H290" s="393"/>
      <c r="I290" s="394"/>
      <c r="J290" s="393"/>
      <c r="K290" s="393"/>
      <c r="L290" s="393"/>
      <c r="M290" s="392">
        <v>725</v>
      </c>
      <c r="N290" s="393">
        <v>0.8</v>
      </c>
      <c r="O290" s="392"/>
      <c r="P290" s="395"/>
      <c r="Q290" s="396"/>
      <c r="R290" s="393"/>
      <c r="S290" s="396"/>
      <c r="T290" s="393"/>
      <c r="U290" s="393"/>
      <c r="V290" s="393"/>
      <c r="W290" s="275">
        <f t="shared" si="4"/>
        <v>580</v>
      </c>
      <c r="X290" s="373"/>
    </row>
    <row r="291" spans="1:24" s="397" customFormat="1" ht="15.6">
      <c r="A291" s="391">
        <v>42298</v>
      </c>
      <c r="B291" s="398" t="s">
        <v>529</v>
      </c>
      <c r="C291" s="392"/>
      <c r="D291" s="393"/>
      <c r="E291" s="393"/>
      <c r="F291" s="393"/>
      <c r="G291" s="393"/>
      <c r="H291" s="393"/>
      <c r="I291" s="394"/>
      <c r="J291" s="393"/>
      <c r="K291" s="393"/>
      <c r="L291" s="393"/>
      <c r="M291" s="392">
        <v>718</v>
      </c>
      <c r="N291" s="393">
        <v>0.8</v>
      </c>
      <c r="O291" s="392"/>
      <c r="P291" s="395"/>
      <c r="Q291" s="396"/>
      <c r="R291" s="393"/>
      <c r="S291" s="396"/>
      <c r="T291" s="393"/>
      <c r="U291" s="393"/>
      <c r="V291" s="393"/>
      <c r="W291" s="275">
        <f t="shared" si="4"/>
        <v>574.4</v>
      </c>
      <c r="X291" s="373"/>
    </row>
    <row r="292" spans="1:24" s="397" customFormat="1" ht="15.6">
      <c r="A292" s="391">
        <v>42300</v>
      </c>
      <c r="B292" s="398" t="s">
        <v>529</v>
      </c>
      <c r="C292" s="392"/>
      <c r="D292" s="393"/>
      <c r="E292" s="393"/>
      <c r="F292" s="393"/>
      <c r="G292" s="393"/>
      <c r="H292" s="393"/>
      <c r="I292" s="394"/>
      <c r="J292" s="393"/>
      <c r="K292" s="393"/>
      <c r="L292" s="393"/>
      <c r="M292" s="392"/>
      <c r="N292" s="393"/>
      <c r="O292" s="392"/>
      <c r="P292" s="395"/>
      <c r="Q292" s="396"/>
      <c r="R292" s="393"/>
      <c r="S292" s="396"/>
      <c r="T292" s="393"/>
      <c r="U292" s="393">
        <v>37.5</v>
      </c>
      <c r="V292" s="393"/>
      <c r="W292" s="275">
        <f t="shared" si="4"/>
        <v>37.5</v>
      </c>
      <c r="X292" s="373"/>
    </row>
    <row r="293" spans="1:24" s="397" customFormat="1" ht="15.6">
      <c r="A293" s="391">
        <v>42305</v>
      </c>
      <c r="B293" s="398" t="s">
        <v>529</v>
      </c>
      <c r="C293" s="392"/>
      <c r="D293" s="393"/>
      <c r="E293" s="393"/>
      <c r="F293" s="393"/>
      <c r="G293" s="393"/>
      <c r="H293" s="393"/>
      <c r="I293" s="394"/>
      <c r="J293" s="393"/>
      <c r="K293" s="393"/>
      <c r="L293" s="393"/>
      <c r="M293" s="392">
        <v>719</v>
      </c>
      <c r="N293" s="393">
        <v>0.8</v>
      </c>
      <c r="O293" s="392"/>
      <c r="P293" s="395"/>
      <c r="Q293" s="396"/>
      <c r="R293" s="393"/>
      <c r="S293" s="396"/>
      <c r="T293" s="393"/>
      <c r="U293" s="393"/>
      <c r="V293" s="393"/>
      <c r="W293" s="275">
        <f t="shared" si="4"/>
        <v>575.20000000000005</v>
      </c>
      <c r="X293" s="378">
        <f>SUM(W289:W293)</f>
        <v>2319.1000000000004</v>
      </c>
    </row>
    <row r="294" spans="1:24" s="397" customFormat="1" ht="15.6">
      <c r="A294" s="391">
        <v>42312</v>
      </c>
      <c r="B294" s="398" t="s">
        <v>529</v>
      </c>
      <c r="C294" s="392"/>
      <c r="D294" s="393"/>
      <c r="E294" s="393"/>
      <c r="F294" s="393"/>
      <c r="G294" s="393"/>
      <c r="H294" s="393"/>
      <c r="I294" s="394"/>
      <c r="J294" s="393"/>
      <c r="K294" s="393"/>
      <c r="L294" s="393"/>
      <c r="M294" s="392">
        <v>558</v>
      </c>
      <c r="N294" s="393">
        <v>0.8</v>
      </c>
      <c r="O294" s="392"/>
      <c r="P294" s="395"/>
      <c r="Q294" s="396"/>
      <c r="R294" s="393"/>
      <c r="S294" s="396"/>
      <c r="T294" s="393"/>
      <c r="U294" s="393"/>
      <c r="V294" s="393"/>
      <c r="W294" s="275">
        <f t="shared" si="4"/>
        <v>446.40000000000003</v>
      </c>
      <c r="X294" s="373"/>
    </row>
    <row r="295" spans="1:24" s="397" customFormat="1" ht="15.6">
      <c r="A295" s="391">
        <v>42319</v>
      </c>
      <c r="B295" s="398" t="s">
        <v>529</v>
      </c>
      <c r="C295" s="392"/>
      <c r="D295" s="393"/>
      <c r="E295" s="393"/>
      <c r="F295" s="393"/>
      <c r="G295" s="393"/>
      <c r="H295" s="393"/>
      <c r="I295" s="394"/>
      <c r="J295" s="393"/>
      <c r="K295" s="393"/>
      <c r="L295" s="393"/>
      <c r="M295" s="392">
        <v>905</v>
      </c>
      <c r="N295" s="393">
        <v>0.8</v>
      </c>
      <c r="O295" s="392"/>
      <c r="P295" s="395"/>
      <c r="Q295" s="396"/>
      <c r="R295" s="393"/>
      <c r="S295" s="396"/>
      <c r="T295" s="393"/>
      <c r="U295" s="393"/>
      <c r="V295" s="393"/>
      <c r="W295" s="275">
        <f t="shared" si="4"/>
        <v>724</v>
      </c>
      <c r="X295" s="373"/>
    </row>
    <row r="296" spans="1:24" s="397" customFormat="1" ht="15.6">
      <c r="A296" s="391">
        <v>42319</v>
      </c>
      <c r="B296" s="398" t="s">
        <v>529</v>
      </c>
      <c r="C296" s="392"/>
      <c r="D296" s="393"/>
      <c r="E296" s="393"/>
      <c r="F296" s="393"/>
      <c r="G296" s="393"/>
      <c r="H296" s="393"/>
      <c r="I296" s="394"/>
      <c r="J296" s="393"/>
      <c r="K296" s="393"/>
      <c r="L296" s="393"/>
      <c r="M296" s="392"/>
      <c r="N296" s="393"/>
      <c r="O296" s="392"/>
      <c r="P296" s="395"/>
      <c r="Q296" s="396"/>
      <c r="R296" s="393"/>
      <c r="S296" s="396">
        <v>5</v>
      </c>
      <c r="T296" s="393">
        <v>85</v>
      </c>
      <c r="U296" s="393"/>
      <c r="V296" s="393"/>
      <c r="W296" s="275">
        <f t="shared" si="4"/>
        <v>425</v>
      </c>
      <c r="X296" s="373"/>
    </row>
    <row r="297" spans="1:24" s="397" customFormat="1" ht="15.6">
      <c r="A297" s="391">
        <v>42326</v>
      </c>
      <c r="B297" s="398" t="s">
        <v>529</v>
      </c>
      <c r="C297" s="392"/>
      <c r="D297" s="393"/>
      <c r="E297" s="393"/>
      <c r="F297" s="393"/>
      <c r="G297" s="393"/>
      <c r="H297" s="393"/>
      <c r="I297" s="394"/>
      <c r="J297" s="393"/>
      <c r="K297" s="393"/>
      <c r="L297" s="393"/>
      <c r="M297" s="392">
        <v>723</v>
      </c>
      <c r="N297" s="393">
        <v>0.8</v>
      </c>
      <c r="O297" s="392"/>
      <c r="P297" s="395"/>
      <c r="Q297" s="396"/>
      <c r="R297" s="393"/>
      <c r="S297" s="396"/>
      <c r="T297" s="393"/>
      <c r="U297" s="393"/>
      <c r="V297" s="393"/>
      <c r="W297" s="275">
        <f t="shared" si="4"/>
        <v>578.4</v>
      </c>
      <c r="X297" s="373"/>
    </row>
    <row r="298" spans="1:24" s="397" customFormat="1" ht="15.6">
      <c r="A298" s="391">
        <v>42332</v>
      </c>
      <c r="B298" s="398" t="s">
        <v>529</v>
      </c>
      <c r="C298" s="392"/>
      <c r="D298" s="393"/>
      <c r="E298" s="393"/>
      <c r="F298" s="393"/>
      <c r="G298" s="393"/>
      <c r="H298" s="393"/>
      <c r="I298" s="394"/>
      <c r="J298" s="393"/>
      <c r="K298" s="393"/>
      <c r="L298" s="393"/>
      <c r="M298" s="392"/>
      <c r="N298" s="393"/>
      <c r="O298" s="392">
        <v>450</v>
      </c>
      <c r="P298" s="395">
        <v>1.39</v>
      </c>
      <c r="Q298" s="396"/>
      <c r="R298" s="393"/>
      <c r="S298" s="396"/>
      <c r="T298" s="393"/>
      <c r="U298" s="393"/>
      <c r="V298" s="393">
        <v>40.659999999999997</v>
      </c>
      <c r="W298" s="275">
        <f t="shared" si="4"/>
        <v>666.16</v>
      </c>
      <c r="X298" s="373"/>
    </row>
    <row r="299" spans="1:24" s="397" customFormat="1" ht="15.6">
      <c r="A299" s="391">
        <v>42333</v>
      </c>
      <c r="B299" s="398" t="s">
        <v>529</v>
      </c>
      <c r="C299" s="392"/>
      <c r="D299" s="393"/>
      <c r="E299" s="393"/>
      <c r="F299" s="393"/>
      <c r="G299" s="393"/>
      <c r="H299" s="393"/>
      <c r="I299" s="394"/>
      <c r="J299" s="393"/>
      <c r="K299" s="393"/>
      <c r="L299" s="393"/>
      <c r="M299" s="392">
        <v>913</v>
      </c>
      <c r="N299" s="393">
        <v>0.8</v>
      </c>
      <c r="O299" s="392"/>
      <c r="P299" s="395"/>
      <c r="Q299" s="396"/>
      <c r="R299" s="393"/>
      <c r="S299" s="396"/>
      <c r="T299" s="393"/>
      <c r="U299" s="393"/>
      <c r="V299" s="393"/>
      <c r="W299" s="275">
        <f t="shared" si="4"/>
        <v>730.40000000000009</v>
      </c>
      <c r="X299" s="378">
        <f>SUM(W294:W299)</f>
        <v>3570.36</v>
      </c>
    </row>
    <row r="300" spans="1:24" s="397" customFormat="1" ht="15.6">
      <c r="A300" s="391">
        <v>42340</v>
      </c>
      <c r="B300" s="398" t="s">
        <v>529</v>
      </c>
      <c r="C300" s="392"/>
      <c r="D300" s="393"/>
      <c r="E300" s="393"/>
      <c r="F300" s="393"/>
      <c r="G300" s="393"/>
      <c r="H300" s="393"/>
      <c r="I300" s="394"/>
      <c r="J300" s="393"/>
      <c r="K300" s="393"/>
      <c r="L300" s="393"/>
      <c r="M300" s="392">
        <v>612</v>
      </c>
      <c r="N300" s="393">
        <v>0.8</v>
      </c>
      <c r="O300" s="392"/>
      <c r="P300" s="395"/>
      <c r="Q300" s="396"/>
      <c r="R300" s="393"/>
      <c r="S300" s="396"/>
      <c r="T300" s="393"/>
      <c r="U300" s="393"/>
      <c r="V300" s="393"/>
      <c r="W300" s="275">
        <f t="shared" si="4"/>
        <v>489.6</v>
      </c>
      <c r="X300" s="373"/>
    </row>
    <row r="301" spans="1:24" s="397" customFormat="1" ht="15.6">
      <c r="A301" s="391">
        <v>42347</v>
      </c>
      <c r="B301" s="398" t="s">
        <v>529</v>
      </c>
      <c r="C301" s="392"/>
      <c r="D301" s="393"/>
      <c r="E301" s="393"/>
      <c r="F301" s="393"/>
      <c r="G301" s="393"/>
      <c r="H301" s="393"/>
      <c r="I301" s="394"/>
      <c r="J301" s="393"/>
      <c r="K301" s="393"/>
      <c r="L301" s="393"/>
      <c r="M301" s="392">
        <v>675</v>
      </c>
      <c r="N301" s="393">
        <v>0.8</v>
      </c>
      <c r="O301" s="392"/>
      <c r="P301" s="395"/>
      <c r="Q301" s="396"/>
      <c r="R301" s="393"/>
      <c r="S301" s="396"/>
      <c r="T301" s="393"/>
      <c r="U301" s="393"/>
      <c r="V301" s="393"/>
      <c r="W301" s="275">
        <f t="shared" si="4"/>
        <v>540</v>
      </c>
      <c r="X301" s="373"/>
    </row>
    <row r="302" spans="1:24" s="397" customFormat="1" ht="15.6">
      <c r="A302" s="391">
        <v>42354</v>
      </c>
      <c r="B302" s="398" t="s">
        <v>529</v>
      </c>
      <c r="C302" s="392"/>
      <c r="D302" s="393"/>
      <c r="E302" s="393"/>
      <c r="F302" s="393"/>
      <c r="G302" s="393"/>
      <c r="H302" s="393"/>
      <c r="I302" s="394"/>
      <c r="J302" s="393"/>
      <c r="K302" s="393"/>
      <c r="L302" s="393"/>
      <c r="M302" s="392">
        <v>711</v>
      </c>
      <c r="N302" s="393">
        <v>0.8</v>
      </c>
      <c r="O302" s="392"/>
      <c r="P302" s="395"/>
      <c r="Q302" s="396"/>
      <c r="R302" s="393"/>
      <c r="S302" s="396"/>
      <c r="T302" s="393"/>
      <c r="U302" s="393"/>
      <c r="V302" s="393"/>
      <c r="W302" s="275">
        <f t="shared" si="4"/>
        <v>568.80000000000007</v>
      </c>
      <c r="X302" s="373"/>
    </row>
    <row r="303" spans="1:24" s="397" customFormat="1" ht="15.6">
      <c r="A303" s="391">
        <v>42361</v>
      </c>
      <c r="B303" s="398" t="s">
        <v>529</v>
      </c>
      <c r="C303" s="392"/>
      <c r="D303" s="393"/>
      <c r="E303" s="393"/>
      <c r="F303" s="393"/>
      <c r="G303" s="393"/>
      <c r="H303" s="393"/>
      <c r="I303" s="394"/>
      <c r="J303" s="393"/>
      <c r="K303" s="393"/>
      <c r="L303" s="393"/>
      <c r="M303" s="392">
        <v>683</v>
      </c>
      <c r="N303" s="393">
        <v>0.8</v>
      </c>
      <c r="O303" s="392"/>
      <c r="P303" s="395"/>
      <c r="Q303" s="396"/>
      <c r="R303" s="393"/>
      <c r="S303" s="396"/>
      <c r="T303" s="393"/>
      <c r="U303" s="393"/>
      <c r="V303" s="393"/>
      <c r="W303" s="275">
        <f t="shared" si="4"/>
        <v>546.4</v>
      </c>
      <c r="X303" s="373"/>
    </row>
    <row r="304" spans="1:24" s="397" customFormat="1" ht="15.6">
      <c r="A304" s="391">
        <v>42368</v>
      </c>
      <c r="B304" s="398" t="s">
        <v>529</v>
      </c>
      <c r="C304" s="392"/>
      <c r="D304" s="393"/>
      <c r="E304" s="393"/>
      <c r="F304" s="393"/>
      <c r="G304" s="393"/>
      <c r="H304" s="393"/>
      <c r="I304" s="394"/>
      <c r="J304" s="393"/>
      <c r="K304" s="393"/>
      <c r="L304" s="393"/>
      <c r="M304" s="392">
        <v>634</v>
      </c>
      <c r="N304" s="393">
        <v>0.8</v>
      </c>
      <c r="O304" s="392"/>
      <c r="P304" s="395"/>
      <c r="Q304" s="396"/>
      <c r="R304" s="393"/>
      <c r="S304" s="396"/>
      <c r="T304" s="393"/>
      <c r="U304" s="393"/>
      <c r="V304" s="393"/>
      <c r="W304" s="275">
        <f t="shared" si="4"/>
        <v>507.20000000000005</v>
      </c>
      <c r="X304" s="378">
        <f>SUM(W300:W304)</f>
        <v>2652</v>
      </c>
    </row>
    <row r="305" spans="1:24" ht="13.8" thickBot="1">
      <c r="A305" s="416"/>
      <c r="B305" s="416"/>
      <c r="C305" s="417">
        <f>SUM(C9:C304)</f>
        <v>83675</v>
      </c>
      <c r="D305" s="418"/>
      <c r="E305" s="417">
        <f>SUM(E9:E304)</f>
        <v>113</v>
      </c>
      <c r="F305" s="418"/>
      <c r="G305" s="417">
        <f>SUM(G9:G304)</f>
        <v>336</v>
      </c>
      <c r="H305" s="418"/>
      <c r="I305" s="419">
        <f>SUM(I9:I304)</f>
        <v>223.916</v>
      </c>
      <c r="J305" s="418"/>
      <c r="K305" s="417">
        <f>SUM(K9:K304)</f>
        <v>24</v>
      </c>
      <c r="L305" s="418"/>
      <c r="M305" s="417">
        <f>SUM(M9:M304)</f>
        <v>36691</v>
      </c>
      <c r="N305" s="418"/>
      <c r="O305" s="417">
        <f>SUM(O9:O304)</f>
        <v>3150</v>
      </c>
      <c r="P305" s="420"/>
      <c r="Q305" s="417">
        <f>SUM(Q9:Q304)</f>
        <v>9</v>
      </c>
      <c r="R305" s="420"/>
      <c r="S305" s="417">
        <f>SUM(S9:S304)</f>
        <v>40</v>
      </c>
      <c r="T305" s="418"/>
      <c r="U305" s="421"/>
      <c r="V305" s="421"/>
      <c r="W305" s="422">
        <f>SUM(W9:W304)</f>
        <v>159041.39599999998</v>
      </c>
      <c r="X305" s="423">
        <f>SUM(X9:X304)</f>
        <v>159041.39600000001</v>
      </c>
    </row>
    <row r="306" spans="1:24" ht="13.8" thickTop="1">
      <c r="C306" s="424"/>
      <c r="D306" s="397"/>
      <c r="E306" s="397"/>
      <c r="F306" s="397"/>
      <c r="G306" s="397"/>
      <c r="H306" s="397"/>
      <c r="I306" s="425"/>
      <c r="J306" s="397"/>
      <c r="K306" s="397"/>
      <c r="L306" s="397"/>
      <c r="M306" s="424"/>
      <c r="N306" s="397"/>
      <c r="O306" s="424"/>
      <c r="P306" s="426"/>
      <c r="Q306" s="405"/>
      <c r="R306" s="397"/>
      <c r="S306" s="405"/>
      <c r="T306" s="397"/>
      <c r="U306" s="397"/>
      <c r="V306" s="427"/>
      <c r="W306" s="309"/>
    </row>
    <row r="307" spans="1:24">
      <c r="E307" s="373"/>
      <c r="G307" s="373"/>
    </row>
    <row r="308" spans="1:24" s="429" customFormat="1">
      <c r="A308" s="428" t="s">
        <v>42</v>
      </c>
      <c r="B308" s="428"/>
      <c r="C308" s="311">
        <f>C305</f>
        <v>83675</v>
      </c>
      <c r="E308" s="311">
        <f t="shared" ref="E308" si="5">E305</f>
        <v>113</v>
      </c>
      <c r="G308" s="311">
        <f t="shared" ref="G308" si="6">G305</f>
        <v>336</v>
      </c>
      <c r="I308" s="311">
        <f>I305*2000</f>
        <v>447832</v>
      </c>
      <c r="K308" s="311">
        <f>K305*100</f>
        <v>2400</v>
      </c>
      <c r="M308" s="311">
        <f>M305</f>
        <v>36691</v>
      </c>
      <c r="O308" s="311">
        <f t="shared" ref="O308" si="7">O305</f>
        <v>3150</v>
      </c>
      <c r="P308" s="430"/>
      <c r="Q308" s="311">
        <f>Q305*100</f>
        <v>900</v>
      </c>
      <c r="R308" s="430"/>
      <c r="S308" s="311">
        <f>S305</f>
        <v>40</v>
      </c>
      <c r="V308" s="431"/>
      <c r="W308" s="432"/>
    </row>
    <row r="309" spans="1:24" s="429" customFormat="1">
      <c r="A309" s="433" t="s">
        <v>43</v>
      </c>
      <c r="B309" s="433"/>
      <c r="C309" s="473" t="s">
        <v>44</v>
      </c>
      <c r="D309" s="473"/>
      <c r="E309" s="473" t="s">
        <v>44</v>
      </c>
      <c r="F309" s="473"/>
      <c r="G309" s="473" t="s">
        <v>44</v>
      </c>
      <c r="H309" s="473"/>
      <c r="I309" s="474" t="s">
        <v>45</v>
      </c>
      <c r="J309" s="473"/>
      <c r="K309" s="474" t="s">
        <v>45</v>
      </c>
      <c r="L309" s="473"/>
      <c r="M309" s="473" t="s">
        <v>44</v>
      </c>
      <c r="N309" s="473"/>
      <c r="O309" s="474" t="s">
        <v>45</v>
      </c>
      <c r="P309" s="473"/>
      <c r="Q309" s="474" t="s">
        <v>45</v>
      </c>
      <c r="R309" s="473"/>
      <c r="S309" s="434"/>
      <c r="T309" s="435"/>
      <c r="V309" s="431"/>
      <c r="W309" s="432"/>
    </row>
    <row r="310" spans="1:24" s="429" customFormat="1">
      <c r="A310" s="433" t="s">
        <v>46</v>
      </c>
      <c r="B310" s="436"/>
      <c r="C310" s="437"/>
      <c r="D310" s="438">
        <f>AVERAGE(D9:D304)</f>
        <v>1.1686868686868728</v>
      </c>
      <c r="E310" s="438"/>
      <c r="F310" s="438">
        <f>AVERAGE(F9:F304)</f>
        <v>1.3</v>
      </c>
      <c r="G310" s="438"/>
      <c r="H310" s="438">
        <f>AVERAGE(H9:H304)</f>
        <v>1.3000000000000003</v>
      </c>
      <c r="I310" s="438"/>
      <c r="J310" s="438">
        <f>AVERAGE(J9:J304)</f>
        <v>138.22222222222223</v>
      </c>
      <c r="K310" s="438"/>
      <c r="L310" s="438">
        <f>AVERAGE(L9:L304)</f>
        <v>120</v>
      </c>
      <c r="M310" s="437"/>
      <c r="N310" s="438">
        <f>AVERAGE(N9:N304)</f>
        <v>0.7999999999999996</v>
      </c>
      <c r="O310" s="437"/>
      <c r="P310" s="438">
        <f t="shared" ref="P310" si="8">AVERAGE(P9:P304)</f>
        <v>1.3900000000000001</v>
      </c>
      <c r="Q310" s="437"/>
      <c r="R310" s="438">
        <f t="shared" ref="R310" si="9">AVERAGE(R9:R304)</f>
        <v>175</v>
      </c>
      <c r="S310" s="437"/>
      <c r="T310" s="438">
        <f t="shared" ref="T310" si="10">AVERAGE(T9:T304)</f>
        <v>85</v>
      </c>
      <c r="V310" s="431"/>
      <c r="W310" s="432"/>
    </row>
    <row r="311" spans="1:24" s="429" customFormat="1">
      <c r="A311" s="433" t="s">
        <v>47</v>
      </c>
      <c r="B311" s="433"/>
      <c r="C311" s="475" t="s">
        <v>48</v>
      </c>
      <c r="D311" s="475"/>
      <c r="E311" s="475" t="s">
        <v>48</v>
      </c>
      <c r="F311" s="475"/>
      <c r="G311" s="475" t="s">
        <v>48</v>
      </c>
      <c r="H311" s="475"/>
      <c r="I311" s="475" t="s">
        <v>48</v>
      </c>
      <c r="J311" s="476"/>
      <c r="K311" s="475" t="s">
        <v>48</v>
      </c>
      <c r="L311" s="476"/>
      <c r="M311" s="475" t="s">
        <v>49</v>
      </c>
      <c r="N311" s="476"/>
      <c r="O311" s="475" t="s">
        <v>49</v>
      </c>
      <c r="P311" s="476"/>
      <c r="Q311" s="475" t="s">
        <v>49</v>
      </c>
      <c r="R311" s="476"/>
      <c r="S311" s="475" t="s">
        <v>49</v>
      </c>
      <c r="T311" s="476"/>
      <c r="V311" s="431"/>
      <c r="W311" s="432"/>
    </row>
    <row r="312" spans="1:24" s="429" customFormat="1">
      <c r="A312" s="433"/>
      <c r="B312" s="433"/>
      <c r="C312" s="439"/>
      <c r="I312" s="440"/>
      <c r="M312" s="439"/>
      <c r="O312" s="439"/>
      <c r="P312" s="430"/>
      <c r="Q312" s="441"/>
      <c r="S312" s="441"/>
      <c r="V312" s="431"/>
      <c r="W312" s="432"/>
    </row>
    <row r="313" spans="1:24" s="429" customFormat="1">
      <c r="A313" s="433"/>
      <c r="B313" s="433"/>
      <c r="C313" s="439"/>
      <c r="I313" s="440"/>
      <c r="M313" s="439"/>
      <c r="O313" s="439"/>
      <c r="P313" s="430"/>
      <c r="Q313" s="441"/>
      <c r="S313" s="441"/>
      <c r="V313" s="431"/>
      <c r="W313" s="432"/>
    </row>
    <row r="314" spans="1:24" s="429" customFormat="1">
      <c r="A314" s="442" t="s">
        <v>425</v>
      </c>
      <c r="B314" s="442"/>
      <c r="C314" s="474" t="s">
        <v>541</v>
      </c>
      <c r="D314" s="473"/>
      <c r="E314" s="474" t="s">
        <v>541</v>
      </c>
      <c r="F314" s="473"/>
      <c r="G314" s="474" t="s">
        <v>541</v>
      </c>
      <c r="H314" s="473"/>
      <c r="I314" s="477" t="s">
        <v>542</v>
      </c>
      <c r="J314" s="477"/>
      <c r="K314" s="474" t="s">
        <v>543</v>
      </c>
      <c r="L314" s="473"/>
      <c r="M314" s="474" t="s">
        <v>541</v>
      </c>
      <c r="N314" s="473"/>
      <c r="O314" s="474" t="s">
        <v>429</v>
      </c>
      <c r="P314" s="473"/>
      <c r="Q314" s="478" t="s">
        <v>54</v>
      </c>
      <c r="R314" s="478"/>
      <c r="S314" s="478" t="s">
        <v>433</v>
      </c>
      <c r="T314" s="478"/>
      <c r="V314" s="431"/>
      <c r="W314" s="432"/>
    </row>
    <row r="315" spans="1:24" s="429" customFormat="1">
      <c r="A315" s="433"/>
      <c r="B315" s="433"/>
      <c r="C315" s="439"/>
      <c r="I315" s="440"/>
      <c r="M315" s="439"/>
      <c r="O315" s="439"/>
      <c r="P315" s="430"/>
      <c r="Q315" s="441"/>
      <c r="S315" s="441"/>
      <c r="V315" s="431"/>
      <c r="W315" s="432"/>
    </row>
    <row r="316" spans="1:24" s="429" customFormat="1">
      <c r="A316" s="433" t="s">
        <v>434</v>
      </c>
      <c r="B316" s="436"/>
      <c r="C316" s="481">
        <f>C308</f>
        <v>83675</v>
      </c>
      <c r="D316" s="481"/>
      <c r="E316" s="481">
        <f>E308</f>
        <v>113</v>
      </c>
      <c r="F316" s="481"/>
      <c r="G316" s="481">
        <f>G308</f>
        <v>336</v>
      </c>
      <c r="H316" s="481"/>
      <c r="I316" s="481">
        <f>I308</f>
        <v>447832</v>
      </c>
      <c r="J316" s="481"/>
      <c r="K316" s="443"/>
      <c r="L316" s="444"/>
      <c r="M316" s="444"/>
      <c r="N316" s="444"/>
      <c r="O316" s="444"/>
      <c r="P316" s="445"/>
      <c r="Q316" s="444"/>
      <c r="R316" s="444"/>
      <c r="S316" s="444"/>
      <c r="T316" s="444"/>
      <c r="V316" s="431"/>
      <c r="W316" s="432"/>
    </row>
    <row r="317" spans="1:24" s="429" customFormat="1">
      <c r="A317" s="433" t="s">
        <v>435</v>
      </c>
      <c r="B317" s="446"/>
      <c r="C317" s="482">
        <f>0.1*C316/C318</f>
        <v>5.9506411473589962</v>
      </c>
      <c r="D317" s="482"/>
      <c r="E317" s="482">
        <f>0.1*E316/E318</f>
        <v>1.6266014106808695</v>
      </c>
      <c r="F317" s="482"/>
      <c r="G317" s="482">
        <f>0.1*G316/G318</f>
        <v>7.7011230804492321</v>
      </c>
      <c r="H317" s="482"/>
      <c r="I317" s="483">
        <f>0.933*I316/I318/15.24/8.34</f>
        <v>6.3643181296829532</v>
      </c>
      <c r="J317" s="483"/>
      <c r="K317" s="479" t="s">
        <v>57</v>
      </c>
      <c r="L317" s="479"/>
      <c r="M317" s="479" t="s">
        <v>57</v>
      </c>
      <c r="N317" s="479"/>
      <c r="O317" s="479" t="s">
        <v>57</v>
      </c>
      <c r="P317" s="479"/>
      <c r="Q317" s="479" t="s">
        <v>57</v>
      </c>
      <c r="R317" s="479"/>
      <c r="S317" s="479" t="s">
        <v>57</v>
      </c>
      <c r="T317" s="479"/>
      <c r="V317" s="431"/>
      <c r="W317" s="432"/>
    </row>
    <row r="318" spans="1:24" s="429" customFormat="1">
      <c r="A318" s="433" t="s">
        <v>58</v>
      </c>
      <c r="B318" s="433"/>
      <c r="C318" s="480">
        <v>1406.1510000000001</v>
      </c>
      <c r="D318" s="480"/>
      <c r="E318" s="447">
        <v>6.9470000000000001</v>
      </c>
      <c r="F318" s="447"/>
      <c r="G318" s="447">
        <v>4.3630000000000004</v>
      </c>
      <c r="H318" s="447"/>
      <c r="I318" s="447">
        <v>516.52800000000002</v>
      </c>
      <c r="J318" s="447"/>
      <c r="K318" s="447"/>
      <c r="L318" s="448"/>
      <c r="M318" s="448"/>
      <c r="N318" s="448"/>
      <c r="O318" s="448"/>
      <c r="P318" s="449"/>
      <c r="Q318" s="448"/>
      <c r="R318" s="448"/>
      <c r="S318" s="448"/>
      <c r="T318" s="448"/>
      <c r="V318" s="431"/>
      <c r="W318" s="432"/>
    </row>
    <row r="319" spans="1:24" s="429" customFormat="1">
      <c r="A319" s="433"/>
      <c r="B319" s="433"/>
      <c r="C319" s="450"/>
      <c r="D319" s="451"/>
      <c r="E319" s="451"/>
      <c r="F319" s="451"/>
      <c r="G319" s="451"/>
      <c r="H319" s="451"/>
      <c r="I319" s="452"/>
      <c r="J319" s="451"/>
      <c r="K319" s="451"/>
      <c r="L319" s="451"/>
      <c r="M319" s="450"/>
      <c r="N319" s="451"/>
      <c r="O319" s="450"/>
      <c r="P319" s="453"/>
      <c r="Q319" s="454"/>
      <c r="R319" s="451"/>
      <c r="S319" s="454"/>
      <c r="T319" s="451"/>
      <c r="V319" s="431"/>
      <c r="W319" s="432"/>
    </row>
    <row r="320" spans="1:24" s="429" customFormat="1">
      <c r="A320" s="433" t="s">
        <v>436</v>
      </c>
      <c r="B320" s="436"/>
      <c r="C320" s="481"/>
      <c r="D320" s="481"/>
      <c r="E320" s="481"/>
      <c r="F320" s="481"/>
      <c r="G320" s="481"/>
      <c r="H320" s="481"/>
      <c r="I320" s="481"/>
      <c r="J320" s="481"/>
      <c r="K320" s="443"/>
      <c r="L320" s="444"/>
      <c r="M320" s="481">
        <f>M308</f>
        <v>36691</v>
      </c>
      <c r="N320" s="481"/>
      <c r="O320" s="481"/>
      <c r="P320" s="481"/>
      <c r="Q320" s="444"/>
      <c r="R320" s="444"/>
      <c r="S320" s="444"/>
      <c r="T320" s="444"/>
      <c r="V320" s="431"/>
      <c r="W320" s="432"/>
    </row>
    <row r="321" spans="1:23" s="429" customFormat="1">
      <c r="A321" s="433" t="s">
        <v>60</v>
      </c>
      <c r="B321" s="446"/>
      <c r="C321" s="479" t="s">
        <v>57</v>
      </c>
      <c r="D321" s="479"/>
      <c r="E321" s="479" t="s">
        <v>57</v>
      </c>
      <c r="F321" s="479"/>
      <c r="G321" s="479" t="s">
        <v>57</v>
      </c>
      <c r="H321" s="479"/>
      <c r="I321" s="479" t="s">
        <v>57</v>
      </c>
      <c r="J321" s="479"/>
      <c r="K321" s="479" t="s">
        <v>57</v>
      </c>
      <c r="L321" s="479"/>
      <c r="M321" s="482">
        <f>0.1*M320/M322</f>
        <v>22.282885946799468</v>
      </c>
      <c r="N321" s="482"/>
      <c r="O321" s="479" t="s">
        <v>57</v>
      </c>
      <c r="P321" s="479"/>
      <c r="Q321" s="479" t="s">
        <v>57</v>
      </c>
      <c r="R321" s="479"/>
      <c r="S321" s="479" t="s">
        <v>57</v>
      </c>
      <c r="T321" s="479"/>
      <c r="V321" s="431"/>
      <c r="W321" s="432"/>
    </row>
    <row r="322" spans="1:23" s="429" customFormat="1">
      <c r="A322" s="433" t="s">
        <v>58</v>
      </c>
      <c r="B322" s="433"/>
      <c r="C322" s="484"/>
      <c r="D322" s="484"/>
      <c r="E322" s="484"/>
      <c r="F322" s="484"/>
      <c r="G322" s="484"/>
      <c r="H322" s="484"/>
      <c r="I322" s="484"/>
      <c r="J322" s="484"/>
      <c r="K322" s="447"/>
      <c r="L322" s="448"/>
      <c r="M322" s="484">
        <v>164.66</v>
      </c>
      <c r="N322" s="484"/>
      <c r="O322" s="484"/>
      <c r="P322" s="484"/>
      <c r="Q322" s="448"/>
      <c r="R322" s="448"/>
      <c r="S322" s="448"/>
      <c r="T322" s="448"/>
      <c r="V322" s="431"/>
      <c r="W322" s="432"/>
    </row>
    <row r="323" spans="1:23" s="429" customFormat="1">
      <c r="C323" s="439"/>
      <c r="I323" s="440"/>
      <c r="M323" s="439"/>
      <c r="O323" s="439"/>
      <c r="P323" s="430"/>
      <c r="Q323" s="441"/>
      <c r="S323" s="441"/>
      <c r="V323" s="431"/>
      <c r="W323" s="432"/>
    </row>
  </sheetData>
  <autoFilter ref="A8:W323"/>
  <mergeCells count="71">
    <mergeCell ref="O321:P321"/>
    <mergeCell ref="Q321:R321"/>
    <mergeCell ref="S321:T321"/>
    <mergeCell ref="C322:D322"/>
    <mergeCell ref="E322:F322"/>
    <mergeCell ref="G322:H322"/>
    <mergeCell ref="I322:J322"/>
    <mergeCell ref="M322:N322"/>
    <mergeCell ref="O322:P322"/>
    <mergeCell ref="C321:D321"/>
    <mergeCell ref="E321:F321"/>
    <mergeCell ref="G321:H321"/>
    <mergeCell ref="I321:J321"/>
    <mergeCell ref="K321:L321"/>
    <mergeCell ref="M321:N321"/>
    <mergeCell ref="C320:D320"/>
    <mergeCell ref="E320:F320"/>
    <mergeCell ref="G320:H320"/>
    <mergeCell ref="I320:J320"/>
    <mergeCell ref="M320:N320"/>
    <mergeCell ref="O320:P320"/>
    <mergeCell ref="K317:L317"/>
    <mergeCell ref="M317:N317"/>
    <mergeCell ref="O317:P317"/>
    <mergeCell ref="Q317:R317"/>
    <mergeCell ref="S317:T317"/>
    <mergeCell ref="C318:D318"/>
    <mergeCell ref="C316:D316"/>
    <mergeCell ref="E316:F316"/>
    <mergeCell ref="G316:H316"/>
    <mergeCell ref="I316:J316"/>
    <mergeCell ref="C317:D317"/>
    <mergeCell ref="E317:F317"/>
    <mergeCell ref="G317:H317"/>
    <mergeCell ref="I317:J317"/>
    <mergeCell ref="S311:T311"/>
    <mergeCell ref="C314:D314"/>
    <mergeCell ref="E314:F314"/>
    <mergeCell ref="G314:H314"/>
    <mergeCell ref="I314:J314"/>
    <mergeCell ref="K314:L314"/>
    <mergeCell ref="M314:N314"/>
    <mergeCell ref="O314:P314"/>
    <mergeCell ref="Q314:R314"/>
    <mergeCell ref="S314:T314"/>
    <mergeCell ref="C311:D311"/>
    <mergeCell ref="E311:F311"/>
    <mergeCell ref="G311:H311"/>
    <mergeCell ref="I311:J311"/>
    <mergeCell ref="K311:L311"/>
    <mergeCell ref="M7:N7"/>
    <mergeCell ref="O7:P7"/>
    <mergeCell ref="Q7:R7"/>
    <mergeCell ref="M311:N311"/>
    <mergeCell ref="O311:P311"/>
    <mergeCell ref="Q311:R311"/>
    <mergeCell ref="S7:T7"/>
    <mergeCell ref="C309:D309"/>
    <mergeCell ref="E309:F309"/>
    <mergeCell ref="G309:H309"/>
    <mergeCell ref="I309:J309"/>
    <mergeCell ref="K309:L309"/>
    <mergeCell ref="M309:N309"/>
    <mergeCell ref="K7:L7"/>
    <mergeCell ref="O309:P309"/>
    <mergeCell ref="Q309:R309"/>
    <mergeCell ref="C6:D6"/>
    <mergeCell ref="C7:D7"/>
    <mergeCell ref="E7:F7"/>
    <mergeCell ref="G7:H7"/>
    <mergeCell ref="I7:J7"/>
  </mergeCells>
  <pageMargins left="0.75" right="0.75" top="1" bottom="1" header="0.5" footer="0.5"/>
  <pageSetup paperSize="5" scale="56" fitToHeight="28" orientation="landscape" r:id="rId1"/>
  <headerFooter alignWithMargins="0">
    <oddFooter>&amp;LExhibit H&amp;CPage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AD98"/>
  <sheetViews>
    <sheetView zoomScaleSheetLayoutView="100" workbookViewId="0">
      <pane xSplit="1" ySplit="8" topLeftCell="B66" activePane="bottomRight" state="frozen"/>
      <selection pane="topRight" activeCell="B1" sqref="B1"/>
      <selection pane="bottomLeft" activeCell="A9" sqref="A9"/>
      <selection pane="bottomRight" activeCell="M50" sqref="M50"/>
    </sheetView>
  </sheetViews>
  <sheetFormatPr defaultRowHeight="14.4"/>
  <cols>
    <col min="1" max="1" width="24.3984375" style="4" customWidth="1"/>
    <col min="2" max="2" width="7.19921875" style="57" bestFit="1" customWidth="1"/>
    <col min="3" max="3" width="10.69921875" style="58" bestFit="1" customWidth="1"/>
    <col min="4" max="4" width="9.59765625" style="57" customWidth="1"/>
    <col min="5" max="5" width="9.5" style="58" customWidth="1"/>
    <col min="6" max="6" width="10.19921875" style="57" customWidth="1"/>
    <col min="7" max="7" width="9.69921875" style="58" customWidth="1"/>
    <col min="8" max="8" width="8.5" style="58" customWidth="1"/>
    <col min="9" max="9" width="9.296875" style="58" customWidth="1"/>
    <col min="10" max="10" width="8.5" style="58" customWidth="1"/>
    <col min="11" max="11" width="11.09765625" style="4" bestFit="1" customWidth="1"/>
    <col min="12" max="12" width="11" style="4" customWidth="1"/>
    <col min="13" max="13" width="11.09765625" style="5" customWidth="1"/>
    <col min="14" max="14" width="9.59765625" style="5" customWidth="1"/>
    <col min="15" max="16384" width="8.796875" style="4"/>
  </cols>
  <sheetData>
    <row r="1" spans="1:14">
      <c r="A1" s="1" t="s">
        <v>22</v>
      </c>
      <c r="B1" s="2"/>
      <c r="C1" s="3"/>
      <c r="D1" s="2"/>
      <c r="E1" s="3"/>
      <c r="F1" s="2"/>
      <c r="G1" s="3"/>
      <c r="H1" s="3"/>
      <c r="I1" s="3"/>
      <c r="J1" s="3"/>
    </row>
    <row r="2" spans="1:14">
      <c r="A2" s="1" t="s">
        <v>19</v>
      </c>
      <c r="B2" s="2"/>
      <c r="C2" s="3"/>
      <c r="D2" s="2"/>
      <c r="E2" s="3"/>
      <c r="F2" s="2"/>
      <c r="G2" s="3"/>
      <c r="H2" s="3"/>
      <c r="I2" s="3"/>
      <c r="J2" s="3"/>
    </row>
    <row r="3" spans="1:14">
      <c r="A3" s="6" t="s">
        <v>23</v>
      </c>
      <c r="B3" s="2"/>
      <c r="C3" s="3"/>
      <c r="D3" s="2"/>
      <c r="E3" s="3"/>
      <c r="F3" s="2"/>
      <c r="G3" s="3"/>
      <c r="H3" s="3"/>
      <c r="I3" s="3"/>
      <c r="J3" s="3"/>
    </row>
    <row r="4" spans="1:14">
      <c r="A4" s="1" t="s">
        <v>24</v>
      </c>
      <c r="B4" s="2"/>
      <c r="C4" s="3"/>
      <c r="D4" s="2"/>
      <c r="E4" s="3"/>
      <c r="F4" s="2"/>
      <c r="G4" s="3"/>
      <c r="H4" s="3"/>
      <c r="I4" s="3"/>
      <c r="J4" s="3"/>
    </row>
    <row r="5" spans="1:14">
      <c r="A5" s="1" t="s">
        <v>25</v>
      </c>
      <c r="B5" s="2"/>
      <c r="C5" s="3"/>
      <c r="D5" s="2"/>
      <c r="E5" s="3"/>
      <c r="F5" s="2"/>
      <c r="G5" s="3"/>
      <c r="H5" s="3"/>
      <c r="I5" s="3"/>
      <c r="J5" s="3"/>
    </row>
    <row r="6" spans="1:14" ht="15" customHeight="1">
      <c r="B6" s="489" t="s">
        <v>26</v>
      </c>
      <c r="C6" s="489"/>
      <c r="D6" s="489" t="s">
        <v>27</v>
      </c>
      <c r="E6" s="489"/>
      <c r="F6" s="489" t="s">
        <v>28</v>
      </c>
      <c r="G6" s="489"/>
      <c r="H6" s="489" t="s">
        <v>29</v>
      </c>
      <c r="I6" s="489"/>
      <c r="J6" s="7"/>
    </row>
    <row r="7" spans="1:14">
      <c r="B7" s="489"/>
      <c r="C7" s="489"/>
      <c r="D7" s="489"/>
      <c r="E7" s="489"/>
      <c r="F7" s="489"/>
      <c r="G7" s="489"/>
      <c r="H7" s="489"/>
      <c r="I7" s="489"/>
      <c r="J7" s="7"/>
      <c r="L7" s="8" t="s">
        <v>30</v>
      </c>
      <c r="M7" s="5" t="s">
        <v>31</v>
      </c>
    </row>
    <row r="8" spans="1:14" s="13" customFormat="1" ht="15" thickBot="1">
      <c r="A8" s="9" t="s">
        <v>32</v>
      </c>
      <c r="B8" s="10" t="s">
        <v>33</v>
      </c>
      <c r="C8" s="11" t="s">
        <v>34</v>
      </c>
      <c r="D8" s="10" t="s">
        <v>33</v>
      </c>
      <c r="E8" s="11" t="s">
        <v>34</v>
      </c>
      <c r="F8" s="10" t="s">
        <v>35</v>
      </c>
      <c r="G8" s="11" t="s">
        <v>34</v>
      </c>
      <c r="H8" s="11" t="s">
        <v>36</v>
      </c>
      <c r="I8" s="11" t="s">
        <v>34</v>
      </c>
      <c r="J8" s="11" t="s">
        <v>37</v>
      </c>
      <c r="K8" s="9" t="s">
        <v>38</v>
      </c>
      <c r="L8" s="9" t="s">
        <v>38</v>
      </c>
      <c r="M8" s="12" t="s">
        <v>39</v>
      </c>
      <c r="N8" s="12" t="s">
        <v>40</v>
      </c>
    </row>
    <row r="9" spans="1:14" s="22" customFormat="1" ht="15.6">
      <c r="A9" s="14">
        <v>42030</v>
      </c>
      <c r="B9" s="15">
        <v>80</v>
      </c>
      <c r="C9" s="16">
        <v>1.3</v>
      </c>
      <c r="D9" s="17"/>
      <c r="E9" s="18"/>
      <c r="F9" s="17"/>
      <c r="G9" s="18"/>
      <c r="H9" s="18"/>
      <c r="I9" s="18"/>
      <c r="J9" s="18"/>
      <c r="K9" s="19">
        <f t="shared" ref="K9:K40" si="0">B9*C9+F9*G9+D9*E9+H9*I9+J9</f>
        <v>104</v>
      </c>
      <c r="L9" s="20"/>
      <c r="M9" s="21"/>
      <c r="N9" s="21"/>
    </row>
    <row r="10" spans="1:14" s="22" customFormat="1" ht="15.6">
      <c r="A10" s="14">
        <v>42030</v>
      </c>
      <c r="B10" s="15"/>
      <c r="C10" s="16"/>
      <c r="D10" s="17">
        <v>185</v>
      </c>
      <c r="E10" s="18">
        <v>1.3</v>
      </c>
      <c r="F10" s="17"/>
      <c r="G10" s="18"/>
      <c r="H10" s="18"/>
      <c r="I10" s="18"/>
      <c r="J10" s="18"/>
      <c r="K10" s="19">
        <f t="shared" si="0"/>
        <v>240.5</v>
      </c>
      <c r="L10" s="20">
        <f>SUM(K9:K10)</f>
        <v>344.5</v>
      </c>
      <c r="M10" s="21">
        <v>344.5</v>
      </c>
      <c r="N10" s="21">
        <f>+M10-L10</f>
        <v>0</v>
      </c>
    </row>
    <row r="11" spans="1:14" s="22" customFormat="1" ht="15.6">
      <c r="A11" s="14">
        <v>42037</v>
      </c>
      <c r="B11" s="17"/>
      <c r="C11" s="18"/>
      <c r="D11" s="17"/>
      <c r="E11" s="18"/>
      <c r="F11" s="17">
        <v>1</v>
      </c>
      <c r="G11" s="18">
        <v>70</v>
      </c>
      <c r="H11" s="18"/>
      <c r="I11" s="18"/>
      <c r="J11" s="18"/>
      <c r="K11" s="19">
        <f t="shared" si="0"/>
        <v>70</v>
      </c>
      <c r="L11" s="20"/>
      <c r="M11" s="21"/>
      <c r="N11" s="21"/>
    </row>
    <row r="12" spans="1:14" s="22" customFormat="1" ht="15.6">
      <c r="A12" s="14">
        <v>42058</v>
      </c>
      <c r="B12" s="17">
        <v>65</v>
      </c>
      <c r="C12" s="18">
        <v>1.3</v>
      </c>
      <c r="D12" s="17"/>
      <c r="E12" s="18"/>
      <c r="F12" s="17"/>
      <c r="G12" s="18"/>
      <c r="H12" s="18"/>
      <c r="I12" s="18"/>
      <c r="J12" s="18"/>
      <c r="K12" s="19">
        <f t="shared" si="0"/>
        <v>84.5</v>
      </c>
      <c r="L12" s="20"/>
      <c r="M12" s="21"/>
      <c r="N12" s="21"/>
    </row>
    <row r="13" spans="1:14" s="22" customFormat="1" ht="15.6">
      <c r="A13" s="14">
        <v>42058</v>
      </c>
      <c r="B13" s="17"/>
      <c r="C13" s="18"/>
      <c r="D13" s="17">
        <v>170</v>
      </c>
      <c r="E13" s="18">
        <v>1.3</v>
      </c>
      <c r="F13" s="17"/>
      <c r="G13" s="18"/>
      <c r="H13" s="18"/>
      <c r="I13" s="18"/>
      <c r="J13" s="18"/>
      <c r="K13" s="19">
        <f t="shared" si="0"/>
        <v>221</v>
      </c>
      <c r="L13" s="20">
        <f>SUM(K11:K13)</f>
        <v>375.5</v>
      </c>
      <c r="M13" s="21">
        <v>375.5</v>
      </c>
      <c r="N13" s="21">
        <f>+M13-L13</f>
        <v>0</v>
      </c>
    </row>
    <row r="14" spans="1:14" s="22" customFormat="1" ht="15.6">
      <c r="A14" s="14">
        <v>42079</v>
      </c>
      <c r="B14" s="17"/>
      <c r="C14" s="18"/>
      <c r="D14" s="17">
        <v>325</v>
      </c>
      <c r="E14" s="18">
        <v>1.3</v>
      </c>
      <c r="F14" s="17"/>
      <c r="G14" s="18"/>
      <c r="H14" s="18"/>
      <c r="I14" s="18"/>
      <c r="J14" s="18"/>
      <c r="K14" s="19">
        <f t="shared" si="0"/>
        <v>422.5</v>
      </c>
      <c r="L14" s="20"/>
      <c r="M14" s="21"/>
      <c r="N14" s="21"/>
    </row>
    <row r="15" spans="1:14" s="22" customFormat="1" ht="15.6">
      <c r="A15" s="14">
        <v>42086</v>
      </c>
      <c r="B15" s="17">
        <v>100</v>
      </c>
      <c r="C15" s="18">
        <v>1.3</v>
      </c>
      <c r="D15" s="17"/>
      <c r="E15" s="18"/>
      <c r="F15" s="17"/>
      <c r="G15" s="18"/>
      <c r="H15" s="18"/>
      <c r="I15" s="18"/>
      <c r="J15" s="18"/>
      <c r="K15" s="19">
        <f t="shared" si="0"/>
        <v>130</v>
      </c>
      <c r="L15" s="20"/>
      <c r="M15" s="21"/>
      <c r="N15" s="21"/>
    </row>
    <row r="16" spans="1:14" s="22" customFormat="1" ht="15.6">
      <c r="A16" s="14">
        <v>42086</v>
      </c>
      <c r="B16" s="17"/>
      <c r="C16" s="18"/>
      <c r="D16" s="17">
        <v>50</v>
      </c>
      <c r="E16" s="18">
        <v>1.3</v>
      </c>
      <c r="F16" s="17"/>
      <c r="G16" s="18"/>
      <c r="H16" s="18"/>
      <c r="I16" s="18"/>
      <c r="J16" s="18"/>
      <c r="K16" s="19">
        <f t="shared" si="0"/>
        <v>65</v>
      </c>
      <c r="L16" s="20">
        <f>SUM(K14:K16)</f>
        <v>617.5</v>
      </c>
      <c r="M16" s="21">
        <v>195</v>
      </c>
      <c r="N16" s="21">
        <f>+M16-L16</f>
        <v>-422.5</v>
      </c>
    </row>
    <row r="17" spans="1:14" s="22" customFormat="1" ht="15.6">
      <c r="A17" s="14">
        <v>42107</v>
      </c>
      <c r="B17" s="17">
        <v>55</v>
      </c>
      <c r="C17" s="18">
        <v>1.3</v>
      </c>
      <c r="D17" s="17"/>
      <c r="E17" s="18"/>
      <c r="F17" s="17"/>
      <c r="G17" s="18"/>
      <c r="H17" s="18"/>
      <c r="I17" s="18"/>
      <c r="J17" s="18"/>
      <c r="K17" s="19">
        <f t="shared" si="0"/>
        <v>71.5</v>
      </c>
      <c r="L17" s="20"/>
      <c r="M17" s="21"/>
      <c r="N17" s="21"/>
    </row>
    <row r="18" spans="1:14" s="22" customFormat="1" ht="15.6">
      <c r="A18" s="14">
        <v>42107</v>
      </c>
      <c r="B18" s="17"/>
      <c r="C18" s="18"/>
      <c r="D18" s="17"/>
      <c r="E18" s="18"/>
      <c r="F18" s="17">
        <v>2</v>
      </c>
      <c r="G18" s="18">
        <v>70</v>
      </c>
      <c r="H18" s="18">
        <v>1</v>
      </c>
      <c r="I18" s="18">
        <v>160</v>
      </c>
      <c r="J18" s="18"/>
      <c r="K18" s="19">
        <f t="shared" si="0"/>
        <v>300</v>
      </c>
      <c r="L18" s="20"/>
      <c r="M18" s="21"/>
      <c r="N18" s="21"/>
    </row>
    <row r="19" spans="1:14" s="22" customFormat="1" ht="15.6">
      <c r="A19" s="14">
        <v>42114</v>
      </c>
      <c r="B19" s="17"/>
      <c r="C19" s="18"/>
      <c r="D19" s="17">
        <v>200</v>
      </c>
      <c r="E19" s="18">
        <v>1.3</v>
      </c>
      <c r="F19" s="17"/>
      <c r="G19" s="18"/>
      <c r="H19" s="18">
        <v>1</v>
      </c>
      <c r="I19" s="18">
        <v>160</v>
      </c>
      <c r="J19" s="18"/>
      <c r="K19" s="19">
        <f t="shared" si="0"/>
        <v>420</v>
      </c>
      <c r="L19" s="20">
        <f>SUM(K17:K19)</f>
        <v>791.5</v>
      </c>
      <c r="M19" s="21">
        <v>1214</v>
      </c>
      <c r="N19" s="21">
        <f>+M19-L19</f>
        <v>422.5</v>
      </c>
    </row>
    <row r="20" spans="1:14" s="22" customFormat="1" ht="15.6">
      <c r="A20" s="14">
        <v>42142</v>
      </c>
      <c r="B20" s="17">
        <v>100</v>
      </c>
      <c r="C20" s="18">
        <v>1.3</v>
      </c>
      <c r="D20" s="17"/>
      <c r="E20" s="18"/>
      <c r="F20" s="17"/>
      <c r="G20" s="18"/>
      <c r="H20" s="18"/>
      <c r="I20" s="18"/>
      <c r="J20" s="18"/>
      <c r="K20" s="19">
        <f t="shared" si="0"/>
        <v>130</v>
      </c>
      <c r="L20" s="20"/>
      <c r="M20" s="21"/>
      <c r="N20" s="21"/>
    </row>
    <row r="21" spans="1:14" s="22" customFormat="1" ht="15.6">
      <c r="A21" s="23">
        <v>42142</v>
      </c>
      <c r="B21" s="24"/>
      <c r="C21" s="25"/>
      <c r="D21" s="24">
        <v>245</v>
      </c>
      <c r="E21" s="25">
        <v>1.3</v>
      </c>
      <c r="F21" s="24"/>
      <c r="G21" s="25"/>
      <c r="H21" s="25"/>
      <c r="I21" s="25"/>
      <c r="J21" s="25"/>
      <c r="K21" s="26">
        <f t="shared" si="0"/>
        <v>318.5</v>
      </c>
      <c r="L21" s="27">
        <f>SUM(K20:K21)</f>
        <v>448.5</v>
      </c>
      <c r="M21" s="21">
        <v>448.5</v>
      </c>
      <c r="N21" s="21">
        <f>+M21-L21</f>
        <v>0</v>
      </c>
    </row>
    <row r="22" spans="1:14" s="22" customFormat="1" ht="15.6">
      <c r="A22" s="14">
        <v>42170</v>
      </c>
      <c r="B22" s="17">
        <v>130</v>
      </c>
      <c r="C22" s="18">
        <v>1.3</v>
      </c>
      <c r="D22" s="17"/>
      <c r="E22" s="18"/>
      <c r="F22" s="17"/>
      <c r="G22" s="18"/>
      <c r="H22" s="18"/>
      <c r="I22" s="18"/>
      <c r="J22" s="18"/>
      <c r="K22" s="19">
        <f t="shared" si="0"/>
        <v>169</v>
      </c>
      <c r="L22" s="20"/>
      <c r="M22" s="21"/>
      <c r="N22" s="21"/>
    </row>
    <row r="23" spans="1:14" s="22" customFormat="1" ht="15.6">
      <c r="A23" s="14">
        <v>42170</v>
      </c>
      <c r="B23" s="17"/>
      <c r="C23" s="18"/>
      <c r="D23" s="17">
        <v>240</v>
      </c>
      <c r="E23" s="18">
        <v>1.3</v>
      </c>
      <c r="F23" s="17"/>
      <c r="G23" s="18"/>
      <c r="H23" s="18"/>
      <c r="I23" s="18"/>
      <c r="J23" s="18"/>
      <c r="K23" s="19">
        <f t="shared" si="0"/>
        <v>312</v>
      </c>
      <c r="L23" s="20">
        <f>SUM(K22:K23)</f>
        <v>481</v>
      </c>
      <c r="M23" s="21">
        <v>481</v>
      </c>
      <c r="N23" s="21">
        <f>+M23-L23</f>
        <v>0</v>
      </c>
    </row>
    <row r="24" spans="1:14" s="22" customFormat="1" ht="15.6">
      <c r="A24" s="14">
        <v>42198</v>
      </c>
      <c r="B24" s="17">
        <v>100</v>
      </c>
      <c r="C24" s="18">
        <v>1.3</v>
      </c>
      <c r="D24" s="17"/>
      <c r="E24" s="18"/>
      <c r="F24" s="17"/>
      <c r="G24" s="18"/>
      <c r="H24" s="18"/>
      <c r="I24" s="18"/>
      <c r="J24" s="18"/>
      <c r="K24" s="19">
        <f t="shared" si="0"/>
        <v>130</v>
      </c>
      <c r="L24" s="20"/>
      <c r="M24" s="21"/>
      <c r="N24" s="21"/>
    </row>
    <row r="25" spans="1:14" s="22" customFormat="1" ht="15.6">
      <c r="A25" s="14">
        <v>42198</v>
      </c>
      <c r="B25" s="17"/>
      <c r="C25" s="18"/>
      <c r="D25" s="17">
        <v>210</v>
      </c>
      <c r="E25" s="18">
        <v>1.3</v>
      </c>
      <c r="F25" s="17"/>
      <c r="G25" s="18"/>
      <c r="H25" s="18"/>
      <c r="I25" s="18"/>
      <c r="J25" s="18"/>
      <c r="K25" s="19">
        <f t="shared" si="0"/>
        <v>273</v>
      </c>
      <c r="L25" s="20">
        <f>SUM(K24:K25)</f>
        <v>403</v>
      </c>
      <c r="M25" s="21">
        <v>403</v>
      </c>
      <c r="N25" s="21">
        <f>+M25-L25</f>
        <v>0</v>
      </c>
    </row>
    <row r="26" spans="1:14" s="22" customFormat="1" ht="15.6">
      <c r="A26" s="14">
        <v>42226</v>
      </c>
      <c r="B26" s="17">
        <v>90</v>
      </c>
      <c r="C26" s="18">
        <v>1.3</v>
      </c>
      <c r="D26" s="17"/>
      <c r="E26" s="18"/>
      <c r="F26" s="17"/>
      <c r="G26" s="18"/>
      <c r="H26" s="18"/>
      <c r="I26" s="18"/>
      <c r="J26" s="18"/>
      <c r="K26" s="19">
        <f t="shared" si="0"/>
        <v>117</v>
      </c>
      <c r="L26" s="20"/>
      <c r="M26" s="21"/>
      <c r="N26" s="21"/>
    </row>
    <row r="27" spans="1:14" s="22" customFormat="1" ht="15.6">
      <c r="A27" s="14">
        <v>42226</v>
      </c>
      <c r="B27" s="17"/>
      <c r="C27" s="18"/>
      <c r="D27" s="17">
        <v>145</v>
      </c>
      <c r="E27" s="18">
        <v>1.3</v>
      </c>
      <c r="F27" s="17"/>
      <c r="G27" s="18"/>
      <c r="H27" s="18"/>
      <c r="I27" s="18"/>
      <c r="J27" s="18"/>
      <c r="K27" s="19">
        <f t="shared" si="0"/>
        <v>188.5</v>
      </c>
      <c r="L27" s="20">
        <f>SUM(K26:K27)</f>
        <v>305.5</v>
      </c>
      <c r="M27" s="21">
        <v>305.5</v>
      </c>
      <c r="N27" s="21">
        <f>+M27-L27</f>
        <v>0</v>
      </c>
    </row>
    <row r="28" spans="1:14" s="22" customFormat="1" ht="15.6">
      <c r="A28" s="14">
        <v>42255</v>
      </c>
      <c r="B28" s="17">
        <v>65</v>
      </c>
      <c r="C28" s="18">
        <v>1.3</v>
      </c>
      <c r="D28" s="17"/>
      <c r="E28" s="18"/>
      <c r="F28" s="17"/>
      <c r="G28" s="18"/>
      <c r="H28" s="18"/>
      <c r="I28" s="18"/>
      <c r="J28" s="18"/>
      <c r="K28" s="19">
        <f t="shared" si="0"/>
        <v>84.5</v>
      </c>
      <c r="L28" s="20"/>
      <c r="M28" s="21"/>
      <c r="N28" s="21"/>
    </row>
    <row r="29" spans="1:14" s="22" customFormat="1" ht="15.6">
      <c r="A29" s="14">
        <v>42255</v>
      </c>
      <c r="B29" s="17"/>
      <c r="C29" s="18"/>
      <c r="D29" s="17">
        <v>210</v>
      </c>
      <c r="E29" s="18">
        <v>1.3</v>
      </c>
      <c r="F29" s="17"/>
      <c r="G29" s="18"/>
      <c r="H29" s="18"/>
      <c r="I29" s="18"/>
      <c r="J29" s="18"/>
      <c r="K29" s="19">
        <f t="shared" si="0"/>
        <v>273</v>
      </c>
      <c r="L29" s="20">
        <f>SUM(K28:K29)</f>
        <v>357.5</v>
      </c>
      <c r="M29" s="21">
        <v>357.5</v>
      </c>
      <c r="N29" s="21">
        <f>+M29-L29</f>
        <v>0</v>
      </c>
    </row>
    <row r="30" spans="1:14" s="22" customFormat="1" ht="15.6">
      <c r="A30" s="14">
        <v>42282</v>
      </c>
      <c r="B30" s="17">
        <v>90</v>
      </c>
      <c r="C30" s="18">
        <v>1.3</v>
      </c>
      <c r="D30" s="17"/>
      <c r="E30" s="18"/>
      <c r="F30" s="17"/>
      <c r="G30" s="18"/>
      <c r="H30" s="18"/>
      <c r="I30" s="18"/>
      <c r="J30" s="18"/>
      <c r="K30" s="19">
        <f t="shared" si="0"/>
        <v>117</v>
      </c>
      <c r="L30" s="20"/>
      <c r="M30" s="21"/>
      <c r="N30" s="21"/>
    </row>
    <row r="31" spans="1:14" s="22" customFormat="1" ht="15.6">
      <c r="A31" s="14">
        <v>42282</v>
      </c>
      <c r="B31" s="17"/>
      <c r="C31" s="18"/>
      <c r="D31" s="17">
        <v>180</v>
      </c>
      <c r="E31" s="18">
        <v>1.3</v>
      </c>
      <c r="F31" s="17"/>
      <c r="G31" s="18"/>
      <c r="H31" s="18"/>
      <c r="I31" s="18"/>
      <c r="J31" s="18"/>
      <c r="K31" s="19">
        <f t="shared" si="0"/>
        <v>234</v>
      </c>
      <c r="L31" s="20"/>
      <c r="M31" s="21"/>
      <c r="N31" s="21"/>
    </row>
    <row r="32" spans="1:14" s="22" customFormat="1" ht="15.6">
      <c r="A32" s="14">
        <v>42282</v>
      </c>
      <c r="B32" s="17"/>
      <c r="C32" s="18"/>
      <c r="D32" s="17"/>
      <c r="E32" s="18"/>
      <c r="F32" s="17">
        <v>2</v>
      </c>
      <c r="G32" s="18">
        <v>70</v>
      </c>
      <c r="H32" s="18"/>
      <c r="I32" s="18"/>
      <c r="J32" s="18"/>
      <c r="K32" s="19">
        <f t="shared" si="0"/>
        <v>140</v>
      </c>
      <c r="L32" s="20"/>
      <c r="M32" s="21"/>
      <c r="N32" s="21"/>
    </row>
    <row r="33" spans="1:30" s="22" customFormat="1" ht="15.6">
      <c r="A33" s="14">
        <v>42282</v>
      </c>
      <c r="B33" s="17"/>
      <c r="C33" s="18"/>
      <c r="D33" s="17"/>
      <c r="E33" s="18"/>
      <c r="F33" s="17"/>
      <c r="G33" s="18"/>
      <c r="H33" s="18">
        <v>1</v>
      </c>
      <c r="I33" s="18">
        <v>150</v>
      </c>
      <c r="J33" s="18"/>
      <c r="K33" s="19">
        <f t="shared" si="0"/>
        <v>150</v>
      </c>
      <c r="L33" s="20"/>
      <c r="M33" s="21"/>
      <c r="N33" s="21"/>
    </row>
    <row r="34" spans="1:30" s="22" customFormat="1" ht="15.6">
      <c r="A34" s="14">
        <v>42282</v>
      </c>
      <c r="B34" s="17"/>
      <c r="C34" s="18"/>
      <c r="D34" s="17"/>
      <c r="E34" s="18"/>
      <c r="F34" s="17"/>
      <c r="G34" s="18"/>
      <c r="H34" s="18">
        <v>1</v>
      </c>
      <c r="I34" s="18">
        <v>150</v>
      </c>
      <c r="J34" s="18"/>
      <c r="K34" s="19">
        <f t="shared" si="0"/>
        <v>150</v>
      </c>
      <c r="L34" s="20">
        <f>SUM(K30:K34)</f>
        <v>791</v>
      </c>
      <c r="M34" s="5">
        <v>791</v>
      </c>
      <c r="N34" s="21">
        <f>+M34-L34</f>
        <v>0</v>
      </c>
    </row>
    <row r="35" spans="1:30" s="22" customFormat="1" ht="15.6">
      <c r="A35" s="14">
        <v>42310</v>
      </c>
      <c r="B35" s="17">
        <v>120</v>
      </c>
      <c r="C35" s="18">
        <v>1.3</v>
      </c>
      <c r="D35" s="17"/>
      <c r="E35" s="18"/>
      <c r="F35" s="17"/>
      <c r="G35" s="18"/>
      <c r="H35" s="18"/>
      <c r="I35" s="18"/>
      <c r="J35" s="18"/>
      <c r="K35" s="19">
        <f t="shared" si="0"/>
        <v>156</v>
      </c>
      <c r="L35" s="20"/>
      <c r="M35" s="21"/>
      <c r="N35" s="21"/>
    </row>
    <row r="36" spans="1:30" s="22" customFormat="1" ht="15.6">
      <c r="A36" s="14">
        <v>42310</v>
      </c>
      <c r="B36" s="17"/>
      <c r="C36" s="18"/>
      <c r="D36" s="17">
        <v>195</v>
      </c>
      <c r="E36" s="18">
        <v>1.3</v>
      </c>
      <c r="F36" s="17"/>
      <c r="G36" s="18"/>
      <c r="H36" s="18"/>
      <c r="I36" s="18"/>
      <c r="J36" s="18"/>
      <c r="K36" s="19">
        <f t="shared" si="0"/>
        <v>253.5</v>
      </c>
      <c r="L36" s="20"/>
      <c r="M36" s="21"/>
      <c r="N36" s="21"/>
    </row>
    <row r="37" spans="1:30" s="22" customFormat="1" ht="15.6">
      <c r="A37" s="14">
        <v>42338</v>
      </c>
      <c r="B37" s="17">
        <v>150</v>
      </c>
      <c r="C37" s="18">
        <v>1.3</v>
      </c>
      <c r="D37" s="17"/>
      <c r="E37" s="18"/>
      <c r="F37" s="17"/>
      <c r="G37" s="18"/>
      <c r="H37" s="18"/>
      <c r="I37" s="18"/>
      <c r="J37" s="18">
        <v>12</v>
      </c>
      <c r="K37" s="28">
        <f t="shared" si="0"/>
        <v>207</v>
      </c>
      <c r="L37" s="20"/>
      <c r="M37" s="21"/>
      <c r="N37" s="21"/>
    </row>
    <row r="38" spans="1:30" s="22" customFormat="1" ht="15.6">
      <c r="A38" s="14">
        <v>42338</v>
      </c>
      <c r="B38" s="17"/>
      <c r="C38" s="18"/>
      <c r="D38" s="17">
        <v>300</v>
      </c>
      <c r="E38" s="18">
        <v>1.3</v>
      </c>
      <c r="F38" s="17"/>
      <c r="G38" s="18"/>
      <c r="H38" s="18"/>
      <c r="I38" s="18"/>
      <c r="J38" s="18">
        <v>12</v>
      </c>
      <c r="K38" s="19">
        <f t="shared" si="0"/>
        <v>402</v>
      </c>
      <c r="L38" s="20">
        <f>SUM(K35:K38)</f>
        <v>1018.5</v>
      </c>
      <c r="M38" s="21">
        <v>409.5</v>
      </c>
      <c r="N38" s="21">
        <f>+M38-L38</f>
        <v>-609</v>
      </c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ht="15.6">
      <c r="A39" s="14">
        <v>42366</v>
      </c>
      <c r="B39" s="15">
        <v>140</v>
      </c>
      <c r="C39" s="16">
        <v>1.3</v>
      </c>
      <c r="D39" s="17"/>
      <c r="E39" s="18"/>
      <c r="F39" s="17"/>
      <c r="G39" s="18"/>
      <c r="H39" s="18"/>
      <c r="I39" s="18"/>
      <c r="J39" s="18"/>
      <c r="K39" s="19">
        <f t="shared" si="0"/>
        <v>182</v>
      </c>
      <c r="L39" s="20"/>
      <c r="M39" s="21"/>
      <c r="N39" s="21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</row>
    <row r="40" spans="1:30" ht="15.6">
      <c r="A40" s="14">
        <v>42732</v>
      </c>
      <c r="B40" s="17"/>
      <c r="C40" s="18"/>
      <c r="D40" s="17">
        <v>318</v>
      </c>
      <c r="E40" s="18">
        <v>1.3</v>
      </c>
      <c r="F40" s="17"/>
      <c r="G40" s="18"/>
      <c r="H40" s="18"/>
      <c r="I40" s="18"/>
      <c r="J40" s="18"/>
      <c r="K40" s="28">
        <f t="shared" si="0"/>
        <v>413.40000000000003</v>
      </c>
      <c r="L40" s="20">
        <f>SUM(K39:K40)</f>
        <v>595.40000000000009</v>
      </c>
      <c r="M40" s="21">
        <v>1047</v>
      </c>
      <c r="N40" s="21">
        <f>+M40-L40</f>
        <v>451.59999999999991</v>
      </c>
    </row>
    <row r="41" spans="1:30" ht="16.2" thickBot="1">
      <c r="A41" s="29" t="s">
        <v>41</v>
      </c>
      <c r="B41" s="30">
        <f>SUM(B9:B40)</f>
        <v>1285</v>
      </c>
      <c r="C41" s="31"/>
      <c r="D41" s="30">
        <f>SUM(D9:D40)</f>
        <v>2973</v>
      </c>
      <c r="E41" s="31"/>
      <c r="F41" s="30">
        <f>SUM(F9:F40)</f>
        <v>5</v>
      </c>
      <c r="G41" s="31"/>
      <c r="H41" s="30">
        <f>SUM(H9:H40)</f>
        <v>4</v>
      </c>
      <c r="I41" s="31"/>
      <c r="J41" s="31"/>
      <c r="K41" s="32">
        <f>SUM(K9:K40)</f>
        <v>6529.4</v>
      </c>
      <c r="L41" s="33">
        <f>SUM(L9:L40)</f>
        <v>6529.4</v>
      </c>
      <c r="M41" s="33">
        <f t="shared" ref="M41:N41" si="1">SUM(M9:M40)</f>
        <v>6372</v>
      </c>
      <c r="N41" s="33">
        <f t="shared" si="1"/>
        <v>-157.40000000000009</v>
      </c>
    </row>
    <row r="42" spans="1:30" ht="16.2" thickTop="1">
      <c r="A42" s="34"/>
      <c r="B42" s="15"/>
      <c r="C42" s="18"/>
      <c r="D42" s="17"/>
      <c r="E42" s="18"/>
      <c r="F42" s="17"/>
      <c r="G42" s="18"/>
      <c r="H42" s="18"/>
      <c r="I42" s="18"/>
      <c r="J42" s="18"/>
      <c r="K42" s="35"/>
      <c r="L42" s="36"/>
    </row>
    <row r="43" spans="1:30" s="40" customFormat="1">
      <c r="A43" s="37" t="s">
        <v>42</v>
      </c>
      <c r="B43" s="38">
        <f>B41</f>
        <v>1285</v>
      </c>
      <c r="C43" s="39"/>
      <c r="D43" s="38">
        <f t="shared" ref="D43" si="2">D41</f>
        <v>2973</v>
      </c>
      <c r="E43" s="39"/>
      <c r="F43" s="38">
        <f>F41*50</f>
        <v>250</v>
      </c>
      <c r="G43" s="39"/>
      <c r="H43" s="38">
        <f>H41*50</f>
        <v>200</v>
      </c>
      <c r="I43" s="39"/>
      <c r="J43" s="39"/>
      <c r="M43" s="41"/>
      <c r="N43" s="41"/>
    </row>
    <row r="44" spans="1:30" s="40" customFormat="1">
      <c r="A44" s="42" t="s">
        <v>43</v>
      </c>
      <c r="B44" s="43" t="s">
        <v>44</v>
      </c>
      <c r="C44" s="44"/>
      <c r="D44" s="43" t="s">
        <v>44</v>
      </c>
      <c r="E44" s="44"/>
      <c r="F44" s="43" t="s">
        <v>45</v>
      </c>
      <c r="G44" s="44"/>
      <c r="H44" s="44" t="s">
        <v>45</v>
      </c>
      <c r="I44" s="44"/>
      <c r="J44" s="44"/>
      <c r="M44" s="41"/>
      <c r="N44" s="41"/>
    </row>
    <row r="45" spans="1:30" s="40" customFormat="1">
      <c r="A45" s="42" t="s">
        <v>46</v>
      </c>
      <c r="B45" s="45"/>
      <c r="C45" s="45">
        <f>AVERAGE(C9:C39)</f>
        <v>1.3000000000000003</v>
      </c>
      <c r="D45" s="46"/>
      <c r="E45" s="45">
        <f>AVERAGE(E9:E39)</f>
        <v>1.3000000000000003</v>
      </c>
      <c r="F45" s="45"/>
      <c r="G45" s="45">
        <f>AVERAGE(G9:G39)</f>
        <v>70</v>
      </c>
      <c r="H45" s="45"/>
      <c r="I45" s="45">
        <f t="shared" ref="I45" si="3">AVERAGE(I9:I39)</f>
        <v>155</v>
      </c>
      <c r="J45" s="45"/>
      <c r="M45" s="41"/>
      <c r="N45" s="41"/>
    </row>
    <row r="46" spans="1:30" s="40" customFormat="1">
      <c r="A46" s="42" t="s">
        <v>47</v>
      </c>
      <c r="B46" s="490" t="s">
        <v>48</v>
      </c>
      <c r="C46" s="490"/>
      <c r="D46" s="490" t="s">
        <v>49</v>
      </c>
      <c r="E46" s="490"/>
      <c r="F46" s="490" t="s">
        <v>49</v>
      </c>
      <c r="G46" s="490"/>
      <c r="H46" s="490" t="s">
        <v>49</v>
      </c>
      <c r="I46" s="490"/>
      <c r="J46" s="47"/>
      <c r="M46" s="41"/>
      <c r="N46" s="41"/>
    </row>
    <row r="47" spans="1:30" s="40" customFormat="1" ht="15" thickBot="1">
      <c r="A47" s="48" t="s">
        <v>50</v>
      </c>
      <c r="B47" s="46"/>
      <c r="C47" s="49">
        <f>+B43*C45</f>
        <v>1670.5000000000005</v>
      </c>
      <c r="D47" s="50"/>
      <c r="E47" s="49">
        <f>+D43*E45</f>
        <v>3864.900000000001</v>
      </c>
      <c r="F47" s="50"/>
      <c r="G47" s="49">
        <f>+(F43/50)*G45</f>
        <v>350</v>
      </c>
      <c r="H47" s="51"/>
      <c r="I47" s="49">
        <f>+(H43/50)*I45</f>
        <v>620</v>
      </c>
      <c r="J47" s="51">
        <f>SUM(J9:J39)</f>
        <v>24</v>
      </c>
      <c r="K47" s="49">
        <f>SUM(C47:J47)</f>
        <v>6529.4000000000015</v>
      </c>
      <c r="M47" s="41"/>
      <c r="N47" s="41"/>
    </row>
    <row r="48" spans="1:30" s="40" customFormat="1" ht="15" thickTop="1">
      <c r="A48" s="42" t="s">
        <v>51</v>
      </c>
      <c r="B48" s="488" t="s">
        <v>52</v>
      </c>
      <c r="C48" s="488"/>
      <c r="D48" s="488" t="s">
        <v>52</v>
      </c>
      <c r="E48" s="488"/>
      <c r="F48" s="488" t="s">
        <v>53</v>
      </c>
      <c r="G48" s="488"/>
      <c r="H48" s="488" t="s">
        <v>54</v>
      </c>
      <c r="I48" s="488"/>
      <c r="J48" s="52"/>
      <c r="M48" s="41"/>
      <c r="N48" s="41"/>
    </row>
    <row r="49" spans="1:30" s="40" customFormat="1">
      <c r="A49" s="42"/>
      <c r="B49" s="53"/>
      <c r="C49" s="54"/>
      <c r="D49" s="53"/>
      <c r="E49" s="54"/>
      <c r="F49" s="53"/>
      <c r="G49" s="54"/>
      <c r="H49" s="54"/>
      <c r="I49" s="54"/>
      <c r="J49" s="54"/>
      <c r="M49" s="41"/>
      <c r="N49" s="41"/>
    </row>
    <row r="50" spans="1:30" s="40" customFormat="1">
      <c r="A50" s="42" t="s">
        <v>55</v>
      </c>
      <c r="B50" s="486">
        <f>B43</f>
        <v>1285</v>
      </c>
      <c r="C50" s="486"/>
      <c r="D50" s="486"/>
      <c r="E50" s="486"/>
      <c r="F50" s="486"/>
      <c r="G50" s="486"/>
      <c r="H50" s="486"/>
      <c r="I50" s="486"/>
      <c r="J50" s="55"/>
      <c r="M50" s="41"/>
      <c r="N50" s="41"/>
    </row>
    <row r="51" spans="1:30" s="40" customFormat="1">
      <c r="A51" s="42" t="s">
        <v>56</v>
      </c>
      <c r="B51" s="487">
        <f>0.1*B50/B52</f>
        <v>2.3069603777310999</v>
      </c>
      <c r="C51" s="487"/>
      <c r="D51" s="487" t="s">
        <v>57</v>
      </c>
      <c r="E51" s="487"/>
      <c r="F51" s="487" t="s">
        <v>57</v>
      </c>
      <c r="G51" s="487"/>
      <c r="H51" s="487" t="s">
        <v>57</v>
      </c>
      <c r="I51" s="487"/>
      <c r="J51" s="56"/>
      <c r="M51" s="41"/>
      <c r="N51" s="41"/>
    </row>
    <row r="52" spans="1:30" s="40" customFormat="1">
      <c r="A52" s="42" t="s">
        <v>58</v>
      </c>
      <c r="B52" s="485">
        <v>55.701000000000001</v>
      </c>
      <c r="C52" s="485"/>
      <c r="D52" s="485"/>
      <c r="E52" s="485"/>
      <c r="F52" s="485"/>
      <c r="G52" s="485"/>
      <c r="H52" s="485"/>
      <c r="I52" s="485"/>
      <c r="J52" s="55"/>
      <c r="M52" s="41"/>
      <c r="N52" s="41"/>
    </row>
    <row r="53" spans="1:30">
      <c r="K53" s="40"/>
      <c r="L53" s="40"/>
    </row>
    <row r="54" spans="1:30" s="40" customFormat="1">
      <c r="A54" s="42" t="s">
        <v>59</v>
      </c>
      <c r="B54" s="486"/>
      <c r="C54" s="486"/>
      <c r="D54" s="486">
        <f>D43</f>
        <v>2973</v>
      </c>
      <c r="E54" s="486"/>
      <c r="F54" s="486"/>
      <c r="G54" s="486"/>
      <c r="H54" s="486"/>
      <c r="I54" s="486"/>
      <c r="J54" s="55"/>
      <c r="M54" s="41"/>
      <c r="N54" s="41"/>
    </row>
    <row r="55" spans="1:30" s="40" customFormat="1">
      <c r="A55" s="42" t="s">
        <v>60</v>
      </c>
      <c r="B55" s="487" t="s">
        <v>57</v>
      </c>
      <c r="C55" s="487"/>
      <c r="D55" s="487">
        <f>0.1*D54/D56</f>
        <v>49.550000000000004</v>
      </c>
      <c r="E55" s="487"/>
      <c r="F55" s="487" t="s">
        <v>57</v>
      </c>
      <c r="G55" s="487"/>
      <c r="H55" s="487" t="s">
        <v>57</v>
      </c>
      <c r="I55" s="487"/>
      <c r="J55" s="56"/>
      <c r="M55" s="41"/>
      <c r="N55" s="41"/>
    </row>
    <row r="56" spans="1:30" s="40" customFormat="1">
      <c r="A56" s="42" t="s">
        <v>58</v>
      </c>
      <c r="B56" s="485"/>
      <c r="C56" s="485"/>
      <c r="D56" s="485">
        <v>6</v>
      </c>
      <c r="E56" s="485"/>
      <c r="F56" s="485"/>
      <c r="G56" s="485"/>
      <c r="H56" s="485"/>
      <c r="I56" s="485"/>
      <c r="J56" s="55"/>
      <c r="M56" s="41"/>
      <c r="N56" s="41"/>
    </row>
    <row r="59" spans="1:30">
      <c r="A59" s="59" t="s">
        <v>61</v>
      </c>
      <c r="B59" s="59"/>
      <c r="C59" s="59"/>
      <c r="D59" s="60"/>
      <c r="E59" s="61"/>
      <c r="F59" s="59"/>
      <c r="G59" s="59"/>
      <c r="H59" s="59"/>
      <c r="I59" s="59"/>
      <c r="J59" s="59"/>
      <c r="K59" s="59"/>
      <c r="L59" s="59"/>
      <c r="M59" s="60"/>
      <c r="N59" s="60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</row>
    <row r="60" spans="1:30">
      <c r="A60" s="59">
        <v>252</v>
      </c>
      <c r="B60" s="59">
        <v>252129</v>
      </c>
      <c r="C60" s="59">
        <v>5480</v>
      </c>
      <c r="D60" s="60">
        <v>104</v>
      </c>
      <c r="E60" s="61">
        <v>42034</v>
      </c>
      <c r="F60" s="59" t="s">
        <v>62</v>
      </c>
      <c r="G60" s="59" t="s">
        <v>63</v>
      </c>
      <c r="H60" s="59"/>
      <c r="I60" s="59"/>
      <c r="J60" s="59">
        <v>660483</v>
      </c>
      <c r="K60" s="59">
        <v>200159</v>
      </c>
      <c r="L60" s="59"/>
      <c r="M60" s="60"/>
      <c r="N60" s="60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</row>
    <row r="61" spans="1:30">
      <c r="A61" s="59">
        <v>252</v>
      </c>
      <c r="B61" s="59">
        <v>252130</v>
      </c>
      <c r="C61" s="59">
        <v>5480</v>
      </c>
      <c r="D61" s="60">
        <v>240.5</v>
      </c>
      <c r="E61" s="61">
        <v>42034</v>
      </c>
      <c r="F61" s="59" t="s">
        <v>62</v>
      </c>
      <c r="G61" s="59" t="s">
        <v>63</v>
      </c>
      <c r="H61" s="59"/>
      <c r="I61" s="59"/>
      <c r="J61" s="59">
        <v>660482</v>
      </c>
      <c r="K61" s="59">
        <v>200159</v>
      </c>
      <c r="L61" s="59"/>
      <c r="M61" s="60"/>
      <c r="N61" s="60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</row>
    <row r="62" spans="1:30">
      <c r="A62" s="59">
        <v>252</v>
      </c>
      <c r="B62" s="59">
        <v>252129</v>
      </c>
      <c r="C62" s="59">
        <v>5490</v>
      </c>
      <c r="D62" s="60">
        <v>70</v>
      </c>
      <c r="E62" s="61">
        <v>42041</v>
      </c>
      <c r="F62" s="59" t="s">
        <v>62</v>
      </c>
      <c r="G62" s="59" t="s">
        <v>63</v>
      </c>
      <c r="H62" s="59"/>
      <c r="I62" s="59"/>
      <c r="J62" s="59">
        <v>661643</v>
      </c>
      <c r="K62" s="59">
        <v>200706</v>
      </c>
      <c r="L62" s="59"/>
      <c r="M62" s="60"/>
      <c r="N62" s="60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</row>
    <row r="63" spans="1:30">
      <c r="A63" s="59">
        <v>252</v>
      </c>
      <c r="B63" s="59">
        <v>252129</v>
      </c>
      <c r="C63" s="59">
        <v>5480</v>
      </c>
      <c r="D63" s="60">
        <v>84.5</v>
      </c>
      <c r="E63" s="61">
        <v>42060</v>
      </c>
      <c r="F63" s="59" t="s">
        <v>62</v>
      </c>
      <c r="G63" s="59" t="s">
        <v>63</v>
      </c>
      <c r="H63" s="59"/>
      <c r="I63" s="59"/>
      <c r="J63" s="59">
        <v>666298</v>
      </c>
      <c r="K63" s="59">
        <v>201938</v>
      </c>
      <c r="L63" s="59"/>
      <c r="M63" s="60"/>
      <c r="N63" s="60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</row>
    <row r="64" spans="1:30">
      <c r="A64" s="59">
        <v>252</v>
      </c>
      <c r="B64" s="59">
        <v>252130</v>
      </c>
      <c r="C64" s="59">
        <v>5480</v>
      </c>
      <c r="D64" s="60">
        <v>221</v>
      </c>
      <c r="E64" s="61">
        <v>42060</v>
      </c>
      <c r="F64" s="59" t="s">
        <v>62</v>
      </c>
      <c r="G64" s="59" t="s">
        <v>63</v>
      </c>
      <c r="H64" s="59"/>
      <c r="I64" s="59"/>
      <c r="J64" s="59">
        <v>666297</v>
      </c>
      <c r="K64" s="59">
        <v>201938</v>
      </c>
      <c r="L64" s="59"/>
      <c r="M64" s="60"/>
      <c r="N64" s="60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</row>
    <row r="65" spans="1:30">
      <c r="A65" s="59">
        <v>252</v>
      </c>
      <c r="B65" s="59">
        <v>252129</v>
      </c>
      <c r="C65" s="59">
        <v>5480</v>
      </c>
      <c r="D65" s="60">
        <v>130</v>
      </c>
      <c r="E65" s="61">
        <v>42093</v>
      </c>
      <c r="F65" s="59" t="s">
        <v>62</v>
      </c>
      <c r="G65" s="59" t="s">
        <v>64</v>
      </c>
      <c r="H65" s="59"/>
      <c r="I65" s="59"/>
      <c r="J65" s="59">
        <v>672974</v>
      </c>
      <c r="K65" s="59">
        <v>204208</v>
      </c>
      <c r="L65" s="59"/>
      <c r="M65" s="60"/>
      <c r="N65" s="60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</row>
    <row r="66" spans="1:30">
      <c r="A66" s="59">
        <v>252</v>
      </c>
      <c r="B66" s="59">
        <v>252130</v>
      </c>
      <c r="C66" s="59">
        <v>5480</v>
      </c>
      <c r="D66" s="60">
        <v>65</v>
      </c>
      <c r="E66" s="61">
        <v>42093</v>
      </c>
      <c r="F66" s="59" t="s">
        <v>62</v>
      </c>
      <c r="G66" s="59" t="s">
        <v>64</v>
      </c>
      <c r="H66" s="59"/>
      <c r="I66" s="59"/>
      <c r="J66" s="59">
        <v>672973</v>
      </c>
      <c r="K66" s="59">
        <v>204208</v>
      </c>
      <c r="L66" s="59"/>
      <c r="M66" s="60"/>
      <c r="N66" s="60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</row>
    <row r="67" spans="1:30">
      <c r="A67" s="59">
        <v>252</v>
      </c>
      <c r="B67" s="59">
        <v>252130</v>
      </c>
      <c r="C67" s="59">
        <v>5480</v>
      </c>
      <c r="D67" s="60">
        <v>422.5</v>
      </c>
      <c r="E67" s="61">
        <v>42101</v>
      </c>
      <c r="F67" s="59" t="s">
        <v>62</v>
      </c>
      <c r="G67" s="59" t="s">
        <v>64</v>
      </c>
      <c r="H67" s="59" t="s">
        <v>65</v>
      </c>
      <c r="I67" s="59"/>
      <c r="J67" s="59">
        <v>192022</v>
      </c>
      <c r="K67" s="59">
        <v>204987</v>
      </c>
      <c r="L67" s="59"/>
      <c r="M67" s="60"/>
      <c r="N67" s="60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</row>
    <row r="68" spans="1:30">
      <c r="A68" s="59">
        <v>252</v>
      </c>
      <c r="B68" s="59">
        <v>252130</v>
      </c>
      <c r="C68" s="59">
        <v>5480</v>
      </c>
      <c r="D68" s="60">
        <v>71.5</v>
      </c>
      <c r="E68" s="61">
        <v>42116</v>
      </c>
      <c r="F68" s="59" t="s">
        <v>62</v>
      </c>
      <c r="G68" s="59" t="s">
        <v>64</v>
      </c>
      <c r="H68" s="59" t="s">
        <v>66</v>
      </c>
      <c r="I68" s="59"/>
      <c r="J68" s="59">
        <v>193129</v>
      </c>
      <c r="K68" s="59">
        <v>206115</v>
      </c>
      <c r="L68" s="59"/>
      <c r="M68" s="60"/>
      <c r="N68" s="60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</row>
    <row r="69" spans="1:30">
      <c r="A69" s="59">
        <v>252</v>
      </c>
      <c r="B69" s="59">
        <v>252130</v>
      </c>
      <c r="C69" s="59">
        <v>5480</v>
      </c>
      <c r="D69" s="60">
        <v>160</v>
      </c>
      <c r="E69" s="61">
        <v>42116</v>
      </c>
      <c r="F69" s="59" t="s">
        <v>62</v>
      </c>
      <c r="G69" s="59" t="s">
        <v>64</v>
      </c>
      <c r="H69" s="59" t="s">
        <v>67</v>
      </c>
      <c r="I69" s="59"/>
      <c r="J69" s="59">
        <v>193129</v>
      </c>
      <c r="K69" s="59">
        <v>206115</v>
      </c>
      <c r="L69" s="59"/>
      <c r="M69" s="60"/>
      <c r="N69" s="60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  <c r="AB69" s="59"/>
      <c r="AC69" s="59"/>
      <c r="AD69" s="59"/>
    </row>
    <row r="70" spans="1:30">
      <c r="A70" s="59">
        <v>252</v>
      </c>
      <c r="B70" s="59">
        <v>252130</v>
      </c>
      <c r="C70" s="59">
        <v>5480</v>
      </c>
      <c r="D70" s="60">
        <v>140</v>
      </c>
      <c r="E70" s="61">
        <v>42116</v>
      </c>
      <c r="F70" s="59" t="s">
        <v>62</v>
      </c>
      <c r="G70" s="59" t="s">
        <v>64</v>
      </c>
      <c r="H70" s="59" t="s">
        <v>28</v>
      </c>
      <c r="I70" s="59"/>
      <c r="J70" s="59">
        <v>193129</v>
      </c>
      <c r="K70" s="59">
        <v>206115</v>
      </c>
      <c r="L70" s="59"/>
      <c r="M70" s="60"/>
      <c r="N70" s="60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</row>
    <row r="71" spans="1:30">
      <c r="A71" s="59">
        <v>252</v>
      </c>
      <c r="B71" s="59">
        <v>252130</v>
      </c>
      <c r="C71" s="59">
        <v>5480</v>
      </c>
      <c r="D71" s="60">
        <v>260</v>
      </c>
      <c r="E71" s="61">
        <v>42122</v>
      </c>
      <c r="F71" s="59" t="s">
        <v>62</v>
      </c>
      <c r="G71" s="59" t="s">
        <v>64</v>
      </c>
      <c r="H71" s="59" t="s">
        <v>68</v>
      </c>
      <c r="I71" s="59"/>
      <c r="J71" s="59">
        <v>193755</v>
      </c>
      <c r="K71" s="59">
        <v>206570</v>
      </c>
      <c r="L71" s="59"/>
      <c r="M71" s="60"/>
      <c r="N71" s="60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</row>
    <row r="72" spans="1:30">
      <c r="A72" s="59">
        <v>252</v>
      </c>
      <c r="B72" s="59">
        <v>252130</v>
      </c>
      <c r="C72" s="59">
        <v>5480</v>
      </c>
      <c r="D72" s="60">
        <v>160</v>
      </c>
      <c r="E72" s="61">
        <v>42122</v>
      </c>
      <c r="F72" s="59" t="s">
        <v>62</v>
      </c>
      <c r="G72" s="59" t="s">
        <v>64</v>
      </c>
      <c r="H72" s="59" t="s">
        <v>67</v>
      </c>
      <c r="I72" s="59"/>
      <c r="J72" s="59">
        <v>193755</v>
      </c>
      <c r="K72" s="59">
        <v>206570</v>
      </c>
      <c r="L72" s="59"/>
      <c r="M72" s="60"/>
      <c r="N72" s="60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</row>
    <row r="73" spans="1:30">
      <c r="A73" s="59">
        <v>252</v>
      </c>
      <c r="B73" s="59">
        <v>252130</v>
      </c>
      <c r="C73" s="59">
        <v>5480</v>
      </c>
      <c r="D73" s="60">
        <v>130</v>
      </c>
      <c r="E73" s="61">
        <v>42152</v>
      </c>
      <c r="F73" s="59" t="s">
        <v>62</v>
      </c>
      <c r="G73" s="59" t="s">
        <v>64</v>
      </c>
      <c r="H73" s="59"/>
      <c r="I73" s="59"/>
      <c r="J73" s="59">
        <v>686626</v>
      </c>
      <c r="K73" s="59">
        <v>208852</v>
      </c>
      <c r="L73" s="59"/>
      <c r="M73" s="60"/>
      <c r="N73" s="60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</row>
    <row r="74" spans="1:30">
      <c r="A74" s="59">
        <v>252</v>
      </c>
      <c r="B74" s="59">
        <v>252130</v>
      </c>
      <c r="C74" s="59">
        <v>5480</v>
      </c>
      <c r="D74" s="60">
        <v>318.5</v>
      </c>
      <c r="E74" s="61">
        <v>42153</v>
      </c>
      <c r="F74" s="59" t="s">
        <v>62</v>
      </c>
      <c r="G74" s="59" t="s">
        <v>64</v>
      </c>
      <c r="H74" s="59" t="s">
        <v>68</v>
      </c>
      <c r="I74" s="59"/>
      <c r="J74" s="59">
        <v>196204</v>
      </c>
      <c r="K74" s="59">
        <v>208956</v>
      </c>
      <c r="L74" s="59"/>
      <c r="M74" s="60"/>
      <c r="N74" s="60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</row>
    <row r="75" spans="1:30">
      <c r="A75" s="59">
        <v>252</v>
      </c>
      <c r="B75" s="59">
        <v>252130</v>
      </c>
      <c r="C75" s="59">
        <v>5480</v>
      </c>
      <c r="D75" s="60">
        <v>169</v>
      </c>
      <c r="E75" s="61">
        <v>42178</v>
      </c>
      <c r="F75" s="59" t="s">
        <v>62</v>
      </c>
      <c r="G75" s="59" t="s">
        <v>64</v>
      </c>
      <c r="H75" s="59"/>
      <c r="I75" s="59"/>
      <c r="J75" s="59">
        <v>692940</v>
      </c>
      <c r="K75" s="59">
        <v>210942</v>
      </c>
      <c r="L75" s="59"/>
      <c r="M75" s="60"/>
      <c r="N75" s="60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</row>
    <row r="76" spans="1:30">
      <c r="A76" s="59">
        <v>252</v>
      </c>
      <c r="B76" s="59">
        <v>252130</v>
      </c>
      <c r="C76" s="59">
        <v>5480</v>
      </c>
      <c r="D76" s="60">
        <v>312</v>
      </c>
      <c r="E76" s="61">
        <v>42180</v>
      </c>
      <c r="F76" s="59" t="s">
        <v>62</v>
      </c>
      <c r="G76" s="59" t="s">
        <v>64</v>
      </c>
      <c r="H76" s="59" t="s">
        <v>69</v>
      </c>
      <c r="I76" s="59"/>
      <c r="J76" s="59">
        <v>198468</v>
      </c>
      <c r="K76" s="59">
        <v>211106</v>
      </c>
      <c r="L76" s="59"/>
      <c r="M76" s="60"/>
      <c r="N76" s="60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</row>
    <row r="77" spans="1:30">
      <c r="A77" s="59">
        <v>252</v>
      </c>
      <c r="B77" s="59">
        <v>252130</v>
      </c>
      <c r="C77" s="59">
        <v>5480</v>
      </c>
      <c r="D77" s="60">
        <v>273</v>
      </c>
      <c r="E77" s="61">
        <v>42206</v>
      </c>
      <c r="F77" s="59" t="s">
        <v>62</v>
      </c>
      <c r="G77" s="59" t="s">
        <v>64</v>
      </c>
      <c r="H77" s="59" t="s">
        <v>68</v>
      </c>
      <c r="I77" s="59"/>
      <c r="J77" s="59">
        <v>200537</v>
      </c>
      <c r="K77" s="59">
        <v>213134</v>
      </c>
      <c r="L77" s="59"/>
      <c r="M77" s="60"/>
      <c r="N77" s="60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</row>
    <row r="78" spans="1:30">
      <c r="A78" s="59">
        <v>252</v>
      </c>
      <c r="B78" s="59">
        <v>252130</v>
      </c>
      <c r="C78" s="59">
        <v>5480</v>
      </c>
      <c r="D78" s="60">
        <v>130</v>
      </c>
      <c r="E78" s="61">
        <v>42206</v>
      </c>
      <c r="F78" s="59" t="s">
        <v>62</v>
      </c>
      <c r="G78" s="59" t="s">
        <v>64</v>
      </c>
      <c r="H78" s="59"/>
      <c r="I78" s="59"/>
      <c r="J78" s="59">
        <v>699357</v>
      </c>
      <c r="K78" s="59">
        <v>213159</v>
      </c>
      <c r="L78" s="59"/>
      <c r="M78" s="60"/>
      <c r="N78" s="60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  <c r="AA78" s="59"/>
      <c r="AB78" s="59"/>
      <c r="AC78" s="59"/>
      <c r="AD78" s="59"/>
    </row>
    <row r="79" spans="1:30">
      <c r="A79" s="59">
        <v>252</v>
      </c>
      <c r="B79" s="59">
        <v>252130</v>
      </c>
      <c r="C79" s="59">
        <v>5480</v>
      </c>
      <c r="D79" s="60">
        <v>188.5</v>
      </c>
      <c r="E79" s="61">
        <v>42237</v>
      </c>
      <c r="F79" s="59" t="s">
        <v>62</v>
      </c>
      <c r="G79" s="59" t="s">
        <v>64</v>
      </c>
      <c r="H79" s="59"/>
      <c r="I79" s="59"/>
      <c r="J79" s="59">
        <v>707607</v>
      </c>
      <c r="K79" s="59">
        <v>216109</v>
      </c>
      <c r="L79" s="59"/>
      <c r="M79" s="60"/>
      <c r="N79" s="60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</row>
    <row r="80" spans="1:30">
      <c r="A80" s="59">
        <v>252</v>
      </c>
      <c r="B80" s="59">
        <v>252130</v>
      </c>
      <c r="C80" s="59">
        <v>5480</v>
      </c>
      <c r="D80" s="60">
        <v>117</v>
      </c>
      <c r="E80" s="61">
        <v>42237</v>
      </c>
      <c r="F80" s="59" t="s">
        <v>62</v>
      </c>
      <c r="G80" s="59" t="s">
        <v>64</v>
      </c>
      <c r="H80" s="59"/>
      <c r="I80" s="59"/>
      <c r="J80" s="59">
        <v>707608</v>
      </c>
      <c r="K80" s="59">
        <v>216109</v>
      </c>
      <c r="L80" s="59"/>
      <c r="M80" s="60"/>
      <c r="N80" s="60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</row>
    <row r="81" spans="1:30">
      <c r="A81" s="59">
        <v>252</v>
      </c>
      <c r="B81" s="59">
        <v>252130</v>
      </c>
      <c r="C81" s="59">
        <v>5480</v>
      </c>
      <c r="D81" s="60">
        <v>273</v>
      </c>
      <c r="E81" s="61">
        <v>42261</v>
      </c>
      <c r="F81" s="59" t="s">
        <v>62</v>
      </c>
      <c r="G81" s="59" t="s">
        <v>64</v>
      </c>
      <c r="H81" s="59" t="s">
        <v>70</v>
      </c>
      <c r="I81" s="59"/>
      <c r="J81" s="59">
        <v>205377</v>
      </c>
      <c r="K81" s="59">
        <v>217948</v>
      </c>
      <c r="L81" s="59"/>
      <c r="M81" s="60"/>
      <c r="N81" s="60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</row>
    <row r="82" spans="1:30">
      <c r="A82" s="59">
        <v>252</v>
      </c>
      <c r="B82" s="59">
        <v>252130</v>
      </c>
      <c r="C82" s="59">
        <v>5480</v>
      </c>
      <c r="D82" s="60">
        <v>84.5</v>
      </c>
      <c r="E82" s="61">
        <v>42264</v>
      </c>
      <c r="F82" s="59" t="s">
        <v>62</v>
      </c>
      <c r="G82" s="59" t="s">
        <v>64</v>
      </c>
      <c r="H82" s="59"/>
      <c r="I82" s="59"/>
      <c r="J82" s="59">
        <v>713939</v>
      </c>
      <c r="K82" s="59">
        <v>218261</v>
      </c>
      <c r="L82" s="59"/>
      <c r="M82" s="60"/>
      <c r="N82" s="60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</row>
    <row r="83" spans="1:30">
      <c r="A83" s="59">
        <v>252</v>
      </c>
      <c r="B83" s="59">
        <v>252130</v>
      </c>
      <c r="C83" s="59">
        <v>5480</v>
      </c>
      <c r="D83" s="60">
        <v>234</v>
      </c>
      <c r="E83" s="61">
        <v>42290</v>
      </c>
      <c r="F83" s="59" t="s">
        <v>62</v>
      </c>
      <c r="G83" s="59" t="s">
        <v>64</v>
      </c>
      <c r="H83" s="59"/>
      <c r="I83" s="59"/>
      <c r="J83" s="59">
        <v>719941</v>
      </c>
      <c r="K83" s="59">
        <v>220236</v>
      </c>
      <c r="L83" s="59"/>
      <c r="M83" s="60"/>
      <c r="N83" s="60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</row>
    <row r="84" spans="1:30">
      <c r="A84" s="59">
        <v>252</v>
      </c>
      <c r="B84" s="59">
        <v>252130</v>
      </c>
      <c r="C84" s="59">
        <v>5490</v>
      </c>
      <c r="D84" s="60">
        <v>150</v>
      </c>
      <c r="E84" s="61">
        <v>42290</v>
      </c>
      <c r="F84" s="59" t="s">
        <v>62</v>
      </c>
      <c r="G84" s="59" t="s">
        <v>64</v>
      </c>
      <c r="H84" s="59"/>
      <c r="I84" s="59"/>
      <c r="J84" s="59">
        <v>719942</v>
      </c>
      <c r="K84" s="59">
        <v>220236</v>
      </c>
      <c r="L84" s="59"/>
      <c r="M84" s="60"/>
      <c r="N84" s="60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</row>
    <row r="85" spans="1:30">
      <c r="A85" s="59">
        <v>252</v>
      </c>
      <c r="B85" s="59">
        <v>252130</v>
      </c>
      <c r="C85" s="59">
        <v>5490</v>
      </c>
      <c r="D85" s="60">
        <v>140</v>
      </c>
      <c r="E85" s="61">
        <v>42290</v>
      </c>
      <c r="F85" s="59" t="s">
        <v>62</v>
      </c>
      <c r="G85" s="59" t="s">
        <v>64</v>
      </c>
      <c r="H85" s="59"/>
      <c r="I85" s="59"/>
      <c r="J85" s="59">
        <v>719943</v>
      </c>
      <c r="K85" s="59">
        <v>220236</v>
      </c>
      <c r="L85" s="59"/>
      <c r="M85" s="60"/>
      <c r="N85" s="60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</row>
    <row r="86" spans="1:30">
      <c r="A86" s="59">
        <v>252</v>
      </c>
      <c r="B86" s="59">
        <v>252130</v>
      </c>
      <c r="C86" s="59">
        <v>5480</v>
      </c>
      <c r="D86" s="60">
        <v>117</v>
      </c>
      <c r="E86" s="61">
        <v>42290</v>
      </c>
      <c r="F86" s="59" t="s">
        <v>62</v>
      </c>
      <c r="G86" s="59" t="s">
        <v>64</v>
      </c>
      <c r="H86" s="59"/>
      <c r="I86" s="59"/>
      <c r="J86" s="59">
        <v>719944</v>
      </c>
      <c r="K86" s="59">
        <v>220236</v>
      </c>
      <c r="L86" s="59"/>
      <c r="M86" s="60"/>
      <c r="N86" s="60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</row>
    <row r="87" spans="1:30">
      <c r="A87" s="59">
        <v>252</v>
      </c>
      <c r="B87" s="59">
        <v>252130</v>
      </c>
      <c r="C87" s="59">
        <v>5490</v>
      </c>
      <c r="D87" s="60">
        <v>150</v>
      </c>
      <c r="E87" s="61">
        <v>42290</v>
      </c>
      <c r="F87" s="59" t="s">
        <v>62</v>
      </c>
      <c r="G87" s="59" t="s">
        <v>64</v>
      </c>
      <c r="H87" s="59"/>
      <c r="I87" s="59"/>
      <c r="J87" s="59">
        <v>719945</v>
      </c>
      <c r="K87" s="59">
        <v>220236</v>
      </c>
      <c r="L87" s="59"/>
      <c r="M87" s="60"/>
      <c r="N87" s="60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</row>
    <row r="88" spans="1:30">
      <c r="A88" s="59">
        <v>252</v>
      </c>
      <c r="B88" s="59">
        <v>252130</v>
      </c>
      <c r="C88" s="59">
        <v>5480</v>
      </c>
      <c r="D88" s="60">
        <v>253.5</v>
      </c>
      <c r="E88" s="61">
        <v>42317</v>
      </c>
      <c r="F88" s="59" t="s">
        <v>62</v>
      </c>
      <c r="G88" s="59" t="s">
        <v>64</v>
      </c>
      <c r="H88" s="59" t="s">
        <v>71</v>
      </c>
      <c r="I88" s="59"/>
      <c r="J88" s="59">
        <v>209829</v>
      </c>
      <c r="K88" s="59">
        <v>222402</v>
      </c>
      <c r="L88" s="59"/>
      <c r="M88" s="60"/>
      <c r="N88" s="60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</row>
    <row r="89" spans="1:30">
      <c r="A89" s="59">
        <v>252</v>
      </c>
      <c r="B89" s="59">
        <v>252130</v>
      </c>
      <c r="C89" s="59">
        <v>5480</v>
      </c>
      <c r="D89" s="60">
        <v>156</v>
      </c>
      <c r="E89" s="61">
        <v>42320</v>
      </c>
      <c r="F89" s="59" t="s">
        <v>62</v>
      </c>
      <c r="G89" s="59" t="s">
        <v>64</v>
      </c>
      <c r="H89" s="59"/>
      <c r="I89" s="59"/>
      <c r="J89" s="59">
        <v>727425</v>
      </c>
      <c r="K89" s="59">
        <v>222740</v>
      </c>
      <c r="L89" s="59"/>
      <c r="M89" s="60"/>
      <c r="N89" s="60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</row>
    <row r="90" spans="1:30">
      <c r="A90" s="59">
        <v>252</v>
      </c>
      <c r="B90" s="59">
        <v>252129</v>
      </c>
      <c r="C90" s="59">
        <v>5480</v>
      </c>
      <c r="D90" s="62">
        <v>300</v>
      </c>
      <c r="E90" s="63">
        <v>42369</v>
      </c>
      <c r="F90" s="64" t="s">
        <v>62</v>
      </c>
      <c r="G90" s="64" t="s">
        <v>72</v>
      </c>
      <c r="H90" s="64" t="s">
        <v>73</v>
      </c>
      <c r="I90" s="64"/>
      <c r="J90" s="64">
        <v>302867</v>
      </c>
      <c r="K90" s="64">
        <v>198905</v>
      </c>
      <c r="L90" s="59"/>
      <c r="M90" s="60"/>
      <c r="N90" s="60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</row>
    <row r="91" spans="1:30">
      <c r="A91" s="59">
        <v>252</v>
      </c>
      <c r="B91" s="59">
        <v>252129</v>
      </c>
      <c r="C91" s="59">
        <v>5480</v>
      </c>
      <c r="D91" s="62">
        <v>200</v>
      </c>
      <c r="E91" s="63">
        <v>42369</v>
      </c>
      <c r="F91" s="64" t="s">
        <v>62</v>
      </c>
      <c r="G91" s="64" t="s">
        <v>74</v>
      </c>
      <c r="H91" s="64" t="s">
        <v>75</v>
      </c>
      <c r="I91" s="64"/>
      <c r="J91" s="64">
        <v>307046</v>
      </c>
      <c r="K91" s="64">
        <v>227337</v>
      </c>
      <c r="L91" s="59"/>
      <c r="M91" s="60"/>
      <c r="N91" s="60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</row>
    <row r="92" spans="1:30">
      <c r="A92" s="59">
        <v>252</v>
      </c>
      <c r="B92" s="59">
        <v>252129</v>
      </c>
      <c r="C92" s="59">
        <v>5490</v>
      </c>
      <c r="D92" s="62">
        <v>140</v>
      </c>
      <c r="E92" s="63">
        <v>42369</v>
      </c>
      <c r="F92" s="64" t="s">
        <v>62</v>
      </c>
      <c r="G92" s="64" t="s">
        <v>74</v>
      </c>
      <c r="H92" s="64" t="s">
        <v>75</v>
      </c>
      <c r="I92" s="64"/>
      <c r="J92" s="64">
        <v>307046</v>
      </c>
      <c r="K92" s="64">
        <v>227337</v>
      </c>
      <c r="L92" s="59"/>
      <c r="M92" s="60"/>
      <c r="N92" s="60"/>
      <c r="O92" s="59"/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</row>
    <row r="93" spans="1:30">
      <c r="A93" s="59">
        <v>252</v>
      </c>
      <c r="B93" s="59">
        <v>252129</v>
      </c>
      <c r="C93" s="59">
        <v>5480</v>
      </c>
      <c r="D93" s="60">
        <v>402</v>
      </c>
      <c r="E93" s="61">
        <v>42369</v>
      </c>
      <c r="F93" s="59" t="s">
        <v>62</v>
      </c>
      <c r="G93" s="59" t="s">
        <v>64</v>
      </c>
      <c r="H93" s="59" t="s">
        <v>76</v>
      </c>
      <c r="I93" s="59"/>
      <c r="J93" s="59">
        <v>213577</v>
      </c>
      <c r="K93" s="59">
        <v>225965</v>
      </c>
      <c r="L93" s="59"/>
      <c r="M93" s="60"/>
      <c r="N93" s="60"/>
      <c r="O93" s="59"/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  <c r="AA93" s="59"/>
      <c r="AB93" s="59"/>
      <c r="AC93" s="59"/>
      <c r="AD93" s="59"/>
    </row>
    <row r="94" spans="1:30">
      <c r="A94" s="59">
        <v>252</v>
      </c>
      <c r="B94" s="59">
        <v>252130</v>
      </c>
      <c r="C94" s="59">
        <v>5480</v>
      </c>
      <c r="D94" s="62">
        <v>266</v>
      </c>
      <c r="E94" s="63">
        <v>42369</v>
      </c>
      <c r="F94" s="64" t="s">
        <v>62</v>
      </c>
      <c r="G94" s="64" t="s">
        <v>72</v>
      </c>
      <c r="H94" s="64" t="s">
        <v>73</v>
      </c>
      <c r="I94" s="64"/>
      <c r="J94" s="64">
        <v>302867</v>
      </c>
      <c r="K94" s="64">
        <v>198905</v>
      </c>
      <c r="L94" s="59"/>
      <c r="M94" s="60"/>
      <c r="N94" s="60"/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</row>
    <row r="95" spans="1:30">
      <c r="A95" s="59">
        <v>252</v>
      </c>
      <c r="B95" s="59">
        <v>252130</v>
      </c>
      <c r="C95" s="59">
        <v>5480</v>
      </c>
      <c r="D95" s="62">
        <v>-443</v>
      </c>
      <c r="E95" s="63">
        <v>42369</v>
      </c>
      <c r="F95" s="64" t="s">
        <v>62</v>
      </c>
      <c r="G95" s="64" t="s">
        <v>77</v>
      </c>
      <c r="H95" s="64" t="s">
        <v>78</v>
      </c>
      <c r="I95" s="64"/>
      <c r="J95" s="64">
        <v>307003</v>
      </c>
      <c r="K95" s="64">
        <v>227108</v>
      </c>
      <c r="L95" s="59"/>
      <c r="M95" s="60"/>
      <c r="N95" s="60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</row>
    <row r="96" spans="1:30">
      <c r="A96" s="59">
        <v>252</v>
      </c>
      <c r="B96" s="59">
        <v>252130</v>
      </c>
      <c r="C96" s="59">
        <v>5480</v>
      </c>
      <c r="D96" s="60">
        <v>182</v>
      </c>
      <c r="E96" s="61">
        <v>42369</v>
      </c>
      <c r="F96" s="59" t="s">
        <v>62</v>
      </c>
      <c r="G96" s="59" t="s">
        <v>79</v>
      </c>
      <c r="H96" s="59"/>
      <c r="I96" s="59"/>
      <c r="J96" s="59">
        <v>739553</v>
      </c>
      <c r="K96" s="59">
        <v>226404</v>
      </c>
      <c r="L96" s="59"/>
      <c r="M96" s="60"/>
      <c r="N96" s="60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</row>
    <row r="97" spans="4:4" ht="15" thickBot="1">
      <c r="D97" s="65">
        <f>SUM(D60:D96)</f>
        <v>6372</v>
      </c>
    </row>
    <row r="98" spans="4:4" ht="15" thickTop="1"/>
  </sheetData>
  <autoFilter ref="A8:L8"/>
  <mergeCells count="36">
    <mergeCell ref="B6:C7"/>
    <mergeCell ref="D6:E7"/>
    <mergeCell ref="F6:G7"/>
    <mergeCell ref="H6:I7"/>
    <mergeCell ref="B46:C46"/>
    <mergeCell ref="D46:E46"/>
    <mergeCell ref="F46:G46"/>
    <mergeCell ref="H46:I46"/>
    <mergeCell ref="B48:C48"/>
    <mergeCell ref="D48:E48"/>
    <mergeCell ref="F48:G48"/>
    <mergeCell ref="H48:I48"/>
    <mergeCell ref="B50:C50"/>
    <mergeCell ref="D50:E50"/>
    <mergeCell ref="F50:G50"/>
    <mergeCell ref="H50:I50"/>
    <mergeCell ref="B51:C51"/>
    <mergeCell ref="D51:E51"/>
    <mergeCell ref="F51:G51"/>
    <mergeCell ref="H51:I51"/>
    <mergeCell ref="B52:C52"/>
    <mergeCell ref="D52:E52"/>
    <mergeCell ref="F52:G52"/>
    <mergeCell ref="H52:I52"/>
    <mergeCell ref="B56:C56"/>
    <mergeCell ref="D56:E56"/>
    <mergeCell ref="F56:G56"/>
    <mergeCell ref="H56:I56"/>
    <mergeCell ref="B54:C54"/>
    <mergeCell ref="D54:E54"/>
    <mergeCell ref="F54:G54"/>
    <mergeCell ref="H54:I54"/>
    <mergeCell ref="B55:C55"/>
    <mergeCell ref="D55:E55"/>
    <mergeCell ref="F55:G55"/>
    <mergeCell ref="H55:I55"/>
  </mergeCells>
  <pageMargins left="0.45" right="0" top="0.75" bottom="0.75" header="0.3" footer="0.3"/>
  <pageSetup paperSize="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AD326"/>
  <sheetViews>
    <sheetView topLeftCell="A6" zoomScaleSheetLayoutView="100" workbookViewId="0">
      <pane xSplit="2" ySplit="3" topLeftCell="C193" activePane="bottomRight" state="frozen"/>
      <selection activeCell="A6" sqref="A6"/>
      <selection pane="topRight" activeCell="C6" sqref="C6"/>
      <selection pane="bottomLeft" activeCell="A9" sqref="A9"/>
      <selection pane="bottomRight" activeCell="L243" sqref="L243"/>
    </sheetView>
  </sheetViews>
  <sheetFormatPr defaultRowHeight="14.4"/>
  <cols>
    <col min="1" max="1" width="16.19921875" style="70" customWidth="1"/>
    <col min="2" max="2" width="15" style="70" customWidth="1"/>
    <col min="3" max="3" width="9.09765625" style="126" bestFit="1" customWidth="1"/>
    <col min="4" max="4" width="12.69921875" style="127" bestFit="1" customWidth="1"/>
    <col min="5" max="5" width="10.69921875" style="128" customWidth="1"/>
    <col min="6" max="6" width="10.69921875" style="127" customWidth="1"/>
    <col min="7" max="7" width="10.19921875" style="126" customWidth="1"/>
    <col min="8" max="8" width="8.5" style="127" customWidth="1"/>
    <col min="9" max="9" width="8.5" style="126" customWidth="1"/>
    <col min="10" max="11" width="8.5" style="127" customWidth="1"/>
    <col min="12" max="12" width="11.09765625" style="70" bestFit="1" customWidth="1"/>
    <col min="13" max="13" width="9.5" style="70" bestFit="1" customWidth="1"/>
    <col min="14" max="14" width="11.69921875" style="71" customWidth="1"/>
    <col min="15" max="15" width="11" style="71" customWidth="1"/>
    <col min="16" max="16384" width="8.796875" style="70"/>
  </cols>
  <sheetData>
    <row r="1" spans="1:15">
      <c r="A1" s="66" t="s">
        <v>22</v>
      </c>
      <c r="B1" s="66"/>
      <c r="C1" s="67"/>
      <c r="D1" s="68"/>
      <c r="E1" s="69"/>
      <c r="F1" s="68"/>
      <c r="G1" s="67"/>
      <c r="H1" s="68"/>
      <c r="I1" s="67"/>
      <c r="J1" s="68"/>
      <c r="K1" s="68"/>
    </row>
    <row r="2" spans="1:15">
      <c r="A2" s="66" t="s">
        <v>20</v>
      </c>
      <c r="B2" s="66"/>
      <c r="C2" s="67"/>
      <c r="D2" s="68"/>
      <c r="E2" s="69"/>
      <c r="F2" s="68"/>
      <c r="G2" s="67"/>
      <c r="H2" s="68"/>
      <c r="I2" s="67"/>
      <c r="J2" s="68"/>
      <c r="K2" s="68"/>
    </row>
    <row r="3" spans="1:15">
      <c r="A3" s="72" t="s">
        <v>23</v>
      </c>
      <c r="B3" s="72"/>
      <c r="C3" s="67"/>
      <c r="D3" s="68"/>
      <c r="E3" s="69"/>
      <c r="F3" s="68"/>
      <c r="G3" s="67"/>
      <c r="H3" s="68"/>
      <c r="I3" s="67"/>
      <c r="J3" s="68"/>
      <c r="K3" s="68"/>
    </row>
    <row r="4" spans="1:15">
      <c r="A4" s="66" t="s">
        <v>24</v>
      </c>
      <c r="B4" s="66"/>
      <c r="C4" s="67"/>
      <c r="D4" s="68"/>
      <c r="E4" s="69"/>
      <c r="F4" s="68"/>
      <c r="G4" s="67"/>
      <c r="H4" s="68"/>
      <c r="I4" s="67"/>
      <c r="J4" s="68"/>
      <c r="K4" s="68"/>
    </row>
    <row r="5" spans="1:15">
      <c r="A5" s="66" t="s">
        <v>25</v>
      </c>
      <c r="B5" s="66"/>
      <c r="C5" s="67"/>
      <c r="D5" s="68"/>
      <c r="E5" s="69"/>
      <c r="F5" s="68"/>
      <c r="G5" s="67"/>
      <c r="H5" s="68"/>
      <c r="I5" s="67"/>
      <c r="J5" s="68"/>
      <c r="K5" s="68"/>
    </row>
    <row r="6" spans="1:15" ht="15" customHeight="1">
      <c r="C6" s="496" t="s">
        <v>80</v>
      </c>
      <c r="D6" s="496"/>
      <c r="E6" s="496" t="s">
        <v>81</v>
      </c>
      <c r="F6" s="496"/>
      <c r="G6" s="496" t="s">
        <v>82</v>
      </c>
      <c r="H6" s="496"/>
      <c r="I6" s="496" t="s">
        <v>83</v>
      </c>
      <c r="J6" s="496"/>
      <c r="K6" s="73"/>
    </row>
    <row r="7" spans="1:15">
      <c r="C7" s="496"/>
      <c r="D7" s="496"/>
      <c r="E7" s="496"/>
      <c r="F7" s="496"/>
      <c r="G7" s="496"/>
      <c r="H7" s="496"/>
      <c r="I7" s="496"/>
      <c r="J7" s="496"/>
      <c r="K7" s="73"/>
      <c r="M7" s="74" t="s">
        <v>30</v>
      </c>
      <c r="N7" s="75" t="s">
        <v>84</v>
      </c>
      <c r="O7" s="75"/>
    </row>
    <row r="8" spans="1:15" s="82" customFormat="1" ht="15" thickBot="1">
      <c r="A8" s="76" t="s">
        <v>32</v>
      </c>
      <c r="B8" s="76" t="s">
        <v>85</v>
      </c>
      <c r="C8" s="77" t="s">
        <v>86</v>
      </c>
      <c r="D8" s="78" t="s">
        <v>34</v>
      </c>
      <c r="E8" s="79" t="s">
        <v>86</v>
      </c>
      <c r="F8" s="78" t="s">
        <v>34</v>
      </c>
      <c r="G8" s="77" t="s">
        <v>87</v>
      </c>
      <c r="H8" s="78" t="s">
        <v>34</v>
      </c>
      <c r="I8" s="77" t="s">
        <v>45</v>
      </c>
      <c r="J8" s="78" t="s">
        <v>34</v>
      </c>
      <c r="K8" s="78" t="s">
        <v>37</v>
      </c>
      <c r="L8" s="76" t="s">
        <v>38</v>
      </c>
      <c r="M8" s="76" t="s">
        <v>38</v>
      </c>
      <c r="N8" s="80" t="s">
        <v>88</v>
      </c>
      <c r="O8" s="81" t="s">
        <v>89</v>
      </c>
    </row>
    <row r="9" spans="1:15" s="92" customFormat="1" ht="15.6">
      <c r="A9" s="83">
        <v>42012</v>
      </c>
      <c r="B9" s="83" t="s">
        <v>90</v>
      </c>
      <c r="C9" s="84">
        <v>45</v>
      </c>
      <c r="D9" s="85">
        <v>1.3</v>
      </c>
      <c r="E9" s="86"/>
      <c r="F9" s="85"/>
      <c r="G9" s="87"/>
      <c r="H9" s="88"/>
      <c r="I9" s="87"/>
      <c r="J9" s="88"/>
      <c r="K9" s="88"/>
      <c r="L9" s="89">
        <f t="shared" ref="L9:L72" si="0">C9*D9+E9*F9+G9*H9+K9+I9*J9</f>
        <v>58.5</v>
      </c>
      <c r="M9" s="90"/>
      <c r="N9" s="91"/>
      <c r="O9" s="91"/>
    </row>
    <row r="10" spans="1:15" s="92" customFormat="1" ht="15.6">
      <c r="A10" s="83">
        <v>42012</v>
      </c>
      <c r="B10" s="83" t="s">
        <v>91</v>
      </c>
      <c r="E10" s="93">
        <v>60</v>
      </c>
      <c r="F10" s="88">
        <v>1.3</v>
      </c>
      <c r="G10" s="87"/>
      <c r="H10" s="88"/>
      <c r="I10" s="87"/>
      <c r="J10" s="88"/>
      <c r="K10" s="88"/>
      <c r="L10" s="89">
        <f t="shared" si="0"/>
        <v>78</v>
      </c>
      <c r="M10" s="90"/>
      <c r="N10" s="91"/>
      <c r="O10" s="91"/>
    </row>
    <row r="11" spans="1:15" s="92" customFormat="1" ht="15.6">
      <c r="A11" s="83">
        <v>42012</v>
      </c>
      <c r="B11" s="83" t="s">
        <v>92</v>
      </c>
      <c r="E11" s="93">
        <v>155</v>
      </c>
      <c r="F11" s="88">
        <v>1.3</v>
      </c>
      <c r="G11" s="87"/>
      <c r="H11" s="88"/>
      <c r="I11" s="87"/>
      <c r="J11" s="88"/>
      <c r="K11" s="88"/>
      <c r="L11" s="89">
        <f t="shared" si="0"/>
        <v>201.5</v>
      </c>
      <c r="M11" s="90"/>
      <c r="N11" s="91"/>
      <c r="O11" s="91"/>
    </row>
    <row r="12" spans="1:15" s="92" customFormat="1" ht="15.6">
      <c r="A12" s="83">
        <v>42012</v>
      </c>
      <c r="B12" s="83" t="s">
        <v>93</v>
      </c>
      <c r="E12" s="93">
        <v>60</v>
      </c>
      <c r="F12" s="88">
        <v>1.3</v>
      </c>
      <c r="G12" s="87"/>
      <c r="H12" s="88"/>
      <c r="I12" s="87"/>
      <c r="J12" s="88"/>
      <c r="K12" s="88"/>
      <c r="L12" s="89">
        <f t="shared" si="0"/>
        <v>78</v>
      </c>
      <c r="M12" s="90"/>
      <c r="N12" s="91"/>
      <c r="O12" s="91"/>
    </row>
    <row r="13" spans="1:15" s="92" customFormat="1" ht="15.6">
      <c r="A13" s="83">
        <v>42019</v>
      </c>
      <c r="B13" s="83" t="s">
        <v>94</v>
      </c>
      <c r="C13" s="87">
        <v>65</v>
      </c>
      <c r="D13" s="88">
        <v>1.3</v>
      </c>
      <c r="E13" s="93"/>
      <c r="F13" s="88"/>
      <c r="G13" s="87"/>
      <c r="H13" s="88"/>
      <c r="I13" s="87"/>
      <c r="J13" s="88"/>
      <c r="K13" s="88"/>
      <c r="L13" s="89">
        <f t="shared" si="0"/>
        <v>84.5</v>
      </c>
      <c r="M13" s="90"/>
      <c r="N13" s="91"/>
      <c r="O13" s="91"/>
    </row>
    <row r="14" spans="1:15" s="92" customFormat="1" ht="15.6">
      <c r="A14" s="83">
        <v>42019</v>
      </c>
      <c r="B14" s="83" t="s">
        <v>95</v>
      </c>
      <c r="C14" s="87">
        <v>20</v>
      </c>
      <c r="D14" s="88">
        <v>1.3</v>
      </c>
      <c r="E14" s="93"/>
      <c r="F14" s="88"/>
      <c r="G14" s="87"/>
      <c r="H14" s="88"/>
      <c r="I14" s="87"/>
      <c r="J14" s="88"/>
      <c r="K14" s="88"/>
      <c r="L14" s="89">
        <f t="shared" si="0"/>
        <v>26</v>
      </c>
      <c r="M14" s="90"/>
      <c r="N14" s="91"/>
      <c r="O14" s="91"/>
    </row>
    <row r="15" spans="1:15" s="92" customFormat="1" ht="15.6">
      <c r="A15" s="83">
        <v>42019</v>
      </c>
      <c r="B15" s="83" t="s">
        <v>96</v>
      </c>
      <c r="C15" s="87">
        <v>25</v>
      </c>
      <c r="D15" s="88">
        <v>1.3</v>
      </c>
      <c r="E15" s="93"/>
      <c r="F15" s="88"/>
      <c r="G15" s="87"/>
      <c r="H15" s="88"/>
      <c r="I15" s="87"/>
      <c r="J15" s="88"/>
      <c r="K15" s="88"/>
      <c r="L15" s="89">
        <f t="shared" si="0"/>
        <v>32.5</v>
      </c>
      <c r="M15" s="90"/>
      <c r="N15" s="91"/>
      <c r="O15" s="91"/>
    </row>
    <row r="16" spans="1:15" s="92" customFormat="1" ht="15.6">
      <c r="A16" s="83">
        <v>42019</v>
      </c>
      <c r="B16" s="83" t="s">
        <v>91</v>
      </c>
      <c r="E16" s="93">
        <v>30</v>
      </c>
      <c r="F16" s="88">
        <v>1.3</v>
      </c>
      <c r="G16" s="87"/>
      <c r="H16" s="88"/>
      <c r="I16" s="87"/>
      <c r="J16" s="88"/>
      <c r="K16" s="88"/>
      <c r="L16" s="89">
        <f t="shared" si="0"/>
        <v>39</v>
      </c>
      <c r="M16" s="90"/>
      <c r="N16" s="91"/>
      <c r="O16" s="91"/>
    </row>
    <row r="17" spans="1:15" s="92" customFormat="1" ht="15.6">
      <c r="A17" s="83">
        <v>42019</v>
      </c>
      <c r="B17" s="94" t="s">
        <v>93</v>
      </c>
      <c r="C17" s="95"/>
      <c r="D17" s="95"/>
      <c r="E17" s="96">
        <v>50</v>
      </c>
      <c r="F17" s="97">
        <v>1.3</v>
      </c>
      <c r="G17" s="98"/>
      <c r="H17" s="97"/>
      <c r="I17" s="98"/>
      <c r="J17" s="88"/>
      <c r="K17" s="88"/>
      <c r="L17" s="89">
        <f t="shared" si="0"/>
        <v>65</v>
      </c>
      <c r="M17" s="90"/>
      <c r="N17" s="91"/>
      <c r="O17" s="91"/>
    </row>
    <row r="18" spans="1:15" s="92" customFormat="1" ht="15.6">
      <c r="A18" s="83">
        <v>42026</v>
      </c>
      <c r="B18" s="94" t="s">
        <v>91</v>
      </c>
      <c r="C18" s="95"/>
      <c r="D18" s="95"/>
      <c r="E18" s="96">
        <v>25</v>
      </c>
      <c r="F18" s="97">
        <v>1.3</v>
      </c>
      <c r="G18" s="98">
        <v>100</v>
      </c>
      <c r="H18" s="97">
        <v>2.25</v>
      </c>
      <c r="I18" s="98"/>
      <c r="J18" s="88"/>
      <c r="K18" s="88"/>
      <c r="L18" s="89">
        <f t="shared" si="0"/>
        <v>257.5</v>
      </c>
      <c r="M18" s="90"/>
      <c r="N18" s="91"/>
      <c r="O18" s="91"/>
    </row>
    <row r="19" spans="1:15" s="92" customFormat="1" ht="15.6">
      <c r="A19" s="83">
        <v>42026</v>
      </c>
      <c r="B19" s="94" t="s">
        <v>92</v>
      </c>
      <c r="C19" s="95"/>
      <c r="D19" s="95"/>
      <c r="E19" s="96"/>
      <c r="F19" s="97"/>
      <c r="G19" s="98">
        <v>70</v>
      </c>
      <c r="H19" s="97">
        <v>2.25</v>
      </c>
      <c r="I19" s="98"/>
      <c r="J19" s="88"/>
      <c r="K19" s="88"/>
      <c r="L19" s="89">
        <f t="shared" si="0"/>
        <v>157.5</v>
      </c>
      <c r="M19" s="90"/>
      <c r="N19" s="91"/>
      <c r="O19" s="91"/>
    </row>
    <row r="20" spans="1:15" s="92" customFormat="1" ht="15.6">
      <c r="A20" s="83">
        <v>42026</v>
      </c>
      <c r="B20" s="94" t="s">
        <v>92</v>
      </c>
      <c r="C20" s="98"/>
      <c r="D20" s="97"/>
      <c r="E20" s="96">
        <v>100</v>
      </c>
      <c r="F20" s="97">
        <v>1.3</v>
      </c>
      <c r="G20" s="98"/>
      <c r="H20" s="97"/>
      <c r="I20" s="98"/>
      <c r="J20" s="88"/>
      <c r="K20" s="88"/>
      <c r="L20" s="89">
        <f t="shared" si="0"/>
        <v>130</v>
      </c>
      <c r="M20" s="90"/>
      <c r="N20" s="91"/>
      <c r="O20" s="91"/>
    </row>
    <row r="21" spans="1:15" s="92" customFormat="1" ht="15.6">
      <c r="A21" s="83">
        <v>42026</v>
      </c>
      <c r="B21" s="94" t="s">
        <v>93</v>
      </c>
      <c r="C21" s="95"/>
      <c r="D21" s="95"/>
      <c r="E21" s="96">
        <v>30</v>
      </c>
      <c r="F21" s="97">
        <v>1.3</v>
      </c>
      <c r="G21" s="98"/>
      <c r="H21" s="97"/>
      <c r="I21" s="98"/>
      <c r="J21" s="88"/>
      <c r="K21" s="88"/>
      <c r="L21" s="89">
        <f t="shared" si="0"/>
        <v>39</v>
      </c>
      <c r="M21" s="90"/>
      <c r="N21" s="91"/>
      <c r="O21" s="91"/>
    </row>
    <row r="22" spans="1:15" s="92" customFormat="1" ht="15.6">
      <c r="A22" s="83">
        <v>42026</v>
      </c>
      <c r="B22" s="94" t="s">
        <v>93</v>
      </c>
      <c r="C22" s="98"/>
      <c r="D22" s="97"/>
      <c r="E22" s="96"/>
      <c r="F22" s="97"/>
      <c r="G22" s="98">
        <v>25</v>
      </c>
      <c r="H22" s="97">
        <v>2.25</v>
      </c>
      <c r="I22" s="98"/>
      <c r="J22" s="88"/>
      <c r="K22" s="88"/>
      <c r="L22" s="89">
        <f t="shared" si="0"/>
        <v>56.25</v>
      </c>
      <c r="M22" s="90"/>
      <c r="N22" s="91"/>
      <c r="O22" s="91"/>
    </row>
    <row r="23" spans="1:15" s="92" customFormat="1" ht="15.6">
      <c r="A23" s="83">
        <v>42033</v>
      </c>
      <c r="B23" s="94" t="s">
        <v>91</v>
      </c>
      <c r="C23" s="98"/>
      <c r="D23" s="97"/>
      <c r="E23" s="96">
        <v>25</v>
      </c>
      <c r="F23" s="97">
        <v>1.3</v>
      </c>
      <c r="G23" s="98"/>
      <c r="H23" s="97"/>
      <c r="I23" s="98"/>
      <c r="J23" s="88"/>
      <c r="K23" s="88"/>
      <c r="L23" s="89">
        <f t="shared" si="0"/>
        <v>32.5</v>
      </c>
      <c r="M23" s="90">
        <f>SUM(L9:L23)</f>
        <v>1335.75</v>
      </c>
      <c r="N23" s="91">
        <v>1608.75</v>
      </c>
      <c r="O23" s="91">
        <f>+N23-M23</f>
        <v>273</v>
      </c>
    </row>
    <row r="24" spans="1:15" s="92" customFormat="1" ht="15.6">
      <c r="A24" s="83">
        <v>42040</v>
      </c>
      <c r="B24" s="94" t="s">
        <v>91</v>
      </c>
      <c r="C24" s="98"/>
      <c r="D24" s="97"/>
      <c r="E24" s="96">
        <v>35</v>
      </c>
      <c r="F24" s="97">
        <v>1.3</v>
      </c>
      <c r="G24" s="98"/>
      <c r="H24" s="97"/>
      <c r="I24" s="98"/>
      <c r="J24" s="88"/>
      <c r="K24" s="88"/>
      <c r="L24" s="89">
        <f t="shared" si="0"/>
        <v>45.5</v>
      </c>
      <c r="M24" s="90"/>
      <c r="N24" s="91"/>
      <c r="O24" s="91"/>
    </row>
    <row r="25" spans="1:15" s="92" customFormat="1" ht="15.6">
      <c r="A25" s="83">
        <v>42040</v>
      </c>
      <c r="B25" s="94" t="s">
        <v>91</v>
      </c>
      <c r="C25" s="98"/>
      <c r="D25" s="97"/>
      <c r="E25" s="96">
        <v>30</v>
      </c>
      <c r="F25" s="97">
        <v>1.3</v>
      </c>
      <c r="G25" s="98"/>
      <c r="H25" s="97"/>
      <c r="I25" s="98"/>
      <c r="J25" s="88"/>
      <c r="K25" s="88"/>
      <c r="L25" s="89">
        <f t="shared" si="0"/>
        <v>39</v>
      </c>
      <c r="M25" s="90"/>
      <c r="N25" s="91"/>
      <c r="O25" s="91"/>
    </row>
    <row r="26" spans="1:15" s="92" customFormat="1" ht="15.6">
      <c r="A26" s="83">
        <v>42040</v>
      </c>
      <c r="B26" s="94" t="s">
        <v>93</v>
      </c>
      <c r="C26" s="98"/>
      <c r="D26" s="97"/>
      <c r="E26" s="96">
        <v>55</v>
      </c>
      <c r="F26" s="97">
        <v>1.3</v>
      </c>
      <c r="G26" s="98"/>
      <c r="H26" s="97"/>
      <c r="I26" s="98"/>
      <c r="J26" s="88"/>
      <c r="K26" s="88"/>
      <c r="L26" s="89">
        <f t="shared" si="0"/>
        <v>71.5</v>
      </c>
      <c r="M26" s="90"/>
      <c r="N26" s="91"/>
      <c r="O26" s="91"/>
    </row>
    <row r="27" spans="1:15" s="92" customFormat="1" ht="15.6">
      <c r="A27" s="83">
        <v>42047</v>
      </c>
      <c r="B27" s="83" t="s">
        <v>97</v>
      </c>
      <c r="C27" s="87">
        <v>35</v>
      </c>
      <c r="D27" s="88">
        <v>1.3</v>
      </c>
      <c r="E27" s="93"/>
      <c r="F27" s="88"/>
      <c r="G27" s="87"/>
      <c r="H27" s="88"/>
      <c r="I27" s="87"/>
      <c r="J27" s="88"/>
      <c r="K27" s="88"/>
      <c r="L27" s="89">
        <f t="shared" si="0"/>
        <v>45.5</v>
      </c>
      <c r="M27" s="90"/>
      <c r="N27" s="91"/>
      <c r="O27" s="91"/>
    </row>
    <row r="28" spans="1:15" s="92" customFormat="1" ht="15.6">
      <c r="A28" s="83">
        <v>42047</v>
      </c>
      <c r="B28" s="83" t="s">
        <v>94</v>
      </c>
      <c r="C28" s="87">
        <v>75</v>
      </c>
      <c r="D28" s="88">
        <v>1.3</v>
      </c>
      <c r="E28" s="93"/>
      <c r="F28" s="88"/>
      <c r="G28" s="87"/>
      <c r="H28" s="88"/>
      <c r="I28" s="87"/>
      <c r="J28" s="88"/>
      <c r="K28" s="88"/>
      <c r="L28" s="89">
        <f t="shared" si="0"/>
        <v>97.5</v>
      </c>
      <c r="M28" s="90"/>
      <c r="N28" s="91"/>
      <c r="O28" s="91"/>
    </row>
    <row r="29" spans="1:15" s="92" customFormat="1" ht="15.6">
      <c r="A29" s="83">
        <v>42047</v>
      </c>
      <c r="B29" s="83" t="s">
        <v>95</v>
      </c>
      <c r="C29" s="87">
        <v>25</v>
      </c>
      <c r="D29" s="88">
        <v>1.3</v>
      </c>
      <c r="E29" s="93"/>
      <c r="F29" s="88"/>
      <c r="G29" s="87"/>
      <c r="H29" s="88"/>
      <c r="I29" s="87"/>
      <c r="J29" s="88"/>
      <c r="K29" s="88"/>
      <c r="L29" s="89">
        <f t="shared" si="0"/>
        <v>32.5</v>
      </c>
      <c r="M29" s="90"/>
      <c r="N29" s="91"/>
      <c r="O29" s="91"/>
    </row>
    <row r="30" spans="1:15" s="92" customFormat="1" ht="15.6">
      <c r="A30" s="83">
        <v>42047</v>
      </c>
      <c r="B30" s="83" t="s">
        <v>96</v>
      </c>
      <c r="C30" s="87">
        <v>30</v>
      </c>
      <c r="D30" s="88">
        <v>1.3</v>
      </c>
      <c r="E30" s="93"/>
      <c r="F30" s="88"/>
      <c r="G30" s="87"/>
      <c r="H30" s="88"/>
      <c r="I30" s="87"/>
      <c r="J30" s="88"/>
      <c r="K30" s="88"/>
      <c r="L30" s="89">
        <f t="shared" si="0"/>
        <v>39</v>
      </c>
      <c r="M30" s="90"/>
      <c r="N30" s="91"/>
      <c r="O30" s="91"/>
    </row>
    <row r="31" spans="1:15" s="92" customFormat="1" ht="15.6">
      <c r="A31" s="83">
        <v>42053</v>
      </c>
      <c r="B31" s="94" t="s">
        <v>98</v>
      </c>
      <c r="C31" s="98"/>
      <c r="D31" s="97"/>
      <c r="E31" s="96"/>
      <c r="F31" s="97"/>
      <c r="G31" s="98"/>
      <c r="H31" s="97"/>
      <c r="I31" s="98">
        <v>1140</v>
      </c>
      <c r="J31" s="88">
        <v>0.66</v>
      </c>
      <c r="K31" s="88">
        <v>187.66</v>
      </c>
      <c r="L31" s="89">
        <f t="shared" si="0"/>
        <v>940.06000000000006</v>
      </c>
      <c r="M31" s="90"/>
      <c r="N31" s="91"/>
      <c r="O31" s="91"/>
    </row>
    <row r="32" spans="1:15" s="92" customFormat="1" ht="15.6">
      <c r="A32" s="83">
        <v>42054</v>
      </c>
      <c r="B32" s="94" t="s">
        <v>92</v>
      </c>
      <c r="C32" s="98"/>
      <c r="D32" s="97"/>
      <c r="E32" s="96">
        <v>60</v>
      </c>
      <c r="F32" s="97">
        <v>1.3</v>
      </c>
      <c r="G32" s="98"/>
      <c r="H32" s="97"/>
      <c r="I32" s="98"/>
      <c r="J32" s="88"/>
      <c r="K32" s="88"/>
      <c r="L32" s="89">
        <f t="shared" si="0"/>
        <v>78</v>
      </c>
      <c r="M32" s="90"/>
      <c r="N32" s="91"/>
      <c r="O32" s="91"/>
    </row>
    <row r="33" spans="1:15" s="92" customFormat="1" ht="15.6">
      <c r="A33" s="83">
        <v>42054</v>
      </c>
      <c r="B33" s="94" t="s">
        <v>93</v>
      </c>
      <c r="C33" s="98"/>
      <c r="D33" s="97"/>
      <c r="E33" s="96">
        <v>35</v>
      </c>
      <c r="F33" s="97">
        <v>1.3</v>
      </c>
      <c r="G33" s="98"/>
      <c r="H33" s="97"/>
      <c r="I33" s="98"/>
      <c r="J33" s="88"/>
      <c r="K33" s="88"/>
      <c r="L33" s="89">
        <f t="shared" si="0"/>
        <v>45.5</v>
      </c>
      <c r="M33" s="90"/>
      <c r="N33" s="91"/>
      <c r="O33" s="91"/>
    </row>
    <row r="34" spans="1:15" s="92" customFormat="1" ht="15.6">
      <c r="A34" s="83">
        <v>42061</v>
      </c>
      <c r="B34" s="94" t="s">
        <v>91</v>
      </c>
      <c r="C34" s="98"/>
      <c r="D34" s="97"/>
      <c r="E34" s="96">
        <v>40</v>
      </c>
      <c r="F34" s="97">
        <v>1.3</v>
      </c>
      <c r="G34" s="98"/>
      <c r="H34" s="97"/>
      <c r="I34" s="98"/>
      <c r="J34" s="88"/>
      <c r="K34" s="88"/>
      <c r="L34" s="89">
        <f t="shared" si="0"/>
        <v>52</v>
      </c>
      <c r="M34" s="90">
        <f>SUM(L24:L34)</f>
        <v>1486.06</v>
      </c>
      <c r="N34" s="91">
        <v>1518.56</v>
      </c>
      <c r="O34" s="91">
        <f>+N34-M34</f>
        <v>32.5</v>
      </c>
    </row>
    <row r="35" spans="1:15" s="92" customFormat="1" ht="15.6">
      <c r="A35" s="83">
        <v>42068</v>
      </c>
      <c r="B35" s="94" t="s">
        <v>91</v>
      </c>
      <c r="C35" s="98"/>
      <c r="D35" s="97"/>
      <c r="E35" s="96">
        <v>25</v>
      </c>
      <c r="F35" s="97">
        <v>1.3</v>
      </c>
      <c r="G35" s="98">
        <v>75</v>
      </c>
      <c r="H35" s="97">
        <v>2.25</v>
      </c>
      <c r="I35" s="98"/>
      <c r="J35" s="88"/>
      <c r="K35" s="88"/>
      <c r="L35" s="89">
        <f t="shared" si="0"/>
        <v>201.25</v>
      </c>
      <c r="M35" s="90"/>
      <c r="N35" s="91"/>
      <c r="O35" s="91"/>
    </row>
    <row r="36" spans="1:15" s="92" customFormat="1" ht="15.6">
      <c r="A36" s="83">
        <v>42068</v>
      </c>
      <c r="B36" s="94" t="s">
        <v>92</v>
      </c>
      <c r="C36" s="98"/>
      <c r="D36" s="97"/>
      <c r="E36" s="96">
        <v>80</v>
      </c>
      <c r="F36" s="97">
        <v>1.3</v>
      </c>
      <c r="G36" s="98"/>
      <c r="H36" s="97"/>
      <c r="I36" s="98"/>
      <c r="J36" s="88"/>
      <c r="K36" s="88"/>
      <c r="L36" s="89">
        <f t="shared" si="0"/>
        <v>104</v>
      </c>
      <c r="M36" s="90"/>
      <c r="N36" s="91"/>
      <c r="O36" s="91"/>
    </row>
    <row r="37" spans="1:15" s="92" customFormat="1" ht="15.6">
      <c r="A37" s="83">
        <v>42075</v>
      </c>
      <c r="B37" s="83" t="s">
        <v>94</v>
      </c>
      <c r="C37" s="87">
        <v>75</v>
      </c>
      <c r="D37" s="88">
        <v>1.3</v>
      </c>
      <c r="E37" s="93"/>
      <c r="F37" s="88"/>
      <c r="G37" s="87"/>
      <c r="H37" s="88"/>
      <c r="I37" s="87"/>
      <c r="J37" s="88"/>
      <c r="K37" s="88"/>
      <c r="L37" s="89">
        <f t="shared" si="0"/>
        <v>97.5</v>
      </c>
      <c r="M37" s="90"/>
      <c r="N37" s="91"/>
      <c r="O37" s="91"/>
    </row>
    <row r="38" spans="1:15" s="92" customFormat="1" ht="15.6">
      <c r="A38" s="83">
        <v>42075</v>
      </c>
      <c r="B38" s="83" t="s">
        <v>95</v>
      </c>
      <c r="C38" s="87">
        <v>20</v>
      </c>
      <c r="D38" s="88">
        <v>1.3</v>
      </c>
      <c r="E38" s="93"/>
      <c r="F38" s="88"/>
      <c r="G38" s="87"/>
      <c r="H38" s="88"/>
      <c r="I38" s="87"/>
      <c r="J38" s="88"/>
      <c r="K38" s="88"/>
      <c r="L38" s="89">
        <f t="shared" si="0"/>
        <v>26</v>
      </c>
      <c r="M38" s="90"/>
      <c r="N38" s="91"/>
      <c r="O38" s="91"/>
    </row>
    <row r="39" spans="1:15" s="92" customFormat="1" ht="15.6">
      <c r="A39" s="83">
        <v>42075</v>
      </c>
      <c r="B39" s="83" t="s">
        <v>96</v>
      </c>
      <c r="C39" s="87">
        <v>15</v>
      </c>
      <c r="D39" s="88">
        <v>1.3</v>
      </c>
      <c r="E39" s="93"/>
      <c r="F39" s="88"/>
      <c r="G39" s="87"/>
      <c r="H39" s="88"/>
      <c r="I39" s="87"/>
      <c r="J39" s="88"/>
      <c r="K39" s="88"/>
      <c r="L39" s="89">
        <f t="shared" si="0"/>
        <v>19.5</v>
      </c>
      <c r="M39" s="90"/>
      <c r="N39" s="91"/>
      <c r="O39" s="91"/>
    </row>
    <row r="40" spans="1:15" s="92" customFormat="1" ht="15.6">
      <c r="A40" s="83">
        <v>42075</v>
      </c>
      <c r="B40" s="94" t="s">
        <v>91</v>
      </c>
      <c r="C40" s="98"/>
      <c r="D40" s="97"/>
      <c r="E40" s="96">
        <v>20</v>
      </c>
      <c r="F40" s="97">
        <v>1.3</v>
      </c>
      <c r="G40" s="98"/>
      <c r="H40" s="97"/>
      <c r="I40" s="98"/>
      <c r="J40" s="88"/>
      <c r="K40" s="88"/>
      <c r="L40" s="89">
        <f t="shared" si="0"/>
        <v>26</v>
      </c>
      <c r="M40" s="90"/>
      <c r="N40" s="91"/>
      <c r="O40" s="91"/>
    </row>
    <row r="41" spans="1:15" s="92" customFormat="1" ht="15.6">
      <c r="A41" s="83">
        <v>42075</v>
      </c>
      <c r="B41" s="94" t="s">
        <v>93</v>
      </c>
      <c r="C41" s="98"/>
      <c r="D41" s="97"/>
      <c r="E41" s="96">
        <v>85</v>
      </c>
      <c r="F41" s="97">
        <v>1.3</v>
      </c>
      <c r="G41" s="98"/>
      <c r="H41" s="97"/>
      <c r="I41" s="98"/>
      <c r="J41" s="88"/>
      <c r="K41" s="88"/>
      <c r="L41" s="89">
        <f t="shared" si="0"/>
        <v>110.5</v>
      </c>
      <c r="M41" s="90"/>
      <c r="N41" s="91"/>
      <c r="O41" s="91"/>
    </row>
    <row r="42" spans="1:15" s="92" customFormat="1" ht="15.6">
      <c r="A42" s="83">
        <v>42082</v>
      </c>
      <c r="B42" s="94" t="s">
        <v>91</v>
      </c>
      <c r="C42" s="98"/>
      <c r="D42" s="97"/>
      <c r="E42" s="96">
        <v>25</v>
      </c>
      <c r="F42" s="97">
        <v>1.3</v>
      </c>
      <c r="G42" s="98"/>
      <c r="H42" s="97"/>
      <c r="I42" s="98"/>
      <c r="J42" s="88"/>
      <c r="K42" s="88"/>
      <c r="L42" s="89">
        <f t="shared" si="0"/>
        <v>32.5</v>
      </c>
      <c r="M42" s="90"/>
      <c r="N42" s="91"/>
      <c r="O42" s="91"/>
    </row>
    <row r="43" spans="1:15" s="92" customFormat="1" ht="15.6">
      <c r="A43" s="83">
        <v>42082</v>
      </c>
      <c r="B43" s="94" t="s">
        <v>93</v>
      </c>
      <c r="C43" s="98"/>
      <c r="D43" s="97"/>
      <c r="E43" s="96">
        <v>55</v>
      </c>
      <c r="F43" s="97">
        <v>1.3</v>
      </c>
      <c r="G43" s="98"/>
      <c r="H43" s="97"/>
      <c r="I43" s="98"/>
      <c r="J43" s="88"/>
      <c r="K43" s="88"/>
      <c r="L43" s="89">
        <f t="shared" si="0"/>
        <v>71.5</v>
      </c>
      <c r="M43" s="90"/>
      <c r="N43" s="91"/>
      <c r="O43" s="91"/>
    </row>
    <row r="44" spans="1:15" s="92" customFormat="1" ht="15.6">
      <c r="A44" s="83">
        <v>42089</v>
      </c>
      <c r="B44" s="94" t="s">
        <v>93</v>
      </c>
      <c r="C44" s="98"/>
      <c r="D44" s="97"/>
      <c r="E44" s="96">
        <v>50</v>
      </c>
      <c r="F44" s="97">
        <v>1.3</v>
      </c>
      <c r="G44" s="98"/>
      <c r="H44" s="97"/>
      <c r="I44" s="98"/>
      <c r="J44" s="88"/>
      <c r="K44" s="88"/>
      <c r="L44" s="89">
        <f t="shared" si="0"/>
        <v>65</v>
      </c>
      <c r="M44" s="90">
        <f>SUM(L35:L44)</f>
        <v>753.75</v>
      </c>
      <c r="N44" s="91">
        <v>688.75</v>
      </c>
      <c r="O44" s="91">
        <f>+N44-M44</f>
        <v>-65</v>
      </c>
    </row>
    <row r="45" spans="1:15" s="92" customFormat="1" ht="15.6">
      <c r="A45" s="83">
        <v>42096</v>
      </c>
      <c r="B45" s="83" t="s">
        <v>90</v>
      </c>
      <c r="C45" s="87">
        <v>40</v>
      </c>
      <c r="D45" s="88">
        <v>1.3</v>
      </c>
      <c r="E45" s="93"/>
      <c r="F45" s="88"/>
      <c r="G45" s="87"/>
      <c r="H45" s="88"/>
      <c r="I45" s="87"/>
      <c r="J45" s="88"/>
      <c r="K45" s="88"/>
      <c r="L45" s="89">
        <f t="shared" si="0"/>
        <v>52</v>
      </c>
      <c r="M45" s="90"/>
      <c r="N45" s="91"/>
      <c r="O45" s="91"/>
    </row>
    <row r="46" spans="1:15" s="92" customFormat="1" ht="15.6">
      <c r="A46" s="83">
        <v>42096</v>
      </c>
      <c r="B46" s="94" t="s">
        <v>92</v>
      </c>
      <c r="C46" s="98"/>
      <c r="D46" s="97"/>
      <c r="E46" s="96">
        <v>175</v>
      </c>
      <c r="F46" s="97">
        <v>1.3</v>
      </c>
      <c r="G46" s="98"/>
      <c r="H46" s="97"/>
      <c r="I46" s="98"/>
      <c r="J46" s="88"/>
      <c r="K46" s="88"/>
      <c r="L46" s="89">
        <f t="shared" si="0"/>
        <v>227.5</v>
      </c>
      <c r="M46" s="90"/>
      <c r="N46" s="91"/>
      <c r="O46" s="91"/>
    </row>
    <row r="47" spans="1:15" s="92" customFormat="1" ht="15.6">
      <c r="A47" s="83">
        <v>42103</v>
      </c>
      <c r="B47" s="83" t="s">
        <v>97</v>
      </c>
      <c r="C47" s="87">
        <v>30</v>
      </c>
      <c r="D47" s="88">
        <v>1.3</v>
      </c>
      <c r="E47" s="93"/>
      <c r="F47" s="88"/>
      <c r="G47" s="87"/>
      <c r="H47" s="88"/>
      <c r="I47" s="87"/>
      <c r="J47" s="88"/>
      <c r="K47" s="88"/>
      <c r="L47" s="89">
        <f t="shared" si="0"/>
        <v>39</v>
      </c>
      <c r="M47" s="90"/>
      <c r="N47" s="91"/>
      <c r="O47" s="91"/>
    </row>
    <row r="48" spans="1:15" s="92" customFormat="1" ht="15.6">
      <c r="A48" s="83">
        <v>42103</v>
      </c>
      <c r="B48" s="83" t="s">
        <v>94</v>
      </c>
      <c r="C48" s="87">
        <v>75</v>
      </c>
      <c r="D48" s="88">
        <v>1.3</v>
      </c>
      <c r="E48" s="93"/>
      <c r="F48" s="88"/>
      <c r="G48" s="87"/>
      <c r="H48" s="88"/>
      <c r="I48" s="87"/>
      <c r="J48" s="88"/>
      <c r="K48" s="88"/>
      <c r="L48" s="89">
        <f t="shared" si="0"/>
        <v>97.5</v>
      </c>
      <c r="M48" s="90"/>
      <c r="N48" s="91"/>
      <c r="O48" s="91"/>
    </row>
    <row r="49" spans="1:15" s="92" customFormat="1" ht="15.6">
      <c r="A49" s="83">
        <v>42103</v>
      </c>
      <c r="B49" s="83" t="s">
        <v>95</v>
      </c>
      <c r="C49" s="87">
        <v>50</v>
      </c>
      <c r="D49" s="88">
        <v>1.3</v>
      </c>
      <c r="E49" s="93"/>
      <c r="F49" s="88"/>
      <c r="G49" s="87"/>
      <c r="H49" s="88"/>
      <c r="I49" s="87"/>
      <c r="J49" s="88"/>
      <c r="K49" s="88"/>
      <c r="L49" s="89">
        <f t="shared" si="0"/>
        <v>65</v>
      </c>
      <c r="M49" s="90"/>
      <c r="N49" s="91"/>
      <c r="O49" s="91"/>
    </row>
    <row r="50" spans="1:15" s="92" customFormat="1" ht="15.6">
      <c r="A50" s="83">
        <v>42103</v>
      </c>
      <c r="B50" s="83" t="s">
        <v>96</v>
      </c>
      <c r="C50" s="87">
        <v>35</v>
      </c>
      <c r="D50" s="88">
        <v>1.3</v>
      </c>
      <c r="E50" s="93"/>
      <c r="F50" s="88"/>
      <c r="G50" s="87"/>
      <c r="H50" s="88"/>
      <c r="I50" s="87"/>
      <c r="J50" s="88"/>
      <c r="K50" s="88"/>
      <c r="L50" s="89">
        <f t="shared" si="0"/>
        <v>45.5</v>
      </c>
      <c r="M50" s="90"/>
      <c r="N50" s="91"/>
      <c r="O50" s="91"/>
    </row>
    <row r="51" spans="1:15" s="92" customFormat="1" ht="15.6">
      <c r="A51" s="83">
        <v>42103</v>
      </c>
      <c r="B51" s="83" t="s">
        <v>99</v>
      </c>
      <c r="C51" s="87">
        <v>50</v>
      </c>
      <c r="D51" s="88">
        <v>1.3</v>
      </c>
      <c r="E51" s="93"/>
      <c r="F51" s="88"/>
      <c r="G51" s="87"/>
      <c r="H51" s="88"/>
      <c r="I51" s="87"/>
      <c r="J51" s="88"/>
      <c r="K51" s="88"/>
      <c r="L51" s="89">
        <f t="shared" si="0"/>
        <v>65</v>
      </c>
      <c r="M51" s="90"/>
      <c r="N51" s="91"/>
      <c r="O51" s="91"/>
    </row>
    <row r="52" spans="1:15" s="92" customFormat="1" ht="15.6">
      <c r="A52" s="83">
        <v>42103</v>
      </c>
      <c r="B52" s="94" t="s">
        <v>91</v>
      </c>
      <c r="C52" s="98"/>
      <c r="D52" s="97"/>
      <c r="E52" s="96">
        <v>80</v>
      </c>
      <c r="F52" s="97">
        <v>1.3</v>
      </c>
      <c r="G52" s="98"/>
      <c r="H52" s="97"/>
      <c r="I52" s="98"/>
      <c r="J52" s="88"/>
      <c r="K52" s="88"/>
      <c r="L52" s="89">
        <f t="shared" si="0"/>
        <v>104</v>
      </c>
      <c r="M52" s="90"/>
      <c r="N52" s="91"/>
      <c r="O52" s="91"/>
    </row>
    <row r="53" spans="1:15" s="92" customFormat="1" ht="15.6">
      <c r="A53" s="83">
        <v>42103</v>
      </c>
      <c r="B53" s="94" t="s">
        <v>93</v>
      </c>
      <c r="C53" s="98"/>
      <c r="D53" s="97"/>
      <c r="E53" s="96">
        <v>55</v>
      </c>
      <c r="F53" s="97">
        <v>1.3</v>
      </c>
      <c r="G53" s="98"/>
      <c r="H53" s="97"/>
      <c r="I53" s="98"/>
      <c r="J53" s="88"/>
      <c r="K53" s="88"/>
      <c r="L53" s="89">
        <f t="shared" si="0"/>
        <v>71.5</v>
      </c>
      <c r="M53" s="90"/>
      <c r="N53" s="91"/>
      <c r="O53" s="91"/>
    </row>
    <row r="54" spans="1:15" s="92" customFormat="1" ht="15.6">
      <c r="A54" s="83">
        <v>42110</v>
      </c>
      <c r="B54" s="94" t="s">
        <v>92</v>
      </c>
      <c r="C54" s="98"/>
      <c r="D54" s="97"/>
      <c r="E54" s="96">
        <v>115</v>
      </c>
      <c r="F54" s="97">
        <v>1.3</v>
      </c>
      <c r="G54" s="98"/>
      <c r="H54" s="97"/>
      <c r="I54" s="98"/>
      <c r="J54" s="88"/>
      <c r="K54" s="88"/>
      <c r="L54" s="89">
        <f t="shared" si="0"/>
        <v>149.5</v>
      </c>
      <c r="M54" s="90"/>
      <c r="N54" s="91"/>
      <c r="O54" s="91"/>
    </row>
    <row r="55" spans="1:15" s="92" customFormat="1" ht="15.6">
      <c r="A55" s="83">
        <v>42117</v>
      </c>
      <c r="B55" s="94" t="s">
        <v>91</v>
      </c>
      <c r="C55" s="98"/>
      <c r="D55" s="97"/>
      <c r="E55" s="96">
        <v>35</v>
      </c>
      <c r="F55" s="97">
        <v>1.3</v>
      </c>
      <c r="G55" s="98"/>
      <c r="H55" s="97"/>
      <c r="I55" s="98"/>
      <c r="J55" s="88"/>
      <c r="K55" s="88"/>
      <c r="L55" s="89">
        <f t="shared" si="0"/>
        <v>45.5</v>
      </c>
      <c r="M55" s="90"/>
      <c r="N55" s="91"/>
      <c r="O55" s="91"/>
    </row>
    <row r="56" spans="1:15" s="92" customFormat="1" ht="15.6">
      <c r="A56" s="83">
        <v>42117</v>
      </c>
      <c r="B56" s="94" t="s">
        <v>93</v>
      </c>
      <c r="C56" s="98"/>
      <c r="D56" s="97"/>
      <c r="E56" s="96">
        <v>60</v>
      </c>
      <c r="F56" s="97">
        <v>1.3</v>
      </c>
      <c r="G56" s="98"/>
      <c r="H56" s="97"/>
      <c r="I56" s="98"/>
      <c r="J56" s="88"/>
      <c r="K56" s="88"/>
      <c r="L56" s="89">
        <f t="shared" si="0"/>
        <v>78</v>
      </c>
      <c r="M56" s="90"/>
      <c r="N56" s="91"/>
      <c r="O56" s="91"/>
    </row>
    <row r="57" spans="1:15" s="92" customFormat="1" ht="15.6">
      <c r="A57" s="83">
        <v>42124</v>
      </c>
      <c r="B57" s="94" t="s">
        <v>91</v>
      </c>
      <c r="C57" s="98"/>
      <c r="D57" s="97"/>
      <c r="E57" s="96"/>
      <c r="F57" s="97"/>
      <c r="G57" s="98">
        <v>68</v>
      </c>
      <c r="H57" s="97">
        <v>2.25</v>
      </c>
      <c r="I57" s="98"/>
      <c r="J57" s="88"/>
      <c r="K57" s="88"/>
      <c r="L57" s="89">
        <f t="shared" si="0"/>
        <v>153</v>
      </c>
      <c r="M57" s="90"/>
      <c r="N57" s="91"/>
      <c r="O57" s="91"/>
    </row>
    <row r="58" spans="1:15" s="92" customFormat="1" ht="15.6">
      <c r="A58" s="83">
        <v>42124</v>
      </c>
      <c r="B58" s="94" t="s">
        <v>92</v>
      </c>
      <c r="C58" s="98"/>
      <c r="D58" s="97"/>
      <c r="E58" s="96">
        <v>75</v>
      </c>
      <c r="F58" s="97">
        <v>1.3</v>
      </c>
      <c r="G58" s="98"/>
      <c r="H58" s="97"/>
      <c r="I58" s="98"/>
      <c r="J58" s="88"/>
      <c r="K58" s="88"/>
      <c r="L58" s="89">
        <f t="shared" si="0"/>
        <v>97.5</v>
      </c>
      <c r="M58" s="90"/>
      <c r="N58" s="91"/>
      <c r="O58" s="91"/>
    </row>
    <row r="59" spans="1:15" s="92" customFormat="1" ht="15.6">
      <c r="A59" s="83">
        <v>42124</v>
      </c>
      <c r="B59" s="94" t="s">
        <v>92</v>
      </c>
      <c r="C59" s="98"/>
      <c r="D59" s="97"/>
      <c r="E59" s="96"/>
      <c r="F59" s="97"/>
      <c r="G59" s="98">
        <v>100</v>
      </c>
      <c r="H59" s="97">
        <v>2.25</v>
      </c>
      <c r="I59" s="98"/>
      <c r="J59" s="88"/>
      <c r="K59" s="88"/>
      <c r="L59" s="89">
        <f t="shared" si="0"/>
        <v>225</v>
      </c>
      <c r="M59" s="90"/>
      <c r="N59" s="91"/>
      <c r="O59" s="91"/>
    </row>
    <row r="60" spans="1:15" s="92" customFormat="1" ht="15.6">
      <c r="A60" s="83">
        <v>42124</v>
      </c>
      <c r="B60" s="94" t="s">
        <v>93</v>
      </c>
      <c r="C60" s="98"/>
      <c r="D60" s="97"/>
      <c r="E60" s="96"/>
      <c r="F60" s="97"/>
      <c r="G60" s="98">
        <v>100</v>
      </c>
      <c r="H60" s="97">
        <v>2.25</v>
      </c>
      <c r="I60" s="98"/>
      <c r="J60" s="88"/>
      <c r="K60" s="88"/>
      <c r="L60" s="89">
        <f t="shared" si="0"/>
        <v>225</v>
      </c>
      <c r="M60" s="90">
        <f>SUM(L45:L60)</f>
        <v>1740.5</v>
      </c>
      <c r="N60" s="91">
        <v>1105</v>
      </c>
      <c r="O60" s="91">
        <f>+N60-M60</f>
        <v>-635.5</v>
      </c>
    </row>
    <row r="61" spans="1:15" s="92" customFormat="1" ht="15.6">
      <c r="A61" s="83">
        <v>42131</v>
      </c>
      <c r="B61" s="83" t="s">
        <v>94</v>
      </c>
      <c r="C61" s="87">
        <v>75</v>
      </c>
      <c r="D61" s="88">
        <v>1.3</v>
      </c>
      <c r="E61" s="93"/>
      <c r="F61" s="88"/>
      <c r="G61" s="87"/>
      <c r="H61" s="88"/>
      <c r="I61" s="87"/>
      <c r="J61" s="88"/>
      <c r="K61" s="88"/>
      <c r="L61" s="89">
        <f t="shared" si="0"/>
        <v>97.5</v>
      </c>
      <c r="M61" s="90"/>
      <c r="N61" s="91"/>
      <c r="O61" s="91"/>
    </row>
    <row r="62" spans="1:15" s="92" customFormat="1" ht="15.6">
      <c r="A62" s="83">
        <v>42131</v>
      </c>
      <c r="B62" s="83" t="s">
        <v>95</v>
      </c>
      <c r="C62" s="87">
        <v>20</v>
      </c>
      <c r="D62" s="88">
        <v>1.3</v>
      </c>
      <c r="E62" s="93"/>
      <c r="F62" s="88"/>
      <c r="G62" s="87"/>
      <c r="H62" s="88"/>
      <c r="I62" s="87"/>
      <c r="J62" s="88"/>
      <c r="K62" s="88"/>
      <c r="L62" s="89">
        <f t="shared" si="0"/>
        <v>26</v>
      </c>
      <c r="M62" s="90"/>
      <c r="N62" s="91"/>
      <c r="O62" s="91"/>
    </row>
    <row r="63" spans="1:15" s="92" customFormat="1" ht="15.6">
      <c r="A63" s="83">
        <v>42131</v>
      </c>
      <c r="B63" s="83" t="s">
        <v>96</v>
      </c>
      <c r="C63" s="87">
        <v>20</v>
      </c>
      <c r="D63" s="88">
        <v>1.3</v>
      </c>
      <c r="E63" s="93"/>
      <c r="F63" s="88"/>
      <c r="G63" s="87"/>
      <c r="H63" s="88"/>
      <c r="I63" s="87"/>
      <c r="J63" s="88"/>
      <c r="K63" s="88"/>
      <c r="L63" s="89">
        <f t="shared" si="0"/>
        <v>26</v>
      </c>
      <c r="M63" s="90"/>
      <c r="N63" s="91"/>
      <c r="O63" s="91"/>
    </row>
    <row r="64" spans="1:15" s="92" customFormat="1" ht="15.6">
      <c r="A64" s="83">
        <v>42131</v>
      </c>
      <c r="B64" s="94" t="s">
        <v>91</v>
      </c>
      <c r="C64" s="98"/>
      <c r="D64" s="97"/>
      <c r="E64" s="96">
        <v>40</v>
      </c>
      <c r="F64" s="97">
        <v>1.3</v>
      </c>
      <c r="G64" s="98"/>
      <c r="H64" s="97"/>
      <c r="I64" s="98"/>
      <c r="J64" s="88"/>
      <c r="K64" s="88"/>
      <c r="L64" s="89">
        <f t="shared" si="0"/>
        <v>52</v>
      </c>
      <c r="M64" s="90"/>
      <c r="N64" s="91"/>
      <c r="O64" s="91"/>
    </row>
    <row r="65" spans="1:15" s="92" customFormat="1" ht="15.6">
      <c r="A65" s="83">
        <v>42131</v>
      </c>
      <c r="B65" s="94" t="s">
        <v>93</v>
      </c>
      <c r="C65" s="98"/>
      <c r="D65" s="97"/>
      <c r="E65" s="96">
        <v>40</v>
      </c>
      <c r="F65" s="97">
        <v>1.3</v>
      </c>
      <c r="G65" s="98"/>
      <c r="H65" s="97"/>
      <c r="I65" s="98"/>
      <c r="J65" s="88"/>
      <c r="K65" s="88"/>
      <c r="L65" s="89">
        <f t="shared" si="0"/>
        <v>52</v>
      </c>
      <c r="M65" s="90"/>
      <c r="N65" s="91"/>
      <c r="O65" s="91"/>
    </row>
    <row r="66" spans="1:15" s="92" customFormat="1" ht="15.6">
      <c r="A66" s="83">
        <v>42143</v>
      </c>
      <c r="B66" s="83" t="s">
        <v>99</v>
      </c>
      <c r="C66" s="87">
        <v>50</v>
      </c>
      <c r="D66" s="88">
        <v>1.3</v>
      </c>
      <c r="E66" s="93"/>
      <c r="F66" s="88"/>
      <c r="G66" s="87"/>
      <c r="H66" s="88"/>
      <c r="I66" s="87"/>
      <c r="J66" s="88"/>
      <c r="K66" s="88"/>
      <c r="L66" s="89">
        <f t="shared" si="0"/>
        <v>65</v>
      </c>
      <c r="M66" s="90"/>
      <c r="N66" s="91"/>
      <c r="O66" s="91"/>
    </row>
    <row r="67" spans="1:15" s="92" customFormat="1" ht="15.6">
      <c r="A67" s="83">
        <v>42145</v>
      </c>
      <c r="B67" s="94" t="s">
        <v>91</v>
      </c>
      <c r="C67" s="98"/>
      <c r="D67" s="97"/>
      <c r="E67" s="96">
        <v>30</v>
      </c>
      <c r="F67" s="97">
        <v>1.3</v>
      </c>
      <c r="G67" s="98"/>
      <c r="H67" s="97"/>
      <c r="I67" s="98"/>
      <c r="J67" s="88"/>
      <c r="K67" s="88"/>
      <c r="L67" s="89">
        <f t="shared" si="0"/>
        <v>39</v>
      </c>
      <c r="M67" s="90"/>
      <c r="N67" s="91"/>
      <c r="O67" s="91"/>
    </row>
    <row r="68" spans="1:15" s="92" customFormat="1" ht="15.6">
      <c r="A68" s="83">
        <v>42145</v>
      </c>
      <c r="B68" s="94" t="s">
        <v>93</v>
      </c>
      <c r="C68" s="98"/>
      <c r="D68" s="97"/>
      <c r="E68" s="96">
        <v>35</v>
      </c>
      <c r="F68" s="97">
        <v>1.3</v>
      </c>
      <c r="G68" s="98"/>
      <c r="H68" s="97"/>
      <c r="I68" s="98"/>
      <c r="J68" s="88"/>
      <c r="K68" s="88"/>
      <c r="L68" s="89">
        <f t="shared" si="0"/>
        <v>45.5</v>
      </c>
      <c r="M68" s="90"/>
      <c r="N68" s="91"/>
      <c r="O68" s="91"/>
    </row>
    <row r="69" spans="1:15" s="92" customFormat="1" ht="15.6">
      <c r="A69" s="83">
        <v>42152</v>
      </c>
      <c r="B69" s="83" t="s">
        <v>90</v>
      </c>
      <c r="C69" s="87">
        <v>25</v>
      </c>
      <c r="D69" s="88">
        <v>1.3</v>
      </c>
      <c r="E69" s="93"/>
      <c r="F69" s="88"/>
      <c r="G69" s="87"/>
      <c r="H69" s="88"/>
      <c r="I69" s="87"/>
      <c r="J69" s="88"/>
      <c r="K69" s="88"/>
      <c r="L69" s="89">
        <f t="shared" si="0"/>
        <v>32.5</v>
      </c>
      <c r="M69" s="90"/>
      <c r="N69" s="91"/>
      <c r="O69" s="91"/>
    </row>
    <row r="70" spans="1:15" s="92" customFormat="1" ht="15.6">
      <c r="A70" s="83">
        <v>42152</v>
      </c>
      <c r="B70" s="83" t="s">
        <v>97</v>
      </c>
      <c r="C70" s="87">
        <v>30</v>
      </c>
      <c r="D70" s="88">
        <v>1.3</v>
      </c>
      <c r="E70" s="93"/>
      <c r="F70" s="88"/>
      <c r="G70" s="87"/>
      <c r="H70" s="88"/>
      <c r="I70" s="87"/>
      <c r="J70" s="88"/>
      <c r="K70" s="88"/>
      <c r="L70" s="89">
        <f t="shared" si="0"/>
        <v>39</v>
      </c>
      <c r="M70" s="90"/>
      <c r="N70" s="91"/>
      <c r="O70" s="91"/>
    </row>
    <row r="71" spans="1:15" s="92" customFormat="1" ht="15.6">
      <c r="A71" s="83">
        <v>42152</v>
      </c>
      <c r="B71" s="83" t="s">
        <v>94</v>
      </c>
      <c r="C71" s="87">
        <v>40</v>
      </c>
      <c r="D71" s="88">
        <v>1.3</v>
      </c>
      <c r="E71" s="93"/>
      <c r="F71" s="88"/>
      <c r="G71" s="87"/>
      <c r="H71" s="88"/>
      <c r="I71" s="87"/>
      <c r="J71" s="88"/>
      <c r="K71" s="88"/>
      <c r="L71" s="89">
        <f t="shared" si="0"/>
        <v>52</v>
      </c>
      <c r="M71" s="90"/>
      <c r="N71" s="91"/>
      <c r="O71" s="91"/>
    </row>
    <row r="72" spans="1:15" s="92" customFormat="1" ht="15.6">
      <c r="A72" s="83">
        <v>42152</v>
      </c>
      <c r="B72" s="83" t="s">
        <v>95</v>
      </c>
      <c r="C72" s="87">
        <v>20</v>
      </c>
      <c r="D72" s="88">
        <v>1.3</v>
      </c>
      <c r="E72" s="93"/>
      <c r="F72" s="88"/>
      <c r="G72" s="87"/>
      <c r="H72" s="88"/>
      <c r="I72" s="87"/>
      <c r="J72" s="88"/>
      <c r="K72" s="88"/>
      <c r="L72" s="89">
        <f t="shared" si="0"/>
        <v>26</v>
      </c>
      <c r="M72" s="90"/>
      <c r="N72" s="91"/>
      <c r="O72" s="91"/>
    </row>
    <row r="73" spans="1:15" s="92" customFormat="1" ht="15.6">
      <c r="A73" s="83">
        <v>42152</v>
      </c>
      <c r="B73" s="83" t="s">
        <v>96</v>
      </c>
      <c r="C73" s="87">
        <v>30</v>
      </c>
      <c r="D73" s="88">
        <v>1.3</v>
      </c>
      <c r="E73" s="93"/>
      <c r="F73" s="88"/>
      <c r="G73" s="87"/>
      <c r="H73" s="88"/>
      <c r="I73" s="87"/>
      <c r="J73" s="88"/>
      <c r="K73" s="88"/>
      <c r="L73" s="89">
        <f t="shared" ref="L73:L136" si="1">C73*D73+E73*F73+G73*H73+K73+I73*J73</f>
        <v>39</v>
      </c>
      <c r="M73" s="90"/>
      <c r="N73" s="91"/>
      <c r="O73" s="91"/>
    </row>
    <row r="74" spans="1:15" s="92" customFormat="1" ht="15.6">
      <c r="A74" s="83">
        <v>42152</v>
      </c>
      <c r="B74" s="94" t="s">
        <v>92</v>
      </c>
      <c r="C74" s="98"/>
      <c r="D74" s="97"/>
      <c r="E74" s="96">
        <v>145</v>
      </c>
      <c r="F74" s="97">
        <v>1.3</v>
      </c>
      <c r="G74" s="98">
        <v>20</v>
      </c>
      <c r="H74" s="97">
        <v>2.25</v>
      </c>
      <c r="I74" s="98"/>
      <c r="J74" s="88"/>
      <c r="K74" s="88"/>
      <c r="L74" s="89">
        <f t="shared" si="1"/>
        <v>233.5</v>
      </c>
      <c r="M74" s="90"/>
      <c r="N74" s="91"/>
      <c r="O74" s="91"/>
    </row>
    <row r="75" spans="1:15" s="92" customFormat="1" ht="15.6">
      <c r="A75" s="83">
        <v>42152</v>
      </c>
      <c r="B75" s="94" t="s">
        <v>93</v>
      </c>
      <c r="C75" s="98"/>
      <c r="D75" s="97"/>
      <c r="E75" s="96">
        <v>15</v>
      </c>
      <c r="F75" s="97">
        <v>1.3</v>
      </c>
      <c r="G75" s="98">
        <v>25</v>
      </c>
      <c r="H75" s="97">
        <v>2.25</v>
      </c>
      <c r="I75" s="98"/>
      <c r="J75" s="88"/>
      <c r="K75" s="88"/>
      <c r="L75" s="89">
        <f t="shared" si="1"/>
        <v>75.75</v>
      </c>
      <c r="M75" s="90">
        <f>SUM(L61:L75)</f>
        <v>900.75</v>
      </c>
      <c r="N75" s="91">
        <v>1103.5</v>
      </c>
      <c r="O75" s="91">
        <f>+N75-M75</f>
        <v>202.75</v>
      </c>
    </row>
    <row r="76" spans="1:15" s="92" customFormat="1" ht="15.6">
      <c r="A76" s="83">
        <v>42166</v>
      </c>
      <c r="B76" s="83" t="s">
        <v>99</v>
      </c>
      <c r="C76" s="87">
        <v>45</v>
      </c>
      <c r="D76" s="88">
        <v>1.3</v>
      </c>
      <c r="E76" s="93"/>
      <c r="F76" s="88"/>
      <c r="G76" s="87"/>
      <c r="H76" s="88"/>
      <c r="I76" s="87"/>
      <c r="J76" s="88"/>
      <c r="K76" s="88"/>
      <c r="L76" s="89">
        <f t="shared" si="1"/>
        <v>58.5</v>
      </c>
      <c r="M76" s="90"/>
      <c r="N76" s="91"/>
      <c r="O76" s="91"/>
    </row>
    <row r="77" spans="1:15" s="92" customFormat="1" ht="15.6">
      <c r="A77" s="83">
        <v>42166</v>
      </c>
      <c r="B77" s="94" t="s">
        <v>91</v>
      </c>
      <c r="C77" s="98"/>
      <c r="D77" s="97"/>
      <c r="E77" s="96">
        <v>55</v>
      </c>
      <c r="F77" s="97">
        <v>1.3</v>
      </c>
      <c r="G77" s="98"/>
      <c r="H77" s="97"/>
      <c r="I77" s="98"/>
      <c r="J77" s="88"/>
      <c r="K77" s="88"/>
      <c r="L77" s="89">
        <f t="shared" si="1"/>
        <v>71.5</v>
      </c>
      <c r="M77" s="90"/>
      <c r="N77" s="91"/>
      <c r="O77" s="91"/>
    </row>
    <row r="78" spans="1:15" s="92" customFormat="1" ht="15.6">
      <c r="A78" s="83">
        <v>42166</v>
      </c>
      <c r="B78" s="94" t="s">
        <v>92</v>
      </c>
      <c r="C78" s="98"/>
      <c r="D78" s="97"/>
      <c r="E78" s="96">
        <v>60</v>
      </c>
      <c r="F78" s="97">
        <v>1.3</v>
      </c>
      <c r="G78" s="98"/>
      <c r="H78" s="97"/>
      <c r="I78" s="98"/>
      <c r="J78" s="88"/>
      <c r="K78" s="88"/>
      <c r="L78" s="89">
        <f t="shared" si="1"/>
        <v>78</v>
      </c>
      <c r="M78" s="90"/>
      <c r="N78" s="91"/>
      <c r="O78" s="91"/>
    </row>
    <row r="79" spans="1:15" s="92" customFormat="1" ht="15.6">
      <c r="A79" s="83">
        <v>42166</v>
      </c>
      <c r="B79" s="94" t="s">
        <v>93</v>
      </c>
      <c r="C79" s="98"/>
      <c r="D79" s="97"/>
      <c r="E79" s="96">
        <v>55</v>
      </c>
      <c r="F79" s="97">
        <v>1.3</v>
      </c>
      <c r="G79" s="98"/>
      <c r="H79" s="97"/>
      <c r="I79" s="98"/>
      <c r="J79" s="88"/>
      <c r="K79" s="88"/>
      <c r="L79" s="89">
        <f t="shared" si="1"/>
        <v>71.5</v>
      </c>
      <c r="M79" s="90"/>
      <c r="N79" s="91"/>
      <c r="O79" s="91"/>
    </row>
    <row r="80" spans="1:15" s="92" customFormat="1" ht="15.6">
      <c r="A80" s="83">
        <v>42180</v>
      </c>
      <c r="B80" s="83" t="s">
        <v>94</v>
      </c>
      <c r="C80" s="87">
        <v>65</v>
      </c>
      <c r="D80" s="88">
        <v>1.3</v>
      </c>
      <c r="E80" s="93"/>
      <c r="F80" s="88"/>
      <c r="G80" s="87"/>
      <c r="H80" s="88"/>
      <c r="I80" s="87"/>
      <c r="J80" s="88"/>
      <c r="K80" s="88"/>
      <c r="L80" s="89">
        <f t="shared" si="1"/>
        <v>84.5</v>
      </c>
      <c r="M80" s="90"/>
      <c r="N80" s="91"/>
      <c r="O80" s="91"/>
    </row>
    <row r="81" spans="1:15" s="92" customFormat="1" ht="15.6">
      <c r="A81" s="83">
        <v>42180</v>
      </c>
      <c r="B81" s="94" t="s">
        <v>91</v>
      </c>
      <c r="C81" s="98"/>
      <c r="D81" s="97"/>
      <c r="E81" s="96">
        <v>55</v>
      </c>
      <c r="F81" s="97">
        <v>1.3</v>
      </c>
      <c r="G81" s="98"/>
      <c r="H81" s="97"/>
      <c r="I81" s="98"/>
      <c r="J81" s="88"/>
      <c r="K81" s="88"/>
      <c r="L81" s="89">
        <f t="shared" si="1"/>
        <v>71.5</v>
      </c>
      <c r="M81" s="90"/>
      <c r="N81" s="91"/>
      <c r="O81" s="91"/>
    </row>
    <row r="82" spans="1:15" s="92" customFormat="1" ht="15.6">
      <c r="A82" s="83">
        <v>42180</v>
      </c>
      <c r="B82" s="94" t="s">
        <v>93</v>
      </c>
      <c r="C82" s="98"/>
      <c r="D82" s="97"/>
      <c r="E82" s="96">
        <v>55</v>
      </c>
      <c r="F82" s="97">
        <v>1.3</v>
      </c>
      <c r="G82" s="98"/>
      <c r="H82" s="97"/>
      <c r="I82" s="98"/>
      <c r="J82" s="88"/>
      <c r="K82" s="88"/>
      <c r="L82" s="89">
        <f t="shared" si="1"/>
        <v>71.5</v>
      </c>
      <c r="M82" s="90"/>
      <c r="N82" s="91"/>
      <c r="O82" s="91"/>
    </row>
    <row r="83" spans="1:15" s="92" customFormat="1" ht="15.6">
      <c r="A83" s="83">
        <v>42184</v>
      </c>
      <c r="B83" s="94" t="s">
        <v>98</v>
      </c>
      <c r="C83" s="98"/>
      <c r="D83" s="97"/>
      <c r="E83" s="96"/>
      <c r="F83" s="97"/>
      <c r="G83" s="98"/>
      <c r="H83" s="97"/>
      <c r="I83" s="98">
        <v>1140</v>
      </c>
      <c r="J83" s="88">
        <v>0.66</v>
      </c>
      <c r="K83" s="88">
        <v>358.68</v>
      </c>
      <c r="L83" s="89">
        <f t="shared" si="1"/>
        <v>1111.0800000000002</v>
      </c>
      <c r="M83" s="90">
        <f>SUM(L76:L83)</f>
        <v>1618.0800000000002</v>
      </c>
      <c r="N83" s="91">
        <v>1888.33</v>
      </c>
      <c r="O83" s="91">
        <f>+N83-M83</f>
        <v>270.24999999999977</v>
      </c>
    </row>
    <row r="84" spans="1:15" s="92" customFormat="1" ht="15.6">
      <c r="A84" s="83">
        <v>42186</v>
      </c>
      <c r="B84" s="83" t="s">
        <v>90</v>
      </c>
      <c r="C84" s="87">
        <v>35</v>
      </c>
      <c r="D84" s="88">
        <v>1.3</v>
      </c>
      <c r="E84" s="93"/>
      <c r="F84" s="88"/>
      <c r="G84" s="87"/>
      <c r="H84" s="88"/>
      <c r="I84" s="87"/>
      <c r="J84" s="88"/>
      <c r="K84" s="88"/>
      <c r="L84" s="89">
        <f t="shared" si="1"/>
        <v>45.5</v>
      </c>
      <c r="M84" s="90"/>
      <c r="N84" s="91"/>
      <c r="O84" s="91"/>
    </row>
    <row r="85" spans="1:15" s="92" customFormat="1" ht="15.6">
      <c r="A85" s="83">
        <v>42186</v>
      </c>
      <c r="B85" s="83" t="s">
        <v>95</v>
      </c>
      <c r="C85" s="87">
        <v>25</v>
      </c>
      <c r="D85" s="88">
        <v>1.3</v>
      </c>
      <c r="E85" s="93"/>
      <c r="F85" s="88"/>
      <c r="G85" s="87"/>
      <c r="H85" s="88"/>
      <c r="I85" s="87"/>
      <c r="J85" s="88"/>
      <c r="K85" s="88"/>
      <c r="L85" s="89">
        <f t="shared" si="1"/>
        <v>32.5</v>
      </c>
      <c r="M85" s="90"/>
      <c r="N85" s="91"/>
      <c r="O85" s="91"/>
    </row>
    <row r="86" spans="1:15" s="92" customFormat="1" ht="15.6">
      <c r="A86" s="83">
        <v>42186</v>
      </c>
      <c r="B86" s="83" t="s">
        <v>96</v>
      </c>
      <c r="C86" s="87">
        <v>25</v>
      </c>
      <c r="D86" s="88">
        <v>1.3</v>
      </c>
      <c r="E86" s="93"/>
      <c r="F86" s="88"/>
      <c r="G86" s="87"/>
      <c r="H86" s="88"/>
      <c r="I86" s="87"/>
      <c r="J86" s="88"/>
      <c r="K86" s="88"/>
      <c r="L86" s="89">
        <f t="shared" si="1"/>
        <v>32.5</v>
      </c>
      <c r="M86" s="90"/>
      <c r="N86" s="91"/>
      <c r="O86" s="91"/>
    </row>
    <row r="87" spans="1:15" s="92" customFormat="1" ht="15.6">
      <c r="A87" s="83">
        <v>42194</v>
      </c>
      <c r="B87" s="94" t="s">
        <v>92</v>
      </c>
      <c r="C87" s="98"/>
      <c r="D87" s="97"/>
      <c r="E87" s="96">
        <v>125</v>
      </c>
      <c r="F87" s="97">
        <v>1.3</v>
      </c>
      <c r="G87" s="98"/>
      <c r="H87" s="97"/>
      <c r="I87" s="98"/>
      <c r="J87" s="88"/>
      <c r="K87" s="88"/>
      <c r="L87" s="89">
        <f t="shared" si="1"/>
        <v>162.5</v>
      </c>
      <c r="M87" s="90"/>
      <c r="N87" s="91"/>
      <c r="O87" s="91"/>
    </row>
    <row r="88" spans="1:15" s="92" customFormat="1" ht="15.6">
      <c r="A88" s="83">
        <v>42194</v>
      </c>
      <c r="B88" s="94" t="s">
        <v>93</v>
      </c>
      <c r="C88" s="98"/>
      <c r="D88" s="97"/>
      <c r="E88" s="96">
        <v>45</v>
      </c>
      <c r="F88" s="97">
        <v>1.3</v>
      </c>
      <c r="G88" s="98"/>
      <c r="H88" s="97"/>
      <c r="I88" s="98"/>
      <c r="J88" s="88"/>
      <c r="K88" s="88"/>
      <c r="L88" s="89">
        <f t="shared" si="1"/>
        <v>58.5</v>
      </c>
      <c r="M88" s="90"/>
      <c r="N88" s="91"/>
      <c r="O88" s="91"/>
    </row>
    <row r="89" spans="1:15" s="92" customFormat="1" ht="15.6">
      <c r="A89" s="83">
        <v>42207</v>
      </c>
      <c r="B89" s="83" t="s">
        <v>97</v>
      </c>
      <c r="C89" s="87">
        <v>40</v>
      </c>
      <c r="D89" s="88">
        <v>1.3</v>
      </c>
      <c r="E89" s="93"/>
      <c r="F89" s="88"/>
      <c r="G89" s="87"/>
      <c r="H89" s="88"/>
      <c r="I89" s="87"/>
      <c r="J89" s="88"/>
      <c r="K89" s="88"/>
      <c r="L89" s="89">
        <f t="shared" si="1"/>
        <v>52</v>
      </c>
      <c r="M89" s="90"/>
      <c r="N89" s="91"/>
      <c r="O89" s="91"/>
    </row>
    <row r="90" spans="1:15" s="92" customFormat="1" ht="15.6">
      <c r="A90" s="83">
        <v>42207</v>
      </c>
      <c r="B90" s="83" t="s">
        <v>94</v>
      </c>
      <c r="C90" s="87">
        <v>80</v>
      </c>
      <c r="D90" s="88">
        <v>1.3</v>
      </c>
      <c r="E90" s="93"/>
      <c r="F90" s="88"/>
      <c r="G90" s="87"/>
      <c r="H90" s="88"/>
      <c r="I90" s="87"/>
      <c r="J90" s="88"/>
      <c r="K90" s="88"/>
      <c r="L90" s="89">
        <f t="shared" si="1"/>
        <v>104</v>
      </c>
      <c r="M90" s="90"/>
      <c r="N90" s="91"/>
      <c r="O90" s="91"/>
    </row>
    <row r="91" spans="1:15" s="92" customFormat="1" ht="15.6">
      <c r="A91" s="83">
        <v>42207</v>
      </c>
      <c r="B91" s="94" t="s">
        <v>91</v>
      </c>
      <c r="C91" s="98"/>
      <c r="D91" s="97"/>
      <c r="E91" s="96">
        <v>45</v>
      </c>
      <c r="F91" s="97">
        <v>1.3</v>
      </c>
      <c r="G91" s="98"/>
      <c r="H91" s="97"/>
      <c r="I91" s="98"/>
      <c r="J91" s="88"/>
      <c r="K91" s="88"/>
      <c r="L91" s="89">
        <f t="shared" si="1"/>
        <v>58.5</v>
      </c>
      <c r="M91" s="90"/>
      <c r="N91" s="91"/>
      <c r="O91" s="91"/>
    </row>
    <row r="92" spans="1:15" s="92" customFormat="1" ht="15.6">
      <c r="A92" s="83">
        <v>42207</v>
      </c>
      <c r="B92" s="94" t="s">
        <v>92</v>
      </c>
      <c r="C92" s="98"/>
      <c r="D92" s="97"/>
      <c r="E92" s="96">
        <v>90</v>
      </c>
      <c r="F92" s="97">
        <v>1.3</v>
      </c>
      <c r="G92" s="98"/>
      <c r="H92" s="97"/>
      <c r="I92" s="98"/>
      <c r="J92" s="88"/>
      <c r="K92" s="88"/>
      <c r="L92" s="89">
        <f t="shared" si="1"/>
        <v>117</v>
      </c>
      <c r="M92" s="90"/>
      <c r="N92" s="91"/>
      <c r="O92" s="91"/>
    </row>
    <row r="93" spans="1:15" s="92" customFormat="1" ht="15.6">
      <c r="A93" s="83">
        <v>42207</v>
      </c>
      <c r="B93" s="94" t="s">
        <v>93</v>
      </c>
      <c r="C93" s="98"/>
      <c r="D93" s="97"/>
      <c r="E93" s="96">
        <v>50</v>
      </c>
      <c r="F93" s="97">
        <v>1.3</v>
      </c>
      <c r="G93" s="98"/>
      <c r="H93" s="97"/>
      <c r="I93" s="98"/>
      <c r="J93" s="88"/>
      <c r="K93" s="88"/>
      <c r="L93" s="89">
        <f t="shared" si="1"/>
        <v>65</v>
      </c>
      <c r="M93" s="90"/>
      <c r="N93" s="91"/>
      <c r="O93" s="91"/>
    </row>
    <row r="94" spans="1:15" s="92" customFormat="1" ht="15.6">
      <c r="A94" s="83">
        <v>42215</v>
      </c>
      <c r="B94" s="83" t="s">
        <v>95</v>
      </c>
      <c r="C94" s="87">
        <v>30</v>
      </c>
      <c r="D94" s="88">
        <v>1.3</v>
      </c>
      <c r="E94" s="93"/>
      <c r="F94" s="88"/>
      <c r="G94" s="87"/>
      <c r="H94" s="88"/>
      <c r="I94" s="87"/>
      <c r="J94" s="88"/>
      <c r="K94" s="88"/>
      <c r="L94" s="89">
        <f t="shared" si="1"/>
        <v>39</v>
      </c>
      <c r="M94" s="90"/>
      <c r="N94" s="91"/>
      <c r="O94" s="91"/>
    </row>
    <row r="95" spans="1:15" s="92" customFormat="1" ht="15.6">
      <c r="A95" s="83">
        <v>42215</v>
      </c>
      <c r="B95" s="83" t="s">
        <v>96</v>
      </c>
      <c r="C95" s="87">
        <v>25</v>
      </c>
      <c r="D95" s="88">
        <v>1.3</v>
      </c>
      <c r="E95" s="93"/>
      <c r="F95" s="88"/>
      <c r="G95" s="87"/>
      <c r="H95" s="88"/>
      <c r="I95" s="87"/>
      <c r="J95" s="88"/>
      <c r="K95" s="88"/>
      <c r="L95" s="89">
        <f t="shared" si="1"/>
        <v>32.5</v>
      </c>
      <c r="M95" s="90">
        <f>SUM(L84:L95)</f>
        <v>799.5</v>
      </c>
      <c r="N95" s="91">
        <v>988</v>
      </c>
      <c r="O95" s="91">
        <f>+N95-M95</f>
        <v>188.5</v>
      </c>
    </row>
    <row r="96" spans="1:15" s="92" customFormat="1" ht="15.6">
      <c r="A96" s="83">
        <v>42222</v>
      </c>
      <c r="B96" s="99" t="s">
        <v>91</v>
      </c>
      <c r="C96" s="87"/>
      <c r="D96" s="88"/>
      <c r="E96" s="93"/>
      <c r="F96" s="88"/>
      <c r="G96" s="87">
        <v>45</v>
      </c>
      <c r="H96" s="88">
        <v>2.25</v>
      </c>
      <c r="I96" s="87"/>
      <c r="J96" s="88"/>
      <c r="K96" s="88"/>
      <c r="L96" s="89">
        <f t="shared" si="1"/>
        <v>101.25</v>
      </c>
      <c r="M96" s="90"/>
      <c r="N96" s="91"/>
      <c r="O96" s="91"/>
    </row>
    <row r="97" spans="1:15" s="92" customFormat="1" ht="15.6">
      <c r="A97" s="83">
        <v>42222</v>
      </c>
      <c r="B97" s="100" t="s">
        <v>91</v>
      </c>
      <c r="C97" s="98"/>
      <c r="D97" s="97"/>
      <c r="E97" s="96">
        <v>50</v>
      </c>
      <c r="F97" s="97">
        <v>1.3</v>
      </c>
      <c r="G97" s="98"/>
      <c r="H97" s="97"/>
      <c r="I97" s="98"/>
      <c r="J97" s="88"/>
      <c r="K97" s="88"/>
      <c r="L97" s="89">
        <f t="shared" si="1"/>
        <v>65</v>
      </c>
      <c r="M97" s="90"/>
      <c r="N97" s="91"/>
      <c r="O97" s="91"/>
    </row>
    <row r="98" spans="1:15" s="92" customFormat="1" ht="15.6">
      <c r="A98" s="83">
        <v>42222</v>
      </c>
      <c r="B98" s="99" t="s">
        <v>92</v>
      </c>
      <c r="C98" s="87"/>
      <c r="D98" s="88"/>
      <c r="E98" s="93">
        <v>65</v>
      </c>
      <c r="F98" s="88">
        <v>1.3</v>
      </c>
      <c r="G98" s="87"/>
      <c r="H98" s="88"/>
      <c r="I98" s="87"/>
      <c r="J98" s="88"/>
      <c r="K98" s="88"/>
      <c r="L98" s="89">
        <f t="shared" si="1"/>
        <v>84.5</v>
      </c>
      <c r="M98" s="90"/>
      <c r="N98" s="91"/>
      <c r="O98" s="91"/>
    </row>
    <row r="99" spans="1:15" s="92" customFormat="1" ht="15.6">
      <c r="A99" s="83">
        <v>42222</v>
      </c>
      <c r="B99" s="83" t="s">
        <v>92</v>
      </c>
      <c r="C99" s="87"/>
      <c r="D99" s="88"/>
      <c r="E99" s="93"/>
      <c r="F99" s="88"/>
      <c r="G99" s="87">
        <v>50</v>
      </c>
      <c r="H99" s="88">
        <v>2.25</v>
      </c>
      <c r="I99" s="87"/>
      <c r="J99" s="88"/>
      <c r="K99" s="88"/>
      <c r="L99" s="89">
        <f t="shared" si="1"/>
        <v>112.5</v>
      </c>
      <c r="M99" s="90"/>
      <c r="N99" s="91"/>
      <c r="O99" s="91"/>
    </row>
    <row r="100" spans="1:15" s="92" customFormat="1" ht="15.6">
      <c r="A100" s="83">
        <v>42222</v>
      </c>
      <c r="B100" s="94" t="s">
        <v>93</v>
      </c>
      <c r="C100" s="98"/>
      <c r="D100" s="97"/>
      <c r="E100" s="96">
        <v>60</v>
      </c>
      <c r="F100" s="97">
        <v>1.3</v>
      </c>
      <c r="G100" s="98"/>
      <c r="H100" s="97"/>
      <c r="I100" s="98"/>
      <c r="J100" s="88"/>
      <c r="K100" s="88"/>
      <c r="L100" s="89">
        <f t="shared" si="1"/>
        <v>78</v>
      </c>
      <c r="M100" s="90"/>
      <c r="N100" s="91"/>
      <c r="O100" s="91"/>
    </row>
    <row r="101" spans="1:15" s="92" customFormat="1" ht="15.6">
      <c r="A101" s="83">
        <v>42222</v>
      </c>
      <c r="B101" s="94" t="s">
        <v>93</v>
      </c>
      <c r="C101" s="98"/>
      <c r="D101" s="97"/>
      <c r="E101" s="96"/>
      <c r="F101" s="97"/>
      <c r="G101" s="98">
        <v>90</v>
      </c>
      <c r="H101" s="97">
        <v>2.25</v>
      </c>
      <c r="I101" s="98"/>
      <c r="J101" s="88"/>
      <c r="K101" s="88"/>
      <c r="L101" s="89">
        <f t="shared" si="1"/>
        <v>202.5</v>
      </c>
      <c r="M101" s="90"/>
      <c r="N101" s="91"/>
      <c r="O101" s="91"/>
    </row>
    <row r="102" spans="1:15" s="92" customFormat="1" ht="15.6">
      <c r="A102" s="83">
        <v>42233</v>
      </c>
      <c r="B102" s="83" t="s">
        <v>94</v>
      </c>
      <c r="C102" s="87">
        <v>90</v>
      </c>
      <c r="D102" s="88">
        <v>1.3</v>
      </c>
      <c r="E102" s="93"/>
      <c r="F102" s="88"/>
      <c r="G102" s="87"/>
      <c r="H102" s="88"/>
      <c r="I102" s="87"/>
      <c r="J102" s="88"/>
      <c r="K102" s="88"/>
      <c r="L102" s="89">
        <f t="shared" si="1"/>
        <v>117</v>
      </c>
      <c r="M102" s="90"/>
      <c r="N102" s="91"/>
      <c r="O102" s="91"/>
    </row>
    <row r="103" spans="1:15" s="92" customFormat="1" ht="15.6">
      <c r="A103" s="83">
        <v>42236</v>
      </c>
      <c r="B103" s="83" t="s">
        <v>90</v>
      </c>
      <c r="C103" s="87">
        <v>30</v>
      </c>
      <c r="D103" s="88">
        <v>1.3</v>
      </c>
      <c r="E103" s="93"/>
      <c r="F103" s="88"/>
      <c r="G103" s="87"/>
      <c r="H103" s="88"/>
      <c r="I103" s="87"/>
      <c r="J103" s="88"/>
      <c r="K103" s="88"/>
      <c r="L103" s="89">
        <f t="shared" si="1"/>
        <v>39</v>
      </c>
      <c r="M103" s="90"/>
      <c r="N103" s="91"/>
      <c r="O103" s="91"/>
    </row>
    <row r="104" spans="1:15" s="92" customFormat="1" ht="15.6">
      <c r="A104" s="83">
        <v>42236</v>
      </c>
      <c r="B104" s="94" t="s">
        <v>91</v>
      </c>
      <c r="C104" s="98"/>
      <c r="D104" s="97"/>
      <c r="E104" s="96">
        <v>40</v>
      </c>
      <c r="F104" s="97">
        <v>1.3</v>
      </c>
      <c r="G104" s="98"/>
      <c r="H104" s="97"/>
      <c r="I104" s="98"/>
      <c r="J104" s="88"/>
      <c r="K104" s="88"/>
      <c r="L104" s="89">
        <f t="shared" si="1"/>
        <v>52</v>
      </c>
      <c r="M104" s="90"/>
      <c r="N104" s="91"/>
      <c r="O104" s="91"/>
    </row>
    <row r="105" spans="1:15" s="92" customFormat="1" ht="15.6">
      <c r="A105" s="83">
        <v>42236</v>
      </c>
      <c r="B105" s="94" t="s">
        <v>92</v>
      </c>
      <c r="C105" s="98"/>
      <c r="D105" s="97"/>
      <c r="E105" s="96">
        <v>30</v>
      </c>
      <c r="F105" s="97">
        <v>1.3</v>
      </c>
      <c r="G105" s="98"/>
      <c r="H105" s="97"/>
      <c r="I105" s="98"/>
      <c r="J105" s="88"/>
      <c r="K105" s="88"/>
      <c r="L105" s="89">
        <f t="shared" si="1"/>
        <v>39</v>
      </c>
      <c r="M105" s="90"/>
      <c r="N105" s="91"/>
      <c r="O105" s="91"/>
    </row>
    <row r="106" spans="1:15" s="92" customFormat="1" ht="15.6">
      <c r="A106" s="83">
        <v>42236</v>
      </c>
      <c r="B106" s="94" t="s">
        <v>93</v>
      </c>
      <c r="C106" s="98"/>
      <c r="D106" s="97"/>
      <c r="E106" s="96">
        <v>50</v>
      </c>
      <c r="F106" s="97">
        <v>1.3</v>
      </c>
      <c r="G106" s="98"/>
      <c r="H106" s="97"/>
      <c r="I106" s="98"/>
      <c r="J106" s="88"/>
      <c r="K106" s="88"/>
      <c r="L106" s="89">
        <f t="shared" si="1"/>
        <v>65</v>
      </c>
      <c r="M106" s="90"/>
      <c r="N106" s="91"/>
      <c r="O106" s="91"/>
    </row>
    <row r="107" spans="1:15" s="92" customFormat="1" ht="15.6">
      <c r="A107" s="83">
        <v>42243</v>
      </c>
      <c r="B107" s="83" t="s">
        <v>95</v>
      </c>
      <c r="C107" s="87">
        <v>30</v>
      </c>
      <c r="D107" s="88">
        <v>1.3</v>
      </c>
      <c r="E107" s="93"/>
      <c r="F107" s="88"/>
      <c r="G107" s="87"/>
      <c r="H107" s="88"/>
      <c r="I107" s="87"/>
      <c r="J107" s="88"/>
      <c r="K107" s="88"/>
      <c r="L107" s="89">
        <f t="shared" si="1"/>
        <v>39</v>
      </c>
      <c r="M107" s="90"/>
      <c r="N107" s="91"/>
      <c r="O107" s="91"/>
    </row>
    <row r="108" spans="1:15" s="92" customFormat="1" ht="15.6">
      <c r="A108" s="83">
        <v>42243</v>
      </c>
      <c r="B108" s="83" t="s">
        <v>96</v>
      </c>
      <c r="C108" s="87">
        <v>40</v>
      </c>
      <c r="D108" s="88">
        <v>1.3</v>
      </c>
      <c r="E108" s="93"/>
      <c r="F108" s="88"/>
      <c r="G108" s="87"/>
      <c r="H108" s="88"/>
      <c r="I108" s="87"/>
      <c r="J108" s="88"/>
      <c r="K108" s="88"/>
      <c r="L108" s="89">
        <f t="shared" si="1"/>
        <v>52</v>
      </c>
      <c r="M108" s="90">
        <f>SUM(L96:L108)</f>
        <v>1046.75</v>
      </c>
      <c r="N108" s="91">
        <v>994.75</v>
      </c>
      <c r="O108" s="91">
        <f>+N108-M108</f>
        <v>-52</v>
      </c>
    </row>
    <row r="109" spans="1:15" s="92" customFormat="1" ht="15.6">
      <c r="A109" s="83">
        <v>42250</v>
      </c>
      <c r="B109" s="94" t="s">
        <v>93</v>
      </c>
      <c r="C109" s="98"/>
      <c r="D109" s="97"/>
      <c r="E109" s="96">
        <v>55</v>
      </c>
      <c r="F109" s="97">
        <v>1.3</v>
      </c>
      <c r="G109" s="98"/>
      <c r="H109" s="97"/>
      <c r="I109" s="98"/>
      <c r="J109" s="88"/>
      <c r="K109" s="88"/>
      <c r="L109" s="89">
        <f t="shared" si="1"/>
        <v>71.5</v>
      </c>
      <c r="M109" s="90"/>
      <c r="N109" s="91"/>
      <c r="O109" s="91"/>
    </row>
    <row r="110" spans="1:15" s="92" customFormat="1" ht="15.6">
      <c r="A110" s="83">
        <v>42262</v>
      </c>
      <c r="B110" s="83" t="s">
        <v>97</v>
      </c>
      <c r="C110" s="87">
        <v>50</v>
      </c>
      <c r="D110" s="88">
        <v>1.3</v>
      </c>
      <c r="E110" s="93"/>
      <c r="F110" s="88"/>
      <c r="G110" s="87"/>
      <c r="H110" s="88"/>
      <c r="I110" s="87"/>
      <c r="J110" s="88"/>
      <c r="K110" s="88"/>
      <c r="L110" s="89">
        <f t="shared" si="1"/>
        <v>65</v>
      </c>
      <c r="M110" s="90"/>
      <c r="N110" s="91"/>
      <c r="O110" s="91"/>
    </row>
    <row r="111" spans="1:15" s="92" customFormat="1" ht="15.6">
      <c r="A111" s="83">
        <v>42262</v>
      </c>
      <c r="B111" s="83" t="s">
        <v>94</v>
      </c>
      <c r="C111" s="87">
        <v>55</v>
      </c>
      <c r="D111" s="88">
        <v>1.3</v>
      </c>
      <c r="E111" s="93"/>
      <c r="F111" s="88"/>
      <c r="G111" s="87"/>
      <c r="H111" s="88"/>
      <c r="I111" s="87"/>
      <c r="J111" s="88"/>
      <c r="K111" s="88"/>
      <c r="L111" s="89">
        <f t="shared" si="1"/>
        <v>71.5</v>
      </c>
      <c r="M111" s="90"/>
      <c r="N111" s="91"/>
      <c r="O111" s="91"/>
    </row>
    <row r="112" spans="1:15" s="92" customFormat="1" ht="15.6">
      <c r="A112" s="83">
        <v>42262</v>
      </c>
      <c r="B112" s="94" t="s">
        <v>91</v>
      </c>
      <c r="C112" s="98"/>
      <c r="D112" s="97"/>
      <c r="E112" s="96"/>
      <c r="F112" s="97"/>
      <c r="G112" s="98">
        <v>25</v>
      </c>
      <c r="H112" s="97">
        <v>2.25</v>
      </c>
      <c r="I112" s="98"/>
      <c r="J112" s="88"/>
      <c r="K112" s="88"/>
      <c r="L112" s="89">
        <f t="shared" si="1"/>
        <v>56.25</v>
      </c>
      <c r="M112" s="90"/>
      <c r="N112" s="91"/>
      <c r="O112" s="91"/>
    </row>
    <row r="113" spans="1:15" s="92" customFormat="1" ht="15.6">
      <c r="A113" s="83">
        <v>42262</v>
      </c>
      <c r="B113" s="94" t="s">
        <v>92</v>
      </c>
      <c r="C113" s="98"/>
      <c r="D113" s="97"/>
      <c r="E113" s="96">
        <v>75</v>
      </c>
      <c r="F113" s="97">
        <v>1.3</v>
      </c>
      <c r="G113" s="98"/>
      <c r="H113" s="97"/>
      <c r="I113" s="98"/>
      <c r="J113" s="88"/>
      <c r="K113" s="88"/>
      <c r="L113" s="89">
        <f t="shared" si="1"/>
        <v>97.5</v>
      </c>
      <c r="M113" s="90"/>
      <c r="N113" s="91"/>
      <c r="O113" s="91"/>
    </row>
    <row r="114" spans="1:15" s="92" customFormat="1" ht="15.6">
      <c r="A114" s="83">
        <v>42262</v>
      </c>
      <c r="B114" s="94" t="s">
        <v>93</v>
      </c>
      <c r="C114" s="98"/>
      <c r="D114" s="97"/>
      <c r="E114" s="96">
        <v>65</v>
      </c>
      <c r="F114" s="97">
        <v>1.3</v>
      </c>
      <c r="G114" s="98"/>
      <c r="H114" s="97"/>
      <c r="I114" s="98"/>
      <c r="J114" s="88"/>
      <c r="K114" s="88"/>
      <c r="L114" s="89">
        <f t="shared" si="1"/>
        <v>84.5</v>
      </c>
      <c r="M114" s="90"/>
      <c r="N114" s="91"/>
      <c r="O114" s="91"/>
    </row>
    <row r="115" spans="1:15" s="92" customFormat="1" ht="15.6">
      <c r="A115" s="83">
        <v>42262</v>
      </c>
      <c r="B115" s="94" t="s">
        <v>93</v>
      </c>
      <c r="C115" s="98"/>
      <c r="D115" s="97"/>
      <c r="E115" s="96"/>
      <c r="F115" s="97"/>
      <c r="G115" s="98">
        <v>50</v>
      </c>
      <c r="H115" s="97">
        <v>2.25</v>
      </c>
      <c r="I115" s="98"/>
      <c r="J115" s="88"/>
      <c r="K115" s="88"/>
      <c r="L115" s="89">
        <f t="shared" si="1"/>
        <v>112.5</v>
      </c>
      <c r="M115" s="90"/>
      <c r="N115" s="91"/>
      <c r="O115" s="91"/>
    </row>
    <row r="116" spans="1:15" s="92" customFormat="1" ht="15.6">
      <c r="A116" s="83">
        <v>42265</v>
      </c>
      <c r="B116" s="83" t="s">
        <v>95</v>
      </c>
      <c r="C116" s="84">
        <v>25</v>
      </c>
      <c r="D116" s="85">
        <v>1.3</v>
      </c>
      <c r="E116" s="86"/>
      <c r="F116" s="85"/>
      <c r="G116" s="87"/>
      <c r="H116" s="88"/>
      <c r="I116" s="87"/>
      <c r="J116" s="88"/>
      <c r="K116" s="88"/>
      <c r="L116" s="89">
        <f t="shared" si="1"/>
        <v>32.5</v>
      </c>
      <c r="M116" s="90"/>
      <c r="N116" s="91"/>
      <c r="O116" s="91"/>
    </row>
    <row r="117" spans="1:15" s="92" customFormat="1" ht="15.6">
      <c r="A117" s="83">
        <v>42271</v>
      </c>
      <c r="B117" s="83" t="s">
        <v>90</v>
      </c>
      <c r="C117" s="87">
        <v>20</v>
      </c>
      <c r="D117" s="88">
        <v>1.3</v>
      </c>
      <c r="E117" s="93"/>
      <c r="F117" s="88"/>
      <c r="G117" s="87"/>
      <c r="H117" s="88"/>
      <c r="I117" s="87"/>
      <c r="J117" s="88"/>
      <c r="K117" s="88"/>
      <c r="L117" s="89">
        <f t="shared" si="1"/>
        <v>26</v>
      </c>
      <c r="M117" s="90">
        <f>SUM(L109:L117)</f>
        <v>617.25</v>
      </c>
      <c r="N117" s="91">
        <v>812.25</v>
      </c>
      <c r="O117" s="91">
        <f>+N117-M117</f>
        <v>195</v>
      </c>
    </row>
    <row r="118" spans="1:15" s="92" customFormat="1" ht="15.6">
      <c r="A118" s="83">
        <v>42278</v>
      </c>
      <c r="B118" s="94" t="s">
        <v>93</v>
      </c>
      <c r="C118" s="98"/>
      <c r="D118" s="97"/>
      <c r="E118" s="96">
        <v>140</v>
      </c>
      <c r="F118" s="97">
        <v>1.3</v>
      </c>
      <c r="G118" s="98"/>
      <c r="H118" s="97"/>
      <c r="I118" s="98"/>
      <c r="J118" s="88"/>
      <c r="K118" s="88"/>
      <c r="L118" s="89">
        <f t="shared" si="1"/>
        <v>182</v>
      </c>
      <c r="M118" s="90"/>
      <c r="N118" s="91"/>
      <c r="O118" s="91"/>
    </row>
    <row r="119" spans="1:15" s="92" customFormat="1" ht="15.6">
      <c r="A119" s="83">
        <v>42292</v>
      </c>
      <c r="B119" s="83" t="s">
        <v>94</v>
      </c>
      <c r="C119" s="87">
        <v>80</v>
      </c>
      <c r="D119" s="88">
        <v>1.3</v>
      </c>
      <c r="E119" s="93"/>
      <c r="F119" s="88"/>
      <c r="G119" s="87"/>
      <c r="H119" s="88"/>
      <c r="I119" s="87"/>
      <c r="J119" s="88"/>
      <c r="K119" s="88"/>
      <c r="L119" s="89">
        <f t="shared" si="1"/>
        <v>104</v>
      </c>
      <c r="M119" s="90"/>
      <c r="N119" s="91"/>
      <c r="O119" s="91"/>
    </row>
    <row r="120" spans="1:15" s="92" customFormat="1" ht="15.6">
      <c r="A120" s="83">
        <v>42292</v>
      </c>
      <c r="B120" s="94" t="s">
        <v>91</v>
      </c>
      <c r="C120" s="98"/>
      <c r="D120" s="97"/>
      <c r="E120" s="96">
        <v>65</v>
      </c>
      <c r="F120" s="97">
        <v>1.3</v>
      </c>
      <c r="G120" s="98"/>
      <c r="H120" s="97"/>
      <c r="I120" s="98"/>
      <c r="J120" s="88"/>
      <c r="K120" s="88"/>
      <c r="L120" s="89">
        <f t="shared" si="1"/>
        <v>84.5</v>
      </c>
      <c r="M120" s="90"/>
      <c r="N120" s="91"/>
      <c r="O120" s="91"/>
    </row>
    <row r="121" spans="1:15" s="92" customFormat="1" ht="15.6">
      <c r="A121" s="83">
        <v>42292</v>
      </c>
      <c r="B121" s="94" t="s">
        <v>92</v>
      </c>
      <c r="C121" s="98"/>
      <c r="D121" s="97"/>
      <c r="E121" s="96">
        <v>100</v>
      </c>
      <c r="F121" s="97">
        <v>1.3</v>
      </c>
      <c r="G121" s="98"/>
      <c r="H121" s="97"/>
      <c r="I121" s="98"/>
      <c r="J121" s="88"/>
      <c r="K121" s="88"/>
      <c r="L121" s="89">
        <f t="shared" si="1"/>
        <v>130</v>
      </c>
      <c r="M121" s="90"/>
      <c r="N121" s="91"/>
      <c r="O121" s="91"/>
    </row>
    <row r="122" spans="1:15" s="92" customFormat="1" ht="15.6">
      <c r="A122" s="83">
        <v>42292</v>
      </c>
      <c r="B122" s="94" t="s">
        <v>93</v>
      </c>
      <c r="C122" s="98"/>
      <c r="D122" s="97"/>
      <c r="E122" s="96">
        <v>50</v>
      </c>
      <c r="F122" s="97">
        <v>1.3</v>
      </c>
      <c r="G122" s="98"/>
      <c r="H122" s="97"/>
      <c r="I122" s="98"/>
      <c r="J122" s="88"/>
      <c r="K122" s="88"/>
      <c r="L122" s="89">
        <f t="shared" si="1"/>
        <v>65</v>
      </c>
      <c r="M122" s="90"/>
      <c r="N122" s="91"/>
      <c r="O122" s="91"/>
    </row>
    <row r="123" spans="1:15" s="92" customFormat="1" ht="15.6">
      <c r="A123" s="83">
        <v>42306</v>
      </c>
      <c r="B123" s="94" t="s">
        <v>93</v>
      </c>
      <c r="C123" s="98"/>
      <c r="D123" s="97"/>
      <c r="E123" s="96">
        <v>135</v>
      </c>
      <c r="F123" s="97">
        <v>1.3</v>
      </c>
      <c r="G123" s="98"/>
      <c r="H123" s="97"/>
      <c r="I123" s="98"/>
      <c r="J123" s="88"/>
      <c r="K123" s="88"/>
      <c r="L123" s="89">
        <f t="shared" si="1"/>
        <v>175.5</v>
      </c>
      <c r="M123" s="90">
        <f>SUM(L118:L123)</f>
        <v>741</v>
      </c>
      <c r="N123" s="91">
        <v>591.5</v>
      </c>
      <c r="O123" s="91">
        <f>+N123-M123</f>
        <v>-149.5</v>
      </c>
    </row>
    <row r="124" spans="1:15" s="92" customFormat="1" ht="15.6">
      <c r="A124" s="83">
        <v>42317</v>
      </c>
      <c r="B124" s="94" t="s">
        <v>98</v>
      </c>
      <c r="C124" s="98"/>
      <c r="D124" s="97"/>
      <c r="E124" s="96"/>
      <c r="F124" s="97"/>
      <c r="G124" s="98"/>
      <c r="H124" s="97"/>
      <c r="I124" s="98">
        <v>1140</v>
      </c>
      <c r="J124" s="88">
        <v>0.66</v>
      </c>
      <c r="K124" s="88">
        <v>186.87</v>
      </c>
      <c r="L124" s="89">
        <f t="shared" si="1"/>
        <v>939.2700000000001</v>
      </c>
      <c r="M124" s="90"/>
      <c r="N124" s="91"/>
      <c r="O124" s="91"/>
    </row>
    <row r="125" spans="1:15" s="92" customFormat="1" ht="15.6">
      <c r="A125" s="83">
        <v>42319</v>
      </c>
      <c r="B125" s="94" t="s">
        <v>91</v>
      </c>
      <c r="C125" s="98"/>
      <c r="D125" s="97"/>
      <c r="E125" s="96">
        <v>35</v>
      </c>
      <c r="F125" s="97">
        <v>1.3</v>
      </c>
      <c r="G125" s="98"/>
      <c r="H125" s="97"/>
      <c r="I125" s="98"/>
      <c r="J125" s="88"/>
      <c r="K125" s="88"/>
      <c r="L125" s="89">
        <f t="shared" si="1"/>
        <v>45.5</v>
      </c>
      <c r="M125" s="90"/>
      <c r="N125" s="91"/>
      <c r="O125" s="91"/>
    </row>
    <row r="126" spans="1:15" s="92" customFormat="1" ht="15.6">
      <c r="A126" s="83">
        <v>42319</v>
      </c>
      <c r="B126" s="94" t="s">
        <v>92</v>
      </c>
      <c r="C126" s="98"/>
      <c r="D126" s="97"/>
      <c r="E126" s="96">
        <v>150</v>
      </c>
      <c r="F126" s="97">
        <v>1.3</v>
      </c>
      <c r="G126" s="98"/>
      <c r="H126" s="97"/>
      <c r="I126" s="98"/>
      <c r="J126" s="88"/>
      <c r="K126" s="88"/>
      <c r="L126" s="89">
        <f t="shared" si="1"/>
        <v>195</v>
      </c>
      <c r="M126" s="90"/>
      <c r="N126" s="91"/>
      <c r="O126" s="91"/>
    </row>
    <row r="127" spans="1:15" s="92" customFormat="1" ht="15.6">
      <c r="A127" s="83">
        <v>42319</v>
      </c>
      <c r="B127" s="94" t="s">
        <v>93</v>
      </c>
      <c r="C127" s="98"/>
      <c r="D127" s="97"/>
      <c r="E127" s="96">
        <v>50</v>
      </c>
      <c r="F127" s="97">
        <v>1.3</v>
      </c>
      <c r="G127" s="98"/>
      <c r="H127" s="97"/>
      <c r="I127" s="98"/>
      <c r="J127" s="88"/>
      <c r="K127" s="88"/>
      <c r="L127" s="89">
        <f t="shared" si="1"/>
        <v>65</v>
      </c>
      <c r="M127" s="90"/>
      <c r="N127" s="91"/>
      <c r="O127" s="91"/>
    </row>
    <row r="128" spans="1:15" s="92" customFormat="1" ht="15.6">
      <c r="A128" s="83">
        <v>42320</v>
      </c>
      <c r="B128" s="83" t="s">
        <v>90</v>
      </c>
      <c r="C128" s="87">
        <v>45</v>
      </c>
      <c r="D128" s="88">
        <v>1.3</v>
      </c>
      <c r="E128" s="93"/>
      <c r="F128" s="88"/>
      <c r="G128" s="87"/>
      <c r="H128" s="88"/>
      <c r="I128" s="87"/>
      <c r="J128" s="88"/>
      <c r="K128" s="88"/>
      <c r="L128" s="89">
        <f t="shared" si="1"/>
        <v>58.5</v>
      </c>
      <c r="M128" s="90"/>
      <c r="N128" s="91"/>
      <c r="O128" s="91"/>
    </row>
    <row r="129" spans="1:15" s="92" customFormat="1" ht="15.6">
      <c r="A129" s="83">
        <v>42320</v>
      </c>
      <c r="B129" s="83" t="s">
        <v>94</v>
      </c>
      <c r="C129" s="87">
        <v>70</v>
      </c>
      <c r="D129" s="88">
        <v>1.3</v>
      </c>
      <c r="E129" s="93"/>
      <c r="F129" s="88"/>
      <c r="G129" s="87"/>
      <c r="H129" s="88"/>
      <c r="I129" s="87"/>
      <c r="J129" s="88"/>
      <c r="K129" s="88"/>
      <c r="L129" s="89">
        <f t="shared" si="1"/>
        <v>91</v>
      </c>
      <c r="M129" s="90"/>
      <c r="N129" s="91"/>
      <c r="O129" s="91"/>
    </row>
    <row r="130" spans="1:15" s="92" customFormat="1" ht="15.6">
      <c r="A130" s="83">
        <v>42327</v>
      </c>
      <c r="B130" s="83" t="s">
        <v>95</v>
      </c>
      <c r="C130" s="87">
        <v>40</v>
      </c>
      <c r="D130" s="88">
        <v>1.3</v>
      </c>
      <c r="E130" s="93"/>
      <c r="F130" s="88"/>
      <c r="G130" s="87"/>
      <c r="H130" s="88"/>
      <c r="I130" s="87"/>
      <c r="J130" s="88"/>
      <c r="K130" s="88">
        <v>12</v>
      </c>
      <c r="L130" s="89">
        <f t="shared" si="1"/>
        <v>64</v>
      </c>
      <c r="M130" s="90"/>
      <c r="N130" s="91"/>
      <c r="O130" s="91"/>
    </row>
    <row r="131" spans="1:15" s="92" customFormat="1" ht="15.6">
      <c r="A131" s="83">
        <v>42327</v>
      </c>
      <c r="B131" s="83" t="s">
        <v>96</v>
      </c>
      <c r="C131" s="87">
        <v>40</v>
      </c>
      <c r="D131" s="88">
        <v>1.3</v>
      </c>
      <c r="E131" s="93"/>
      <c r="F131" s="88"/>
      <c r="G131" s="87"/>
      <c r="H131" s="88"/>
      <c r="I131" s="87"/>
      <c r="J131" s="88"/>
      <c r="K131" s="88">
        <v>12</v>
      </c>
      <c r="L131" s="89">
        <f t="shared" si="1"/>
        <v>64</v>
      </c>
      <c r="M131" s="90"/>
      <c r="N131" s="91"/>
      <c r="O131" s="91"/>
    </row>
    <row r="132" spans="1:15" s="92" customFormat="1" ht="15.6">
      <c r="A132" s="83">
        <v>42327</v>
      </c>
      <c r="B132" s="94" t="s">
        <v>91</v>
      </c>
      <c r="C132" s="98"/>
      <c r="D132" s="97"/>
      <c r="E132" s="96">
        <v>25</v>
      </c>
      <c r="F132" s="97">
        <v>1.3</v>
      </c>
      <c r="G132" s="98">
        <v>85</v>
      </c>
      <c r="H132" s="97">
        <v>2.25</v>
      </c>
      <c r="I132" s="98"/>
      <c r="J132" s="88"/>
      <c r="K132" s="88">
        <v>12</v>
      </c>
      <c r="L132" s="89">
        <f t="shared" si="1"/>
        <v>235.75</v>
      </c>
      <c r="M132" s="90"/>
      <c r="N132" s="91"/>
      <c r="O132" s="91"/>
    </row>
    <row r="133" spans="1:15" s="92" customFormat="1" ht="15.6">
      <c r="A133" s="83">
        <v>42327</v>
      </c>
      <c r="B133" s="94" t="s">
        <v>92</v>
      </c>
      <c r="C133" s="98"/>
      <c r="D133" s="97"/>
      <c r="E133" s="96">
        <v>40</v>
      </c>
      <c r="F133" s="97">
        <v>1.3</v>
      </c>
      <c r="G133" s="98">
        <v>30</v>
      </c>
      <c r="H133" s="97">
        <v>2.25</v>
      </c>
      <c r="I133" s="98"/>
      <c r="J133" s="88"/>
      <c r="K133" s="88">
        <v>12</v>
      </c>
      <c r="L133" s="89">
        <f t="shared" si="1"/>
        <v>131.5</v>
      </c>
      <c r="M133" s="90"/>
      <c r="N133" s="91"/>
      <c r="O133" s="91"/>
    </row>
    <row r="134" spans="1:15" s="92" customFormat="1" ht="15.6">
      <c r="A134" s="83">
        <v>42327</v>
      </c>
      <c r="B134" s="94" t="s">
        <v>93</v>
      </c>
      <c r="C134" s="98"/>
      <c r="D134" s="97"/>
      <c r="E134" s="96">
        <v>25</v>
      </c>
      <c r="F134" s="97">
        <v>1.3</v>
      </c>
      <c r="G134" s="98">
        <v>25</v>
      </c>
      <c r="H134" s="97">
        <v>2.25</v>
      </c>
      <c r="I134" s="98"/>
      <c r="J134" s="88"/>
      <c r="K134" s="88">
        <v>12</v>
      </c>
      <c r="L134" s="89">
        <f t="shared" si="1"/>
        <v>100.75</v>
      </c>
      <c r="M134" s="90"/>
      <c r="N134" s="91"/>
      <c r="O134" s="91"/>
    </row>
    <row r="135" spans="1:15" s="92" customFormat="1" ht="15.6">
      <c r="A135" s="83">
        <v>42335</v>
      </c>
      <c r="B135" s="94" t="s">
        <v>92</v>
      </c>
      <c r="C135" s="98"/>
      <c r="D135" s="97"/>
      <c r="E135" s="96">
        <v>30</v>
      </c>
      <c r="F135" s="97">
        <v>1.3</v>
      </c>
      <c r="G135" s="98"/>
      <c r="H135" s="97"/>
      <c r="I135" s="98"/>
      <c r="J135" s="88"/>
      <c r="K135" s="88">
        <v>12</v>
      </c>
      <c r="L135" s="89">
        <f t="shared" si="1"/>
        <v>51</v>
      </c>
      <c r="M135" s="90"/>
      <c r="N135" s="91"/>
      <c r="O135" s="91"/>
    </row>
    <row r="136" spans="1:15" s="92" customFormat="1" ht="15.6">
      <c r="A136" s="83">
        <v>42335</v>
      </c>
      <c r="B136" s="83" t="s">
        <v>93</v>
      </c>
      <c r="C136" s="87"/>
      <c r="D136" s="88"/>
      <c r="E136" s="93">
        <v>50</v>
      </c>
      <c r="F136" s="88">
        <v>1.3</v>
      </c>
      <c r="G136" s="87"/>
      <c r="H136" s="88"/>
      <c r="I136" s="87"/>
      <c r="J136" s="88"/>
      <c r="K136" s="88">
        <v>12</v>
      </c>
      <c r="L136" s="89">
        <f t="shared" si="1"/>
        <v>77</v>
      </c>
      <c r="M136" s="90">
        <f>SUM(L124:L136)</f>
        <v>2118.27</v>
      </c>
      <c r="N136" s="91">
        <v>2165.77</v>
      </c>
      <c r="O136" s="91">
        <f>+N136-M136</f>
        <v>47.5</v>
      </c>
    </row>
    <row r="137" spans="1:15" s="92" customFormat="1" ht="15.6">
      <c r="A137" s="83">
        <v>42347</v>
      </c>
      <c r="B137" s="83" t="s">
        <v>94</v>
      </c>
      <c r="C137" s="87">
        <v>75</v>
      </c>
      <c r="D137" s="88">
        <v>1.3</v>
      </c>
      <c r="E137" s="93"/>
      <c r="F137" s="88"/>
      <c r="G137" s="87"/>
      <c r="H137" s="88"/>
      <c r="I137" s="87"/>
      <c r="J137" s="88"/>
      <c r="K137" s="88"/>
      <c r="L137" s="89">
        <f t="shared" ref="L137:L143" si="2">C137*D137+E137*F137+G137*H137+K137+I137*J137</f>
        <v>97.5</v>
      </c>
      <c r="M137" s="90"/>
      <c r="N137" s="91"/>
      <c r="O137" s="91"/>
    </row>
    <row r="138" spans="1:15" s="92" customFormat="1" ht="15.6">
      <c r="A138" s="83">
        <v>42349</v>
      </c>
      <c r="B138" s="83" t="s">
        <v>90</v>
      </c>
      <c r="C138" s="87">
        <v>25</v>
      </c>
      <c r="D138" s="88">
        <v>1.3</v>
      </c>
      <c r="E138" s="93"/>
      <c r="F138" s="88"/>
      <c r="G138" s="87"/>
      <c r="H138" s="88"/>
      <c r="I138" s="87"/>
      <c r="J138" s="88"/>
      <c r="K138" s="88">
        <v>12</v>
      </c>
      <c r="L138" s="89">
        <f t="shared" si="2"/>
        <v>44.5</v>
      </c>
      <c r="M138" s="90"/>
      <c r="N138" s="91"/>
      <c r="O138" s="91"/>
    </row>
    <row r="139" spans="1:15" s="92" customFormat="1" ht="15.6">
      <c r="A139" s="83">
        <v>42349</v>
      </c>
      <c r="B139" s="83" t="s">
        <v>91</v>
      </c>
      <c r="C139" s="87"/>
      <c r="D139" s="88"/>
      <c r="E139" s="93">
        <v>50</v>
      </c>
      <c r="F139" s="88">
        <v>1.3</v>
      </c>
      <c r="G139" s="87"/>
      <c r="H139" s="88"/>
      <c r="I139" s="87"/>
      <c r="J139" s="88"/>
      <c r="K139" s="88"/>
      <c r="L139" s="89">
        <f t="shared" si="2"/>
        <v>65</v>
      </c>
      <c r="M139" s="90"/>
      <c r="N139" s="91"/>
      <c r="O139" s="91"/>
    </row>
    <row r="140" spans="1:15" s="92" customFormat="1" ht="15.6">
      <c r="A140" s="83">
        <v>42349</v>
      </c>
      <c r="B140" s="83" t="s">
        <v>93</v>
      </c>
      <c r="C140" s="87"/>
      <c r="D140" s="88"/>
      <c r="E140" s="93">
        <v>85</v>
      </c>
      <c r="F140" s="88">
        <v>1.3</v>
      </c>
      <c r="G140" s="87"/>
      <c r="H140" s="88"/>
      <c r="I140" s="87"/>
      <c r="J140" s="88"/>
      <c r="K140" s="88"/>
      <c r="L140" s="89">
        <f t="shared" si="2"/>
        <v>110.5</v>
      </c>
      <c r="M140" s="90"/>
      <c r="N140" s="91"/>
      <c r="O140" s="91"/>
    </row>
    <row r="141" spans="1:15" s="92" customFormat="1" ht="15.6">
      <c r="A141" s="83">
        <v>42354</v>
      </c>
      <c r="B141" s="83" t="s">
        <v>95</v>
      </c>
      <c r="C141" s="87">
        <v>20</v>
      </c>
      <c r="D141" s="88">
        <v>1.3</v>
      </c>
      <c r="E141" s="93"/>
      <c r="F141" s="88"/>
      <c r="G141" s="87"/>
      <c r="H141" s="88"/>
      <c r="I141" s="87"/>
      <c r="J141" s="88"/>
      <c r="K141" s="88">
        <v>12</v>
      </c>
      <c r="L141" s="89">
        <f t="shared" si="2"/>
        <v>38</v>
      </c>
      <c r="M141" s="90"/>
      <c r="N141" s="91"/>
      <c r="O141" s="91"/>
    </row>
    <row r="142" spans="1:15" s="92" customFormat="1" ht="15.6">
      <c r="A142" s="83">
        <v>42360</v>
      </c>
      <c r="B142" s="83" t="s">
        <v>92</v>
      </c>
      <c r="C142" s="87"/>
      <c r="D142" s="88"/>
      <c r="E142" s="93">
        <v>120</v>
      </c>
      <c r="F142" s="88">
        <v>1.3</v>
      </c>
      <c r="G142" s="87"/>
      <c r="H142" s="88"/>
      <c r="I142" s="87"/>
      <c r="J142" s="88"/>
      <c r="K142" s="88"/>
      <c r="L142" s="89">
        <f t="shared" si="2"/>
        <v>156</v>
      </c>
      <c r="M142" s="90"/>
      <c r="N142" s="91"/>
      <c r="O142" s="91"/>
    </row>
    <row r="143" spans="1:15" s="92" customFormat="1" ht="15.6">
      <c r="A143" s="83">
        <v>42360</v>
      </c>
      <c r="B143" s="83" t="s">
        <v>93</v>
      </c>
      <c r="C143" s="87"/>
      <c r="D143" s="88"/>
      <c r="E143" s="93">
        <v>30</v>
      </c>
      <c r="F143" s="88">
        <v>1.3</v>
      </c>
      <c r="G143" s="87"/>
      <c r="H143" s="88"/>
      <c r="I143" s="87"/>
      <c r="J143" s="88"/>
      <c r="K143" s="88"/>
      <c r="L143" s="89">
        <f t="shared" si="2"/>
        <v>39</v>
      </c>
      <c r="M143" s="90">
        <f>SUM(L137:L143)</f>
        <v>550.5</v>
      </c>
      <c r="N143" s="91">
        <v>1484.5</v>
      </c>
      <c r="O143" s="91">
        <f>+N143-M143</f>
        <v>934</v>
      </c>
    </row>
    <row r="144" spans="1:15" ht="16.2" thickBot="1">
      <c r="A144" s="101" t="s">
        <v>41</v>
      </c>
      <c r="B144" s="101"/>
      <c r="C144" s="102">
        <f>SUM(C9:C143)</f>
        <v>2125</v>
      </c>
      <c r="D144" s="103"/>
      <c r="E144" s="102">
        <f>SUM(E9:E143)</f>
        <v>4335</v>
      </c>
      <c r="F144" s="103"/>
      <c r="G144" s="104"/>
      <c r="H144" s="103"/>
      <c r="I144" s="104">
        <f>SUM(I9:I143)</f>
        <v>3420</v>
      </c>
      <c r="J144" s="103"/>
      <c r="K144" s="103"/>
      <c r="L144" s="105">
        <f>SUM(L9:L143)</f>
        <v>13708.16</v>
      </c>
      <c r="M144" s="106">
        <f>SUM(M9:M143)</f>
        <v>13708.16</v>
      </c>
      <c r="N144" s="107">
        <f>SUM(N9:N143)</f>
        <v>14949.66</v>
      </c>
      <c r="O144" s="107">
        <f>SUM(O9:O143)</f>
        <v>1241.4999999999998</v>
      </c>
    </row>
    <row r="145" spans="1:30" ht="16.2" thickTop="1">
      <c r="A145" s="108"/>
      <c r="B145" s="108"/>
      <c r="C145" s="84"/>
      <c r="D145" s="88"/>
      <c r="E145" s="93"/>
      <c r="F145" s="88"/>
      <c r="G145" s="87"/>
      <c r="H145" s="88"/>
      <c r="I145" s="87"/>
      <c r="J145" s="88"/>
      <c r="K145" s="88"/>
      <c r="L145" s="109"/>
      <c r="M145" s="110"/>
      <c r="N145" s="71">
        <f>+'[7]B 5 (a)'!R19+'[7]B 6 (a)'!Q20</f>
        <v>14949.66</v>
      </c>
    </row>
    <row r="146" spans="1:30" s="114" customFormat="1">
      <c r="A146" s="111" t="s">
        <v>42</v>
      </c>
      <c r="B146" s="111"/>
      <c r="C146" s="112">
        <f>SUM(C9:C143)</f>
        <v>2125</v>
      </c>
      <c r="D146" s="113"/>
      <c r="E146" s="112">
        <f>SUM(E9:E143)</f>
        <v>4335</v>
      </c>
      <c r="F146" s="113"/>
      <c r="G146" s="112">
        <f t="shared" ref="G146" si="3">SUM(G9:G143)</f>
        <v>983</v>
      </c>
      <c r="H146" s="113"/>
      <c r="I146" s="112">
        <f t="shared" ref="I146" si="4">SUM(I9:I143)</f>
        <v>3420</v>
      </c>
      <c r="J146" s="113"/>
      <c r="K146" s="113"/>
      <c r="N146" s="115"/>
      <c r="O146" s="115"/>
    </row>
    <row r="147" spans="1:30" s="114" customFormat="1">
      <c r="A147" s="116" t="s">
        <v>43</v>
      </c>
      <c r="B147" s="116"/>
      <c r="C147" s="117" t="s">
        <v>44</v>
      </c>
      <c r="D147" s="118"/>
      <c r="E147" s="117" t="s">
        <v>44</v>
      </c>
      <c r="F147" s="118"/>
      <c r="G147" s="117" t="s">
        <v>44</v>
      </c>
      <c r="H147" s="118"/>
      <c r="I147" s="119"/>
      <c r="J147" s="118"/>
      <c r="K147" s="118"/>
      <c r="N147" s="115"/>
      <c r="O147" s="115"/>
    </row>
    <row r="148" spans="1:30" s="114" customFormat="1">
      <c r="A148" s="116" t="s">
        <v>46</v>
      </c>
      <c r="B148" s="116"/>
      <c r="C148" s="120"/>
      <c r="D148" s="120">
        <f>AVERAGE(D9:D143)</f>
        <v>1.2999999999999989</v>
      </c>
      <c r="E148" s="120"/>
      <c r="F148" s="120">
        <f t="shared" ref="F148" si="5">AVERAGE(F9:F143)</f>
        <v>1.2999999999999983</v>
      </c>
      <c r="G148" s="120"/>
      <c r="H148" s="120">
        <f>AVERAGE(H9:H143)</f>
        <v>2.25</v>
      </c>
      <c r="I148" s="120"/>
      <c r="J148" s="120">
        <f>AVERAGE(J9:J143)</f>
        <v>0.66</v>
      </c>
      <c r="K148" s="118"/>
      <c r="N148" s="115"/>
      <c r="O148" s="115"/>
    </row>
    <row r="149" spans="1:30" s="114" customFormat="1">
      <c r="A149" s="116" t="s">
        <v>47</v>
      </c>
      <c r="B149" s="116"/>
      <c r="C149" s="497" t="s">
        <v>48</v>
      </c>
      <c r="D149" s="497"/>
      <c r="E149" s="497" t="s">
        <v>48</v>
      </c>
      <c r="F149" s="497"/>
      <c r="G149" s="497" t="s">
        <v>48</v>
      </c>
      <c r="H149" s="497"/>
      <c r="I149" s="497" t="s">
        <v>48</v>
      </c>
      <c r="J149" s="497"/>
      <c r="K149" s="118"/>
      <c r="N149" s="115"/>
      <c r="O149" s="115"/>
      <c r="R149" s="115">
        <f>+L144+O144-N144</f>
        <v>0</v>
      </c>
    </row>
    <row r="150" spans="1:30" s="114" customFormat="1">
      <c r="A150" s="116"/>
      <c r="B150" s="116"/>
      <c r="C150" s="121"/>
      <c r="D150" s="113"/>
      <c r="E150" s="122"/>
      <c r="F150" s="113"/>
      <c r="G150" s="121"/>
      <c r="H150" s="113"/>
      <c r="I150" s="121"/>
      <c r="J150" s="113"/>
      <c r="K150" s="118"/>
      <c r="N150" s="115"/>
      <c r="O150" s="115"/>
    </row>
    <row r="151" spans="1:30" s="114" customFormat="1">
      <c r="A151" s="116" t="s">
        <v>100</v>
      </c>
      <c r="B151" s="116"/>
      <c r="C151" s="494" t="s">
        <v>52</v>
      </c>
      <c r="D151" s="494"/>
      <c r="E151" s="494" t="s">
        <v>52</v>
      </c>
      <c r="F151" s="494"/>
      <c r="G151" s="494" t="s">
        <v>52</v>
      </c>
      <c r="H151" s="494"/>
      <c r="I151" s="494" t="s">
        <v>101</v>
      </c>
      <c r="J151" s="494"/>
      <c r="K151" s="118"/>
      <c r="N151" s="115"/>
      <c r="O151" s="115"/>
    </row>
    <row r="152" spans="1:30" s="114" customFormat="1">
      <c r="A152" s="116"/>
      <c r="B152" s="116"/>
      <c r="C152" s="123"/>
      <c r="D152" s="124"/>
      <c r="E152" s="125"/>
      <c r="F152" s="124"/>
      <c r="G152" s="123"/>
      <c r="H152" s="124"/>
      <c r="I152" s="123"/>
      <c r="J152" s="124"/>
      <c r="K152" s="118"/>
      <c r="N152" s="115"/>
      <c r="O152" s="115"/>
    </row>
    <row r="153" spans="1:30" s="114" customFormat="1">
      <c r="A153" s="116" t="s">
        <v>55</v>
      </c>
      <c r="B153" s="116"/>
      <c r="C153" s="495">
        <f>C146</f>
        <v>2125</v>
      </c>
      <c r="D153" s="495"/>
      <c r="E153" s="495">
        <f>E146</f>
        <v>4335</v>
      </c>
      <c r="F153" s="495"/>
      <c r="G153" s="495">
        <f>G146</f>
        <v>983</v>
      </c>
      <c r="H153" s="495"/>
      <c r="I153" s="495">
        <f>I146</f>
        <v>3420</v>
      </c>
      <c r="J153" s="495"/>
      <c r="K153" s="118"/>
      <c r="N153" s="115"/>
      <c r="O153" s="115"/>
    </row>
    <row r="154" spans="1:30" s="114" customFormat="1">
      <c r="A154" s="116" t="s">
        <v>56</v>
      </c>
      <c r="B154" s="116"/>
      <c r="C154" s="491">
        <f>0.12*C153/C155/1.2</f>
        <v>2.8361657174965398</v>
      </c>
      <c r="D154" s="491"/>
      <c r="E154" s="491">
        <f>0.12*E153/E155/1.2</f>
        <v>7.3977371627502171</v>
      </c>
      <c r="F154" s="491"/>
      <c r="G154" s="492">
        <f>0.4*G153/G155/1.216</f>
        <v>5.5181020692826639</v>
      </c>
      <c r="H154" s="492"/>
      <c r="I154" s="491">
        <f>0.1*I153*8.34/I155/11.51</f>
        <v>3.3074211693978759</v>
      </c>
      <c r="J154" s="491"/>
      <c r="K154" s="118"/>
      <c r="N154" s="115"/>
      <c r="O154" s="115"/>
    </row>
    <row r="155" spans="1:30" s="114" customFormat="1">
      <c r="A155" s="116" t="s">
        <v>58</v>
      </c>
      <c r="B155" s="116"/>
      <c r="C155" s="493">
        <v>74.9251</v>
      </c>
      <c r="D155" s="493"/>
      <c r="E155" s="493">
        <v>58.598999999999997</v>
      </c>
      <c r="F155" s="493"/>
      <c r="G155" s="493">
        <v>58.598999999999997</v>
      </c>
      <c r="H155" s="493"/>
      <c r="I155" s="493">
        <v>74.9251</v>
      </c>
      <c r="J155" s="493"/>
      <c r="K155" s="118"/>
      <c r="N155" s="115"/>
      <c r="O155" s="115"/>
    </row>
    <row r="156" spans="1:30">
      <c r="K156" s="118"/>
      <c r="L156" s="114"/>
      <c r="M156" s="114"/>
    </row>
    <row r="157" spans="1:30">
      <c r="K157" s="118"/>
      <c r="L157" s="114"/>
      <c r="M157" s="114"/>
    </row>
    <row r="158" spans="1:30" s="132" customFormat="1">
      <c r="A158" s="129" t="s">
        <v>102</v>
      </c>
      <c r="B158" s="130"/>
      <c r="C158" s="130"/>
      <c r="D158" s="130"/>
      <c r="E158" s="130"/>
      <c r="F158" s="130"/>
      <c r="G158" s="130"/>
      <c r="H158" s="130"/>
      <c r="I158" s="130"/>
      <c r="J158" s="130"/>
      <c r="K158" s="130"/>
      <c r="L158" s="130"/>
      <c r="M158" s="130"/>
      <c r="N158" s="130"/>
      <c r="O158" s="131"/>
      <c r="P158" s="131"/>
      <c r="Q158" s="130"/>
      <c r="R158" s="130"/>
      <c r="S158" s="130"/>
      <c r="T158" s="130"/>
      <c r="U158" s="130"/>
      <c r="V158" s="130"/>
      <c r="W158" s="130"/>
      <c r="X158" s="130"/>
      <c r="Y158" s="130"/>
      <c r="Z158" s="130"/>
      <c r="AA158" s="130"/>
      <c r="AB158" s="130"/>
      <c r="AC158" s="130"/>
      <c r="AD158" s="130"/>
    </row>
    <row r="159" spans="1:30" s="132" customFormat="1">
      <c r="A159" s="133">
        <v>252</v>
      </c>
      <c r="B159" s="133">
        <v>252125</v>
      </c>
      <c r="C159" s="133">
        <v>5480</v>
      </c>
      <c r="D159" s="134">
        <v>58.5</v>
      </c>
      <c r="E159" s="135">
        <v>42016</v>
      </c>
      <c r="F159" s="133" t="s">
        <v>62</v>
      </c>
      <c r="G159" s="133" t="s">
        <v>63</v>
      </c>
      <c r="H159" s="133"/>
      <c r="I159" s="133"/>
      <c r="J159" s="133">
        <v>655833</v>
      </c>
      <c r="K159" s="133">
        <v>198719</v>
      </c>
      <c r="L159" s="133"/>
      <c r="M159" s="133"/>
      <c r="N159" s="133"/>
      <c r="O159" s="136"/>
      <c r="P159" s="136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133"/>
      <c r="AD159" s="133"/>
    </row>
    <row r="160" spans="1:30" s="132" customFormat="1">
      <c r="A160" s="133">
        <v>252</v>
      </c>
      <c r="B160" s="133">
        <v>252125</v>
      </c>
      <c r="C160" s="133">
        <v>5480</v>
      </c>
      <c r="D160" s="134">
        <v>78</v>
      </c>
      <c r="E160" s="135">
        <v>42016</v>
      </c>
      <c r="F160" s="133" t="s">
        <v>62</v>
      </c>
      <c r="G160" s="133" t="s">
        <v>63</v>
      </c>
      <c r="H160" s="133"/>
      <c r="I160" s="133"/>
      <c r="J160" s="133">
        <v>655834</v>
      </c>
      <c r="K160" s="133">
        <v>198719</v>
      </c>
      <c r="L160" s="133"/>
      <c r="M160" s="133"/>
      <c r="N160" s="133"/>
      <c r="O160" s="136"/>
      <c r="P160" s="136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133"/>
      <c r="AD160" s="133"/>
    </row>
    <row r="161" spans="1:30" s="132" customFormat="1">
      <c r="A161" s="133">
        <v>252</v>
      </c>
      <c r="B161" s="133">
        <v>252106</v>
      </c>
      <c r="C161" s="133">
        <v>5480</v>
      </c>
      <c r="D161" s="137">
        <v>58.5</v>
      </c>
      <c r="E161" s="138">
        <v>42018</v>
      </c>
      <c r="F161" s="139" t="s">
        <v>62</v>
      </c>
      <c r="G161" s="139" t="s">
        <v>63</v>
      </c>
      <c r="H161" s="139"/>
      <c r="I161" s="139"/>
      <c r="J161" s="139">
        <v>656226</v>
      </c>
      <c r="K161" s="139">
        <v>198858</v>
      </c>
      <c r="L161" s="133"/>
      <c r="M161" s="133"/>
      <c r="N161" s="133"/>
      <c r="O161" s="136"/>
      <c r="P161" s="136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133"/>
      <c r="AD161" s="133"/>
    </row>
    <row r="162" spans="1:30" s="132" customFormat="1">
      <c r="A162" s="133">
        <v>252</v>
      </c>
      <c r="B162" s="133">
        <v>252125</v>
      </c>
      <c r="C162" s="133">
        <v>5480</v>
      </c>
      <c r="D162" s="137">
        <v>78</v>
      </c>
      <c r="E162" s="138">
        <v>42018</v>
      </c>
      <c r="F162" s="139" t="s">
        <v>62</v>
      </c>
      <c r="G162" s="139" t="s">
        <v>63</v>
      </c>
      <c r="H162" s="139"/>
      <c r="I162" s="139"/>
      <c r="J162" s="139">
        <v>656228</v>
      </c>
      <c r="K162" s="139">
        <v>198858</v>
      </c>
      <c r="L162" s="133"/>
      <c r="M162" s="133"/>
      <c r="N162" s="133"/>
      <c r="O162" s="136"/>
      <c r="P162" s="136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133"/>
      <c r="AD162" s="133"/>
    </row>
    <row r="163" spans="1:30" s="132" customFormat="1">
      <c r="A163" s="133">
        <v>252</v>
      </c>
      <c r="B163" s="133">
        <v>252125</v>
      </c>
      <c r="C163" s="133">
        <v>5480</v>
      </c>
      <c r="D163" s="134">
        <v>201.5</v>
      </c>
      <c r="E163" s="135">
        <v>42018</v>
      </c>
      <c r="F163" s="133" t="s">
        <v>62</v>
      </c>
      <c r="G163" s="133" t="s">
        <v>63</v>
      </c>
      <c r="H163" s="133"/>
      <c r="I163" s="133"/>
      <c r="J163" s="133">
        <v>656229</v>
      </c>
      <c r="K163" s="133">
        <v>198858</v>
      </c>
      <c r="L163" s="133"/>
      <c r="M163" s="133"/>
      <c r="N163" s="133"/>
      <c r="O163" s="136"/>
      <c r="P163" s="136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133"/>
      <c r="AD163" s="133"/>
    </row>
    <row r="164" spans="1:30" s="132" customFormat="1">
      <c r="A164" s="133">
        <v>252</v>
      </c>
      <c r="B164" s="133">
        <v>252125</v>
      </c>
      <c r="C164" s="133">
        <v>5480</v>
      </c>
      <c r="D164" s="134">
        <v>78</v>
      </c>
      <c r="E164" s="135">
        <v>42018</v>
      </c>
      <c r="F164" s="133" t="s">
        <v>62</v>
      </c>
      <c r="G164" s="133" t="s">
        <v>63</v>
      </c>
      <c r="H164" s="133"/>
      <c r="I164" s="133"/>
      <c r="J164" s="133">
        <v>656230</v>
      </c>
      <c r="K164" s="133">
        <v>198858</v>
      </c>
      <c r="L164" s="133"/>
      <c r="M164" s="133"/>
      <c r="N164" s="133"/>
      <c r="O164" s="136"/>
      <c r="P164" s="136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133"/>
      <c r="AD164" s="133"/>
    </row>
    <row r="165" spans="1:30" s="132" customFormat="1">
      <c r="A165" s="133">
        <v>252</v>
      </c>
      <c r="B165" s="133">
        <v>252125</v>
      </c>
      <c r="C165" s="133">
        <v>5480</v>
      </c>
      <c r="D165" s="137">
        <v>169</v>
      </c>
      <c r="E165" s="138">
        <v>42018</v>
      </c>
      <c r="F165" s="139" t="s">
        <v>62</v>
      </c>
      <c r="G165" s="139" t="s">
        <v>63</v>
      </c>
      <c r="H165" s="139"/>
      <c r="I165" s="139"/>
      <c r="J165" s="139">
        <v>656639</v>
      </c>
      <c r="K165" s="139">
        <v>198943</v>
      </c>
      <c r="L165" s="133"/>
      <c r="M165" s="133"/>
      <c r="N165" s="133"/>
      <c r="O165" s="136"/>
      <c r="P165" s="136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  <c r="AC165" s="133"/>
      <c r="AD165" s="133"/>
    </row>
    <row r="166" spans="1:30" s="132" customFormat="1">
      <c r="A166" s="133">
        <v>252</v>
      </c>
      <c r="B166" s="133">
        <v>252106</v>
      </c>
      <c r="C166" s="133">
        <v>5480</v>
      </c>
      <c r="D166" s="134">
        <v>26</v>
      </c>
      <c r="E166" s="135">
        <v>42024</v>
      </c>
      <c r="F166" s="133" t="s">
        <v>62</v>
      </c>
      <c r="G166" s="133" t="s">
        <v>63</v>
      </c>
      <c r="H166" s="133"/>
      <c r="I166" s="133"/>
      <c r="J166" s="133">
        <v>657430</v>
      </c>
      <c r="K166" s="133">
        <v>199236</v>
      </c>
      <c r="L166" s="133"/>
      <c r="M166" s="133"/>
      <c r="N166" s="133"/>
      <c r="O166" s="136"/>
      <c r="P166" s="136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  <c r="AC166" s="133"/>
      <c r="AD166" s="133"/>
    </row>
    <row r="167" spans="1:30" s="132" customFormat="1">
      <c r="A167" s="133">
        <v>252</v>
      </c>
      <c r="B167" s="133">
        <v>252106</v>
      </c>
      <c r="C167" s="133">
        <v>5480</v>
      </c>
      <c r="D167" s="134">
        <v>32.5</v>
      </c>
      <c r="E167" s="135">
        <v>42024</v>
      </c>
      <c r="F167" s="133" t="s">
        <v>62</v>
      </c>
      <c r="G167" s="133" t="s">
        <v>63</v>
      </c>
      <c r="H167" s="133"/>
      <c r="I167" s="133"/>
      <c r="J167" s="133">
        <v>657431</v>
      </c>
      <c r="K167" s="133">
        <v>199236</v>
      </c>
      <c r="L167" s="133"/>
      <c r="M167" s="133"/>
      <c r="N167" s="133"/>
      <c r="O167" s="136"/>
      <c r="P167" s="136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133"/>
      <c r="AD167" s="133"/>
    </row>
    <row r="168" spans="1:30" s="132" customFormat="1">
      <c r="A168" s="133">
        <v>252</v>
      </c>
      <c r="B168" s="133">
        <v>252106</v>
      </c>
      <c r="C168" s="133">
        <v>5480</v>
      </c>
      <c r="D168" s="134">
        <v>84.5</v>
      </c>
      <c r="E168" s="135">
        <v>42024</v>
      </c>
      <c r="F168" s="133" t="s">
        <v>62</v>
      </c>
      <c r="G168" s="133" t="s">
        <v>63</v>
      </c>
      <c r="H168" s="133"/>
      <c r="I168" s="133"/>
      <c r="J168" s="133">
        <v>657432</v>
      </c>
      <c r="K168" s="133">
        <v>199236</v>
      </c>
      <c r="L168" s="133"/>
      <c r="M168" s="133"/>
      <c r="N168" s="133"/>
      <c r="O168" s="136"/>
      <c r="P168" s="136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  <c r="AC168" s="133"/>
      <c r="AD168" s="133"/>
    </row>
    <row r="169" spans="1:30" s="132" customFormat="1">
      <c r="A169" s="133">
        <v>252</v>
      </c>
      <c r="B169" s="133">
        <v>252125</v>
      </c>
      <c r="C169" s="133">
        <v>5480</v>
      </c>
      <c r="D169" s="134">
        <v>65</v>
      </c>
      <c r="E169" s="135">
        <v>42024</v>
      </c>
      <c r="F169" s="133" t="s">
        <v>62</v>
      </c>
      <c r="G169" s="133" t="s">
        <v>63</v>
      </c>
      <c r="H169" s="133"/>
      <c r="I169" s="133"/>
      <c r="J169" s="133">
        <v>657428</v>
      </c>
      <c r="K169" s="133">
        <v>199236</v>
      </c>
      <c r="L169" s="133"/>
      <c r="M169" s="133"/>
      <c r="N169" s="133"/>
      <c r="O169" s="136"/>
      <c r="P169" s="136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  <c r="AC169" s="133"/>
      <c r="AD169" s="133"/>
    </row>
    <row r="170" spans="1:30" s="132" customFormat="1">
      <c r="A170" s="133">
        <v>252</v>
      </c>
      <c r="B170" s="133">
        <v>252125</v>
      </c>
      <c r="C170" s="133">
        <v>5480</v>
      </c>
      <c r="D170" s="134">
        <v>39</v>
      </c>
      <c r="E170" s="135">
        <v>42024</v>
      </c>
      <c r="F170" s="133" t="s">
        <v>62</v>
      </c>
      <c r="G170" s="133" t="s">
        <v>63</v>
      </c>
      <c r="H170" s="133"/>
      <c r="I170" s="133"/>
      <c r="J170" s="133">
        <v>657429</v>
      </c>
      <c r="K170" s="133">
        <v>199236</v>
      </c>
      <c r="L170" s="133"/>
      <c r="M170" s="133"/>
      <c r="N170" s="133"/>
      <c r="O170" s="136"/>
      <c r="P170" s="136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  <c r="AC170" s="133"/>
      <c r="AD170" s="133"/>
    </row>
    <row r="171" spans="1:30" s="132" customFormat="1">
      <c r="A171" s="133">
        <v>252</v>
      </c>
      <c r="B171" s="133">
        <v>252125</v>
      </c>
      <c r="C171" s="133">
        <v>5490</v>
      </c>
      <c r="D171" s="134">
        <v>257.5</v>
      </c>
      <c r="E171" s="135">
        <v>42033</v>
      </c>
      <c r="F171" s="133" t="s">
        <v>62</v>
      </c>
      <c r="G171" s="133" t="s">
        <v>63</v>
      </c>
      <c r="H171" s="133" t="s">
        <v>103</v>
      </c>
      <c r="I171" s="133"/>
      <c r="J171" s="133">
        <v>187210</v>
      </c>
      <c r="K171" s="133">
        <v>200027</v>
      </c>
      <c r="L171" s="133"/>
      <c r="M171" s="133"/>
      <c r="N171" s="133"/>
      <c r="O171" s="136"/>
      <c r="P171" s="136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  <c r="AC171" s="133"/>
      <c r="AD171" s="133"/>
    </row>
    <row r="172" spans="1:30" s="132" customFormat="1">
      <c r="A172" s="133">
        <v>252</v>
      </c>
      <c r="B172" s="133">
        <v>252125</v>
      </c>
      <c r="C172" s="133">
        <v>5490</v>
      </c>
      <c r="D172" s="134">
        <v>157.5</v>
      </c>
      <c r="E172" s="135">
        <v>42034</v>
      </c>
      <c r="F172" s="133" t="s">
        <v>62</v>
      </c>
      <c r="G172" s="133" t="s">
        <v>63</v>
      </c>
      <c r="H172" s="133"/>
      <c r="I172" s="133"/>
      <c r="J172" s="133">
        <v>660484</v>
      </c>
      <c r="K172" s="133">
        <v>200159</v>
      </c>
      <c r="L172" s="133"/>
      <c r="M172" s="133"/>
      <c r="N172" s="133"/>
      <c r="O172" s="136"/>
      <c r="P172" s="136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  <c r="AC172" s="133"/>
      <c r="AD172" s="133"/>
    </row>
    <row r="173" spans="1:30" s="132" customFormat="1">
      <c r="A173" s="133">
        <v>252</v>
      </c>
      <c r="B173" s="133">
        <v>252125</v>
      </c>
      <c r="C173" s="133">
        <v>5480</v>
      </c>
      <c r="D173" s="134">
        <v>39</v>
      </c>
      <c r="E173" s="135">
        <v>42034</v>
      </c>
      <c r="F173" s="133" t="s">
        <v>62</v>
      </c>
      <c r="G173" s="133" t="s">
        <v>63</v>
      </c>
      <c r="H173" s="133"/>
      <c r="I173" s="133"/>
      <c r="J173" s="133">
        <v>660485</v>
      </c>
      <c r="K173" s="133">
        <v>200159</v>
      </c>
      <c r="L173" s="133"/>
      <c r="M173" s="133"/>
      <c r="N173" s="133"/>
      <c r="O173" s="136"/>
      <c r="P173" s="136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  <c r="AC173" s="133"/>
      <c r="AD173" s="133"/>
    </row>
    <row r="174" spans="1:30" s="132" customFormat="1">
      <c r="A174" s="133">
        <v>252</v>
      </c>
      <c r="B174" s="133">
        <v>252125</v>
      </c>
      <c r="C174" s="133">
        <v>5490</v>
      </c>
      <c r="D174" s="134">
        <v>56.25</v>
      </c>
      <c r="E174" s="135">
        <v>42034</v>
      </c>
      <c r="F174" s="133" t="s">
        <v>62</v>
      </c>
      <c r="G174" s="133" t="s">
        <v>63</v>
      </c>
      <c r="H174" s="133"/>
      <c r="I174" s="133"/>
      <c r="J174" s="133">
        <v>660486</v>
      </c>
      <c r="K174" s="133">
        <v>200159</v>
      </c>
      <c r="L174" s="133"/>
      <c r="M174" s="133"/>
      <c r="N174" s="133"/>
      <c r="O174" s="136"/>
      <c r="P174" s="136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  <c r="AC174" s="133"/>
      <c r="AD174" s="133"/>
    </row>
    <row r="175" spans="1:30" s="132" customFormat="1">
      <c r="A175" s="133">
        <v>252</v>
      </c>
      <c r="B175" s="133">
        <v>252125</v>
      </c>
      <c r="C175" s="133">
        <v>5480</v>
      </c>
      <c r="D175" s="134">
        <v>130</v>
      </c>
      <c r="E175" s="135">
        <v>42034</v>
      </c>
      <c r="F175" s="133" t="s">
        <v>62</v>
      </c>
      <c r="G175" s="133" t="s">
        <v>63</v>
      </c>
      <c r="H175" s="133"/>
      <c r="I175" s="133"/>
      <c r="J175" s="133">
        <v>660488</v>
      </c>
      <c r="K175" s="133">
        <v>200159</v>
      </c>
      <c r="L175" s="134"/>
      <c r="M175" s="133"/>
      <c r="N175" s="133"/>
      <c r="O175" s="136"/>
      <c r="P175" s="136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133"/>
      <c r="AD175" s="133"/>
    </row>
    <row r="176" spans="1:30" s="132" customFormat="1">
      <c r="A176" s="133">
        <v>252</v>
      </c>
      <c r="B176" s="133">
        <v>252125</v>
      </c>
      <c r="C176" s="133">
        <v>5480</v>
      </c>
      <c r="D176" s="134">
        <v>32.5</v>
      </c>
      <c r="E176" s="135">
        <v>42040</v>
      </c>
      <c r="F176" s="133" t="s">
        <v>62</v>
      </c>
      <c r="G176" s="133" t="s">
        <v>63</v>
      </c>
      <c r="H176" s="133"/>
      <c r="I176" s="133"/>
      <c r="J176" s="133">
        <v>661188</v>
      </c>
      <c r="K176" s="133">
        <v>200506</v>
      </c>
      <c r="L176" s="133"/>
      <c r="M176" s="133"/>
      <c r="N176" s="133"/>
      <c r="O176" s="136"/>
      <c r="P176" s="136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133"/>
      <c r="AD176" s="133"/>
    </row>
    <row r="177" spans="1:30" s="132" customFormat="1">
      <c r="A177" s="133">
        <v>252</v>
      </c>
      <c r="B177" s="133">
        <v>252125</v>
      </c>
      <c r="C177" s="133">
        <v>5480</v>
      </c>
      <c r="D177" s="134">
        <v>45.5</v>
      </c>
      <c r="E177" s="135">
        <v>42046</v>
      </c>
      <c r="F177" s="133" t="s">
        <v>62</v>
      </c>
      <c r="G177" s="133" t="s">
        <v>63</v>
      </c>
      <c r="H177" s="133"/>
      <c r="I177" s="133"/>
      <c r="J177" s="133">
        <v>662491</v>
      </c>
      <c r="K177" s="133">
        <v>200898</v>
      </c>
      <c r="L177" s="133"/>
      <c r="M177" s="133"/>
      <c r="N177" s="133"/>
      <c r="O177" s="136"/>
      <c r="P177" s="136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133"/>
      <c r="AD177" s="133"/>
    </row>
    <row r="178" spans="1:30" s="132" customFormat="1">
      <c r="A178" s="133">
        <v>252</v>
      </c>
      <c r="B178" s="133">
        <v>252125</v>
      </c>
      <c r="C178" s="133">
        <v>5480</v>
      </c>
      <c r="D178" s="134">
        <v>71.5</v>
      </c>
      <c r="E178" s="135">
        <v>42046</v>
      </c>
      <c r="F178" s="133" t="s">
        <v>62</v>
      </c>
      <c r="G178" s="133" t="s">
        <v>63</v>
      </c>
      <c r="H178" s="133"/>
      <c r="I178" s="133"/>
      <c r="J178" s="133">
        <v>662492</v>
      </c>
      <c r="K178" s="133">
        <v>200898</v>
      </c>
      <c r="L178" s="133"/>
      <c r="M178" s="133"/>
      <c r="N178" s="133"/>
      <c r="O178" s="136"/>
      <c r="P178" s="136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  <c r="AC178" s="133"/>
      <c r="AD178" s="133"/>
    </row>
    <row r="179" spans="1:30" s="132" customFormat="1">
      <c r="A179" s="133">
        <v>252</v>
      </c>
      <c r="B179" s="133">
        <v>252125</v>
      </c>
      <c r="C179" s="133">
        <v>5490</v>
      </c>
      <c r="D179" s="134">
        <v>940.06</v>
      </c>
      <c r="E179" s="135">
        <v>42052</v>
      </c>
      <c r="F179" s="133" t="s">
        <v>62</v>
      </c>
      <c r="G179" s="133" t="s">
        <v>104</v>
      </c>
      <c r="H179" s="133" t="s">
        <v>105</v>
      </c>
      <c r="I179" s="133"/>
      <c r="J179" s="133">
        <v>188374</v>
      </c>
      <c r="K179" s="133">
        <v>201287</v>
      </c>
      <c r="L179" s="133"/>
      <c r="M179" s="133"/>
      <c r="N179" s="133"/>
      <c r="O179" s="136"/>
      <c r="P179" s="136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  <c r="AC179" s="133"/>
      <c r="AD179" s="133"/>
    </row>
    <row r="180" spans="1:30" s="132" customFormat="1">
      <c r="A180" s="133">
        <v>252</v>
      </c>
      <c r="B180" s="133">
        <v>252106</v>
      </c>
      <c r="C180" s="133">
        <v>5480</v>
      </c>
      <c r="D180" s="134">
        <v>45.5</v>
      </c>
      <c r="E180" s="135">
        <v>42053</v>
      </c>
      <c r="F180" s="133" t="s">
        <v>62</v>
      </c>
      <c r="G180" s="133" t="s">
        <v>63</v>
      </c>
      <c r="H180" s="133"/>
      <c r="I180" s="133"/>
      <c r="J180" s="133">
        <v>664658</v>
      </c>
      <c r="K180" s="133">
        <v>201439</v>
      </c>
      <c r="L180" s="133"/>
      <c r="M180" s="133"/>
      <c r="N180" s="133"/>
      <c r="O180" s="136"/>
      <c r="P180" s="136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  <c r="AC180" s="133"/>
      <c r="AD180" s="133"/>
    </row>
    <row r="181" spans="1:30" s="132" customFormat="1">
      <c r="A181" s="133">
        <v>252</v>
      </c>
      <c r="B181" s="133">
        <v>252106</v>
      </c>
      <c r="C181" s="133">
        <v>5480</v>
      </c>
      <c r="D181" s="134">
        <v>97.5</v>
      </c>
      <c r="E181" s="135">
        <v>42053</v>
      </c>
      <c r="F181" s="133" t="s">
        <v>62</v>
      </c>
      <c r="G181" s="133" t="s">
        <v>63</v>
      </c>
      <c r="H181" s="133"/>
      <c r="I181" s="133"/>
      <c r="J181" s="133">
        <v>664659</v>
      </c>
      <c r="K181" s="133">
        <v>201439</v>
      </c>
      <c r="L181" s="133"/>
      <c r="M181" s="133"/>
      <c r="N181" s="133"/>
      <c r="O181" s="136"/>
      <c r="P181" s="136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  <c r="AC181" s="133"/>
      <c r="AD181" s="133"/>
    </row>
    <row r="182" spans="1:30" s="132" customFormat="1">
      <c r="A182" s="133">
        <v>252</v>
      </c>
      <c r="B182" s="133">
        <v>252106</v>
      </c>
      <c r="C182" s="133">
        <v>5480</v>
      </c>
      <c r="D182" s="134">
        <v>32.5</v>
      </c>
      <c r="E182" s="135">
        <v>42053</v>
      </c>
      <c r="F182" s="133" t="s">
        <v>62</v>
      </c>
      <c r="G182" s="133" t="s">
        <v>63</v>
      </c>
      <c r="H182" s="133"/>
      <c r="I182" s="133"/>
      <c r="J182" s="133">
        <v>664660</v>
      </c>
      <c r="K182" s="133">
        <v>201439</v>
      </c>
      <c r="L182" s="133"/>
      <c r="M182" s="133"/>
      <c r="N182" s="133"/>
      <c r="O182" s="136"/>
      <c r="P182" s="136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  <c r="AC182" s="133"/>
      <c r="AD182" s="133"/>
    </row>
    <row r="183" spans="1:30" s="132" customFormat="1">
      <c r="A183" s="133">
        <v>252</v>
      </c>
      <c r="B183" s="133">
        <v>252106</v>
      </c>
      <c r="C183" s="133">
        <v>5480</v>
      </c>
      <c r="D183" s="134">
        <v>39</v>
      </c>
      <c r="E183" s="135">
        <v>42053</v>
      </c>
      <c r="F183" s="133" t="s">
        <v>62</v>
      </c>
      <c r="G183" s="133" t="s">
        <v>63</v>
      </c>
      <c r="H183" s="133"/>
      <c r="I183" s="133"/>
      <c r="J183" s="133">
        <v>664661</v>
      </c>
      <c r="K183" s="133">
        <v>201439</v>
      </c>
      <c r="L183" s="133"/>
      <c r="M183" s="133"/>
      <c r="N183" s="133"/>
      <c r="O183" s="136"/>
      <c r="P183" s="136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  <c r="AC183" s="133"/>
      <c r="AD183" s="133"/>
    </row>
    <row r="184" spans="1:30" s="132" customFormat="1">
      <c r="A184" s="133">
        <v>252</v>
      </c>
      <c r="B184" s="133">
        <v>252125</v>
      </c>
      <c r="C184" s="133">
        <v>5480</v>
      </c>
      <c r="D184" s="134">
        <v>39</v>
      </c>
      <c r="E184" s="135">
        <v>42053</v>
      </c>
      <c r="F184" s="133" t="s">
        <v>62</v>
      </c>
      <c r="G184" s="133" t="s">
        <v>63</v>
      </c>
      <c r="H184" s="133"/>
      <c r="I184" s="133"/>
      <c r="J184" s="133">
        <v>664662</v>
      </c>
      <c r="K184" s="133">
        <v>201439</v>
      </c>
      <c r="L184" s="133"/>
      <c r="M184" s="133"/>
      <c r="N184" s="133"/>
      <c r="O184" s="136"/>
      <c r="P184" s="136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  <c r="AC184" s="133"/>
      <c r="AD184" s="133"/>
    </row>
    <row r="185" spans="1:30" s="132" customFormat="1">
      <c r="A185" s="133">
        <v>252</v>
      </c>
      <c r="B185" s="133">
        <v>252125</v>
      </c>
      <c r="C185" s="133">
        <v>5480</v>
      </c>
      <c r="D185" s="134">
        <v>78</v>
      </c>
      <c r="E185" s="135">
        <v>42060</v>
      </c>
      <c r="F185" s="133" t="s">
        <v>62</v>
      </c>
      <c r="G185" s="133" t="s">
        <v>63</v>
      </c>
      <c r="H185" s="133"/>
      <c r="I185" s="133"/>
      <c r="J185" s="133">
        <v>666294</v>
      </c>
      <c r="K185" s="133">
        <v>201938</v>
      </c>
      <c r="L185" s="133"/>
      <c r="M185" s="133"/>
      <c r="N185" s="133"/>
      <c r="O185" s="136"/>
      <c r="P185" s="136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  <c r="AC185" s="133"/>
      <c r="AD185" s="133"/>
    </row>
    <row r="186" spans="1:30" s="132" customFormat="1">
      <c r="A186" s="133">
        <v>252</v>
      </c>
      <c r="B186" s="133">
        <v>252125</v>
      </c>
      <c r="C186" s="133">
        <v>5480</v>
      </c>
      <c r="D186" s="134">
        <v>45.5</v>
      </c>
      <c r="E186" s="135">
        <v>42060</v>
      </c>
      <c r="F186" s="133" t="s">
        <v>62</v>
      </c>
      <c r="G186" s="133" t="s">
        <v>63</v>
      </c>
      <c r="H186" s="133"/>
      <c r="I186" s="133"/>
      <c r="J186" s="133">
        <v>666295</v>
      </c>
      <c r="K186" s="133">
        <v>201938</v>
      </c>
      <c r="L186" s="133"/>
      <c r="M186" s="133"/>
      <c r="N186" s="133"/>
      <c r="O186" s="136"/>
      <c r="P186" s="136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  <c r="AC186" s="133"/>
      <c r="AD186" s="133"/>
    </row>
    <row r="187" spans="1:30" s="132" customFormat="1">
      <c r="A187" s="133">
        <v>252</v>
      </c>
      <c r="B187" s="133">
        <v>252125</v>
      </c>
      <c r="C187" s="133">
        <v>5480</v>
      </c>
      <c r="D187" s="134">
        <v>52</v>
      </c>
      <c r="E187" s="135">
        <v>42063</v>
      </c>
      <c r="F187" s="133" t="s">
        <v>62</v>
      </c>
      <c r="G187" s="133" t="s">
        <v>106</v>
      </c>
      <c r="H187" s="133" t="s">
        <v>63</v>
      </c>
      <c r="I187" s="133"/>
      <c r="J187" s="133">
        <v>303333</v>
      </c>
      <c r="K187" s="133">
        <v>202411</v>
      </c>
      <c r="L187" s="133"/>
      <c r="M187" s="133"/>
      <c r="N187" s="133"/>
      <c r="O187" s="136"/>
      <c r="P187" s="136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  <c r="AC187" s="133"/>
      <c r="AD187" s="133"/>
    </row>
    <row r="188" spans="1:30" s="132" customFormat="1">
      <c r="A188" s="133">
        <v>252</v>
      </c>
      <c r="B188" s="133">
        <v>252125</v>
      </c>
      <c r="C188" s="133">
        <v>5480</v>
      </c>
      <c r="D188" s="140">
        <v>-52</v>
      </c>
      <c r="E188" s="135">
        <v>42064</v>
      </c>
      <c r="F188" s="133" t="s">
        <v>62</v>
      </c>
      <c r="G188" s="133" t="s">
        <v>106</v>
      </c>
      <c r="H188" s="133" t="s">
        <v>63</v>
      </c>
      <c r="I188" s="133"/>
      <c r="J188" s="133">
        <v>303333</v>
      </c>
      <c r="K188" s="133">
        <v>202411</v>
      </c>
      <c r="L188" s="133"/>
      <c r="M188" s="133"/>
      <c r="N188" s="133"/>
      <c r="O188" s="136"/>
      <c r="P188" s="136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  <c r="AC188" s="133"/>
      <c r="AD188" s="133"/>
    </row>
    <row r="189" spans="1:30" s="132" customFormat="1">
      <c r="A189" s="133">
        <v>252</v>
      </c>
      <c r="B189" s="133">
        <v>252125</v>
      </c>
      <c r="C189" s="133">
        <v>5480</v>
      </c>
      <c r="D189" s="140">
        <v>52</v>
      </c>
      <c r="E189" s="135">
        <v>42066</v>
      </c>
      <c r="F189" s="133" t="s">
        <v>62</v>
      </c>
      <c r="G189" s="133" t="s">
        <v>63</v>
      </c>
      <c r="H189" s="133"/>
      <c r="I189" s="133"/>
      <c r="J189" s="133">
        <v>667060</v>
      </c>
      <c r="K189" s="133">
        <v>202290</v>
      </c>
      <c r="L189" s="133"/>
      <c r="M189" s="133"/>
      <c r="N189" s="133"/>
      <c r="O189" s="136"/>
      <c r="P189" s="136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  <c r="AC189" s="133"/>
      <c r="AD189" s="133"/>
    </row>
    <row r="190" spans="1:30" s="132" customFormat="1">
      <c r="A190" s="133">
        <v>252</v>
      </c>
      <c r="B190" s="133">
        <v>252125</v>
      </c>
      <c r="C190" s="133">
        <v>5480</v>
      </c>
      <c r="D190" s="134">
        <v>104</v>
      </c>
      <c r="E190" s="135">
        <v>42075</v>
      </c>
      <c r="F190" s="133" t="s">
        <v>62</v>
      </c>
      <c r="G190" s="133" t="s">
        <v>63</v>
      </c>
      <c r="H190" s="133"/>
      <c r="I190" s="133"/>
      <c r="J190" s="133">
        <v>669064</v>
      </c>
      <c r="K190" s="133">
        <v>203030</v>
      </c>
      <c r="L190" s="133"/>
      <c r="M190" s="133"/>
      <c r="N190" s="133"/>
      <c r="O190" s="136"/>
      <c r="P190" s="136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  <c r="AC190" s="133"/>
      <c r="AD190" s="133"/>
    </row>
    <row r="191" spans="1:30" s="132" customFormat="1">
      <c r="A191" s="133">
        <v>252</v>
      </c>
      <c r="B191" s="133">
        <v>252125</v>
      </c>
      <c r="C191" s="133">
        <v>5480</v>
      </c>
      <c r="D191" s="134">
        <v>201.25</v>
      </c>
      <c r="E191" s="135">
        <v>42075</v>
      </c>
      <c r="F191" s="133" t="s">
        <v>62</v>
      </c>
      <c r="G191" s="133" t="s">
        <v>63</v>
      </c>
      <c r="H191" s="133"/>
      <c r="I191" s="133"/>
      <c r="J191" s="133">
        <v>669074</v>
      </c>
      <c r="K191" s="133">
        <v>203031</v>
      </c>
      <c r="L191" s="133"/>
      <c r="M191" s="133"/>
      <c r="N191" s="133"/>
      <c r="O191" s="136"/>
      <c r="P191" s="136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  <c r="AC191" s="133"/>
      <c r="AD191" s="133"/>
    </row>
    <row r="192" spans="1:30" s="132" customFormat="1">
      <c r="A192" s="133">
        <v>252</v>
      </c>
      <c r="B192" s="133">
        <v>252106</v>
      </c>
      <c r="C192" s="133">
        <v>5480</v>
      </c>
      <c r="D192" s="134">
        <v>19.5</v>
      </c>
      <c r="E192" s="135">
        <v>42081</v>
      </c>
      <c r="F192" s="133" t="s">
        <v>62</v>
      </c>
      <c r="G192" s="133" t="s">
        <v>63</v>
      </c>
      <c r="H192" s="133"/>
      <c r="I192" s="133"/>
      <c r="J192" s="133">
        <v>670312</v>
      </c>
      <c r="K192" s="133">
        <v>203413</v>
      </c>
      <c r="L192" s="133"/>
      <c r="M192" s="133"/>
      <c r="N192" s="133"/>
      <c r="O192" s="136"/>
      <c r="P192" s="136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  <c r="AA192" s="133"/>
      <c r="AB192" s="133"/>
      <c r="AC192" s="133"/>
      <c r="AD192" s="133"/>
    </row>
    <row r="193" spans="1:30" s="132" customFormat="1">
      <c r="A193" s="133">
        <v>252</v>
      </c>
      <c r="B193" s="133">
        <v>252106</v>
      </c>
      <c r="C193" s="133">
        <v>5480</v>
      </c>
      <c r="D193" s="134">
        <v>26</v>
      </c>
      <c r="E193" s="135">
        <v>42081</v>
      </c>
      <c r="F193" s="133" t="s">
        <v>62</v>
      </c>
      <c r="G193" s="133" t="s">
        <v>63</v>
      </c>
      <c r="H193" s="133"/>
      <c r="I193" s="133"/>
      <c r="J193" s="133">
        <v>670313</v>
      </c>
      <c r="K193" s="133">
        <v>203413</v>
      </c>
      <c r="L193" s="133"/>
      <c r="M193" s="133"/>
      <c r="N193" s="133"/>
      <c r="O193" s="136"/>
      <c r="P193" s="136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  <c r="AC193" s="133"/>
      <c r="AD193" s="133"/>
    </row>
    <row r="194" spans="1:30" s="132" customFormat="1">
      <c r="A194" s="133">
        <v>252</v>
      </c>
      <c r="B194" s="133">
        <v>252106</v>
      </c>
      <c r="C194" s="133">
        <v>5480</v>
      </c>
      <c r="D194" s="134">
        <v>97.5</v>
      </c>
      <c r="E194" s="135">
        <v>42081</v>
      </c>
      <c r="F194" s="133" t="s">
        <v>62</v>
      </c>
      <c r="G194" s="133" t="s">
        <v>63</v>
      </c>
      <c r="H194" s="133"/>
      <c r="I194" s="133"/>
      <c r="J194" s="133">
        <v>670314</v>
      </c>
      <c r="K194" s="133">
        <v>203413</v>
      </c>
      <c r="L194" s="133"/>
      <c r="M194" s="133"/>
      <c r="N194" s="133"/>
      <c r="O194" s="136"/>
      <c r="P194" s="136"/>
      <c r="Q194" s="133"/>
      <c r="R194" s="133"/>
      <c r="S194" s="133"/>
      <c r="T194" s="133"/>
      <c r="U194" s="133"/>
      <c r="V194" s="133"/>
      <c r="W194" s="133"/>
      <c r="X194" s="133"/>
      <c r="Y194" s="133"/>
      <c r="Z194" s="133"/>
      <c r="AA194" s="133"/>
      <c r="AB194" s="133"/>
      <c r="AC194" s="133"/>
      <c r="AD194" s="133"/>
    </row>
    <row r="195" spans="1:30" s="132" customFormat="1">
      <c r="A195" s="133">
        <v>252</v>
      </c>
      <c r="B195" s="133">
        <v>252125</v>
      </c>
      <c r="C195" s="133">
        <v>5480</v>
      </c>
      <c r="D195" s="134">
        <v>110.5</v>
      </c>
      <c r="E195" s="135">
        <v>42081</v>
      </c>
      <c r="F195" s="133" t="s">
        <v>62</v>
      </c>
      <c r="G195" s="133" t="s">
        <v>63</v>
      </c>
      <c r="H195" s="133"/>
      <c r="I195" s="133"/>
      <c r="J195" s="133">
        <v>670317</v>
      </c>
      <c r="K195" s="133">
        <v>203413</v>
      </c>
      <c r="L195" s="133"/>
      <c r="M195" s="133"/>
      <c r="N195" s="133"/>
      <c r="O195" s="136"/>
      <c r="P195" s="136"/>
      <c r="Q195" s="133"/>
      <c r="R195" s="133"/>
      <c r="S195" s="133"/>
      <c r="T195" s="133"/>
      <c r="U195" s="133"/>
      <c r="V195" s="133"/>
      <c r="W195" s="133"/>
      <c r="X195" s="133"/>
      <c r="Y195" s="133"/>
      <c r="Z195" s="133"/>
      <c r="AA195" s="133"/>
      <c r="AB195" s="133"/>
      <c r="AC195" s="133"/>
      <c r="AD195" s="133"/>
    </row>
    <row r="196" spans="1:30" s="132" customFormat="1">
      <c r="A196" s="133">
        <v>252</v>
      </c>
      <c r="B196" s="133">
        <v>252125</v>
      </c>
      <c r="C196" s="133">
        <v>5480</v>
      </c>
      <c r="D196" s="134">
        <v>26</v>
      </c>
      <c r="E196" s="135">
        <v>42081</v>
      </c>
      <c r="F196" s="133" t="s">
        <v>62</v>
      </c>
      <c r="G196" s="133" t="s">
        <v>63</v>
      </c>
      <c r="H196" s="133"/>
      <c r="I196" s="133"/>
      <c r="J196" s="133">
        <v>670318</v>
      </c>
      <c r="K196" s="133">
        <v>203413</v>
      </c>
      <c r="L196" s="133"/>
      <c r="M196" s="133"/>
      <c r="N196" s="133"/>
      <c r="O196" s="136"/>
      <c r="P196" s="136"/>
      <c r="Q196" s="133"/>
      <c r="R196" s="133"/>
      <c r="S196" s="133"/>
      <c r="T196" s="133"/>
      <c r="U196" s="133"/>
      <c r="V196" s="133"/>
      <c r="W196" s="133"/>
      <c r="X196" s="133"/>
      <c r="Y196" s="133"/>
      <c r="Z196" s="133"/>
      <c r="AA196" s="133"/>
      <c r="AB196" s="133"/>
      <c r="AC196" s="133"/>
      <c r="AD196" s="133"/>
    </row>
    <row r="197" spans="1:30" s="132" customFormat="1">
      <c r="A197" s="133">
        <v>252</v>
      </c>
      <c r="B197" s="133">
        <v>252125</v>
      </c>
      <c r="C197" s="133">
        <v>5480</v>
      </c>
      <c r="D197" s="134">
        <v>71.5</v>
      </c>
      <c r="E197" s="135">
        <v>42088</v>
      </c>
      <c r="F197" s="133" t="s">
        <v>62</v>
      </c>
      <c r="G197" s="133" t="s">
        <v>64</v>
      </c>
      <c r="H197" s="133"/>
      <c r="I197" s="133"/>
      <c r="J197" s="133">
        <v>672190</v>
      </c>
      <c r="K197" s="133">
        <v>203974</v>
      </c>
      <c r="L197" s="133"/>
      <c r="M197" s="133"/>
      <c r="N197" s="133"/>
      <c r="O197" s="136"/>
      <c r="P197" s="136"/>
      <c r="Q197" s="133"/>
      <c r="R197" s="133"/>
      <c r="S197" s="133"/>
      <c r="T197" s="133"/>
      <c r="U197" s="133"/>
      <c r="V197" s="133"/>
      <c r="W197" s="133"/>
      <c r="X197" s="133"/>
      <c r="Y197" s="133"/>
      <c r="Z197" s="133"/>
      <c r="AA197" s="133"/>
      <c r="AB197" s="133"/>
      <c r="AC197" s="133"/>
      <c r="AD197" s="133"/>
    </row>
    <row r="198" spans="1:30" s="132" customFormat="1">
      <c r="A198" s="133">
        <v>252</v>
      </c>
      <c r="B198" s="133">
        <v>252125</v>
      </c>
      <c r="C198" s="133">
        <v>5480</v>
      </c>
      <c r="D198" s="134">
        <v>32.5</v>
      </c>
      <c r="E198" s="135">
        <v>42088</v>
      </c>
      <c r="F198" s="133" t="s">
        <v>62</v>
      </c>
      <c r="G198" s="133" t="s">
        <v>64</v>
      </c>
      <c r="H198" s="133"/>
      <c r="I198" s="133"/>
      <c r="J198" s="133">
        <v>672191</v>
      </c>
      <c r="K198" s="133">
        <v>203974</v>
      </c>
      <c r="L198" s="133"/>
      <c r="M198" s="133"/>
      <c r="N198" s="133"/>
      <c r="O198" s="136"/>
      <c r="P198" s="136"/>
      <c r="Q198" s="133"/>
      <c r="R198" s="133"/>
      <c r="S198" s="133"/>
      <c r="T198" s="133"/>
      <c r="U198" s="133"/>
      <c r="V198" s="133"/>
      <c r="W198" s="133"/>
      <c r="X198" s="133"/>
      <c r="Y198" s="133"/>
      <c r="Z198" s="133"/>
      <c r="AA198" s="133"/>
      <c r="AB198" s="133"/>
      <c r="AC198" s="133"/>
      <c r="AD198" s="133"/>
    </row>
    <row r="199" spans="1:30" s="132" customFormat="1">
      <c r="A199" s="133">
        <v>252</v>
      </c>
      <c r="B199" s="133">
        <v>252106</v>
      </c>
      <c r="C199" s="133">
        <v>5480</v>
      </c>
      <c r="D199" s="134">
        <v>52</v>
      </c>
      <c r="E199" s="135">
        <v>42108</v>
      </c>
      <c r="F199" s="133" t="s">
        <v>62</v>
      </c>
      <c r="G199" s="133" t="s">
        <v>64</v>
      </c>
      <c r="H199" s="133"/>
      <c r="I199" s="133"/>
      <c r="J199" s="133">
        <v>676492</v>
      </c>
      <c r="K199" s="133">
        <v>205530</v>
      </c>
      <c r="L199" s="133"/>
      <c r="M199" s="133"/>
      <c r="N199" s="133"/>
      <c r="O199" s="136"/>
      <c r="P199" s="136"/>
      <c r="Q199" s="133"/>
      <c r="R199" s="133"/>
      <c r="S199" s="133"/>
      <c r="T199" s="133"/>
      <c r="U199" s="133"/>
      <c r="V199" s="133"/>
      <c r="W199" s="133"/>
      <c r="X199" s="133"/>
      <c r="Y199" s="133"/>
      <c r="Z199" s="133"/>
      <c r="AA199" s="133"/>
      <c r="AB199" s="133"/>
      <c r="AC199" s="133"/>
      <c r="AD199" s="133"/>
    </row>
    <row r="200" spans="1:30" s="132" customFormat="1">
      <c r="A200" s="133">
        <v>252</v>
      </c>
      <c r="B200" s="133">
        <v>252125</v>
      </c>
      <c r="C200" s="133">
        <v>5480</v>
      </c>
      <c r="D200" s="134">
        <v>227.5</v>
      </c>
      <c r="E200" s="135">
        <v>42108</v>
      </c>
      <c r="F200" s="133" t="s">
        <v>62</v>
      </c>
      <c r="G200" s="133" t="s">
        <v>64</v>
      </c>
      <c r="H200" s="133"/>
      <c r="I200" s="133"/>
      <c r="J200" s="133">
        <v>676490</v>
      </c>
      <c r="K200" s="133">
        <v>205530</v>
      </c>
      <c r="L200" s="133"/>
      <c r="M200" s="133"/>
      <c r="N200" s="133"/>
      <c r="O200" s="136"/>
      <c r="P200" s="136"/>
      <c r="Q200" s="133"/>
      <c r="R200" s="133"/>
      <c r="S200" s="133"/>
      <c r="T200" s="133"/>
      <c r="U200" s="133"/>
      <c r="V200" s="133"/>
      <c r="W200" s="133"/>
      <c r="X200" s="133"/>
      <c r="Y200" s="133"/>
      <c r="Z200" s="133"/>
      <c r="AA200" s="133"/>
      <c r="AB200" s="133"/>
      <c r="AC200" s="133"/>
      <c r="AD200" s="133"/>
    </row>
    <row r="201" spans="1:30" s="132" customFormat="1">
      <c r="A201" s="133">
        <v>252</v>
      </c>
      <c r="B201" s="133">
        <v>252125</v>
      </c>
      <c r="C201" s="133">
        <v>5480</v>
      </c>
      <c r="D201" s="134">
        <v>65</v>
      </c>
      <c r="E201" s="135">
        <v>42110</v>
      </c>
      <c r="F201" s="133" t="s">
        <v>62</v>
      </c>
      <c r="G201" s="133" t="s">
        <v>64</v>
      </c>
      <c r="H201" s="133"/>
      <c r="I201" s="133"/>
      <c r="J201" s="133">
        <v>677154</v>
      </c>
      <c r="K201" s="133">
        <v>205693</v>
      </c>
      <c r="L201" s="133"/>
      <c r="M201" s="133"/>
      <c r="N201" s="133"/>
      <c r="O201" s="136"/>
      <c r="P201" s="136"/>
      <c r="Q201" s="133"/>
      <c r="R201" s="133"/>
      <c r="S201" s="133"/>
      <c r="T201" s="133"/>
      <c r="U201" s="133"/>
      <c r="V201" s="133"/>
      <c r="W201" s="133"/>
      <c r="X201" s="133"/>
      <c r="Y201" s="133"/>
      <c r="Z201" s="133"/>
      <c r="AA201" s="133"/>
      <c r="AB201" s="133"/>
      <c r="AC201" s="133"/>
      <c r="AD201" s="133"/>
    </row>
    <row r="202" spans="1:30" s="132" customFormat="1">
      <c r="A202" s="133">
        <v>252</v>
      </c>
      <c r="B202" s="133">
        <v>252106</v>
      </c>
      <c r="C202" s="133">
        <v>5480</v>
      </c>
      <c r="D202" s="134">
        <v>65</v>
      </c>
      <c r="E202" s="135">
        <v>42114</v>
      </c>
      <c r="F202" s="133" t="s">
        <v>62</v>
      </c>
      <c r="G202" s="133" t="s">
        <v>64</v>
      </c>
      <c r="H202" s="133"/>
      <c r="I202" s="133"/>
      <c r="J202" s="133">
        <v>677765</v>
      </c>
      <c r="K202" s="133">
        <v>205914</v>
      </c>
      <c r="L202" s="133"/>
      <c r="M202" s="133"/>
      <c r="N202" s="133"/>
      <c r="O202" s="136"/>
      <c r="P202" s="136"/>
      <c r="Q202" s="133"/>
      <c r="R202" s="133"/>
      <c r="S202" s="133"/>
      <c r="T202" s="133"/>
      <c r="U202" s="133"/>
      <c r="V202" s="133"/>
      <c r="W202" s="133"/>
      <c r="X202" s="133"/>
      <c r="Y202" s="133"/>
      <c r="Z202" s="133"/>
      <c r="AA202" s="133"/>
      <c r="AB202" s="133"/>
      <c r="AC202" s="133"/>
      <c r="AD202" s="133"/>
    </row>
    <row r="203" spans="1:30" s="132" customFormat="1">
      <c r="A203" s="133">
        <v>252</v>
      </c>
      <c r="B203" s="133">
        <v>252106</v>
      </c>
      <c r="C203" s="133">
        <v>5480</v>
      </c>
      <c r="D203" s="134">
        <v>39</v>
      </c>
      <c r="E203" s="135">
        <v>42114</v>
      </c>
      <c r="F203" s="133" t="s">
        <v>62</v>
      </c>
      <c r="G203" s="133" t="s">
        <v>64</v>
      </c>
      <c r="H203" s="133"/>
      <c r="I203" s="133"/>
      <c r="J203" s="133">
        <v>677767</v>
      </c>
      <c r="K203" s="133">
        <v>205914</v>
      </c>
      <c r="L203" s="133"/>
      <c r="M203" s="133"/>
      <c r="N203" s="133"/>
      <c r="O203" s="136"/>
      <c r="P203" s="136"/>
      <c r="Q203" s="133"/>
      <c r="R203" s="133"/>
      <c r="S203" s="133"/>
      <c r="T203" s="133"/>
      <c r="U203" s="133"/>
      <c r="V203" s="133"/>
      <c r="W203" s="133"/>
      <c r="X203" s="133"/>
      <c r="Y203" s="133"/>
      <c r="Z203" s="133"/>
      <c r="AA203" s="133"/>
      <c r="AB203" s="133"/>
      <c r="AC203" s="133"/>
      <c r="AD203" s="133"/>
    </row>
    <row r="204" spans="1:30" s="132" customFormat="1">
      <c r="A204" s="133">
        <v>252</v>
      </c>
      <c r="B204" s="133">
        <v>252106</v>
      </c>
      <c r="C204" s="133">
        <v>5480</v>
      </c>
      <c r="D204" s="134">
        <v>97.5</v>
      </c>
      <c r="E204" s="135">
        <v>42114</v>
      </c>
      <c r="F204" s="133" t="s">
        <v>62</v>
      </c>
      <c r="G204" s="133" t="s">
        <v>64</v>
      </c>
      <c r="H204" s="133"/>
      <c r="I204" s="133"/>
      <c r="J204" s="133">
        <v>677768</v>
      </c>
      <c r="K204" s="133">
        <v>205914</v>
      </c>
      <c r="L204" s="133"/>
      <c r="M204" s="133"/>
      <c r="N204" s="133"/>
      <c r="O204" s="136"/>
      <c r="P204" s="136"/>
      <c r="Q204" s="133"/>
      <c r="R204" s="133"/>
      <c r="S204" s="133"/>
      <c r="T204" s="133"/>
      <c r="U204" s="133"/>
      <c r="V204" s="133"/>
      <c r="W204" s="133"/>
      <c r="X204" s="133"/>
      <c r="Y204" s="133"/>
      <c r="Z204" s="133"/>
      <c r="AA204" s="133"/>
      <c r="AB204" s="133"/>
      <c r="AC204" s="133"/>
      <c r="AD204" s="133"/>
    </row>
    <row r="205" spans="1:30" s="132" customFormat="1">
      <c r="A205" s="133">
        <v>252</v>
      </c>
      <c r="B205" s="133">
        <v>252106</v>
      </c>
      <c r="C205" s="133">
        <v>5480</v>
      </c>
      <c r="D205" s="134">
        <v>65</v>
      </c>
      <c r="E205" s="135">
        <v>42114</v>
      </c>
      <c r="F205" s="133" t="s">
        <v>62</v>
      </c>
      <c r="G205" s="133" t="s">
        <v>64</v>
      </c>
      <c r="H205" s="133"/>
      <c r="I205" s="133"/>
      <c r="J205" s="133">
        <v>677769</v>
      </c>
      <c r="K205" s="133">
        <v>205914</v>
      </c>
      <c r="L205" s="133"/>
      <c r="M205" s="133"/>
      <c r="N205" s="133"/>
      <c r="O205" s="136"/>
      <c r="P205" s="136"/>
      <c r="Q205" s="133"/>
      <c r="R205" s="133"/>
      <c r="S205" s="133"/>
      <c r="T205" s="133"/>
      <c r="U205" s="133"/>
      <c r="V205" s="133"/>
      <c r="W205" s="133"/>
      <c r="X205" s="133"/>
      <c r="Y205" s="133"/>
      <c r="Z205" s="133"/>
      <c r="AA205" s="133"/>
      <c r="AB205" s="133"/>
      <c r="AC205" s="133"/>
      <c r="AD205" s="133"/>
    </row>
    <row r="206" spans="1:30" s="132" customFormat="1">
      <c r="A206" s="133">
        <v>252</v>
      </c>
      <c r="B206" s="133">
        <v>252106</v>
      </c>
      <c r="C206" s="133">
        <v>5480</v>
      </c>
      <c r="D206" s="134">
        <v>45.5</v>
      </c>
      <c r="E206" s="135">
        <v>42114</v>
      </c>
      <c r="F206" s="133" t="s">
        <v>62</v>
      </c>
      <c r="G206" s="133" t="s">
        <v>64</v>
      </c>
      <c r="H206" s="133"/>
      <c r="I206" s="133"/>
      <c r="J206" s="133">
        <v>677770</v>
      </c>
      <c r="K206" s="133">
        <v>205914</v>
      </c>
      <c r="L206" s="133"/>
      <c r="M206" s="133"/>
      <c r="N206" s="133"/>
      <c r="O206" s="136"/>
      <c r="P206" s="136"/>
      <c r="Q206" s="133"/>
      <c r="R206" s="133"/>
      <c r="S206" s="133"/>
      <c r="T206" s="133"/>
      <c r="U206" s="133"/>
      <c r="V206" s="133"/>
      <c r="W206" s="133"/>
      <c r="X206" s="133"/>
      <c r="Y206" s="133"/>
      <c r="Z206" s="133"/>
      <c r="AA206" s="133"/>
      <c r="AB206" s="133"/>
      <c r="AC206" s="133"/>
      <c r="AD206" s="133"/>
    </row>
    <row r="207" spans="1:30" s="132" customFormat="1">
      <c r="A207" s="133">
        <v>252</v>
      </c>
      <c r="B207" s="133">
        <v>252125</v>
      </c>
      <c r="C207" s="133">
        <v>5480</v>
      </c>
      <c r="D207" s="134">
        <v>71.5</v>
      </c>
      <c r="E207" s="135">
        <v>42114</v>
      </c>
      <c r="F207" s="133" t="s">
        <v>62</v>
      </c>
      <c r="G207" s="133" t="s">
        <v>64</v>
      </c>
      <c r="H207" s="133"/>
      <c r="I207" s="133"/>
      <c r="J207" s="133">
        <v>677766</v>
      </c>
      <c r="K207" s="133">
        <v>205914</v>
      </c>
      <c r="L207" s="133"/>
      <c r="M207" s="133"/>
      <c r="N207" s="133"/>
      <c r="O207" s="136"/>
      <c r="P207" s="136"/>
      <c r="Q207" s="133"/>
      <c r="R207" s="133"/>
      <c r="S207" s="133"/>
      <c r="T207" s="133"/>
      <c r="U207" s="133"/>
      <c r="V207" s="133"/>
      <c r="W207" s="133"/>
      <c r="X207" s="133"/>
      <c r="Y207" s="133"/>
      <c r="Z207" s="133"/>
      <c r="AA207" s="133"/>
      <c r="AB207" s="133"/>
      <c r="AC207" s="133"/>
      <c r="AD207" s="133"/>
    </row>
    <row r="208" spans="1:30" s="132" customFormat="1">
      <c r="A208" s="133">
        <v>252</v>
      </c>
      <c r="B208" s="133">
        <v>252125</v>
      </c>
      <c r="C208" s="133">
        <v>5480</v>
      </c>
      <c r="D208" s="134">
        <v>104</v>
      </c>
      <c r="E208" s="135">
        <v>42114</v>
      </c>
      <c r="F208" s="133" t="s">
        <v>62</v>
      </c>
      <c r="G208" s="133" t="s">
        <v>64</v>
      </c>
      <c r="H208" s="133"/>
      <c r="I208" s="133"/>
      <c r="J208" s="133">
        <v>677771</v>
      </c>
      <c r="K208" s="133">
        <v>205914</v>
      </c>
      <c r="L208" s="133"/>
      <c r="M208" s="133"/>
      <c r="N208" s="133"/>
      <c r="O208" s="136"/>
      <c r="P208" s="136"/>
      <c r="Q208" s="133"/>
      <c r="R208" s="133"/>
      <c r="S208" s="133"/>
      <c r="T208" s="133"/>
      <c r="U208" s="133"/>
      <c r="V208" s="133"/>
      <c r="W208" s="133"/>
      <c r="X208" s="133"/>
      <c r="Y208" s="133"/>
      <c r="Z208" s="133"/>
      <c r="AA208" s="133"/>
      <c r="AB208" s="133"/>
      <c r="AC208" s="133"/>
      <c r="AD208" s="133"/>
    </row>
    <row r="209" spans="1:30" s="132" customFormat="1">
      <c r="A209" s="133">
        <v>252</v>
      </c>
      <c r="B209" s="133">
        <v>252125</v>
      </c>
      <c r="C209" s="133">
        <v>5480</v>
      </c>
      <c r="D209" s="134">
        <v>149.5</v>
      </c>
      <c r="E209" s="135">
        <v>42120</v>
      </c>
      <c r="F209" s="133" t="s">
        <v>62</v>
      </c>
      <c r="G209" s="133" t="s">
        <v>64</v>
      </c>
      <c r="H209" s="133"/>
      <c r="I209" s="133"/>
      <c r="J209" s="133">
        <v>679247</v>
      </c>
      <c r="K209" s="133">
        <v>206376</v>
      </c>
      <c r="L209" s="133"/>
      <c r="M209" s="133"/>
      <c r="N209" s="133"/>
      <c r="O209" s="136"/>
      <c r="P209" s="136"/>
      <c r="Q209" s="133"/>
      <c r="R209" s="133"/>
      <c r="S209" s="133"/>
      <c r="T209" s="133"/>
      <c r="U209" s="133"/>
      <c r="V209" s="133"/>
      <c r="W209" s="133"/>
      <c r="X209" s="133"/>
      <c r="Y209" s="133"/>
      <c r="Z209" s="133"/>
      <c r="AA209" s="133"/>
      <c r="AB209" s="133"/>
      <c r="AC209" s="133"/>
      <c r="AD209" s="133"/>
    </row>
    <row r="210" spans="1:30" s="132" customFormat="1">
      <c r="A210" s="133">
        <v>252</v>
      </c>
      <c r="B210" s="133">
        <v>252125</v>
      </c>
      <c r="C210" s="133">
        <v>5480</v>
      </c>
      <c r="D210" s="134">
        <v>45.5</v>
      </c>
      <c r="E210" s="135">
        <v>42124</v>
      </c>
      <c r="F210" s="133" t="s">
        <v>62</v>
      </c>
      <c r="G210" s="133" t="s">
        <v>64</v>
      </c>
      <c r="H210" s="133"/>
      <c r="I210" s="133"/>
      <c r="J210" s="133">
        <v>680311</v>
      </c>
      <c r="K210" s="133">
        <v>206796</v>
      </c>
      <c r="L210" s="133"/>
      <c r="M210" s="133"/>
      <c r="N210" s="133"/>
      <c r="O210" s="136"/>
      <c r="P210" s="136"/>
      <c r="Q210" s="133"/>
      <c r="R210" s="133"/>
      <c r="S210" s="133"/>
      <c r="T210" s="133"/>
      <c r="U210" s="133"/>
      <c r="V210" s="133"/>
      <c r="W210" s="133"/>
      <c r="X210" s="133"/>
      <c r="Y210" s="133"/>
      <c r="Z210" s="133"/>
      <c r="AA210" s="133"/>
      <c r="AB210" s="133"/>
      <c r="AC210" s="133"/>
      <c r="AD210" s="133"/>
    </row>
    <row r="211" spans="1:30" s="132" customFormat="1">
      <c r="A211" s="133">
        <v>252</v>
      </c>
      <c r="B211" s="133">
        <v>252125</v>
      </c>
      <c r="C211" s="133">
        <v>5480</v>
      </c>
      <c r="D211" s="134">
        <v>78</v>
      </c>
      <c r="E211" s="135">
        <v>42124</v>
      </c>
      <c r="F211" s="133" t="s">
        <v>62</v>
      </c>
      <c r="G211" s="133" t="s">
        <v>64</v>
      </c>
      <c r="H211" s="133"/>
      <c r="I211" s="133"/>
      <c r="J211" s="133">
        <v>680312</v>
      </c>
      <c r="K211" s="133">
        <v>206796</v>
      </c>
      <c r="L211" s="133"/>
      <c r="M211" s="133"/>
      <c r="N211" s="133"/>
      <c r="O211" s="136"/>
      <c r="P211" s="136"/>
      <c r="Q211" s="133"/>
      <c r="R211" s="133"/>
      <c r="S211" s="133"/>
      <c r="T211" s="133"/>
      <c r="U211" s="133"/>
      <c r="V211" s="133"/>
      <c r="W211" s="133"/>
      <c r="X211" s="133"/>
      <c r="Y211" s="133"/>
      <c r="Z211" s="133"/>
      <c r="AA211" s="133"/>
      <c r="AB211" s="133"/>
      <c r="AC211" s="133"/>
      <c r="AD211" s="133"/>
    </row>
    <row r="212" spans="1:30" s="132" customFormat="1">
      <c r="A212" s="133">
        <v>252</v>
      </c>
      <c r="B212" s="133">
        <v>252125</v>
      </c>
      <c r="C212" s="133">
        <v>5490</v>
      </c>
      <c r="D212" s="134">
        <v>153</v>
      </c>
      <c r="E212" s="135">
        <v>42136</v>
      </c>
      <c r="F212" s="133" t="s">
        <v>62</v>
      </c>
      <c r="G212" s="133" t="s">
        <v>64</v>
      </c>
      <c r="H212" s="133"/>
      <c r="I212" s="133"/>
      <c r="J212" s="133">
        <v>683067</v>
      </c>
      <c r="K212" s="133">
        <v>207824</v>
      </c>
      <c r="L212" s="133"/>
      <c r="M212" s="133"/>
      <c r="N212" s="133"/>
      <c r="O212" s="136"/>
      <c r="P212" s="136"/>
      <c r="Q212" s="133"/>
      <c r="R212" s="133"/>
      <c r="S212" s="133"/>
      <c r="T212" s="133"/>
      <c r="U212" s="133"/>
      <c r="V212" s="133"/>
      <c r="W212" s="133"/>
      <c r="X212" s="133"/>
      <c r="Y212" s="133"/>
      <c r="Z212" s="133"/>
      <c r="AA212" s="133"/>
      <c r="AB212" s="133"/>
      <c r="AC212" s="133"/>
      <c r="AD212" s="133"/>
    </row>
    <row r="213" spans="1:30" s="132" customFormat="1">
      <c r="A213" s="133">
        <v>252</v>
      </c>
      <c r="B213" s="133">
        <v>252125</v>
      </c>
      <c r="C213" s="133">
        <v>5490</v>
      </c>
      <c r="D213" s="134">
        <v>225</v>
      </c>
      <c r="E213" s="135">
        <v>42136</v>
      </c>
      <c r="F213" s="133" t="s">
        <v>62</v>
      </c>
      <c r="G213" s="133" t="s">
        <v>64</v>
      </c>
      <c r="H213" s="133"/>
      <c r="I213" s="133"/>
      <c r="J213" s="133">
        <v>683068</v>
      </c>
      <c r="K213" s="133">
        <v>207824</v>
      </c>
      <c r="L213" s="133"/>
      <c r="M213" s="133"/>
      <c r="N213" s="133"/>
      <c r="O213" s="136"/>
      <c r="P213" s="136"/>
      <c r="Q213" s="133"/>
      <c r="R213" s="133"/>
      <c r="S213" s="133"/>
      <c r="T213" s="133"/>
      <c r="U213" s="133"/>
      <c r="V213" s="133"/>
      <c r="W213" s="133"/>
      <c r="X213" s="133"/>
      <c r="Y213" s="133"/>
      <c r="Z213" s="133"/>
      <c r="AA213" s="133"/>
      <c r="AB213" s="133"/>
      <c r="AC213" s="133"/>
      <c r="AD213" s="133"/>
    </row>
    <row r="214" spans="1:30" s="132" customFormat="1">
      <c r="A214" s="133">
        <v>252</v>
      </c>
      <c r="B214" s="133">
        <v>252125</v>
      </c>
      <c r="C214" s="133">
        <v>5480</v>
      </c>
      <c r="D214" s="134">
        <v>97.5</v>
      </c>
      <c r="E214" s="135">
        <v>42136</v>
      </c>
      <c r="F214" s="133" t="s">
        <v>62</v>
      </c>
      <c r="G214" s="133" t="s">
        <v>64</v>
      </c>
      <c r="H214" s="133"/>
      <c r="I214" s="133"/>
      <c r="J214" s="133">
        <v>683069</v>
      </c>
      <c r="K214" s="133">
        <v>207824</v>
      </c>
      <c r="L214" s="133"/>
      <c r="M214" s="133"/>
      <c r="N214" s="133"/>
      <c r="O214" s="136"/>
      <c r="P214" s="136"/>
      <c r="Q214" s="133"/>
      <c r="R214" s="133"/>
      <c r="S214" s="133"/>
      <c r="T214" s="133"/>
      <c r="U214" s="133"/>
      <c r="V214" s="133"/>
      <c r="W214" s="133"/>
      <c r="X214" s="133"/>
      <c r="Y214" s="133"/>
      <c r="Z214" s="133"/>
      <c r="AA214" s="133"/>
      <c r="AB214" s="133"/>
      <c r="AC214" s="133"/>
      <c r="AD214" s="133"/>
    </row>
    <row r="215" spans="1:30" s="132" customFormat="1">
      <c r="A215" s="133">
        <v>252</v>
      </c>
      <c r="B215" s="133">
        <v>252125</v>
      </c>
      <c r="C215" s="133">
        <v>5490</v>
      </c>
      <c r="D215" s="134">
        <v>225</v>
      </c>
      <c r="E215" s="135">
        <v>42136</v>
      </c>
      <c r="F215" s="133" t="s">
        <v>62</v>
      </c>
      <c r="G215" s="133" t="s">
        <v>64</v>
      </c>
      <c r="H215" s="133"/>
      <c r="I215" s="133"/>
      <c r="J215" s="133">
        <v>683070</v>
      </c>
      <c r="K215" s="133">
        <v>207824</v>
      </c>
      <c r="L215" s="133"/>
      <c r="M215" s="133"/>
      <c r="N215" s="133"/>
      <c r="O215" s="136"/>
      <c r="P215" s="136"/>
      <c r="Q215" s="133"/>
      <c r="R215" s="133"/>
      <c r="S215" s="133"/>
      <c r="T215" s="133"/>
      <c r="U215" s="133"/>
      <c r="V215" s="133"/>
      <c r="W215" s="133"/>
      <c r="X215" s="133"/>
      <c r="Y215" s="133"/>
      <c r="Z215" s="133"/>
      <c r="AA215" s="133"/>
      <c r="AB215" s="133"/>
      <c r="AC215" s="133"/>
      <c r="AD215" s="133"/>
    </row>
    <row r="216" spans="1:30" s="132" customFormat="1">
      <c r="A216" s="133">
        <v>252</v>
      </c>
      <c r="B216" s="133">
        <v>252106</v>
      </c>
      <c r="C216" s="133">
        <v>5480</v>
      </c>
      <c r="D216" s="134">
        <v>97.5</v>
      </c>
      <c r="E216" s="135">
        <v>42143</v>
      </c>
      <c r="F216" s="133" t="s">
        <v>62</v>
      </c>
      <c r="G216" s="133" t="s">
        <v>64</v>
      </c>
      <c r="H216" s="133"/>
      <c r="I216" s="133"/>
      <c r="J216" s="133">
        <v>684838</v>
      </c>
      <c r="K216" s="133">
        <v>208278</v>
      </c>
      <c r="L216" s="133"/>
      <c r="M216" s="133"/>
      <c r="N216" s="133"/>
      <c r="O216" s="136"/>
      <c r="P216" s="136"/>
      <c r="Q216" s="133"/>
      <c r="R216" s="133"/>
      <c r="S216" s="133"/>
      <c r="T216" s="133"/>
      <c r="U216" s="133"/>
      <c r="V216" s="133"/>
      <c r="W216" s="133"/>
      <c r="X216" s="133"/>
      <c r="Y216" s="133"/>
      <c r="Z216" s="133"/>
      <c r="AA216" s="133"/>
      <c r="AB216" s="133"/>
      <c r="AC216" s="133"/>
      <c r="AD216" s="133"/>
    </row>
    <row r="217" spans="1:30" s="132" customFormat="1">
      <c r="A217" s="133">
        <v>252</v>
      </c>
      <c r="B217" s="133">
        <v>252106</v>
      </c>
      <c r="C217" s="133">
        <v>5480</v>
      </c>
      <c r="D217" s="134">
        <v>26</v>
      </c>
      <c r="E217" s="135">
        <v>42143</v>
      </c>
      <c r="F217" s="133" t="s">
        <v>62</v>
      </c>
      <c r="G217" s="133" t="s">
        <v>64</v>
      </c>
      <c r="H217" s="133"/>
      <c r="I217" s="133"/>
      <c r="J217" s="133">
        <v>684839</v>
      </c>
      <c r="K217" s="133">
        <v>208278</v>
      </c>
      <c r="L217" s="133"/>
      <c r="M217" s="133"/>
      <c r="N217" s="133"/>
      <c r="O217" s="136"/>
      <c r="P217" s="136"/>
      <c r="Q217" s="133"/>
      <c r="R217" s="133"/>
      <c r="S217" s="133"/>
      <c r="T217" s="133"/>
      <c r="U217" s="133"/>
      <c r="V217" s="133"/>
      <c r="W217" s="133"/>
      <c r="X217" s="133"/>
      <c r="Y217" s="133"/>
      <c r="Z217" s="133"/>
      <c r="AA217" s="133"/>
      <c r="AB217" s="133"/>
      <c r="AC217" s="133"/>
      <c r="AD217" s="133"/>
    </row>
    <row r="218" spans="1:30" s="132" customFormat="1">
      <c r="A218" s="133">
        <v>252</v>
      </c>
      <c r="B218" s="133">
        <v>252106</v>
      </c>
      <c r="C218" s="133">
        <v>5480</v>
      </c>
      <c r="D218" s="134">
        <v>26</v>
      </c>
      <c r="E218" s="135">
        <v>42143</v>
      </c>
      <c r="F218" s="133" t="s">
        <v>62</v>
      </c>
      <c r="G218" s="133" t="s">
        <v>64</v>
      </c>
      <c r="H218" s="133"/>
      <c r="I218" s="133"/>
      <c r="J218" s="133">
        <v>684841</v>
      </c>
      <c r="K218" s="133">
        <v>208278</v>
      </c>
      <c r="L218" s="133"/>
      <c r="M218" s="133"/>
      <c r="N218" s="133"/>
      <c r="O218" s="136"/>
      <c r="P218" s="136"/>
      <c r="Q218" s="133"/>
      <c r="R218" s="133"/>
      <c r="S218" s="133"/>
      <c r="T218" s="133"/>
      <c r="U218" s="133"/>
      <c r="V218" s="133"/>
      <c r="W218" s="133"/>
      <c r="X218" s="133"/>
      <c r="Y218" s="133"/>
      <c r="Z218" s="133"/>
      <c r="AA218" s="133"/>
      <c r="AB218" s="133"/>
      <c r="AC218" s="133"/>
      <c r="AD218" s="133"/>
    </row>
    <row r="219" spans="1:30" s="132" customFormat="1">
      <c r="A219" s="133">
        <v>252</v>
      </c>
      <c r="B219" s="133">
        <v>252125</v>
      </c>
      <c r="C219" s="133">
        <v>5480</v>
      </c>
      <c r="D219" s="134">
        <v>52</v>
      </c>
      <c r="E219" s="135">
        <v>42143</v>
      </c>
      <c r="F219" s="133" t="s">
        <v>62</v>
      </c>
      <c r="G219" s="133" t="s">
        <v>64</v>
      </c>
      <c r="H219" s="133"/>
      <c r="I219" s="133"/>
      <c r="J219" s="133">
        <v>684836</v>
      </c>
      <c r="K219" s="133">
        <v>208278</v>
      </c>
      <c r="L219" s="133"/>
      <c r="M219" s="133"/>
      <c r="N219" s="133"/>
      <c r="O219" s="136"/>
      <c r="P219" s="136"/>
      <c r="Q219" s="133"/>
      <c r="R219" s="133"/>
      <c r="S219" s="133"/>
      <c r="T219" s="133"/>
      <c r="U219" s="133"/>
      <c r="V219" s="133"/>
      <c r="W219" s="133"/>
      <c r="X219" s="133"/>
      <c r="Y219" s="133"/>
      <c r="Z219" s="133"/>
      <c r="AA219" s="133"/>
      <c r="AB219" s="133"/>
      <c r="AC219" s="133"/>
      <c r="AD219" s="133"/>
    </row>
    <row r="220" spans="1:30" s="132" customFormat="1">
      <c r="A220" s="133">
        <v>252</v>
      </c>
      <c r="B220" s="133">
        <v>252125</v>
      </c>
      <c r="C220" s="133">
        <v>5480</v>
      </c>
      <c r="D220" s="134">
        <v>52</v>
      </c>
      <c r="E220" s="135">
        <v>42143</v>
      </c>
      <c r="F220" s="133" t="s">
        <v>62</v>
      </c>
      <c r="G220" s="133" t="s">
        <v>64</v>
      </c>
      <c r="H220" s="133"/>
      <c r="I220" s="133"/>
      <c r="J220" s="133">
        <v>684840</v>
      </c>
      <c r="K220" s="133">
        <v>208278</v>
      </c>
      <c r="L220" s="133"/>
      <c r="M220" s="133"/>
      <c r="N220" s="133"/>
      <c r="O220" s="136"/>
      <c r="P220" s="136"/>
      <c r="Q220" s="133"/>
      <c r="R220" s="133"/>
      <c r="S220" s="133"/>
      <c r="T220" s="133"/>
      <c r="U220" s="133"/>
      <c r="V220" s="133"/>
      <c r="W220" s="133"/>
      <c r="X220" s="133"/>
      <c r="Y220" s="133"/>
      <c r="Z220" s="133"/>
      <c r="AA220" s="133"/>
      <c r="AB220" s="133"/>
      <c r="AC220" s="133"/>
      <c r="AD220" s="133"/>
    </row>
    <row r="221" spans="1:30" s="132" customFormat="1">
      <c r="A221" s="133">
        <v>252</v>
      </c>
      <c r="B221" s="133">
        <v>252106</v>
      </c>
      <c r="C221" s="133">
        <v>5480</v>
      </c>
      <c r="D221" s="134">
        <v>65</v>
      </c>
      <c r="E221" s="135">
        <v>42153</v>
      </c>
      <c r="F221" s="133" t="s">
        <v>62</v>
      </c>
      <c r="G221" s="133" t="s">
        <v>64</v>
      </c>
      <c r="H221" s="133"/>
      <c r="I221" s="133"/>
      <c r="J221" s="133">
        <v>687071</v>
      </c>
      <c r="K221" s="133">
        <v>209040</v>
      </c>
      <c r="L221" s="133"/>
      <c r="M221" s="133"/>
      <c r="N221" s="133"/>
      <c r="O221" s="136"/>
      <c r="P221" s="136"/>
      <c r="Q221" s="133"/>
      <c r="R221" s="133"/>
      <c r="S221" s="133"/>
      <c r="T221" s="133"/>
      <c r="U221" s="133"/>
      <c r="V221" s="133"/>
      <c r="W221" s="133"/>
      <c r="X221" s="133"/>
      <c r="Y221" s="133"/>
      <c r="Z221" s="133"/>
      <c r="AA221" s="133"/>
      <c r="AB221" s="133"/>
      <c r="AC221" s="133"/>
      <c r="AD221" s="133"/>
    </row>
    <row r="222" spans="1:30" s="132" customFormat="1">
      <c r="A222" s="133">
        <v>252</v>
      </c>
      <c r="B222" s="133">
        <v>252125</v>
      </c>
      <c r="C222" s="133">
        <v>5480</v>
      </c>
      <c r="D222" s="134">
        <v>45.5</v>
      </c>
      <c r="E222" s="135">
        <v>42153</v>
      </c>
      <c r="F222" s="133" t="s">
        <v>62</v>
      </c>
      <c r="G222" s="133" t="s">
        <v>64</v>
      </c>
      <c r="H222" s="133"/>
      <c r="I222" s="133"/>
      <c r="J222" s="133">
        <v>687063</v>
      </c>
      <c r="K222" s="133">
        <v>209040</v>
      </c>
      <c r="L222" s="133"/>
      <c r="M222" s="133"/>
      <c r="N222" s="133"/>
      <c r="O222" s="136"/>
      <c r="P222" s="136"/>
      <c r="Q222" s="133"/>
      <c r="R222" s="133"/>
      <c r="S222" s="133"/>
      <c r="T222" s="133"/>
      <c r="U222" s="133"/>
      <c r="V222" s="133"/>
      <c r="W222" s="133"/>
      <c r="X222" s="133"/>
      <c r="Y222" s="133"/>
      <c r="Z222" s="133"/>
      <c r="AA222" s="133"/>
      <c r="AB222" s="133"/>
      <c r="AC222" s="133"/>
      <c r="AD222" s="133"/>
    </row>
    <row r="223" spans="1:30" s="132" customFormat="1">
      <c r="A223" s="133">
        <v>252</v>
      </c>
      <c r="B223" s="133">
        <v>252125</v>
      </c>
      <c r="C223" s="133">
        <v>5480</v>
      </c>
      <c r="D223" s="134">
        <v>39</v>
      </c>
      <c r="E223" s="135">
        <v>42153</v>
      </c>
      <c r="F223" s="133" t="s">
        <v>62</v>
      </c>
      <c r="G223" s="133" t="s">
        <v>64</v>
      </c>
      <c r="H223" s="133"/>
      <c r="I223" s="133"/>
      <c r="J223" s="133">
        <v>687065</v>
      </c>
      <c r="K223" s="133">
        <v>209040</v>
      </c>
      <c r="L223" s="133"/>
      <c r="M223" s="133"/>
      <c r="N223" s="133"/>
      <c r="O223" s="136"/>
      <c r="P223" s="136"/>
      <c r="Q223" s="133"/>
      <c r="R223" s="133"/>
      <c r="S223" s="133"/>
      <c r="T223" s="133"/>
      <c r="U223" s="133"/>
      <c r="V223" s="133"/>
      <c r="W223" s="133"/>
      <c r="X223" s="133"/>
      <c r="Y223" s="133"/>
      <c r="Z223" s="133"/>
      <c r="AA223" s="133"/>
      <c r="AB223" s="133"/>
      <c r="AC223" s="133"/>
      <c r="AD223" s="133"/>
    </row>
    <row r="224" spans="1:30" s="132" customFormat="1">
      <c r="A224" s="133">
        <v>252</v>
      </c>
      <c r="B224" s="133">
        <v>252106</v>
      </c>
      <c r="C224" s="133">
        <v>5480</v>
      </c>
      <c r="D224" s="134">
        <v>39</v>
      </c>
      <c r="E224" s="135">
        <v>42159</v>
      </c>
      <c r="F224" s="133" t="s">
        <v>62</v>
      </c>
      <c r="G224" s="133" t="s">
        <v>64</v>
      </c>
      <c r="H224" s="133"/>
      <c r="I224" s="133"/>
      <c r="J224" s="133">
        <v>688081</v>
      </c>
      <c r="K224" s="133">
        <v>209509</v>
      </c>
      <c r="L224" s="133"/>
      <c r="M224" s="133"/>
      <c r="N224" s="133"/>
      <c r="O224" s="136"/>
      <c r="P224" s="136"/>
      <c r="Q224" s="133"/>
      <c r="R224" s="133"/>
      <c r="S224" s="133"/>
      <c r="T224" s="133"/>
      <c r="U224" s="133"/>
      <c r="V224" s="133"/>
      <c r="W224" s="133"/>
      <c r="X224" s="133"/>
      <c r="Y224" s="133"/>
      <c r="Z224" s="133"/>
      <c r="AA224" s="133"/>
      <c r="AB224" s="133"/>
      <c r="AC224" s="133"/>
      <c r="AD224" s="133"/>
    </row>
    <row r="225" spans="1:30" s="132" customFormat="1">
      <c r="A225" s="133">
        <v>252</v>
      </c>
      <c r="B225" s="133">
        <v>252106</v>
      </c>
      <c r="C225" s="133">
        <v>5480</v>
      </c>
      <c r="D225" s="134">
        <v>26</v>
      </c>
      <c r="E225" s="135">
        <v>42159</v>
      </c>
      <c r="F225" s="133" t="s">
        <v>62</v>
      </c>
      <c r="G225" s="133" t="s">
        <v>64</v>
      </c>
      <c r="H225" s="133"/>
      <c r="I225" s="133"/>
      <c r="J225" s="133">
        <v>688082</v>
      </c>
      <c r="K225" s="133">
        <v>209509</v>
      </c>
      <c r="L225" s="133"/>
      <c r="M225" s="133"/>
      <c r="N225" s="133"/>
      <c r="O225" s="136"/>
      <c r="P225" s="136"/>
      <c r="Q225" s="133"/>
      <c r="R225" s="133"/>
      <c r="S225" s="133"/>
      <c r="T225" s="133"/>
      <c r="U225" s="133"/>
      <c r="V225" s="133"/>
      <c r="W225" s="133"/>
      <c r="X225" s="133"/>
      <c r="Y225" s="133"/>
      <c r="Z225" s="133"/>
      <c r="AA225" s="133"/>
      <c r="AB225" s="133"/>
      <c r="AC225" s="133"/>
      <c r="AD225" s="133"/>
    </row>
    <row r="226" spans="1:30" s="132" customFormat="1">
      <c r="A226" s="133">
        <v>252</v>
      </c>
      <c r="B226" s="133">
        <v>252106</v>
      </c>
      <c r="C226" s="133">
        <v>5480</v>
      </c>
      <c r="D226" s="134">
        <v>39</v>
      </c>
      <c r="E226" s="135">
        <v>42159</v>
      </c>
      <c r="F226" s="133" t="s">
        <v>62</v>
      </c>
      <c r="G226" s="133" t="s">
        <v>64</v>
      </c>
      <c r="H226" s="133"/>
      <c r="I226" s="133"/>
      <c r="J226" s="133">
        <v>688083</v>
      </c>
      <c r="K226" s="133">
        <v>209509</v>
      </c>
      <c r="L226" s="133"/>
      <c r="M226" s="133"/>
      <c r="N226" s="133"/>
      <c r="O226" s="136"/>
      <c r="P226" s="136"/>
      <c r="Q226" s="133"/>
      <c r="R226" s="133"/>
      <c r="S226" s="133"/>
      <c r="T226" s="133"/>
      <c r="U226" s="133"/>
      <c r="V226" s="133"/>
      <c r="W226" s="133"/>
      <c r="X226" s="133"/>
      <c r="Y226" s="133"/>
      <c r="Z226" s="133"/>
      <c r="AA226" s="133"/>
      <c r="AB226" s="133"/>
      <c r="AC226" s="133"/>
      <c r="AD226" s="133"/>
    </row>
    <row r="227" spans="1:30" s="132" customFormat="1">
      <c r="A227" s="133">
        <v>252</v>
      </c>
      <c r="B227" s="133">
        <v>252106</v>
      </c>
      <c r="C227" s="133">
        <v>5480</v>
      </c>
      <c r="D227" s="134">
        <v>52</v>
      </c>
      <c r="E227" s="135">
        <v>42159</v>
      </c>
      <c r="F227" s="133" t="s">
        <v>62</v>
      </c>
      <c r="G227" s="133" t="s">
        <v>64</v>
      </c>
      <c r="H227" s="133"/>
      <c r="I227" s="133"/>
      <c r="J227" s="133">
        <v>688084</v>
      </c>
      <c r="K227" s="133">
        <v>209509</v>
      </c>
      <c r="L227" s="133"/>
      <c r="M227" s="133"/>
      <c r="N227" s="133"/>
      <c r="O227" s="136"/>
      <c r="P227" s="136"/>
      <c r="Q227" s="133"/>
      <c r="R227" s="133"/>
      <c r="S227" s="133"/>
      <c r="T227" s="133"/>
      <c r="U227" s="133"/>
      <c r="V227" s="133"/>
      <c r="W227" s="133"/>
      <c r="X227" s="133"/>
      <c r="Y227" s="133"/>
      <c r="Z227" s="133"/>
      <c r="AA227" s="133"/>
      <c r="AB227" s="133"/>
      <c r="AC227" s="133"/>
      <c r="AD227" s="133"/>
    </row>
    <row r="228" spans="1:30" s="132" customFormat="1">
      <c r="A228" s="133">
        <v>252</v>
      </c>
      <c r="B228" s="133">
        <v>252106</v>
      </c>
      <c r="C228" s="133">
        <v>5480</v>
      </c>
      <c r="D228" s="134">
        <v>32.5</v>
      </c>
      <c r="E228" s="135">
        <v>42159</v>
      </c>
      <c r="F228" s="133" t="s">
        <v>62</v>
      </c>
      <c r="G228" s="133" t="s">
        <v>64</v>
      </c>
      <c r="H228" s="133"/>
      <c r="I228" s="133"/>
      <c r="J228" s="133">
        <v>688085</v>
      </c>
      <c r="K228" s="133">
        <v>209509</v>
      </c>
      <c r="L228" s="133"/>
      <c r="M228" s="133"/>
      <c r="N228" s="133"/>
      <c r="O228" s="136"/>
      <c r="P228" s="136"/>
      <c r="Q228" s="133"/>
      <c r="R228" s="133"/>
      <c r="S228" s="133"/>
      <c r="T228" s="133"/>
      <c r="U228" s="133"/>
      <c r="V228" s="133"/>
      <c r="W228" s="133"/>
      <c r="X228" s="133"/>
      <c r="Y228" s="133"/>
      <c r="Z228" s="133"/>
      <c r="AA228" s="133"/>
      <c r="AB228" s="133"/>
      <c r="AC228" s="133"/>
      <c r="AD228" s="133"/>
    </row>
    <row r="229" spans="1:30" s="132" customFormat="1">
      <c r="A229" s="133">
        <v>252</v>
      </c>
      <c r="B229" s="133">
        <v>252125</v>
      </c>
      <c r="C229" s="133">
        <v>5480</v>
      </c>
      <c r="D229" s="134">
        <v>75.75</v>
      </c>
      <c r="E229" s="135">
        <v>42159</v>
      </c>
      <c r="F229" s="133" t="s">
        <v>62</v>
      </c>
      <c r="G229" s="133" t="s">
        <v>64</v>
      </c>
      <c r="H229" s="133"/>
      <c r="I229" s="133"/>
      <c r="J229" s="133">
        <v>688079</v>
      </c>
      <c r="K229" s="133">
        <v>209509</v>
      </c>
      <c r="L229" s="133"/>
      <c r="M229" s="133"/>
      <c r="N229" s="133"/>
      <c r="O229" s="136"/>
      <c r="P229" s="136"/>
      <c r="Q229" s="133"/>
      <c r="R229" s="133"/>
      <c r="S229" s="133"/>
      <c r="T229" s="133"/>
      <c r="U229" s="133"/>
      <c r="V229" s="133"/>
      <c r="W229" s="133"/>
      <c r="X229" s="133"/>
      <c r="Y229" s="133"/>
      <c r="Z229" s="133"/>
      <c r="AA229" s="133"/>
      <c r="AB229" s="133"/>
      <c r="AC229" s="133"/>
      <c r="AD229" s="133"/>
    </row>
    <row r="230" spans="1:30" s="132" customFormat="1">
      <c r="A230" s="133">
        <v>252</v>
      </c>
      <c r="B230" s="133">
        <v>252125</v>
      </c>
      <c r="C230" s="133">
        <v>5480</v>
      </c>
      <c r="D230" s="134">
        <v>233.5</v>
      </c>
      <c r="E230" s="135">
        <v>42159</v>
      </c>
      <c r="F230" s="133" t="s">
        <v>62</v>
      </c>
      <c r="G230" s="133" t="s">
        <v>64</v>
      </c>
      <c r="H230" s="133"/>
      <c r="I230" s="133"/>
      <c r="J230" s="133">
        <v>688080</v>
      </c>
      <c r="K230" s="133">
        <v>209509</v>
      </c>
      <c r="L230" s="133"/>
      <c r="M230" s="133"/>
      <c r="N230" s="133"/>
      <c r="O230" s="136"/>
      <c r="P230" s="136"/>
      <c r="Q230" s="133"/>
      <c r="R230" s="133"/>
      <c r="S230" s="133"/>
      <c r="T230" s="133"/>
      <c r="U230" s="133"/>
      <c r="V230" s="133"/>
      <c r="W230" s="133"/>
      <c r="X230" s="133"/>
      <c r="Y230" s="133"/>
      <c r="Z230" s="133"/>
      <c r="AA230" s="133"/>
      <c r="AB230" s="133"/>
      <c r="AC230" s="133"/>
      <c r="AD230" s="133"/>
    </row>
    <row r="231" spans="1:30" s="132" customFormat="1">
      <c r="A231" s="133">
        <v>252</v>
      </c>
      <c r="B231" s="133">
        <v>252106</v>
      </c>
      <c r="C231" s="133">
        <v>5480</v>
      </c>
      <c r="D231" s="134">
        <v>58.5</v>
      </c>
      <c r="E231" s="135">
        <v>42174</v>
      </c>
      <c r="F231" s="133" t="s">
        <v>62</v>
      </c>
      <c r="G231" s="133" t="s">
        <v>64</v>
      </c>
      <c r="H231" s="133"/>
      <c r="I231" s="133"/>
      <c r="J231" s="133">
        <v>691909</v>
      </c>
      <c r="K231" s="133">
        <v>210666</v>
      </c>
      <c r="L231" s="133"/>
      <c r="M231" s="133"/>
      <c r="N231" s="133"/>
      <c r="O231" s="136"/>
      <c r="P231" s="136"/>
      <c r="Q231" s="133"/>
      <c r="R231" s="133"/>
      <c r="S231" s="133"/>
      <c r="T231" s="133"/>
      <c r="U231" s="133"/>
      <c r="V231" s="133"/>
      <c r="W231" s="133"/>
      <c r="X231" s="133"/>
      <c r="Y231" s="133"/>
      <c r="Z231" s="133"/>
      <c r="AA231" s="133"/>
      <c r="AB231" s="133"/>
      <c r="AC231" s="133"/>
      <c r="AD231" s="133"/>
    </row>
    <row r="232" spans="1:30" s="132" customFormat="1">
      <c r="A232" s="133">
        <v>252</v>
      </c>
      <c r="B232" s="133">
        <v>252125</v>
      </c>
      <c r="C232" s="133">
        <v>5480</v>
      </c>
      <c r="D232" s="134">
        <v>71.5</v>
      </c>
      <c r="E232" s="135">
        <v>42174</v>
      </c>
      <c r="F232" s="133" t="s">
        <v>62</v>
      </c>
      <c r="G232" s="133" t="s">
        <v>64</v>
      </c>
      <c r="H232" s="133"/>
      <c r="I232" s="133"/>
      <c r="J232" s="133">
        <v>691910</v>
      </c>
      <c r="K232" s="133">
        <v>210666</v>
      </c>
      <c r="L232" s="133"/>
      <c r="M232" s="133"/>
      <c r="N232" s="133"/>
      <c r="O232" s="136"/>
      <c r="P232" s="136"/>
      <c r="Q232" s="133"/>
      <c r="R232" s="133"/>
      <c r="S232" s="133"/>
      <c r="T232" s="133"/>
      <c r="U232" s="133"/>
      <c r="V232" s="133"/>
      <c r="W232" s="133"/>
      <c r="X232" s="133"/>
      <c r="Y232" s="133"/>
      <c r="Z232" s="133"/>
      <c r="AA232" s="133"/>
      <c r="AB232" s="133"/>
      <c r="AC232" s="133"/>
      <c r="AD232" s="133"/>
    </row>
    <row r="233" spans="1:30" s="132" customFormat="1">
      <c r="A233" s="133">
        <v>252</v>
      </c>
      <c r="B233" s="133">
        <v>252125</v>
      </c>
      <c r="C233" s="133">
        <v>5480</v>
      </c>
      <c r="D233" s="134">
        <v>71.5</v>
      </c>
      <c r="E233" s="135">
        <v>42174</v>
      </c>
      <c r="F233" s="133" t="s">
        <v>62</v>
      </c>
      <c r="G233" s="133" t="s">
        <v>64</v>
      </c>
      <c r="H233" s="133"/>
      <c r="I233" s="133"/>
      <c r="J233" s="133">
        <v>691911</v>
      </c>
      <c r="K233" s="133">
        <v>210666</v>
      </c>
      <c r="L233" s="133"/>
      <c r="M233" s="133"/>
      <c r="N233" s="133"/>
      <c r="O233" s="136"/>
      <c r="P233" s="136"/>
      <c r="Q233" s="133"/>
      <c r="R233" s="133"/>
      <c r="S233" s="133"/>
      <c r="T233" s="133"/>
      <c r="U233" s="133"/>
      <c r="V233" s="133"/>
      <c r="W233" s="133"/>
      <c r="X233" s="133"/>
      <c r="Y233" s="133"/>
      <c r="Z233" s="133"/>
      <c r="AA233" s="133"/>
      <c r="AB233" s="133"/>
      <c r="AC233" s="133"/>
      <c r="AD233" s="133"/>
    </row>
    <row r="234" spans="1:30" s="132" customFormat="1">
      <c r="A234" s="133">
        <v>252</v>
      </c>
      <c r="B234" s="133">
        <v>252125</v>
      </c>
      <c r="C234" s="133">
        <v>5480</v>
      </c>
      <c r="D234" s="134">
        <v>78</v>
      </c>
      <c r="E234" s="135">
        <v>42174</v>
      </c>
      <c r="F234" s="133" t="s">
        <v>62</v>
      </c>
      <c r="G234" s="133" t="s">
        <v>64</v>
      </c>
      <c r="H234" s="133"/>
      <c r="I234" s="133"/>
      <c r="J234" s="133">
        <v>691912</v>
      </c>
      <c r="K234" s="133">
        <v>210666</v>
      </c>
      <c r="L234" s="133"/>
      <c r="M234" s="133"/>
      <c r="N234" s="133"/>
      <c r="O234" s="136"/>
      <c r="P234" s="136"/>
      <c r="Q234" s="133"/>
      <c r="R234" s="133"/>
      <c r="S234" s="133"/>
      <c r="T234" s="133"/>
      <c r="U234" s="133"/>
      <c r="V234" s="133"/>
      <c r="W234" s="133"/>
      <c r="X234" s="133"/>
      <c r="Y234" s="133"/>
      <c r="Z234" s="133"/>
      <c r="AA234" s="133"/>
      <c r="AB234" s="133"/>
      <c r="AC234" s="133"/>
      <c r="AD234" s="133"/>
    </row>
    <row r="235" spans="1:30" s="132" customFormat="1">
      <c r="A235" s="133">
        <v>252</v>
      </c>
      <c r="B235" s="133">
        <v>252125</v>
      </c>
      <c r="C235" s="133">
        <v>5490</v>
      </c>
      <c r="D235" s="134">
        <v>1111.08</v>
      </c>
      <c r="E235" s="135">
        <v>42181</v>
      </c>
      <c r="F235" s="133" t="s">
        <v>62</v>
      </c>
      <c r="G235" s="133" t="s">
        <v>104</v>
      </c>
      <c r="H235" s="133" t="s">
        <v>107</v>
      </c>
      <c r="I235" s="133"/>
      <c r="J235" s="133">
        <v>198555</v>
      </c>
      <c r="K235" s="133">
        <v>211205</v>
      </c>
      <c r="L235" s="133"/>
      <c r="M235" s="133"/>
      <c r="N235" s="133"/>
      <c r="O235" s="136"/>
      <c r="P235" s="136"/>
      <c r="Q235" s="133"/>
      <c r="R235" s="133"/>
      <c r="S235" s="133"/>
      <c r="T235" s="133"/>
      <c r="U235" s="133"/>
      <c r="V235" s="133"/>
      <c r="W235" s="133"/>
      <c r="X235" s="133"/>
      <c r="Y235" s="133"/>
      <c r="Z235" s="133"/>
      <c r="AA235" s="133"/>
      <c r="AB235" s="133"/>
      <c r="AC235" s="133"/>
      <c r="AD235" s="133"/>
    </row>
    <row r="236" spans="1:30" s="132" customFormat="1">
      <c r="A236" s="133">
        <v>252</v>
      </c>
      <c r="B236" s="133">
        <v>252106</v>
      </c>
      <c r="C236" s="133">
        <v>5480</v>
      </c>
      <c r="D236" s="134">
        <v>84.5</v>
      </c>
      <c r="E236" s="135">
        <v>42191</v>
      </c>
      <c r="F236" s="133" t="s">
        <v>62</v>
      </c>
      <c r="G236" s="133" t="s">
        <v>64</v>
      </c>
      <c r="H236" s="133"/>
      <c r="I236" s="133"/>
      <c r="J236" s="133">
        <v>695386</v>
      </c>
      <c r="K236" s="133">
        <v>211815</v>
      </c>
      <c r="L236" s="133"/>
      <c r="M236" s="133"/>
      <c r="N236" s="133"/>
      <c r="O236" s="136"/>
      <c r="P236" s="136"/>
      <c r="Q236" s="133"/>
      <c r="R236" s="133"/>
      <c r="S236" s="133"/>
      <c r="T236" s="133"/>
      <c r="U236" s="133"/>
      <c r="V236" s="133"/>
      <c r="W236" s="133"/>
      <c r="X236" s="133"/>
      <c r="Y236" s="133"/>
      <c r="Z236" s="133"/>
      <c r="AA236" s="133"/>
      <c r="AB236" s="133"/>
      <c r="AC236" s="133"/>
      <c r="AD236" s="133"/>
    </row>
    <row r="237" spans="1:30" s="132" customFormat="1">
      <c r="A237" s="133">
        <v>252</v>
      </c>
      <c r="B237" s="133">
        <v>252125</v>
      </c>
      <c r="C237" s="133">
        <v>5480</v>
      </c>
      <c r="D237" s="134">
        <v>71.5</v>
      </c>
      <c r="E237" s="135">
        <v>42191</v>
      </c>
      <c r="F237" s="133" t="s">
        <v>62</v>
      </c>
      <c r="G237" s="133" t="s">
        <v>64</v>
      </c>
      <c r="H237" s="133"/>
      <c r="I237" s="133"/>
      <c r="J237" s="133">
        <v>695384</v>
      </c>
      <c r="K237" s="133">
        <v>211815</v>
      </c>
      <c r="L237" s="133"/>
      <c r="M237" s="133"/>
      <c r="N237" s="133"/>
      <c r="O237" s="136"/>
      <c r="P237" s="136"/>
      <c r="Q237" s="133"/>
      <c r="R237" s="133"/>
      <c r="S237" s="133"/>
      <c r="T237" s="133"/>
      <c r="U237" s="133"/>
      <c r="V237" s="133"/>
      <c r="W237" s="133"/>
      <c r="X237" s="133"/>
      <c r="Y237" s="133"/>
      <c r="Z237" s="133"/>
      <c r="AA237" s="133"/>
      <c r="AB237" s="133"/>
      <c r="AC237" s="133"/>
      <c r="AD237" s="133"/>
    </row>
    <row r="238" spans="1:30" s="132" customFormat="1">
      <c r="A238" s="133">
        <v>252</v>
      </c>
      <c r="B238" s="133">
        <v>252125</v>
      </c>
      <c r="C238" s="133">
        <v>5480</v>
      </c>
      <c r="D238" s="134">
        <v>71.5</v>
      </c>
      <c r="E238" s="135">
        <v>42191</v>
      </c>
      <c r="F238" s="133" t="s">
        <v>62</v>
      </c>
      <c r="G238" s="133" t="s">
        <v>64</v>
      </c>
      <c r="H238" s="133"/>
      <c r="I238" s="133"/>
      <c r="J238" s="133">
        <v>695385</v>
      </c>
      <c r="K238" s="133">
        <v>211815</v>
      </c>
      <c r="L238" s="133"/>
      <c r="M238" s="133"/>
      <c r="N238" s="133"/>
      <c r="O238" s="136"/>
      <c r="P238" s="136"/>
      <c r="Q238" s="133"/>
      <c r="R238" s="133"/>
      <c r="S238" s="133"/>
      <c r="T238" s="133"/>
      <c r="U238" s="133"/>
      <c r="V238" s="133"/>
      <c r="W238" s="133"/>
      <c r="X238" s="133"/>
      <c r="Y238" s="133"/>
      <c r="Z238" s="133"/>
      <c r="AA238" s="133"/>
      <c r="AB238" s="133"/>
      <c r="AC238" s="133"/>
      <c r="AD238" s="133"/>
    </row>
    <row r="239" spans="1:30" s="132" customFormat="1">
      <c r="A239" s="133">
        <v>252</v>
      </c>
      <c r="B239" s="133">
        <v>252106</v>
      </c>
      <c r="C239" s="133">
        <v>5480</v>
      </c>
      <c r="D239" s="134">
        <v>32.5</v>
      </c>
      <c r="E239" s="135">
        <v>42192</v>
      </c>
      <c r="F239" s="133" t="s">
        <v>62</v>
      </c>
      <c r="G239" s="133" t="s">
        <v>64</v>
      </c>
      <c r="H239" s="133"/>
      <c r="I239" s="133"/>
      <c r="J239" s="133">
        <v>695898</v>
      </c>
      <c r="K239" s="133">
        <v>212054</v>
      </c>
      <c r="L239" s="133"/>
      <c r="M239" s="133"/>
      <c r="N239" s="133"/>
      <c r="O239" s="136"/>
      <c r="P239" s="136"/>
      <c r="Q239" s="133"/>
      <c r="R239" s="133"/>
      <c r="S239" s="133"/>
      <c r="T239" s="133"/>
      <c r="U239" s="133"/>
      <c r="V239" s="133"/>
      <c r="W239" s="133"/>
      <c r="X239" s="133"/>
      <c r="Y239" s="133"/>
      <c r="Z239" s="133"/>
      <c r="AA239" s="133"/>
      <c r="AB239" s="133"/>
      <c r="AC239" s="133"/>
      <c r="AD239" s="133"/>
    </row>
    <row r="240" spans="1:30" s="132" customFormat="1">
      <c r="A240" s="133">
        <v>252</v>
      </c>
      <c r="B240" s="133">
        <v>252106</v>
      </c>
      <c r="C240" s="133">
        <v>5480</v>
      </c>
      <c r="D240" s="134">
        <v>32.5</v>
      </c>
      <c r="E240" s="135">
        <v>42192</v>
      </c>
      <c r="F240" s="133" t="s">
        <v>62</v>
      </c>
      <c r="G240" s="133" t="s">
        <v>64</v>
      </c>
      <c r="H240" s="133"/>
      <c r="I240" s="133"/>
      <c r="J240" s="133">
        <v>695899</v>
      </c>
      <c r="K240" s="133">
        <v>212054</v>
      </c>
      <c r="L240" s="133"/>
      <c r="M240" s="133"/>
      <c r="N240" s="133"/>
      <c r="O240" s="136"/>
      <c r="P240" s="136"/>
      <c r="Q240" s="133"/>
      <c r="R240" s="133"/>
      <c r="S240" s="133"/>
      <c r="T240" s="133"/>
      <c r="U240" s="133"/>
      <c r="V240" s="133"/>
      <c r="W240" s="133"/>
      <c r="X240" s="133"/>
      <c r="Y240" s="133"/>
      <c r="Z240" s="133"/>
      <c r="AA240" s="133"/>
      <c r="AB240" s="133"/>
      <c r="AC240" s="133"/>
      <c r="AD240" s="133"/>
    </row>
    <row r="241" spans="1:30" s="132" customFormat="1">
      <c r="A241" s="133">
        <v>252</v>
      </c>
      <c r="B241" s="133">
        <v>252106</v>
      </c>
      <c r="C241" s="133">
        <v>5480</v>
      </c>
      <c r="D241" s="134">
        <v>45.5</v>
      </c>
      <c r="E241" s="135">
        <v>42192</v>
      </c>
      <c r="F241" s="133" t="s">
        <v>62</v>
      </c>
      <c r="G241" s="133" t="s">
        <v>64</v>
      </c>
      <c r="H241" s="133"/>
      <c r="I241" s="133"/>
      <c r="J241" s="133">
        <v>695901</v>
      </c>
      <c r="K241" s="133">
        <v>212054</v>
      </c>
      <c r="L241" s="133"/>
      <c r="M241" s="133"/>
      <c r="N241" s="133"/>
      <c r="O241" s="136"/>
      <c r="P241" s="136"/>
      <c r="Q241" s="133"/>
      <c r="R241" s="133"/>
      <c r="S241" s="133"/>
      <c r="T241" s="133"/>
      <c r="U241" s="133"/>
      <c r="V241" s="133"/>
      <c r="W241" s="133"/>
      <c r="X241" s="133"/>
      <c r="Y241" s="133"/>
      <c r="Z241" s="133"/>
      <c r="AA241" s="133"/>
      <c r="AB241" s="133"/>
      <c r="AC241" s="133"/>
      <c r="AD241" s="133"/>
    </row>
    <row r="242" spans="1:30" s="132" customFormat="1">
      <c r="A242" s="133">
        <v>252</v>
      </c>
      <c r="B242" s="133">
        <v>252125</v>
      </c>
      <c r="C242" s="133">
        <v>5480</v>
      </c>
      <c r="D242" s="134">
        <v>162.5</v>
      </c>
      <c r="E242" s="135">
        <v>42200</v>
      </c>
      <c r="F242" s="133" t="s">
        <v>62</v>
      </c>
      <c r="G242" s="133" t="s">
        <v>64</v>
      </c>
      <c r="H242" s="133"/>
      <c r="I242" s="133"/>
      <c r="J242" s="133">
        <v>697938</v>
      </c>
      <c r="K242" s="133">
        <v>212735</v>
      </c>
      <c r="L242" s="133"/>
      <c r="M242" s="133"/>
      <c r="N242" s="133"/>
      <c r="O242" s="136"/>
      <c r="P242" s="136"/>
      <c r="Q242" s="133"/>
      <c r="R242" s="133"/>
      <c r="S242" s="133"/>
      <c r="T242" s="133"/>
      <c r="U242" s="133"/>
      <c r="V242" s="133"/>
      <c r="W242" s="133"/>
      <c r="X242" s="133"/>
      <c r="Y242" s="133"/>
      <c r="Z242" s="133"/>
      <c r="AA242" s="133"/>
      <c r="AB242" s="133"/>
      <c r="AC242" s="133"/>
      <c r="AD242" s="133"/>
    </row>
    <row r="243" spans="1:30" s="132" customFormat="1">
      <c r="A243" s="133">
        <v>252</v>
      </c>
      <c r="B243" s="133">
        <v>252125</v>
      </c>
      <c r="C243" s="133">
        <v>5480</v>
      </c>
      <c r="D243" s="134">
        <v>58.5</v>
      </c>
      <c r="E243" s="135">
        <v>42200</v>
      </c>
      <c r="F243" s="133" t="s">
        <v>62</v>
      </c>
      <c r="G243" s="133" t="s">
        <v>64</v>
      </c>
      <c r="H243" s="133"/>
      <c r="I243" s="133"/>
      <c r="J243" s="133">
        <v>697940</v>
      </c>
      <c r="K243" s="133">
        <v>212735</v>
      </c>
      <c r="L243" s="133"/>
      <c r="M243" s="133"/>
      <c r="N243" s="133"/>
      <c r="O243" s="136"/>
      <c r="P243" s="136"/>
      <c r="Q243" s="133"/>
      <c r="R243" s="133"/>
      <c r="S243" s="133"/>
      <c r="T243" s="133"/>
      <c r="U243" s="133"/>
      <c r="V243" s="133"/>
      <c r="W243" s="133"/>
      <c r="X243" s="133"/>
      <c r="Y243" s="133"/>
      <c r="Z243" s="133"/>
      <c r="AA243" s="133"/>
      <c r="AB243" s="133"/>
      <c r="AC243" s="133"/>
      <c r="AD243" s="133"/>
    </row>
    <row r="244" spans="1:30" s="132" customFormat="1">
      <c r="A244" s="133">
        <v>252</v>
      </c>
      <c r="B244" s="133">
        <v>252106</v>
      </c>
      <c r="C244" s="133">
        <v>5480</v>
      </c>
      <c r="D244" s="134">
        <v>104</v>
      </c>
      <c r="E244" s="135">
        <v>42215</v>
      </c>
      <c r="F244" s="133" t="s">
        <v>62</v>
      </c>
      <c r="G244" s="133" t="s">
        <v>64</v>
      </c>
      <c r="H244" s="133"/>
      <c r="I244" s="133"/>
      <c r="J244" s="133">
        <v>701723</v>
      </c>
      <c r="K244" s="133">
        <v>213900</v>
      </c>
      <c r="L244" s="133"/>
      <c r="M244" s="133"/>
      <c r="N244" s="133"/>
      <c r="O244" s="136"/>
      <c r="P244" s="136"/>
      <c r="Q244" s="133"/>
      <c r="R244" s="133"/>
      <c r="S244" s="133"/>
      <c r="T244" s="133"/>
      <c r="U244" s="133"/>
      <c r="V244" s="133"/>
      <c r="W244" s="133"/>
      <c r="X244" s="133"/>
      <c r="Y244" s="133"/>
      <c r="Z244" s="133"/>
      <c r="AA244" s="133"/>
      <c r="AB244" s="133"/>
      <c r="AC244" s="133"/>
      <c r="AD244" s="133"/>
    </row>
    <row r="245" spans="1:30" s="132" customFormat="1">
      <c r="A245" s="133">
        <v>252</v>
      </c>
      <c r="B245" s="133">
        <v>252106</v>
      </c>
      <c r="C245" s="133">
        <v>5480</v>
      </c>
      <c r="D245" s="134">
        <v>52</v>
      </c>
      <c r="E245" s="135">
        <v>42215</v>
      </c>
      <c r="F245" s="133" t="s">
        <v>62</v>
      </c>
      <c r="G245" s="133" t="s">
        <v>64</v>
      </c>
      <c r="H245" s="133"/>
      <c r="I245" s="133"/>
      <c r="J245" s="133">
        <v>701727</v>
      </c>
      <c r="K245" s="133">
        <v>213900</v>
      </c>
      <c r="L245" s="133"/>
      <c r="M245" s="133"/>
      <c r="N245" s="133"/>
      <c r="O245" s="136"/>
      <c r="P245" s="136"/>
      <c r="Q245" s="133"/>
      <c r="R245" s="133"/>
      <c r="S245" s="133"/>
      <c r="T245" s="133"/>
      <c r="U245" s="133"/>
      <c r="V245" s="133"/>
      <c r="W245" s="133"/>
      <c r="X245" s="133"/>
      <c r="Y245" s="133"/>
      <c r="Z245" s="133"/>
      <c r="AA245" s="133"/>
      <c r="AB245" s="133"/>
      <c r="AC245" s="133"/>
      <c r="AD245" s="133"/>
    </row>
    <row r="246" spans="1:30" s="132" customFormat="1">
      <c r="A246" s="133">
        <v>252</v>
      </c>
      <c r="B246" s="133">
        <v>252125</v>
      </c>
      <c r="C246" s="133">
        <v>5480</v>
      </c>
      <c r="D246" s="134">
        <v>117</v>
      </c>
      <c r="E246" s="135">
        <v>42215</v>
      </c>
      <c r="F246" s="133" t="s">
        <v>62</v>
      </c>
      <c r="G246" s="133" t="s">
        <v>64</v>
      </c>
      <c r="H246" s="133"/>
      <c r="I246" s="133"/>
      <c r="J246" s="133">
        <v>701722</v>
      </c>
      <c r="K246" s="133">
        <v>213900</v>
      </c>
      <c r="L246" s="133"/>
      <c r="M246" s="133"/>
      <c r="N246" s="133"/>
      <c r="O246" s="136"/>
      <c r="P246" s="136"/>
      <c r="Q246" s="133"/>
      <c r="R246" s="133"/>
      <c r="S246" s="133"/>
      <c r="T246" s="133"/>
      <c r="U246" s="133"/>
      <c r="V246" s="133"/>
      <c r="W246" s="133"/>
      <c r="X246" s="133"/>
      <c r="Y246" s="133"/>
      <c r="Z246" s="133"/>
      <c r="AA246" s="133"/>
      <c r="AB246" s="133"/>
      <c r="AC246" s="133"/>
      <c r="AD246" s="133"/>
    </row>
    <row r="247" spans="1:30" s="132" customFormat="1">
      <c r="A247" s="133">
        <v>252</v>
      </c>
      <c r="B247" s="133">
        <v>252125</v>
      </c>
      <c r="C247" s="133">
        <v>5480</v>
      </c>
      <c r="D247" s="134">
        <v>58.5</v>
      </c>
      <c r="E247" s="135">
        <v>42215</v>
      </c>
      <c r="F247" s="133" t="s">
        <v>62</v>
      </c>
      <c r="G247" s="133" t="s">
        <v>64</v>
      </c>
      <c r="H247" s="133"/>
      <c r="I247" s="133"/>
      <c r="J247" s="133">
        <v>701725</v>
      </c>
      <c r="K247" s="133">
        <v>213900</v>
      </c>
      <c r="L247" s="133"/>
      <c r="M247" s="133"/>
      <c r="N247" s="133"/>
      <c r="O247" s="136"/>
      <c r="P247" s="136"/>
      <c r="Q247" s="133"/>
      <c r="R247" s="133"/>
      <c r="S247" s="133"/>
      <c r="T247" s="133"/>
      <c r="U247" s="133"/>
      <c r="V247" s="133"/>
      <c r="W247" s="133"/>
      <c r="X247" s="133"/>
      <c r="Y247" s="133"/>
      <c r="Z247" s="133"/>
      <c r="AA247" s="133"/>
      <c r="AB247" s="133"/>
      <c r="AC247" s="133"/>
      <c r="AD247" s="133"/>
    </row>
    <row r="248" spans="1:30" s="132" customFormat="1">
      <c r="A248" s="133">
        <v>252</v>
      </c>
      <c r="B248" s="133">
        <v>252125</v>
      </c>
      <c r="C248" s="133">
        <v>5480</v>
      </c>
      <c r="D248" s="134">
        <v>65</v>
      </c>
      <c r="E248" s="135">
        <v>42215</v>
      </c>
      <c r="F248" s="133" t="s">
        <v>62</v>
      </c>
      <c r="G248" s="133" t="s">
        <v>64</v>
      </c>
      <c r="H248" s="133"/>
      <c r="I248" s="133"/>
      <c r="J248" s="133">
        <v>701726</v>
      </c>
      <c r="K248" s="133">
        <v>213900</v>
      </c>
      <c r="L248" s="133"/>
      <c r="M248" s="133"/>
      <c r="N248" s="133"/>
      <c r="O248" s="136"/>
      <c r="P248" s="136"/>
      <c r="Q248" s="133"/>
      <c r="R248" s="133"/>
      <c r="S248" s="133"/>
      <c r="T248" s="133"/>
      <c r="U248" s="133"/>
      <c r="V248" s="133"/>
      <c r="W248" s="133"/>
      <c r="X248" s="133"/>
      <c r="Y248" s="133"/>
      <c r="Z248" s="133"/>
      <c r="AA248" s="133"/>
      <c r="AB248" s="133"/>
      <c r="AC248" s="133"/>
      <c r="AD248" s="133"/>
    </row>
    <row r="249" spans="1:30" s="132" customFormat="1">
      <c r="A249" s="133">
        <v>252</v>
      </c>
      <c r="B249" s="133">
        <v>252106</v>
      </c>
      <c r="C249" s="133">
        <v>5480</v>
      </c>
      <c r="D249" s="140">
        <v>32.5</v>
      </c>
      <c r="E249" s="135">
        <v>42216</v>
      </c>
      <c r="F249" s="133" t="s">
        <v>62</v>
      </c>
      <c r="G249" s="133" t="s">
        <v>108</v>
      </c>
      <c r="H249" s="133" t="s">
        <v>64</v>
      </c>
      <c r="I249" s="133"/>
      <c r="J249" s="133">
        <v>305443</v>
      </c>
      <c r="K249" s="133">
        <v>214582</v>
      </c>
      <c r="L249" s="133"/>
      <c r="M249" s="133"/>
      <c r="N249" s="133"/>
      <c r="O249" s="136"/>
      <c r="P249" s="136"/>
      <c r="Q249" s="133"/>
      <c r="R249" s="133"/>
      <c r="S249" s="133"/>
      <c r="T249" s="133"/>
      <c r="U249" s="133"/>
      <c r="V249" s="133"/>
      <c r="W249" s="133"/>
      <c r="X249" s="133"/>
      <c r="Y249" s="133"/>
      <c r="Z249" s="133"/>
      <c r="AA249" s="133"/>
      <c r="AB249" s="133"/>
      <c r="AC249" s="133"/>
      <c r="AD249" s="133"/>
    </row>
    <row r="250" spans="1:30" s="132" customFormat="1">
      <c r="A250" s="133">
        <v>252</v>
      </c>
      <c r="B250" s="133">
        <v>252106</v>
      </c>
      <c r="C250" s="133">
        <v>5480</v>
      </c>
      <c r="D250" s="140">
        <v>-32.5</v>
      </c>
      <c r="E250" s="135">
        <v>42217</v>
      </c>
      <c r="F250" s="133" t="s">
        <v>62</v>
      </c>
      <c r="G250" s="133" t="s">
        <v>108</v>
      </c>
      <c r="H250" s="133" t="s">
        <v>64</v>
      </c>
      <c r="I250" s="133"/>
      <c r="J250" s="133">
        <v>305443</v>
      </c>
      <c r="K250" s="133">
        <v>214582</v>
      </c>
      <c r="L250" s="133"/>
      <c r="M250" s="133"/>
      <c r="N250" s="133"/>
      <c r="O250" s="136"/>
      <c r="P250" s="136"/>
      <c r="Q250" s="133"/>
      <c r="R250" s="133"/>
      <c r="S250" s="133"/>
      <c r="T250" s="133"/>
      <c r="U250" s="133"/>
      <c r="V250" s="133"/>
      <c r="W250" s="133"/>
      <c r="X250" s="133"/>
      <c r="Y250" s="133"/>
      <c r="Z250" s="133"/>
      <c r="AA250" s="133"/>
      <c r="AB250" s="133"/>
      <c r="AC250" s="133"/>
      <c r="AD250" s="133"/>
    </row>
    <row r="251" spans="1:30" s="132" customFormat="1">
      <c r="A251" s="133">
        <v>252</v>
      </c>
      <c r="B251" s="133">
        <v>252106</v>
      </c>
      <c r="C251" s="133">
        <v>5480</v>
      </c>
      <c r="D251" s="134">
        <v>32.5</v>
      </c>
      <c r="E251" s="135">
        <v>42219</v>
      </c>
      <c r="F251" s="133" t="s">
        <v>62</v>
      </c>
      <c r="G251" s="133" t="s">
        <v>64</v>
      </c>
      <c r="H251" s="133"/>
      <c r="I251" s="133"/>
      <c r="J251" s="133">
        <v>702783</v>
      </c>
      <c r="K251" s="133">
        <v>214384</v>
      </c>
      <c r="L251" s="133"/>
      <c r="M251" s="133"/>
      <c r="N251" s="133"/>
      <c r="O251" s="136"/>
      <c r="P251" s="136"/>
      <c r="Q251" s="133"/>
      <c r="R251" s="133"/>
      <c r="S251" s="133"/>
      <c r="T251" s="133"/>
      <c r="U251" s="133"/>
      <c r="V251" s="133"/>
      <c r="W251" s="133"/>
      <c r="X251" s="133"/>
      <c r="Y251" s="133"/>
      <c r="Z251" s="133"/>
      <c r="AA251" s="133"/>
      <c r="AB251" s="133"/>
      <c r="AC251" s="133"/>
      <c r="AD251" s="133"/>
    </row>
    <row r="252" spans="1:30" s="132" customFormat="1">
      <c r="A252" s="133">
        <v>252</v>
      </c>
      <c r="B252" s="133">
        <v>252106</v>
      </c>
      <c r="C252" s="133">
        <v>5480</v>
      </c>
      <c r="D252" s="134">
        <v>39</v>
      </c>
      <c r="E252" s="135">
        <v>42222</v>
      </c>
      <c r="F252" s="133" t="s">
        <v>62</v>
      </c>
      <c r="G252" s="133" t="s">
        <v>64</v>
      </c>
      <c r="H252" s="133"/>
      <c r="I252" s="133"/>
      <c r="J252" s="133">
        <v>703765</v>
      </c>
      <c r="K252" s="133">
        <v>214692</v>
      </c>
      <c r="L252" s="133"/>
      <c r="M252" s="133"/>
      <c r="N252" s="133"/>
      <c r="O252" s="136"/>
      <c r="P252" s="136"/>
      <c r="Q252" s="133"/>
      <c r="R252" s="133"/>
      <c r="S252" s="133"/>
      <c r="T252" s="133"/>
      <c r="U252" s="133"/>
      <c r="V252" s="133"/>
      <c r="W252" s="133"/>
      <c r="X252" s="133"/>
      <c r="Y252" s="133"/>
      <c r="Z252" s="133"/>
      <c r="AA252" s="133"/>
      <c r="AB252" s="133"/>
      <c r="AC252" s="133"/>
      <c r="AD252" s="133"/>
    </row>
    <row r="253" spans="1:30" s="132" customFormat="1">
      <c r="A253" s="133">
        <v>252</v>
      </c>
      <c r="B253" s="133">
        <v>252125</v>
      </c>
      <c r="C253" s="133">
        <v>5480</v>
      </c>
      <c r="D253" s="134">
        <v>65</v>
      </c>
      <c r="E253" s="135">
        <v>42237</v>
      </c>
      <c r="F253" s="133" t="s">
        <v>62</v>
      </c>
      <c r="G253" s="133" t="s">
        <v>64</v>
      </c>
      <c r="H253" s="133"/>
      <c r="I253" s="133"/>
      <c r="J253" s="133">
        <v>707598</v>
      </c>
      <c r="K253" s="133">
        <v>216109</v>
      </c>
      <c r="L253" s="133"/>
      <c r="M253" s="133"/>
      <c r="N253" s="133"/>
      <c r="O253" s="136"/>
      <c r="P253" s="136"/>
      <c r="Q253" s="133"/>
      <c r="R253" s="133"/>
      <c r="S253" s="133"/>
      <c r="T253" s="133"/>
      <c r="U253" s="133"/>
      <c r="V253" s="133"/>
      <c r="W253" s="133"/>
      <c r="X253" s="133"/>
      <c r="Y253" s="133"/>
      <c r="Z253" s="133"/>
      <c r="AA253" s="133"/>
      <c r="AB253" s="133"/>
      <c r="AC253" s="133"/>
      <c r="AD253" s="133"/>
    </row>
    <row r="254" spans="1:30" s="132" customFormat="1">
      <c r="A254" s="133">
        <v>252</v>
      </c>
      <c r="B254" s="133">
        <v>252125</v>
      </c>
      <c r="C254" s="133">
        <v>5480</v>
      </c>
      <c r="D254" s="134">
        <v>84.5</v>
      </c>
      <c r="E254" s="135">
        <v>42237</v>
      </c>
      <c r="F254" s="133" t="s">
        <v>62</v>
      </c>
      <c r="G254" s="133" t="s">
        <v>64</v>
      </c>
      <c r="H254" s="133"/>
      <c r="I254" s="133"/>
      <c r="J254" s="133">
        <v>707599</v>
      </c>
      <c r="K254" s="133">
        <v>216109</v>
      </c>
      <c r="L254" s="133"/>
      <c r="M254" s="133"/>
      <c r="N254" s="133"/>
      <c r="O254" s="136"/>
      <c r="P254" s="136"/>
      <c r="Q254" s="133"/>
      <c r="R254" s="133"/>
      <c r="S254" s="133"/>
      <c r="T254" s="133"/>
      <c r="U254" s="133"/>
      <c r="V254" s="133"/>
      <c r="W254" s="133"/>
      <c r="X254" s="133"/>
      <c r="Y254" s="133"/>
      <c r="Z254" s="133"/>
      <c r="AA254" s="133"/>
      <c r="AB254" s="133"/>
      <c r="AC254" s="133"/>
      <c r="AD254" s="133"/>
    </row>
    <row r="255" spans="1:30" s="132" customFormat="1">
      <c r="A255" s="133">
        <v>252</v>
      </c>
      <c r="B255" s="133">
        <v>252125</v>
      </c>
      <c r="C255" s="133">
        <v>5490</v>
      </c>
      <c r="D255" s="134">
        <v>101.25</v>
      </c>
      <c r="E255" s="135">
        <v>42237</v>
      </c>
      <c r="F255" s="133" t="s">
        <v>62</v>
      </c>
      <c r="G255" s="133" t="s">
        <v>64</v>
      </c>
      <c r="H255" s="133"/>
      <c r="I255" s="133"/>
      <c r="J255" s="133">
        <v>707600</v>
      </c>
      <c r="K255" s="133">
        <v>216109</v>
      </c>
      <c r="L255" s="133"/>
      <c r="M255" s="133"/>
      <c r="N255" s="133"/>
      <c r="O255" s="136"/>
      <c r="P255" s="136"/>
      <c r="Q255" s="133"/>
      <c r="R255" s="133"/>
      <c r="S255" s="133"/>
      <c r="T255" s="133"/>
      <c r="U255" s="133"/>
      <c r="V255" s="133"/>
      <c r="W255" s="133"/>
      <c r="X255" s="133"/>
      <c r="Y255" s="133"/>
      <c r="Z255" s="133"/>
      <c r="AA255" s="133"/>
      <c r="AB255" s="133"/>
      <c r="AC255" s="133"/>
      <c r="AD255" s="133"/>
    </row>
    <row r="256" spans="1:30" s="132" customFormat="1">
      <c r="A256" s="133">
        <v>252</v>
      </c>
      <c r="B256" s="133">
        <v>252125</v>
      </c>
      <c r="C256" s="133">
        <v>5480</v>
      </c>
      <c r="D256" s="134">
        <v>78</v>
      </c>
      <c r="E256" s="135">
        <v>42237</v>
      </c>
      <c r="F256" s="133" t="s">
        <v>62</v>
      </c>
      <c r="G256" s="133" t="s">
        <v>64</v>
      </c>
      <c r="H256" s="133"/>
      <c r="I256" s="133"/>
      <c r="J256" s="133">
        <v>707601</v>
      </c>
      <c r="K256" s="133">
        <v>216109</v>
      </c>
      <c r="L256" s="133"/>
      <c r="M256" s="133"/>
      <c r="N256" s="133"/>
      <c r="O256" s="136"/>
      <c r="P256" s="136"/>
      <c r="Q256" s="133"/>
      <c r="R256" s="133"/>
      <c r="S256" s="133"/>
      <c r="T256" s="133"/>
      <c r="U256" s="133"/>
      <c r="V256" s="133"/>
      <c r="W256" s="133"/>
      <c r="X256" s="133"/>
      <c r="Y256" s="133"/>
      <c r="Z256" s="133"/>
      <c r="AA256" s="133"/>
      <c r="AB256" s="133"/>
      <c r="AC256" s="133"/>
      <c r="AD256" s="133"/>
    </row>
    <row r="257" spans="1:30" s="132" customFormat="1">
      <c r="A257" s="133">
        <v>252</v>
      </c>
      <c r="B257" s="133">
        <v>252125</v>
      </c>
      <c r="C257" s="133">
        <v>5490</v>
      </c>
      <c r="D257" s="134">
        <v>112.5</v>
      </c>
      <c r="E257" s="135">
        <v>42237</v>
      </c>
      <c r="F257" s="133" t="s">
        <v>62</v>
      </c>
      <c r="G257" s="133" t="s">
        <v>64</v>
      </c>
      <c r="H257" s="133"/>
      <c r="I257" s="133"/>
      <c r="J257" s="133">
        <v>707602</v>
      </c>
      <c r="K257" s="133">
        <v>216109</v>
      </c>
      <c r="L257" s="133"/>
      <c r="M257" s="133"/>
      <c r="N257" s="133"/>
      <c r="O257" s="136"/>
      <c r="P257" s="136"/>
      <c r="Q257" s="133"/>
      <c r="R257" s="133"/>
      <c r="S257" s="133"/>
      <c r="T257" s="133"/>
      <c r="U257" s="133"/>
      <c r="V257" s="133"/>
      <c r="W257" s="133"/>
      <c r="X257" s="133"/>
      <c r="Y257" s="133"/>
      <c r="Z257" s="133"/>
      <c r="AA257" s="133"/>
      <c r="AB257" s="133"/>
      <c r="AC257" s="133"/>
      <c r="AD257" s="133"/>
    </row>
    <row r="258" spans="1:30" s="132" customFormat="1">
      <c r="A258" s="133">
        <v>252</v>
      </c>
      <c r="B258" s="133">
        <v>252125</v>
      </c>
      <c r="C258" s="133">
        <v>5490</v>
      </c>
      <c r="D258" s="134">
        <v>202.5</v>
      </c>
      <c r="E258" s="135">
        <v>42237</v>
      </c>
      <c r="F258" s="133" t="s">
        <v>62</v>
      </c>
      <c r="G258" s="133" t="s">
        <v>64</v>
      </c>
      <c r="H258" s="133"/>
      <c r="I258" s="133"/>
      <c r="J258" s="133">
        <v>707603</v>
      </c>
      <c r="K258" s="133">
        <v>216109</v>
      </c>
      <c r="L258" s="133"/>
      <c r="M258" s="133"/>
      <c r="N258" s="133"/>
      <c r="O258" s="136"/>
      <c r="P258" s="136"/>
      <c r="Q258" s="133"/>
      <c r="R258" s="133"/>
      <c r="S258" s="133"/>
      <c r="T258" s="133"/>
      <c r="U258" s="133"/>
      <c r="V258" s="133"/>
      <c r="W258" s="133"/>
      <c r="X258" s="133"/>
      <c r="Y258" s="133"/>
      <c r="Z258" s="133"/>
      <c r="AA258" s="133"/>
      <c r="AB258" s="133"/>
      <c r="AC258" s="133"/>
      <c r="AD258" s="133"/>
    </row>
    <row r="259" spans="1:30" s="132" customFormat="1">
      <c r="A259" s="133">
        <v>252</v>
      </c>
      <c r="B259" s="133">
        <v>252106</v>
      </c>
      <c r="C259" s="133">
        <v>5480</v>
      </c>
      <c r="D259" s="134">
        <v>117</v>
      </c>
      <c r="E259" s="135">
        <v>42241</v>
      </c>
      <c r="F259" s="133" t="s">
        <v>62</v>
      </c>
      <c r="G259" s="133" t="s">
        <v>64</v>
      </c>
      <c r="H259" s="133"/>
      <c r="I259" s="133"/>
      <c r="J259" s="133">
        <v>708414</v>
      </c>
      <c r="K259" s="133">
        <v>216388</v>
      </c>
      <c r="L259" s="133"/>
      <c r="M259" s="133"/>
      <c r="N259" s="133"/>
      <c r="O259" s="136"/>
      <c r="P259" s="136"/>
      <c r="Q259" s="133"/>
      <c r="R259" s="133"/>
      <c r="S259" s="133"/>
      <c r="T259" s="133"/>
      <c r="U259" s="133"/>
      <c r="V259" s="133"/>
      <c r="W259" s="133"/>
      <c r="X259" s="133"/>
      <c r="Y259" s="133"/>
      <c r="Z259" s="133"/>
      <c r="AA259" s="133"/>
      <c r="AB259" s="133"/>
      <c r="AC259" s="133"/>
      <c r="AD259" s="133"/>
    </row>
    <row r="260" spans="1:30" s="132" customFormat="1">
      <c r="A260" s="133">
        <v>252</v>
      </c>
      <c r="B260" s="133">
        <v>252106</v>
      </c>
      <c r="C260" s="133">
        <v>5480</v>
      </c>
      <c r="D260" s="134">
        <v>39</v>
      </c>
      <c r="E260" s="135">
        <v>42247</v>
      </c>
      <c r="F260" s="133" t="s">
        <v>62</v>
      </c>
      <c r="G260" s="133" t="s">
        <v>64</v>
      </c>
      <c r="H260" s="133"/>
      <c r="I260" s="133"/>
      <c r="J260" s="133">
        <v>709562</v>
      </c>
      <c r="K260" s="133">
        <v>216763</v>
      </c>
      <c r="L260" s="133"/>
      <c r="M260" s="133"/>
      <c r="N260" s="133"/>
      <c r="O260" s="136"/>
      <c r="P260" s="136"/>
      <c r="Q260" s="133"/>
      <c r="R260" s="133"/>
      <c r="S260" s="133"/>
      <c r="T260" s="133"/>
      <c r="U260" s="133"/>
      <c r="V260" s="133"/>
      <c r="W260" s="133"/>
      <c r="X260" s="133"/>
      <c r="Y260" s="133"/>
      <c r="Z260" s="133"/>
      <c r="AA260" s="133"/>
      <c r="AB260" s="133"/>
      <c r="AC260" s="133"/>
      <c r="AD260" s="133"/>
    </row>
    <row r="261" spans="1:30" s="132" customFormat="1">
      <c r="A261" s="133">
        <v>252</v>
      </c>
      <c r="B261" s="133">
        <v>252125</v>
      </c>
      <c r="C261" s="133">
        <v>5480</v>
      </c>
      <c r="D261" s="134">
        <v>65</v>
      </c>
      <c r="E261" s="135">
        <v>42247</v>
      </c>
      <c r="F261" s="133" t="s">
        <v>62</v>
      </c>
      <c r="G261" s="133" t="s">
        <v>64</v>
      </c>
      <c r="H261" s="133"/>
      <c r="I261" s="133"/>
      <c r="J261" s="133">
        <v>709558</v>
      </c>
      <c r="K261" s="133">
        <v>216763</v>
      </c>
      <c r="L261" s="133"/>
      <c r="M261" s="133"/>
      <c r="N261" s="133"/>
      <c r="O261" s="136"/>
      <c r="P261" s="136"/>
      <c r="Q261" s="133"/>
      <c r="R261" s="133"/>
      <c r="S261" s="133"/>
      <c r="T261" s="133"/>
      <c r="U261" s="133"/>
      <c r="V261" s="133"/>
      <c r="W261" s="133"/>
      <c r="X261" s="133"/>
      <c r="Y261" s="133"/>
      <c r="Z261" s="133"/>
      <c r="AA261" s="133"/>
      <c r="AB261" s="133"/>
      <c r="AC261" s="133"/>
      <c r="AD261" s="133"/>
    </row>
    <row r="262" spans="1:30" s="132" customFormat="1">
      <c r="A262" s="133">
        <v>252</v>
      </c>
      <c r="B262" s="133">
        <v>252125</v>
      </c>
      <c r="C262" s="133">
        <v>5480</v>
      </c>
      <c r="D262" s="134">
        <v>39</v>
      </c>
      <c r="E262" s="135">
        <v>42247</v>
      </c>
      <c r="F262" s="133" t="s">
        <v>62</v>
      </c>
      <c r="G262" s="133" t="s">
        <v>64</v>
      </c>
      <c r="H262" s="133"/>
      <c r="I262" s="133"/>
      <c r="J262" s="133">
        <v>709560</v>
      </c>
      <c r="K262" s="133">
        <v>216763</v>
      </c>
      <c r="L262" s="133"/>
      <c r="M262" s="133"/>
      <c r="N262" s="133"/>
      <c r="O262" s="136"/>
      <c r="P262" s="136"/>
      <c r="Q262" s="133"/>
      <c r="R262" s="133"/>
      <c r="S262" s="133"/>
      <c r="T262" s="133"/>
      <c r="U262" s="133"/>
      <c r="V262" s="133"/>
      <c r="W262" s="133"/>
      <c r="X262" s="133"/>
      <c r="Y262" s="133"/>
      <c r="Z262" s="133"/>
      <c r="AA262" s="133"/>
      <c r="AB262" s="133"/>
      <c r="AC262" s="133"/>
      <c r="AD262" s="133"/>
    </row>
    <row r="263" spans="1:30" s="132" customFormat="1">
      <c r="A263" s="133">
        <v>252</v>
      </c>
      <c r="B263" s="133">
        <v>252125</v>
      </c>
      <c r="C263" s="133">
        <v>5480</v>
      </c>
      <c r="D263" s="134">
        <v>52</v>
      </c>
      <c r="E263" s="135">
        <v>42247</v>
      </c>
      <c r="F263" s="133" t="s">
        <v>62</v>
      </c>
      <c r="G263" s="133" t="s">
        <v>64</v>
      </c>
      <c r="H263" s="133"/>
      <c r="I263" s="133"/>
      <c r="J263" s="133">
        <v>709561</v>
      </c>
      <c r="K263" s="133">
        <v>216763</v>
      </c>
      <c r="L263" s="133"/>
      <c r="M263" s="133"/>
      <c r="N263" s="133"/>
      <c r="O263" s="136"/>
      <c r="P263" s="136"/>
      <c r="Q263" s="133"/>
      <c r="R263" s="133"/>
      <c r="S263" s="133"/>
      <c r="T263" s="133"/>
      <c r="U263" s="133"/>
      <c r="V263" s="133"/>
      <c r="W263" s="133"/>
      <c r="X263" s="133"/>
      <c r="Y263" s="133"/>
      <c r="Z263" s="133"/>
      <c r="AA263" s="133"/>
      <c r="AB263" s="133"/>
      <c r="AC263" s="133"/>
      <c r="AD263" s="133"/>
    </row>
    <row r="264" spans="1:30" s="132" customFormat="1">
      <c r="A264" s="133">
        <v>252</v>
      </c>
      <c r="B264" s="133">
        <v>252106</v>
      </c>
      <c r="C264" s="133">
        <v>5480</v>
      </c>
      <c r="D264" s="134">
        <v>52</v>
      </c>
      <c r="E264" s="135">
        <v>42250</v>
      </c>
      <c r="F264" s="133" t="s">
        <v>62</v>
      </c>
      <c r="G264" s="133" t="s">
        <v>64</v>
      </c>
      <c r="H264" s="133"/>
      <c r="I264" s="133"/>
      <c r="J264" s="133">
        <v>710871</v>
      </c>
      <c r="K264" s="133">
        <v>217200</v>
      </c>
      <c r="L264" s="133"/>
      <c r="M264" s="133"/>
      <c r="N264" s="133"/>
      <c r="O264" s="136"/>
      <c r="P264" s="136"/>
      <c r="Q264" s="133"/>
      <c r="R264" s="133"/>
      <c r="S264" s="133"/>
      <c r="T264" s="133"/>
      <c r="U264" s="133"/>
      <c r="V264" s="133"/>
      <c r="W264" s="133"/>
      <c r="X264" s="133"/>
      <c r="Y264" s="133"/>
      <c r="Z264" s="133"/>
      <c r="AA264" s="133"/>
      <c r="AB264" s="133"/>
      <c r="AC264" s="133"/>
      <c r="AD264" s="133"/>
    </row>
    <row r="265" spans="1:30" s="132" customFormat="1">
      <c r="A265" s="133">
        <v>252</v>
      </c>
      <c r="B265" s="133">
        <v>252106</v>
      </c>
      <c r="C265" s="133">
        <v>5480</v>
      </c>
      <c r="D265" s="134">
        <v>39</v>
      </c>
      <c r="E265" s="135">
        <v>42250</v>
      </c>
      <c r="F265" s="133" t="s">
        <v>62</v>
      </c>
      <c r="G265" s="133" t="s">
        <v>64</v>
      </c>
      <c r="H265" s="133"/>
      <c r="I265" s="133"/>
      <c r="J265" s="133">
        <v>710872</v>
      </c>
      <c r="K265" s="133">
        <v>217200</v>
      </c>
      <c r="L265" s="133"/>
      <c r="M265" s="133"/>
      <c r="N265" s="133"/>
      <c r="O265" s="136"/>
      <c r="P265" s="136"/>
      <c r="Q265" s="133"/>
      <c r="R265" s="133"/>
      <c r="S265" s="133"/>
      <c r="T265" s="133"/>
      <c r="U265" s="133"/>
      <c r="V265" s="133"/>
      <c r="W265" s="133"/>
      <c r="X265" s="133"/>
      <c r="Y265" s="133"/>
      <c r="Z265" s="133"/>
      <c r="AA265" s="133"/>
      <c r="AB265" s="133"/>
      <c r="AC265" s="133"/>
      <c r="AD265" s="133"/>
    </row>
    <row r="266" spans="1:30" s="132" customFormat="1">
      <c r="A266" s="133">
        <v>252</v>
      </c>
      <c r="B266" s="133">
        <v>252125</v>
      </c>
      <c r="C266" s="133">
        <v>5480</v>
      </c>
      <c r="D266" s="134">
        <v>71.5</v>
      </c>
      <c r="E266" s="135">
        <v>42257</v>
      </c>
      <c r="F266" s="133" t="s">
        <v>62</v>
      </c>
      <c r="G266" s="133" t="s">
        <v>64</v>
      </c>
      <c r="H266" s="133"/>
      <c r="I266" s="133"/>
      <c r="J266" s="133">
        <v>711946</v>
      </c>
      <c r="K266" s="133">
        <v>217665</v>
      </c>
      <c r="L266" s="133"/>
      <c r="M266" s="133"/>
      <c r="N266" s="133"/>
      <c r="O266" s="136"/>
      <c r="P266" s="136"/>
      <c r="Q266" s="133"/>
      <c r="R266" s="133"/>
      <c r="S266" s="133"/>
      <c r="T266" s="133"/>
      <c r="U266" s="133"/>
      <c r="V266" s="133"/>
      <c r="W266" s="133"/>
      <c r="X266" s="133"/>
      <c r="Y266" s="133"/>
      <c r="Z266" s="133"/>
      <c r="AA266" s="133"/>
      <c r="AB266" s="133"/>
      <c r="AC266" s="133"/>
      <c r="AD266" s="133"/>
    </row>
    <row r="267" spans="1:30" s="132" customFormat="1">
      <c r="A267" s="133">
        <v>252</v>
      </c>
      <c r="B267" s="133">
        <v>252106</v>
      </c>
      <c r="C267" s="133">
        <v>5480</v>
      </c>
      <c r="D267" s="134">
        <v>71.5</v>
      </c>
      <c r="E267" s="135">
        <v>42269</v>
      </c>
      <c r="F267" s="133" t="s">
        <v>62</v>
      </c>
      <c r="G267" s="133" t="s">
        <v>64</v>
      </c>
      <c r="H267" s="133"/>
      <c r="I267" s="133"/>
      <c r="J267" s="133">
        <v>714758</v>
      </c>
      <c r="K267" s="133">
        <v>218653</v>
      </c>
      <c r="L267" s="133"/>
      <c r="M267" s="133"/>
      <c r="N267" s="133"/>
      <c r="O267" s="136"/>
      <c r="P267" s="136"/>
      <c r="Q267" s="133"/>
      <c r="R267" s="133"/>
      <c r="S267" s="133"/>
      <c r="T267" s="133"/>
      <c r="U267" s="133"/>
      <c r="V267" s="133"/>
      <c r="W267" s="133"/>
      <c r="X267" s="133"/>
      <c r="Y267" s="133"/>
      <c r="Z267" s="133"/>
      <c r="AA267" s="133"/>
      <c r="AB267" s="133"/>
      <c r="AC267" s="133"/>
      <c r="AD267" s="133"/>
    </row>
    <row r="268" spans="1:30" s="132" customFormat="1">
      <c r="A268" s="133">
        <v>252</v>
      </c>
      <c r="B268" s="133">
        <v>252106</v>
      </c>
      <c r="C268" s="133">
        <v>5480</v>
      </c>
      <c r="D268" s="134">
        <v>65</v>
      </c>
      <c r="E268" s="135">
        <v>42269</v>
      </c>
      <c r="F268" s="133" t="s">
        <v>62</v>
      </c>
      <c r="G268" s="133" t="s">
        <v>64</v>
      </c>
      <c r="H268" s="133"/>
      <c r="I268" s="133"/>
      <c r="J268" s="133">
        <v>714761</v>
      </c>
      <c r="K268" s="133">
        <v>218653</v>
      </c>
      <c r="L268" s="133"/>
      <c r="M268" s="133"/>
      <c r="N268" s="133"/>
      <c r="O268" s="136"/>
      <c r="P268" s="136"/>
      <c r="Q268" s="133"/>
      <c r="R268" s="133"/>
      <c r="S268" s="133"/>
      <c r="T268" s="133"/>
      <c r="U268" s="133"/>
      <c r="V268" s="133"/>
      <c r="W268" s="133"/>
      <c r="X268" s="133"/>
      <c r="Y268" s="133"/>
      <c r="Z268" s="133"/>
      <c r="AA268" s="133"/>
      <c r="AB268" s="133"/>
      <c r="AC268" s="133"/>
      <c r="AD268" s="133"/>
    </row>
    <row r="269" spans="1:30" s="132" customFormat="1">
      <c r="A269" s="133">
        <v>252</v>
      </c>
      <c r="B269" s="133">
        <v>252125</v>
      </c>
      <c r="C269" s="133">
        <v>5490</v>
      </c>
      <c r="D269" s="134">
        <v>56.25</v>
      </c>
      <c r="E269" s="135">
        <v>42269</v>
      </c>
      <c r="F269" s="133" t="s">
        <v>62</v>
      </c>
      <c r="G269" s="133" t="s">
        <v>64</v>
      </c>
      <c r="H269" s="133"/>
      <c r="I269" s="133"/>
      <c r="J269" s="133">
        <v>714757</v>
      </c>
      <c r="K269" s="133">
        <v>218653</v>
      </c>
      <c r="L269" s="133"/>
      <c r="M269" s="133"/>
      <c r="N269" s="133"/>
      <c r="O269" s="136"/>
      <c r="P269" s="136"/>
      <c r="Q269" s="133"/>
      <c r="R269" s="133"/>
      <c r="S269" s="133"/>
      <c r="T269" s="133"/>
      <c r="U269" s="133"/>
      <c r="V269" s="133"/>
      <c r="W269" s="133"/>
      <c r="X269" s="133"/>
      <c r="Y269" s="133"/>
      <c r="Z269" s="133"/>
      <c r="AA269" s="133"/>
      <c r="AB269" s="133"/>
      <c r="AC269" s="133"/>
      <c r="AD269" s="133"/>
    </row>
    <row r="270" spans="1:30" s="132" customFormat="1">
      <c r="A270" s="133">
        <v>252</v>
      </c>
      <c r="B270" s="133">
        <v>252125</v>
      </c>
      <c r="C270" s="133">
        <v>5480</v>
      </c>
      <c r="D270" s="134">
        <v>97.5</v>
      </c>
      <c r="E270" s="135">
        <v>42269</v>
      </c>
      <c r="F270" s="133" t="s">
        <v>62</v>
      </c>
      <c r="G270" s="133" t="s">
        <v>64</v>
      </c>
      <c r="H270" s="133"/>
      <c r="I270" s="133"/>
      <c r="J270" s="133">
        <v>714760</v>
      </c>
      <c r="K270" s="133">
        <v>218653</v>
      </c>
      <c r="L270" s="133"/>
      <c r="M270" s="133"/>
      <c r="N270" s="133"/>
      <c r="O270" s="136"/>
      <c r="P270" s="136"/>
      <c r="Q270" s="133"/>
      <c r="R270" s="133"/>
      <c r="S270" s="133"/>
      <c r="T270" s="133"/>
      <c r="U270" s="133"/>
      <c r="V270" s="133"/>
      <c r="W270" s="133"/>
      <c r="X270" s="133"/>
      <c r="Y270" s="133"/>
      <c r="Z270" s="133"/>
      <c r="AA270" s="133"/>
      <c r="AB270" s="133"/>
      <c r="AC270" s="133"/>
      <c r="AD270" s="133"/>
    </row>
    <row r="271" spans="1:30" s="132" customFormat="1">
      <c r="A271" s="133">
        <v>252</v>
      </c>
      <c r="B271" s="133">
        <v>252125</v>
      </c>
      <c r="C271" s="133">
        <v>5480</v>
      </c>
      <c r="D271" s="134">
        <v>84.5</v>
      </c>
      <c r="E271" s="135">
        <v>42269</v>
      </c>
      <c r="F271" s="133" t="s">
        <v>62</v>
      </c>
      <c r="G271" s="133" t="s">
        <v>64</v>
      </c>
      <c r="H271" s="133"/>
      <c r="I271" s="133"/>
      <c r="J271" s="133">
        <v>714762</v>
      </c>
      <c r="K271" s="133">
        <v>218653</v>
      </c>
      <c r="L271" s="133"/>
      <c r="M271" s="133"/>
      <c r="N271" s="133"/>
      <c r="O271" s="136"/>
      <c r="P271" s="136"/>
      <c r="Q271" s="133"/>
      <c r="R271" s="133"/>
      <c r="S271" s="133"/>
      <c r="T271" s="133"/>
      <c r="U271" s="133"/>
      <c r="V271" s="133"/>
      <c r="W271" s="133"/>
      <c r="X271" s="133"/>
      <c r="Y271" s="133"/>
      <c r="Z271" s="133"/>
      <c r="AA271" s="133"/>
      <c r="AB271" s="133"/>
      <c r="AC271" s="133"/>
      <c r="AD271" s="133"/>
    </row>
    <row r="272" spans="1:30" s="132" customFormat="1">
      <c r="A272" s="133">
        <v>252</v>
      </c>
      <c r="B272" s="133">
        <v>252125</v>
      </c>
      <c r="C272" s="133">
        <v>5490</v>
      </c>
      <c r="D272" s="134">
        <v>112.5</v>
      </c>
      <c r="E272" s="135">
        <v>42269</v>
      </c>
      <c r="F272" s="133" t="s">
        <v>62</v>
      </c>
      <c r="G272" s="133" t="s">
        <v>64</v>
      </c>
      <c r="H272" s="133"/>
      <c r="I272" s="133"/>
      <c r="J272" s="133">
        <v>714763</v>
      </c>
      <c r="K272" s="133">
        <v>218653</v>
      </c>
      <c r="L272" s="133"/>
      <c r="M272" s="133"/>
      <c r="N272" s="133"/>
      <c r="O272" s="136"/>
      <c r="P272" s="136"/>
      <c r="Q272" s="133"/>
      <c r="R272" s="133"/>
      <c r="S272" s="133"/>
      <c r="T272" s="133"/>
      <c r="U272" s="133"/>
      <c r="V272" s="133"/>
      <c r="W272" s="133"/>
      <c r="X272" s="133"/>
      <c r="Y272" s="133"/>
      <c r="Z272" s="133"/>
      <c r="AA272" s="133"/>
      <c r="AB272" s="133"/>
      <c r="AC272" s="133"/>
      <c r="AD272" s="133"/>
    </row>
    <row r="273" spans="1:30" s="132" customFormat="1">
      <c r="A273" s="133">
        <v>252</v>
      </c>
      <c r="B273" s="133">
        <v>252102</v>
      </c>
      <c r="C273" s="133">
        <v>5480</v>
      </c>
      <c r="D273" s="134">
        <v>130</v>
      </c>
      <c r="E273" s="135">
        <v>42273</v>
      </c>
      <c r="F273" s="133" t="s">
        <v>62</v>
      </c>
      <c r="G273" s="133" t="s">
        <v>64</v>
      </c>
      <c r="H273" s="133"/>
      <c r="I273" s="133"/>
      <c r="J273" s="133">
        <v>716007</v>
      </c>
      <c r="K273" s="133">
        <v>218952</v>
      </c>
      <c r="L273" s="133"/>
      <c r="M273" s="133"/>
      <c r="N273" s="133"/>
      <c r="O273" s="136"/>
      <c r="P273" s="136"/>
      <c r="Q273" s="133"/>
      <c r="R273" s="133"/>
      <c r="S273" s="133"/>
      <c r="T273" s="133"/>
      <c r="U273" s="133"/>
      <c r="V273" s="133"/>
      <c r="W273" s="133"/>
      <c r="X273" s="133"/>
      <c r="Y273" s="133"/>
      <c r="Z273" s="133"/>
      <c r="AA273" s="133"/>
      <c r="AB273" s="133"/>
      <c r="AC273" s="133"/>
      <c r="AD273" s="133"/>
    </row>
    <row r="274" spans="1:30" s="132" customFormat="1">
      <c r="A274" s="133">
        <v>252</v>
      </c>
      <c r="B274" s="133">
        <v>252106</v>
      </c>
      <c r="C274" s="133">
        <v>5480</v>
      </c>
      <c r="D274" s="134">
        <v>32.5</v>
      </c>
      <c r="E274" s="135">
        <v>42273</v>
      </c>
      <c r="F274" s="133" t="s">
        <v>62</v>
      </c>
      <c r="G274" s="133" t="s">
        <v>64</v>
      </c>
      <c r="H274" s="133"/>
      <c r="I274" s="133"/>
      <c r="J274" s="133">
        <v>716014</v>
      </c>
      <c r="K274" s="133">
        <v>218952</v>
      </c>
      <c r="L274" s="133"/>
      <c r="M274" s="133"/>
      <c r="N274" s="133"/>
      <c r="O274" s="136"/>
      <c r="P274" s="136"/>
      <c r="Q274" s="133"/>
      <c r="R274" s="133"/>
      <c r="S274" s="133"/>
      <c r="T274" s="133"/>
      <c r="U274" s="133"/>
      <c r="V274" s="133"/>
      <c r="W274" s="133"/>
      <c r="X274" s="133"/>
      <c r="Y274" s="133"/>
      <c r="Z274" s="133"/>
      <c r="AA274" s="133"/>
      <c r="AB274" s="133"/>
      <c r="AC274" s="133"/>
      <c r="AD274" s="133"/>
    </row>
    <row r="275" spans="1:30" s="132" customFormat="1">
      <c r="A275" s="133">
        <v>252</v>
      </c>
      <c r="B275" s="133">
        <v>252106</v>
      </c>
      <c r="C275" s="133">
        <v>5480</v>
      </c>
      <c r="D275" s="134">
        <v>26</v>
      </c>
      <c r="E275" s="135">
        <v>42282</v>
      </c>
      <c r="F275" s="133" t="s">
        <v>62</v>
      </c>
      <c r="G275" s="133" t="s">
        <v>64</v>
      </c>
      <c r="H275" s="133"/>
      <c r="I275" s="133"/>
      <c r="J275" s="133">
        <v>717835</v>
      </c>
      <c r="K275" s="133">
        <v>219674</v>
      </c>
      <c r="L275" s="133"/>
      <c r="M275" s="133"/>
      <c r="N275" s="133"/>
      <c r="O275" s="136"/>
      <c r="P275" s="136"/>
      <c r="Q275" s="133"/>
      <c r="R275" s="133"/>
      <c r="S275" s="133"/>
      <c r="T275" s="133"/>
      <c r="U275" s="133"/>
      <c r="V275" s="133"/>
      <c r="W275" s="133"/>
      <c r="X275" s="133"/>
      <c r="Y275" s="133"/>
      <c r="Z275" s="133"/>
      <c r="AA275" s="133"/>
      <c r="AB275" s="133"/>
      <c r="AC275" s="133"/>
      <c r="AD275" s="133"/>
    </row>
    <row r="276" spans="1:30" s="132" customFormat="1">
      <c r="A276" s="133">
        <v>252</v>
      </c>
      <c r="B276" s="133">
        <v>252125</v>
      </c>
      <c r="C276" s="133">
        <v>5480</v>
      </c>
      <c r="D276" s="134">
        <v>182</v>
      </c>
      <c r="E276" s="135">
        <v>42285</v>
      </c>
      <c r="F276" s="133" t="s">
        <v>62</v>
      </c>
      <c r="G276" s="133" t="s">
        <v>64</v>
      </c>
      <c r="H276" s="133"/>
      <c r="I276" s="133"/>
      <c r="J276" s="133">
        <v>719230</v>
      </c>
      <c r="K276" s="133">
        <v>219980</v>
      </c>
      <c r="L276" s="133"/>
      <c r="M276" s="133"/>
      <c r="N276" s="133"/>
      <c r="O276" s="136"/>
      <c r="P276" s="136"/>
      <c r="Q276" s="133"/>
      <c r="R276" s="133"/>
      <c r="S276" s="133"/>
      <c r="T276" s="133"/>
      <c r="U276" s="133"/>
      <c r="V276" s="133"/>
      <c r="W276" s="133"/>
      <c r="X276" s="133"/>
      <c r="Y276" s="133"/>
      <c r="Z276" s="133"/>
      <c r="AA276" s="133"/>
      <c r="AB276" s="133"/>
      <c r="AC276" s="133"/>
      <c r="AD276" s="133"/>
    </row>
    <row r="277" spans="1:30" s="132" customFormat="1">
      <c r="A277" s="133">
        <v>252</v>
      </c>
      <c r="B277" s="133">
        <v>252106</v>
      </c>
      <c r="C277" s="133">
        <v>5480</v>
      </c>
      <c r="D277" s="141">
        <v>104</v>
      </c>
      <c r="E277" s="135">
        <v>42308</v>
      </c>
      <c r="F277" s="133" t="s">
        <v>62</v>
      </c>
      <c r="G277" s="133" t="s">
        <v>109</v>
      </c>
      <c r="H277" s="133" t="s">
        <v>64</v>
      </c>
      <c r="I277" s="133"/>
      <c r="J277" s="133">
        <v>306314</v>
      </c>
      <c r="K277" s="133">
        <v>222012</v>
      </c>
      <c r="L277" s="133"/>
      <c r="M277" s="133"/>
      <c r="N277" s="133"/>
      <c r="O277" s="136"/>
      <c r="P277" s="136"/>
      <c r="Q277" s="133"/>
      <c r="R277" s="133"/>
      <c r="S277" s="133"/>
      <c r="T277" s="133"/>
      <c r="U277" s="133"/>
      <c r="V277" s="133"/>
      <c r="W277" s="133"/>
      <c r="X277" s="133"/>
      <c r="Y277" s="133"/>
      <c r="Z277" s="133"/>
      <c r="AA277" s="133"/>
      <c r="AB277" s="133"/>
      <c r="AC277" s="133"/>
      <c r="AD277" s="133"/>
    </row>
    <row r="278" spans="1:30" s="132" customFormat="1">
      <c r="A278" s="133">
        <v>252</v>
      </c>
      <c r="B278" s="133">
        <v>252125</v>
      </c>
      <c r="C278" s="133">
        <v>5480</v>
      </c>
      <c r="D278" s="141">
        <v>130</v>
      </c>
      <c r="E278" s="135">
        <v>42308</v>
      </c>
      <c r="F278" s="133" t="s">
        <v>62</v>
      </c>
      <c r="G278" s="133" t="s">
        <v>109</v>
      </c>
      <c r="H278" s="133" t="s">
        <v>64</v>
      </c>
      <c r="I278" s="133"/>
      <c r="J278" s="133">
        <v>306314</v>
      </c>
      <c r="K278" s="133">
        <v>222012</v>
      </c>
      <c r="L278" s="133"/>
      <c r="M278" s="133"/>
      <c r="N278" s="133"/>
      <c r="O278" s="136"/>
      <c r="P278" s="136"/>
      <c r="Q278" s="133"/>
      <c r="R278" s="133"/>
      <c r="S278" s="133"/>
      <c r="T278" s="133"/>
      <c r="U278" s="133"/>
      <c r="V278" s="133"/>
      <c r="W278" s="133"/>
      <c r="X278" s="133"/>
      <c r="Y278" s="133"/>
      <c r="Z278" s="133"/>
      <c r="AA278" s="133"/>
      <c r="AB278" s="133"/>
      <c r="AC278" s="133"/>
      <c r="AD278" s="133"/>
    </row>
    <row r="279" spans="1:30" s="132" customFormat="1">
      <c r="A279" s="133">
        <v>252</v>
      </c>
      <c r="B279" s="133">
        <v>252125</v>
      </c>
      <c r="C279" s="133">
        <v>5480</v>
      </c>
      <c r="D279" s="141">
        <v>84.5</v>
      </c>
      <c r="E279" s="135">
        <v>42308</v>
      </c>
      <c r="F279" s="133" t="s">
        <v>62</v>
      </c>
      <c r="G279" s="133" t="s">
        <v>109</v>
      </c>
      <c r="H279" s="133" t="s">
        <v>64</v>
      </c>
      <c r="I279" s="133"/>
      <c r="J279" s="133">
        <v>306314</v>
      </c>
      <c r="K279" s="133">
        <v>222012</v>
      </c>
      <c r="L279" s="133"/>
      <c r="M279" s="133"/>
      <c r="N279" s="133"/>
      <c r="O279" s="136"/>
      <c r="P279" s="136"/>
      <c r="Q279" s="133"/>
      <c r="R279" s="133"/>
      <c r="S279" s="133"/>
      <c r="T279" s="133"/>
      <c r="U279" s="133"/>
      <c r="V279" s="133"/>
      <c r="W279" s="133"/>
      <c r="X279" s="133"/>
      <c r="Y279" s="133"/>
      <c r="Z279" s="133"/>
      <c r="AA279" s="133"/>
      <c r="AB279" s="133"/>
      <c r="AC279" s="133"/>
      <c r="AD279" s="133"/>
    </row>
    <row r="280" spans="1:30" s="132" customFormat="1">
      <c r="A280" s="133">
        <v>252</v>
      </c>
      <c r="B280" s="133">
        <v>252125</v>
      </c>
      <c r="C280" s="133">
        <v>5480</v>
      </c>
      <c r="D280" s="141">
        <v>65</v>
      </c>
      <c r="E280" s="135">
        <v>42308</v>
      </c>
      <c r="F280" s="133" t="s">
        <v>62</v>
      </c>
      <c r="G280" s="133" t="s">
        <v>109</v>
      </c>
      <c r="H280" s="133" t="s">
        <v>64</v>
      </c>
      <c r="I280" s="133"/>
      <c r="J280" s="133">
        <v>306314</v>
      </c>
      <c r="K280" s="133">
        <v>222012</v>
      </c>
      <c r="L280" s="133"/>
      <c r="M280" s="133"/>
      <c r="N280" s="133"/>
      <c r="O280" s="136"/>
      <c r="P280" s="136"/>
      <c r="Q280" s="133"/>
      <c r="R280" s="133"/>
      <c r="S280" s="133"/>
      <c r="T280" s="133"/>
      <c r="U280" s="133"/>
      <c r="V280" s="133"/>
      <c r="W280" s="133"/>
      <c r="X280" s="133"/>
      <c r="Y280" s="133"/>
      <c r="Z280" s="133"/>
      <c r="AA280" s="133"/>
      <c r="AB280" s="133"/>
      <c r="AC280" s="133"/>
      <c r="AD280" s="133"/>
    </row>
    <row r="281" spans="1:30" s="132" customFormat="1">
      <c r="A281" s="133">
        <v>252</v>
      </c>
      <c r="B281" s="133">
        <v>252106</v>
      </c>
      <c r="C281" s="133">
        <v>5480</v>
      </c>
      <c r="D281" s="141">
        <v>-104</v>
      </c>
      <c r="E281" s="135">
        <v>42309</v>
      </c>
      <c r="F281" s="133" t="s">
        <v>62</v>
      </c>
      <c r="G281" s="133" t="s">
        <v>109</v>
      </c>
      <c r="H281" s="133" t="s">
        <v>64</v>
      </c>
      <c r="I281" s="133"/>
      <c r="J281" s="133">
        <v>306314</v>
      </c>
      <c r="K281" s="133">
        <v>222012</v>
      </c>
      <c r="L281" s="133"/>
      <c r="M281" s="133"/>
      <c r="N281" s="133"/>
      <c r="O281" s="136"/>
      <c r="P281" s="136"/>
      <c r="Q281" s="133"/>
      <c r="R281" s="133"/>
      <c r="S281" s="133"/>
      <c r="T281" s="133"/>
      <c r="U281" s="133"/>
      <c r="V281" s="133"/>
      <c r="W281" s="133"/>
      <c r="X281" s="133"/>
      <c r="Y281" s="133"/>
      <c r="Z281" s="133"/>
      <c r="AA281" s="133"/>
      <c r="AB281" s="133"/>
      <c r="AC281" s="133"/>
      <c r="AD281" s="133"/>
    </row>
    <row r="282" spans="1:30" s="132" customFormat="1">
      <c r="A282" s="133">
        <v>252</v>
      </c>
      <c r="B282" s="133">
        <v>252125</v>
      </c>
      <c r="C282" s="133">
        <v>5480</v>
      </c>
      <c r="D282" s="141">
        <v>-130</v>
      </c>
      <c r="E282" s="135">
        <v>42309</v>
      </c>
      <c r="F282" s="133" t="s">
        <v>62</v>
      </c>
      <c r="G282" s="133" t="s">
        <v>109</v>
      </c>
      <c r="H282" s="133" t="s">
        <v>64</v>
      </c>
      <c r="I282" s="133"/>
      <c r="J282" s="133">
        <v>306314</v>
      </c>
      <c r="K282" s="133">
        <v>222012</v>
      </c>
      <c r="L282" s="133"/>
      <c r="M282" s="133"/>
      <c r="N282" s="133"/>
      <c r="O282" s="136"/>
      <c r="P282" s="136"/>
      <c r="Q282" s="133"/>
      <c r="R282" s="133"/>
      <c r="S282" s="133"/>
      <c r="T282" s="133"/>
      <c r="U282" s="133"/>
      <c r="V282" s="133"/>
      <c r="W282" s="133"/>
      <c r="X282" s="133"/>
      <c r="Y282" s="133"/>
      <c r="Z282" s="133"/>
      <c r="AA282" s="133"/>
      <c r="AB282" s="133"/>
      <c r="AC282" s="133"/>
      <c r="AD282" s="133"/>
    </row>
    <row r="283" spans="1:30" s="132" customFormat="1">
      <c r="A283" s="133">
        <v>252</v>
      </c>
      <c r="B283" s="133">
        <v>252125</v>
      </c>
      <c r="C283" s="133">
        <v>5480</v>
      </c>
      <c r="D283" s="141">
        <v>-84.5</v>
      </c>
      <c r="E283" s="135">
        <v>42309</v>
      </c>
      <c r="F283" s="133" t="s">
        <v>62</v>
      </c>
      <c r="G283" s="133" t="s">
        <v>109</v>
      </c>
      <c r="H283" s="133" t="s">
        <v>64</v>
      </c>
      <c r="I283" s="133"/>
      <c r="J283" s="133">
        <v>306314</v>
      </c>
      <c r="K283" s="133">
        <v>222012</v>
      </c>
      <c r="L283" s="133"/>
      <c r="M283" s="133"/>
      <c r="N283" s="133"/>
      <c r="O283" s="136"/>
      <c r="P283" s="136"/>
      <c r="Q283" s="133"/>
      <c r="R283" s="133"/>
      <c r="S283" s="133"/>
      <c r="T283" s="133"/>
      <c r="U283" s="133"/>
      <c r="V283" s="133"/>
      <c r="W283" s="133"/>
      <c r="X283" s="133"/>
      <c r="Y283" s="133"/>
      <c r="Z283" s="133"/>
      <c r="AA283" s="133"/>
      <c r="AB283" s="133"/>
      <c r="AC283" s="133"/>
      <c r="AD283" s="133"/>
    </row>
    <row r="284" spans="1:30" s="132" customFormat="1">
      <c r="A284" s="133">
        <v>252</v>
      </c>
      <c r="B284" s="133">
        <v>252125</v>
      </c>
      <c r="C284" s="133">
        <v>5480</v>
      </c>
      <c r="D284" s="141">
        <v>-65</v>
      </c>
      <c r="E284" s="135">
        <v>42309</v>
      </c>
      <c r="F284" s="133" t="s">
        <v>62</v>
      </c>
      <c r="G284" s="133" t="s">
        <v>109</v>
      </c>
      <c r="H284" s="133" t="s">
        <v>64</v>
      </c>
      <c r="I284" s="133"/>
      <c r="J284" s="133">
        <v>306314</v>
      </c>
      <c r="K284" s="133">
        <v>222012</v>
      </c>
      <c r="L284" s="133"/>
      <c r="M284" s="133"/>
      <c r="N284" s="133"/>
      <c r="O284" s="136"/>
      <c r="P284" s="136"/>
      <c r="Q284" s="133"/>
      <c r="R284" s="133"/>
      <c r="S284" s="133"/>
      <c r="T284" s="133"/>
      <c r="U284" s="133"/>
      <c r="V284" s="133"/>
      <c r="W284" s="133"/>
      <c r="X284" s="133"/>
      <c r="Y284" s="133"/>
      <c r="Z284" s="133"/>
      <c r="AA284" s="133"/>
      <c r="AB284" s="133"/>
      <c r="AC284" s="133"/>
      <c r="AD284" s="133"/>
    </row>
    <row r="285" spans="1:30" s="132" customFormat="1">
      <c r="A285" s="133">
        <v>252</v>
      </c>
      <c r="B285" s="133">
        <v>252106</v>
      </c>
      <c r="C285" s="133">
        <v>5480</v>
      </c>
      <c r="D285" s="134">
        <v>104</v>
      </c>
      <c r="E285" s="135">
        <v>42310</v>
      </c>
      <c r="F285" s="133" t="s">
        <v>62</v>
      </c>
      <c r="G285" s="133" t="s">
        <v>64</v>
      </c>
      <c r="H285" s="133"/>
      <c r="I285" s="133"/>
      <c r="J285" s="133">
        <v>724335</v>
      </c>
      <c r="K285" s="133">
        <v>221644</v>
      </c>
      <c r="L285" s="133"/>
      <c r="M285" s="133"/>
      <c r="N285" s="133"/>
      <c r="O285" s="136"/>
      <c r="P285" s="136"/>
      <c r="Q285" s="133"/>
      <c r="R285" s="133"/>
      <c r="S285" s="133"/>
      <c r="T285" s="133"/>
      <c r="U285" s="133"/>
      <c r="V285" s="133"/>
      <c r="W285" s="133"/>
      <c r="X285" s="133"/>
      <c r="Y285" s="133"/>
      <c r="Z285" s="133"/>
      <c r="AA285" s="133"/>
      <c r="AB285" s="133"/>
      <c r="AC285" s="133"/>
      <c r="AD285" s="133"/>
    </row>
    <row r="286" spans="1:30" s="132" customFormat="1">
      <c r="A286" s="133">
        <v>252</v>
      </c>
      <c r="B286" s="133">
        <v>252125</v>
      </c>
      <c r="C286" s="133">
        <v>5480</v>
      </c>
      <c r="D286" s="137">
        <v>130</v>
      </c>
      <c r="E286" s="138">
        <v>42310</v>
      </c>
      <c r="F286" s="139" t="s">
        <v>62</v>
      </c>
      <c r="G286" s="139" t="s">
        <v>64</v>
      </c>
      <c r="H286" s="139"/>
      <c r="I286" s="139"/>
      <c r="J286" s="139">
        <v>724336</v>
      </c>
      <c r="K286" s="139">
        <v>221644</v>
      </c>
      <c r="L286" s="133"/>
      <c r="M286" s="133"/>
      <c r="N286" s="133"/>
      <c r="O286" s="136"/>
      <c r="P286" s="136"/>
      <c r="Q286" s="133"/>
      <c r="R286" s="133"/>
      <c r="S286" s="133"/>
      <c r="T286" s="133"/>
      <c r="U286" s="133"/>
      <c r="V286" s="133"/>
      <c r="W286" s="133"/>
      <c r="X286" s="133"/>
      <c r="Y286" s="133"/>
      <c r="Z286" s="133"/>
      <c r="AA286" s="133"/>
      <c r="AB286" s="133"/>
      <c r="AC286" s="133"/>
      <c r="AD286" s="133"/>
    </row>
    <row r="287" spans="1:30" s="132" customFormat="1">
      <c r="A287" s="133">
        <v>252</v>
      </c>
      <c r="B287" s="133">
        <v>252125</v>
      </c>
      <c r="C287" s="133">
        <v>5480</v>
      </c>
      <c r="D287" s="134">
        <v>84.5</v>
      </c>
      <c r="E287" s="135">
        <v>42310</v>
      </c>
      <c r="F287" s="133" t="s">
        <v>62</v>
      </c>
      <c r="G287" s="133" t="s">
        <v>64</v>
      </c>
      <c r="H287" s="133"/>
      <c r="I287" s="133"/>
      <c r="J287" s="133">
        <v>724337</v>
      </c>
      <c r="K287" s="133">
        <v>221644</v>
      </c>
      <c r="L287" s="133"/>
      <c r="M287" s="133"/>
      <c r="N287" s="133"/>
      <c r="O287" s="136"/>
      <c r="P287" s="136"/>
      <c r="Q287" s="133"/>
      <c r="R287" s="133"/>
      <c r="S287" s="133"/>
      <c r="T287" s="133"/>
      <c r="U287" s="133"/>
      <c r="V287" s="133"/>
      <c r="W287" s="133"/>
      <c r="X287" s="133"/>
      <c r="Y287" s="133"/>
      <c r="Z287" s="133"/>
      <c r="AA287" s="133"/>
      <c r="AB287" s="133"/>
      <c r="AC287" s="133"/>
      <c r="AD287" s="133"/>
    </row>
    <row r="288" spans="1:30" s="132" customFormat="1">
      <c r="A288" s="133">
        <v>252</v>
      </c>
      <c r="B288" s="133">
        <v>252125</v>
      </c>
      <c r="C288" s="133">
        <v>5480</v>
      </c>
      <c r="D288" s="134">
        <v>65</v>
      </c>
      <c r="E288" s="135">
        <v>42310</v>
      </c>
      <c r="F288" s="133" t="s">
        <v>62</v>
      </c>
      <c r="G288" s="133" t="s">
        <v>64</v>
      </c>
      <c r="H288" s="133"/>
      <c r="I288" s="133"/>
      <c r="J288" s="133">
        <v>724339</v>
      </c>
      <c r="K288" s="133">
        <v>221644</v>
      </c>
      <c r="L288" s="133"/>
      <c r="M288" s="133"/>
      <c r="N288" s="133"/>
      <c r="O288" s="136"/>
      <c r="P288" s="136"/>
      <c r="Q288" s="133"/>
      <c r="R288" s="133"/>
      <c r="S288" s="133"/>
      <c r="T288" s="133"/>
      <c r="U288" s="133"/>
      <c r="V288" s="133"/>
      <c r="W288" s="133"/>
      <c r="X288" s="133"/>
      <c r="Y288" s="133"/>
      <c r="Z288" s="133"/>
      <c r="AA288" s="133"/>
      <c r="AB288" s="133"/>
      <c r="AC288" s="133"/>
      <c r="AD288" s="133"/>
    </row>
    <row r="289" spans="1:30" s="132" customFormat="1">
      <c r="A289" s="133">
        <v>252</v>
      </c>
      <c r="B289" s="133">
        <v>252125</v>
      </c>
      <c r="C289" s="133">
        <v>5490</v>
      </c>
      <c r="D289" s="134">
        <v>939.27</v>
      </c>
      <c r="E289" s="135">
        <v>42313</v>
      </c>
      <c r="F289" s="133" t="s">
        <v>62</v>
      </c>
      <c r="G289" s="133" t="s">
        <v>104</v>
      </c>
      <c r="H289" s="133" t="s">
        <v>110</v>
      </c>
      <c r="I289" s="133"/>
      <c r="J289" s="133">
        <v>209695</v>
      </c>
      <c r="K289" s="133">
        <v>222211</v>
      </c>
      <c r="L289" s="133"/>
      <c r="M289" s="133"/>
      <c r="N289" s="133"/>
      <c r="O289" s="136"/>
      <c r="P289" s="136"/>
      <c r="Q289" s="133"/>
      <c r="R289" s="133"/>
      <c r="S289" s="133"/>
      <c r="T289" s="133"/>
      <c r="U289" s="133"/>
      <c r="V289" s="133"/>
      <c r="W289" s="133"/>
      <c r="X289" s="133"/>
      <c r="Y289" s="133"/>
      <c r="Z289" s="133"/>
      <c r="AA289" s="133"/>
      <c r="AB289" s="133"/>
      <c r="AC289" s="133"/>
      <c r="AD289" s="133"/>
    </row>
    <row r="290" spans="1:30" s="132" customFormat="1">
      <c r="A290" s="133">
        <v>252</v>
      </c>
      <c r="B290" s="133">
        <v>252125</v>
      </c>
      <c r="C290" s="133">
        <v>5480</v>
      </c>
      <c r="D290" s="134">
        <v>175.5</v>
      </c>
      <c r="E290" s="135">
        <v>42320</v>
      </c>
      <c r="F290" s="133" t="s">
        <v>62</v>
      </c>
      <c r="G290" s="133" t="s">
        <v>64</v>
      </c>
      <c r="H290" s="133"/>
      <c r="I290" s="133"/>
      <c r="J290" s="133">
        <v>727421</v>
      </c>
      <c r="K290" s="133">
        <v>222740</v>
      </c>
      <c r="L290" s="133"/>
      <c r="M290" s="133"/>
      <c r="N290" s="133"/>
      <c r="O290" s="136"/>
      <c r="P290" s="136"/>
      <c r="Q290" s="133"/>
      <c r="R290" s="133"/>
      <c r="S290" s="133"/>
      <c r="T290" s="133"/>
      <c r="U290" s="133"/>
      <c r="V290" s="133"/>
      <c r="W290" s="133"/>
      <c r="X290" s="133"/>
      <c r="Y290" s="133"/>
      <c r="Z290" s="133"/>
      <c r="AA290" s="133"/>
      <c r="AB290" s="133"/>
      <c r="AC290" s="133"/>
      <c r="AD290" s="133"/>
    </row>
    <row r="291" spans="1:30" s="132" customFormat="1">
      <c r="A291" s="133">
        <v>252</v>
      </c>
      <c r="B291" s="133">
        <v>252106</v>
      </c>
      <c r="C291" s="133">
        <v>5480</v>
      </c>
      <c r="D291" s="134">
        <v>58.5</v>
      </c>
      <c r="E291" s="135">
        <v>42329</v>
      </c>
      <c r="F291" s="133" t="s">
        <v>62</v>
      </c>
      <c r="G291" s="133" t="s">
        <v>64</v>
      </c>
      <c r="H291" s="133"/>
      <c r="I291" s="133"/>
      <c r="J291" s="133">
        <v>729535</v>
      </c>
      <c r="K291" s="133">
        <v>223352</v>
      </c>
      <c r="L291" s="133"/>
      <c r="M291" s="133"/>
      <c r="N291" s="133"/>
      <c r="O291" s="136"/>
      <c r="P291" s="136"/>
      <c r="Q291" s="133"/>
      <c r="R291" s="133"/>
      <c r="S291" s="133"/>
      <c r="T291" s="133"/>
      <c r="U291" s="133"/>
      <c r="V291" s="133"/>
      <c r="W291" s="133"/>
      <c r="X291" s="133"/>
      <c r="Y291" s="133"/>
      <c r="Z291" s="133"/>
      <c r="AA291" s="133"/>
      <c r="AB291" s="133"/>
      <c r="AC291" s="133"/>
      <c r="AD291" s="133"/>
    </row>
    <row r="292" spans="1:30" s="132" customFormat="1">
      <c r="A292" s="133">
        <v>252</v>
      </c>
      <c r="B292" s="133">
        <v>252106</v>
      </c>
      <c r="C292" s="133">
        <v>5480</v>
      </c>
      <c r="D292" s="134">
        <v>91</v>
      </c>
      <c r="E292" s="135">
        <v>42329</v>
      </c>
      <c r="F292" s="133" t="s">
        <v>62</v>
      </c>
      <c r="G292" s="133" t="s">
        <v>64</v>
      </c>
      <c r="H292" s="133"/>
      <c r="I292" s="133"/>
      <c r="J292" s="133">
        <v>729536</v>
      </c>
      <c r="K292" s="133">
        <v>223352</v>
      </c>
      <c r="L292" s="133"/>
      <c r="M292" s="133"/>
      <c r="N292" s="133"/>
      <c r="O292" s="136"/>
      <c r="P292" s="136"/>
      <c r="Q292" s="133"/>
      <c r="R292" s="133"/>
      <c r="S292" s="133"/>
      <c r="T292" s="133"/>
      <c r="U292" s="133"/>
      <c r="V292" s="133"/>
      <c r="W292" s="133"/>
      <c r="X292" s="133"/>
      <c r="Y292" s="133"/>
      <c r="Z292" s="133"/>
      <c r="AA292" s="133"/>
      <c r="AB292" s="133"/>
      <c r="AC292" s="133"/>
      <c r="AD292" s="133"/>
    </row>
    <row r="293" spans="1:30" s="132" customFormat="1">
      <c r="A293" s="133">
        <v>252</v>
      </c>
      <c r="B293" s="133">
        <v>252125</v>
      </c>
      <c r="C293" s="133">
        <v>5480</v>
      </c>
      <c r="D293" s="134">
        <v>45.5</v>
      </c>
      <c r="E293" s="135">
        <v>42329</v>
      </c>
      <c r="F293" s="133" t="s">
        <v>62</v>
      </c>
      <c r="G293" s="133" t="s">
        <v>64</v>
      </c>
      <c r="H293" s="133"/>
      <c r="I293" s="133"/>
      <c r="J293" s="133">
        <v>729531</v>
      </c>
      <c r="K293" s="133">
        <v>223352</v>
      </c>
      <c r="L293" s="133"/>
      <c r="M293" s="133"/>
      <c r="N293" s="133"/>
      <c r="O293" s="136"/>
      <c r="P293" s="136"/>
      <c r="Q293" s="133"/>
      <c r="R293" s="133"/>
      <c r="S293" s="133"/>
      <c r="T293" s="133"/>
      <c r="U293" s="133"/>
      <c r="V293" s="133"/>
      <c r="W293" s="133"/>
      <c r="X293" s="133"/>
      <c r="Y293" s="133"/>
      <c r="Z293" s="133"/>
      <c r="AA293" s="133"/>
      <c r="AB293" s="133"/>
      <c r="AC293" s="133"/>
      <c r="AD293" s="133"/>
    </row>
    <row r="294" spans="1:30" s="132" customFormat="1">
      <c r="A294" s="133">
        <v>252</v>
      </c>
      <c r="B294" s="133">
        <v>252125</v>
      </c>
      <c r="C294" s="133">
        <v>5480</v>
      </c>
      <c r="D294" s="134">
        <v>195</v>
      </c>
      <c r="E294" s="135">
        <v>42329</v>
      </c>
      <c r="F294" s="133" t="s">
        <v>62</v>
      </c>
      <c r="G294" s="133" t="s">
        <v>64</v>
      </c>
      <c r="H294" s="133"/>
      <c r="I294" s="133"/>
      <c r="J294" s="133">
        <v>729532</v>
      </c>
      <c r="K294" s="133">
        <v>223352</v>
      </c>
      <c r="L294" s="133"/>
      <c r="M294" s="133"/>
      <c r="N294" s="133"/>
      <c r="O294" s="136"/>
      <c r="P294" s="136"/>
      <c r="Q294" s="133"/>
      <c r="R294" s="133"/>
      <c r="S294" s="133"/>
      <c r="T294" s="133"/>
      <c r="U294" s="133"/>
      <c r="V294" s="133"/>
      <c r="W294" s="133"/>
      <c r="X294" s="133"/>
      <c r="Y294" s="133"/>
      <c r="Z294" s="133"/>
      <c r="AA294" s="133"/>
      <c r="AB294" s="133"/>
      <c r="AC294" s="133"/>
      <c r="AD294" s="133"/>
    </row>
    <row r="295" spans="1:30" s="132" customFormat="1">
      <c r="A295" s="133">
        <v>252</v>
      </c>
      <c r="B295" s="133">
        <v>252125</v>
      </c>
      <c r="C295" s="133">
        <v>5480</v>
      </c>
      <c r="D295" s="134">
        <v>65</v>
      </c>
      <c r="E295" s="135">
        <v>42329</v>
      </c>
      <c r="F295" s="133" t="s">
        <v>62</v>
      </c>
      <c r="G295" s="133" t="s">
        <v>64</v>
      </c>
      <c r="H295" s="133"/>
      <c r="I295" s="133"/>
      <c r="J295" s="133">
        <v>729533</v>
      </c>
      <c r="K295" s="133">
        <v>223352</v>
      </c>
      <c r="L295" s="133"/>
      <c r="M295" s="133"/>
      <c r="N295" s="133"/>
      <c r="O295" s="136"/>
      <c r="P295" s="136"/>
      <c r="Q295" s="133"/>
      <c r="R295" s="133"/>
      <c r="S295" s="133"/>
      <c r="T295" s="133"/>
      <c r="U295" s="133"/>
      <c r="V295" s="133"/>
      <c r="W295" s="133"/>
      <c r="X295" s="133"/>
      <c r="Y295" s="133"/>
      <c r="Z295" s="133"/>
      <c r="AA295" s="133"/>
      <c r="AB295" s="133"/>
      <c r="AC295" s="133"/>
      <c r="AD295" s="133"/>
    </row>
    <row r="296" spans="1:30" s="132" customFormat="1">
      <c r="A296" s="133">
        <v>252</v>
      </c>
      <c r="B296" s="133">
        <v>252106</v>
      </c>
      <c r="C296" s="133">
        <v>5480</v>
      </c>
      <c r="D296" s="134">
        <v>64</v>
      </c>
      <c r="E296" s="135">
        <v>42338</v>
      </c>
      <c r="F296" s="133" t="s">
        <v>62</v>
      </c>
      <c r="G296" s="133" t="s">
        <v>111</v>
      </c>
      <c r="H296" s="133" t="s">
        <v>79</v>
      </c>
      <c r="I296" s="133"/>
      <c r="J296" s="133">
        <v>306590</v>
      </c>
      <c r="K296" s="133">
        <v>224151</v>
      </c>
      <c r="L296" s="133"/>
      <c r="M296" s="133"/>
      <c r="N296" s="133"/>
      <c r="O296" s="136"/>
      <c r="P296" s="136"/>
      <c r="Q296" s="133"/>
      <c r="R296" s="133"/>
      <c r="S296" s="133"/>
      <c r="T296" s="133"/>
      <c r="U296" s="133"/>
      <c r="V296" s="133"/>
      <c r="W296" s="133"/>
      <c r="X296" s="133"/>
      <c r="Y296" s="133"/>
      <c r="Z296" s="133"/>
      <c r="AA296" s="133"/>
      <c r="AB296" s="133"/>
      <c r="AC296" s="133"/>
      <c r="AD296" s="133"/>
    </row>
    <row r="297" spans="1:30" s="132" customFormat="1">
      <c r="A297" s="133">
        <v>252</v>
      </c>
      <c r="B297" s="133">
        <v>252106</v>
      </c>
      <c r="C297" s="133">
        <v>5480</v>
      </c>
      <c r="D297" s="134">
        <v>64</v>
      </c>
      <c r="E297" s="135">
        <v>42338</v>
      </c>
      <c r="F297" s="133" t="s">
        <v>62</v>
      </c>
      <c r="G297" s="133" t="s">
        <v>111</v>
      </c>
      <c r="H297" s="133" t="s">
        <v>79</v>
      </c>
      <c r="I297" s="133"/>
      <c r="J297" s="133">
        <v>306590</v>
      </c>
      <c r="K297" s="133">
        <v>224151</v>
      </c>
      <c r="L297" s="133"/>
      <c r="M297" s="133"/>
      <c r="N297" s="133"/>
      <c r="O297" s="136"/>
      <c r="P297" s="136"/>
      <c r="Q297" s="133"/>
      <c r="R297" s="133"/>
      <c r="S297" s="133"/>
      <c r="T297" s="133"/>
      <c r="U297" s="133"/>
      <c r="V297" s="133"/>
      <c r="W297" s="133"/>
      <c r="X297" s="133"/>
      <c r="Y297" s="133"/>
      <c r="Z297" s="133"/>
      <c r="AA297" s="133"/>
      <c r="AB297" s="133"/>
      <c r="AC297" s="133"/>
      <c r="AD297" s="133"/>
    </row>
    <row r="298" spans="1:30" s="132" customFormat="1">
      <c r="A298" s="133">
        <v>252</v>
      </c>
      <c r="B298" s="133">
        <v>252125</v>
      </c>
      <c r="C298" s="133">
        <v>5480</v>
      </c>
      <c r="D298" s="134">
        <v>235.75</v>
      </c>
      <c r="E298" s="135">
        <v>42338</v>
      </c>
      <c r="F298" s="133" t="s">
        <v>62</v>
      </c>
      <c r="G298" s="133" t="s">
        <v>111</v>
      </c>
      <c r="H298" s="133" t="s">
        <v>79</v>
      </c>
      <c r="I298" s="133"/>
      <c r="J298" s="133">
        <v>306590</v>
      </c>
      <c r="K298" s="133">
        <v>224151</v>
      </c>
      <c r="L298" s="133"/>
      <c r="M298" s="133"/>
      <c r="N298" s="133"/>
      <c r="O298" s="136"/>
      <c r="P298" s="136"/>
      <c r="Q298" s="133"/>
      <c r="R298" s="133"/>
      <c r="S298" s="133"/>
      <c r="T298" s="133"/>
      <c r="U298" s="133"/>
      <c r="V298" s="133"/>
      <c r="W298" s="133"/>
      <c r="X298" s="133"/>
      <c r="Y298" s="133"/>
      <c r="Z298" s="133"/>
      <c r="AA298" s="133"/>
      <c r="AB298" s="133"/>
      <c r="AC298" s="133"/>
      <c r="AD298" s="133"/>
    </row>
    <row r="299" spans="1:30" s="132" customFormat="1">
      <c r="A299" s="133">
        <v>252</v>
      </c>
      <c r="B299" s="133">
        <v>252125</v>
      </c>
      <c r="C299" s="133">
        <v>5480</v>
      </c>
      <c r="D299" s="134">
        <v>131.5</v>
      </c>
      <c r="E299" s="135">
        <v>42338</v>
      </c>
      <c r="F299" s="133" t="s">
        <v>62</v>
      </c>
      <c r="G299" s="133" t="s">
        <v>111</v>
      </c>
      <c r="H299" s="133" t="s">
        <v>79</v>
      </c>
      <c r="I299" s="133"/>
      <c r="J299" s="133">
        <v>306590</v>
      </c>
      <c r="K299" s="133">
        <v>224151</v>
      </c>
      <c r="L299" s="133"/>
      <c r="M299" s="133"/>
      <c r="N299" s="133"/>
      <c r="O299" s="136"/>
      <c r="P299" s="136"/>
      <c r="Q299" s="133"/>
      <c r="R299" s="133"/>
      <c r="S299" s="133"/>
      <c r="T299" s="133"/>
      <c r="U299" s="133"/>
      <c r="V299" s="133"/>
      <c r="W299" s="133"/>
      <c r="X299" s="133"/>
      <c r="Y299" s="133"/>
      <c r="Z299" s="133"/>
      <c r="AA299" s="133"/>
      <c r="AB299" s="133"/>
      <c r="AC299" s="133"/>
      <c r="AD299" s="133"/>
    </row>
    <row r="300" spans="1:30" s="132" customFormat="1">
      <c r="A300" s="133">
        <v>252</v>
      </c>
      <c r="B300" s="133">
        <v>252125</v>
      </c>
      <c r="C300" s="133">
        <v>5480</v>
      </c>
      <c r="D300" s="134">
        <v>100.75</v>
      </c>
      <c r="E300" s="135">
        <v>42338</v>
      </c>
      <c r="F300" s="133" t="s">
        <v>62</v>
      </c>
      <c r="G300" s="133" t="s">
        <v>111</v>
      </c>
      <c r="H300" s="133" t="s">
        <v>79</v>
      </c>
      <c r="I300" s="133"/>
      <c r="J300" s="133">
        <v>306590</v>
      </c>
      <c r="K300" s="133">
        <v>224151</v>
      </c>
      <c r="L300" s="133"/>
      <c r="M300" s="133"/>
      <c r="N300" s="133"/>
      <c r="O300" s="136"/>
      <c r="P300" s="136"/>
      <c r="Q300" s="133"/>
      <c r="R300" s="133"/>
      <c r="S300" s="133"/>
      <c r="T300" s="133"/>
      <c r="U300" s="133"/>
      <c r="V300" s="133"/>
      <c r="W300" s="133"/>
      <c r="X300" s="133"/>
      <c r="Y300" s="133"/>
      <c r="Z300" s="133"/>
      <c r="AA300" s="133"/>
      <c r="AB300" s="133"/>
      <c r="AC300" s="133"/>
      <c r="AD300" s="133"/>
    </row>
    <row r="301" spans="1:30" s="132" customFormat="1">
      <c r="A301" s="133">
        <v>252</v>
      </c>
      <c r="B301" s="133">
        <v>252106</v>
      </c>
      <c r="C301" s="133">
        <v>5480</v>
      </c>
      <c r="D301" s="141">
        <v>-64</v>
      </c>
      <c r="E301" s="135">
        <v>42339</v>
      </c>
      <c r="F301" s="133" t="s">
        <v>62</v>
      </c>
      <c r="G301" s="133" t="s">
        <v>111</v>
      </c>
      <c r="H301" s="133" t="s">
        <v>79</v>
      </c>
      <c r="I301" s="133"/>
      <c r="J301" s="133">
        <v>306590</v>
      </c>
      <c r="K301" s="133">
        <v>224151</v>
      </c>
      <c r="L301" s="133"/>
      <c r="M301" s="133"/>
      <c r="N301" s="133"/>
      <c r="O301" s="136"/>
      <c r="P301" s="136"/>
      <c r="Q301" s="133"/>
      <c r="R301" s="133"/>
      <c r="S301" s="133"/>
      <c r="T301" s="133"/>
      <c r="U301" s="133"/>
      <c r="V301" s="133"/>
      <c r="W301" s="133"/>
      <c r="X301" s="133"/>
      <c r="Y301" s="133"/>
      <c r="Z301" s="133"/>
      <c r="AA301" s="133"/>
      <c r="AB301" s="133"/>
      <c r="AC301" s="133"/>
      <c r="AD301" s="133"/>
    </row>
    <row r="302" spans="1:30" s="132" customFormat="1">
      <c r="A302" s="133">
        <v>252</v>
      </c>
      <c r="B302" s="133">
        <v>252106</v>
      </c>
      <c r="C302" s="133">
        <v>5480</v>
      </c>
      <c r="D302" s="141">
        <v>-64</v>
      </c>
      <c r="E302" s="135">
        <v>42339</v>
      </c>
      <c r="F302" s="133" t="s">
        <v>62</v>
      </c>
      <c r="G302" s="133" t="s">
        <v>111</v>
      </c>
      <c r="H302" s="133" t="s">
        <v>79</v>
      </c>
      <c r="I302" s="133"/>
      <c r="J302" s="133">
        <v>306590</v>
      </c>
      <c r="K302" s="133">
        <v>224151</v>
      </c>
      <c r="L302" s="133"/>
      <c r="M302" s="133"/>
      <c r="N302" s="133"/>
      <c r="O302" s="136"/>
      <c r="P302" s="136"/>
      <c r="Q302" s="133"/>
      <c r="R302" s="133"/>
      <c r="S302" s="133"/>
      <c r="T302" s="133"/>
      <c r="U302" s="133"/>
      <c r="V302" s="133"/>
      <c r="W302" s="133"/>
      <c r="X302" s="133"/>
      <c r="Y302" s="133"/>
      <c r="Z302" s="133"/>
      <c r="AA302" s="133"/>
      <c r="AB302" s="133"/>
      <c r="AC302" s="133"/>
      <c r="AD302" s="133"/>
    </row>
    <row r="303" spans="1:30" s="132" customFormat="1">
      <c r="A303" s="133">
        <v>252</v>
      </c>
      <c r="B303" s="133">
        <v>252125</v>
      </c>
      <c r="C303" s="133">
        <v>5480</v>
      </c>
      <c r="D303" s="141">
        <v>-235.75</v>
      </c>
      <c r="E303" s="135">
        <v>42339</v>
      </c>
      <c r="F303" s="133" t="s">
        <v>62</v>
      </c>
      <c r="G303" s="133" t="s">
        <v>111</v>
      </c>
      <c r="H303" s="133" t="s">
        <v>79</v>
      </c>
      <c r="I303" s="133"/>
      <c r="J303" s="133">
        <v>306590</v>
      </c>
      <c r="K303" s="133">
        <v>224151</v>
      </c>
      <c r="L303" s="133"/>
      <c r="M303" s="133"/>
      <c r="N303" s="133"/>
      <c r="O303" s="136"/>
      <c r="P303" s="136"/>
      <c r="Q303" s="133"/>
      <c r="R303" s="133"/>
      <c r="S303" s="133"/>
      <c r="T303" s="133"/>
      <c r="U303" s="133"/>
      <c r="V303" s="133"/>
      <c r="W303" s="133"/>
      <c r="X303" s="133"/>
      <c r="Y303" s="133"/>
      <c r="Z303" s="133"/>
      <c r="AA303" s="133"/>
      <c r="AB303" s="133"/>
      <c r="AC303" s="133"/>
      <c r="AD303" s="133"/>
    </row>
    <row r="304" spans="1:30" s="132" customFormat="1">
      <c r="A304" s="133">
        <v>252</v>
      </c>
      <c r="B304" s="133">
        <v>252125</v>
      </c>
      <c r="C304" s="133">
        <v>5480</v>
      </c>
      <c r="D304" s="141">
        <v>-131.5</v>
      </c>
      <c r="E304" s="135">
        <v>42339</v>
      </c>
      <c r="F304" s="133" t="s">
        <v>62</v>
      </c>
      <c r="G304" s="133" t="s">
        <v>111</v>
      </c>
      <c r="H304" s="133" t="s">
        <v>79</v>
      </c>
      <c r="I304" s="133"/>
      <c r="J304" s="133">
        <v>306590</v>
      </c>
      <c r="K304" s="133">
        <v>224151</v>
      </c>
      <c r="L304" s="133"/>
      <c r="M304" s="133"/>
      <c r="N304" s="133"/>
      <c r="O304" s="136"/>
      <c r="P304" s="136"/>
      <c r="Q304" s="133"/>
      <c r="R304" s="133"/>
      <c r="S304" s="133"/>
      <c r="T304" s="133"/>
      <c r="U304" s="133"/>
      <c r="V304" s="133"/>
      <c r="W304" s="133"/>
      <c r="X304" s="133"/>
      <c r="Y304" s="133"/>
      <c r="Z304" s="133"/>
      <c r="AA304" s="133"/>
      <c r="AB304" s="133"/>
      <c r="AC304" s="133"/>
      <c r="AD304" s="133"/>
    </row>
    <row r="305" spans="1:30" s="132" customFormat="1">
      <c r="A305" s="133">
        <v>252</v>
      </c>
      <c r="B305" s="133">
        <v>252125</v>
      </c>
      <c r="C305" s="133">
        <v>5480</v>
      </c>
      <c r="D305" s="141">
        <v>-100.75</v>
      </c>
      <c r="E305" s="135">
        <v>42339</v>
      </c>
      <c r="F305" s="133" t="s">
        <v>62</v>
      </c>
      <c r="G305" s="133" t="s">
        <v>111</v>
      </c>
      <c r="H305" s="133" t="s">
        <v>79</v>
      </c>
      <c r="I305" s="133"/>
      <c r="J305" s="133">
        <v>306590</v>
      </c>
      <c r="K305" s="133">
        <v>224151</v>
      </c>
      <c r="L305" s="133"/>
      <c r="M305" s="133"/>
      <c r="N305" s="133"/>
      <c r="O305" s="136"/>
      <c r="P305" s="136"/>
      <c r="Q305" s="133"/>
      <c r="R305" s="133"/>
      <c r="S305" s="133"/>
      <c r="T305" s="133"/>
      <c r="U305" s="133"/>
      <c r="V305" s="133"/>
      <c r="W305" s="133"/>
      <c r="X305" s="133"/>
      <c r="Y305" s="133"/>
      <c r="Z305" s="133"/>
      <c r="AA305" s="133"/>
      <c r="AB305" s="133"/>
      <c r="AC305" s="133"/>
      <c r="AD305" s="133"/>
    </row>
    <row r="306" spans="1:30" s="132" customFormat="1">
      <c r="A306" s="133">
        <v>252</v>
      </c>
      <c r="B306" s="133">
        <v>252106</v>
      </c>
      <c r="C306" s="133">
        <v>5480</v>
      </c>
      <c r="D306" s="141">
        <v>64</v>
      </c>
      <c r="E306" s="135">
        <v>42340</v>
      </c>
      <c r="F306" s="133" t="s">
        <v>62</v>
      </c>
      <c r="G306" s="133" t="s">
        <v>79</v>
      </c>
      <c r="H306" s="133"/>
      <c r="I306" s="133"/>
      <c r="J306" s="133">
        <v>731167</v>
      </c>
      <c r="K306" s="133">
        <v>223952</v>
      </c>
      <c r="L306" s="133"/>
      <c r="M306" s="133"/>
      <c r="N306" s="133"/>
      <c r="O306" s="136"/>
      <c r="P306" s="136"/>
      <c r="Q306" s="133"/>
      <c r="R306" s="133"/>
      <c r="S306" s="133"/>
      <c r="T306" s="133"/>
      <c r="U306" s="133"/>
      <c r="V306" s="133"/>
      <c r="W306" s="133"/>
      <c r="X306" s="133"/>
      <c r="Y306" s="133"/>
      <c r="Z306" s="133"/>
      <c r="AA306" s="133"/>
      <c r="AB306" s="133"/>
      <c r="AC306" s="133"/>
      <c r="AD306" s="133"/>
    </row>
    <row r="307" spans="1:30" s="132" customFormat="1">
      <c r="A307" s="133">
        <v>252</v>
      </c>
      <c r="B307" s="133">
        <v>252106</v>
      </c>
      <c r="C307" s="133">
        <v>5480</v>
      </c>
      <c r="D307" s="141">
        <v>64</v>
      </c>
      <c r="E307" s="135">
        <v>42340</v>
      </c>
      <c r="F307" s="133" t="s">
        <v>62</v>
      </c>
      <c r="G307" s="133" t="s">
        <v>79</v>
      </c>
      <c r="H307" s="133"/>
      <c r="I307" s="133"/>
      <c r="J307" s="133">
        <v>731168</v>
      </c>
      <c r="K307" s="133">
        <v>223952</v>
      </c>
      <c r="L307" s="133"/>
      <c r="M307" s="133"/>
      <c r="N307" s="133"/>
      <c r="O307" s="136"/>
      <c r="P307" s="136"/>
      <c r="Q307" s="133"/>
      <c r="R307" s="133"/>
      <c r="S307" s="133"/>
      <c r="T307" s="133"/>
      <c r="U307" s="133"/>
      <c r="V307" s="133"/>
      <c r="W307" s="133"/>
      <c r="X307" s="133"/>
      <c r="Y307" s="133"/>
      <c r="Z307" s="133"/>
      <c r="AA307" s="133"/>
      <c r="AB307" s="133"/>
      <c r="AC307" s="133"/>
      <c r="AD307" s="133"/>
    </row>
    <row r="308" spans="1:30" s="132" customFormat="1">
      <c r="A308" s="133">
        <v>252</v>
      </c>
      <c r="B308" s="133">
        <v>252125</v>
      </c>
      <c r="C308" s="133">
        <v>5480</v>
      </c>
      <c r="D308" s="141">
        <v>235.75</v>
      </c>
      <c r="E308" s="135">
        <v>42340</v>
      </c>
      <c r="F308" s="133" t="s">
        <v>62</v>
      </c>
      <c r="G308" s="133" t="s">
        <v>79</v>
      </c>
      <c r="H308" s="133"/>
      <c r="I308" s="133"/>
      <c r="J308" s="133">
        <v>731162</v>
      </c>
      <c r="K308" s="133">
        <v>223952</v>
      </c>
      <c r="L308" s="133"/>
      <c r="M308" s="133"/>
      <c r="N308" s="133"/>
      <c r="O308" s="136"/>
      <c r="P308" s="136"/>
      <c r="Q308" s="133"/>
      <c r="R308" s="133"/>
      <c r="S308" s="133"/>
      <c r="T308" s="133"/>
      <c r="U308" s="133"/>
      <c r="V308" s="133"/>
      <c r="W308" s="133"/>
      <c r="X308" s="133"/>
      <c r="Y308" s="133"/>
      <c r="Z308" s="133"/>
      <c r="AA308" s="133"/>
      <c r="AB308" s="133"/>
      <c r="AC308" s="133"/>
      <c r="AD308" s="133"/>
    </row>
    <row r="309" spans="1:30" s="132" customFormat="1">
      <c r="A309" s="133">
        <v>252</v>
      </c>
      <c r="B309" s="133">
        <v>252125</v>
      </c>
      <c r="C309" s="133">
        <v>5480</v>
      </c>
      <c r="D309" s="141">
        <v>131.5</v>
      </c>
      <c r="E309" s="135">
        <v>42340</v>
      </c>
      <c r="F309" s="133" t="s">
        <v>62</v>
      </c>
      <c r="G309" s="133" t="s">
        <v>79</v>
      </c>
      <c r="H309" s="133"/>
      <c r="I309" s="133"/>
      <c r="J309" s="133">
        <v>731163</v>
      </c>
      <c r="K309" s="133">
        <v>223952</v>
      </c>
      <c r="L309" s="133"/>
      <c r="M309" s="133"/>
      <c r="N309" s="133"/>
      <c r="O309" s="136"/>
      <c r="P309" s="136"/>
      <c r="Q309" s="133"/>
      <c r="R309" s="133"/>
      <c r="S309" s="133"/>
      <c r="T309" s="133"/>
      <c r="U309" s="133"/>
      <c r="V309" s="133"/>
      <c r="W309" s="133"/>
      <c r="X309" s="133"/>
      <c r="Y309" s="133"/>
      <c r="Z309" s="133"/>
      <c r="AA309" s="133"/>
      <c r="AB309" s="133"/>
      <c r="AC309" s="133"/>
      <c r="AD309" s="133"/>
    </row>
    <row r="310" spans="1:30" s="132" customFormat="1">
      <c r="A310" s="133">
        <v>252</v>
      </c>
      <c r="B310" s="133">
        <v>252125</v>
      </c>
      <c r="C310" s="133">
        <v>5480</v>
      </c>
      <c r="D310" s="141">
        <v>100.75</v>
      </c>
      <c r="E310" s="135">
        <v>42340</v>
      </c>
      <c r="F310" s="133" t="s">
        <v>62</v>
      </c>
      <c r="G310" s="133" t="s">
        <v>79</v>
      </c>
      <c r="H310" s="133"/>
      <c r="I310" s="133"/>
      <c r="J310" s="133">
        <v>731164</v>
      </c>
      <c r="K310" s="133">
        <v>223952</v>
      </c>
      <c r="L310" s="133"/>
      <c r="M310" s="133"/>
      <c r="N310" s="133"/>
      <c r="O310" s="136"/>
      <c r="P310" s="136"/>
      <c r="Q310" s="133"/>
      <c r="R310" s="133"/>
      <c r="S310" s="133"/>
      <c r="T310" s="133"/>
      <c r="U310" s="133"/>
      <c r="V310" s="133"/>
      <c r="W310" s="133"/>
      <c r="X310" s="133"/>
      <c r="Y310" s="133"/>
      <c r="Z310" s="133"/>
      <c r="AA310" s="133"/>
      <c r="AB310" s="133"/>
      <c r="AC310" s="133"/>
      <c r="AD310" s="133"/>
    </row>
    <row r="311" spans="1:30" s="132" customFormat="1">
      <c r="A311" s="133">
        <v>252</v>
      </c>
      <c r="B311" s="133">
        <v>252125</v>
      </c>
      <c r="C311" s="133">
        <v>5480</v>
      </c>
      <c r="D311" s="134">
        <v>77</v>
      </c>
      <c r="E311" s="135">
        <v>42346</v>
      </c>
      <c r="F311" s="133" t="s">
        <v>62</v>
      </c>
      <c r="G311" s="133" t="s">
        <v>79</v>
      </c>
      <c r="H311" s="133"/>
      <c r="I311" s="133"/>
      <c r="J311" s="133">
        <v>732822</v>
      </c>
      <c r="K311" s="133">
        <v>224467</v>
      </c>
      <c r="L311" s="133"/>
      <c r="M311" s="133"/>
      <c r="N311" s="133"/>
      <c r="O311" s="136"/>
      <c r="P311" s="136"/>
      <c r="Q311" s="133"/>
      <c r="R311" s="133"/>
      <c r="S311" s="133"/>
      <c r="T311" s="133"/>
      <c r="U311" s="133"/>
      <c r="V311" s="133"/>
      <c r="W311" s="133"/>
      <c r="X311" s="133"/>
      <c r="Y311" s="133"/>
      <c r="Z311" s="133"/>
      <c r="AA311" s="133"/>
      <c r="AB311" s="133"/>
      <c r="AC311" s="133"/>
      <c r="AD311" s="133"/>
    </row>
    <row r="312" spans="1:30" s="132" customFormat="1">
      <c r="A312" s="133">
        <v>252</v>
      </c>
      <c r="B312" s="133">
        <v>252125</v>
      </c>
      <c r="C312" s="133">
        <v>5480</v>
      </c>
      <c r="D312" s="134">
        <v>51</v>
      </c>
      <c r="E312" s="135">
        <v>42346</v>
      </c>
      <c r="F312" s="133" t="s">
        <v>62</v>
      </c>
      <c r="G312" s="133" t="s">
        <v>79</v>
      </c>
      <c r="H312" s="133"/>
      <c r="I312" s="133"/>
      <c r="J312" s="133">
        <v>732823</v>
      </c>
      <c r="K312" s="133">
        <v>224467</v>
      </c>
      <c r="L312" s="133"/>
      <c r="M312" s="133"/>
      <c r="N312" s="133"/>
      <c r="O312" s="136"/>
      <c r="P312" s="136"/>
      <c r="Q312" s="133"/>
      <c r="R312" s="133"/>
      <c r="S312" s="133"/>
      <c r="T312" s="133"/>
      <c r="U312" s="133"/>
      <c r="V312" s="133"/>
      <c r="W312" s="133"/>
      <c r="X312" s="133"/>
      <c r="Y312" s="133"/>
      <c r="Z312" s="133"/>
      <c r="AA312" s="133"/>
      <c r="AB312" s="133"/>
      <c r="AC312" s="133"/>
      <c r="AD312" s="133"/>
    </row>
    <row r="313" spans="1:30" s="132" customFormat="1">
      <c r="A313" s="133">
        <v>252</v>
      </c>
      <c r="B313" s="133">
        <v>252106</v>
      </c>
      <c r="C313" s="133">
        <v>5480</v>
      </c>
      <c r="D313" s="134">
        <v>97.5</v>
      </c>
      <c r="E313" s="135">
        <v>42353</v>
      </c>
      <c r="F313" s="133" t="s">
        <v>62</v>
      </c>
      <c r="G313" s="133" t="s">
        <v>79</v>
      </c>
      <c r="H313" s="133"/>
      <c r="I313" s="133"/>
      <c r="J313" s="133">
        <v>734373</v>
      </c>
      <c r="K313" s="133">
        <v>225057</v>
      </c>
      <c r="L313" s="133"/>
      <c r="M313" s="133"/>
      <c r="N313" s="133"/>
      <c r="O313" s="136"/>
      <c r="P313" s="136"/>
      <c r="Q313" s="133"/>
      <c r="R313" s="133"/>
      <c r="S313" s="133"/>
      <c r="T313" s="133"/>
      <c r="U313" s="133"/>
      <c r="V313" s="133"/>
      <c r="W313" s="133"/>
      <c r="X313" s="133"/>
      <c r="Y313" s="133"/>
      <c r="Z313" s="133"/>
      <c r="AA313" s="133"/>
      <c r="AB313" s="133"/>
      <c r="AC313" s="133"/>
      <c r="AD313" s="133"/>
    </row>
    <row r="314" spans="1:30" s="132" customFormat="1">
      <c r="A314" s="133">
        <v>252</v>
      </c>
      <c r="B314" s="133">
        <v>252106</v>
      </c>
      <c r="C314" s="133">
        <v>5480</v>
      </c>
      <c r="D314" s="134">
        <v>38</v>
      </c>
      <c r="E314" s="135">
        <v>42366</v>
      </c>
      <c r="F314" s="133" t="s">
        <v>62</v>
      </c>
      <c r="G314" s="133" t="s">
        <v>79</v>
      </c>
      <c r="H314" s="133"/>
      <c r="I314" s="133"/>
      <c r="J314" s="133">
        <v>736830</v>
      </c>
      <c r="K314" s="133">
        <v>225637</v>
      </c>
      <c r="L314" s="133"/>
      <c r="M314" s="133"/>
      <c r="N314" s="133"/>
      <c r="O314" s="136"/>
      <c r="P314" s="136"/>
      <c r="Q314" s="133"/>
      <c r="R314" s="133"/>
      <c r="S314" s="133"/>
      <c r="T314" s="133"/>
      <c r="U314" s="133"/>
      <c r="V314" s="133"/>
      <c r="W314" s="133"/>
      <c r="X314" s="133"/>
      <c r="Y314" s="133"/>
      <c r="Z314" s="133"/>
      <c r="AA314" s="133"/>
      <c r="AB314" s="133"/>
      <c r="AC314" s="133"/>
      <c r="AD314" s="133"/>
    </row>
    <row r="315" spans="1:30" s="132" customFormat="1">
      <c r="A315" s="133">
        <v>252</v>
      </c>
      <c r="B315" s="133">
        <v>252106</v>
      </c>
      <c r="C315" s="133">
        <v>5480</v>
      </c>
      <c r="D315" s="134">
        <v>110.5</v>
      </c>
      <c r="E315" s="135">
        <v>42367</v>
      </c>
      <c r="F315" s="133" t="s">
        <v>62</v>
      </c>
      <c r="G315" s="133" t="s">
        <v>79</v>
      </c>
      <c r="H315" s="133"/>
      <c r="I315" s="133"/>
      <c r="J315" s="133">
        <v>737391</v>
      </c>
      <c r="K315" s="133">
        <v>225778</v>
      </c>
      <c r="L315" s="133"/>
      <c r="M315" s="133"/>
      <c r="N315" s="133"/>
      <c r="O315" s="136"/>
      <c r="P315" s="136"/>
      <c r="Q315" s="133"/>
      <c r="R315" s="133"/>
      <c r="S315" s="133"/>
      <c r="T315" s="133"/>
      <c r="U315" s="133"/>
      <c r="V315" s="133"/>
      <c r="W315" s="133"/>
      <c r="X315" s="133"/>
      <c r="Y315" s="133"/>
      <c r="Z315" s="133"/>
      <c r="AA315" s="133"/>
      <c r="AB315" s="133"/>
      <c r="AC315" s="133"/>
      <c r="AD315" s="133"/>
    </row>
    <row r="316" spans="1:30" s="132" customFormat="1">
      <c r="A316" s="133">
        <v>252</v>
      </c>
      <c r="B316" s="133">
        <v>252106</v>
      </c>
      <c r="C316" s="133">
        <v>5480</v>
      </c>
      <c r="D316" s="134">
        <v>65</v>
      </c>
      <c r="E316" s="135">
        <v>42367</v>
      </c>
      <c r="F316" s="133" t="s">
        <v>62</v>
      </c>
      <c r="G316" s="133" t="s">
        <v>79</v>
      </c>
      <c r="H316" s="133"/>
      <c r="I316" s="133"/>
      <c r="J316" s="133">
        <v>737392</v>
      </c>
      <c r="K316" s="133">
        <v>225778</v>
      </c>
      <c r="L316" s="133"/>
      <c r="M316" s="133"/>
      <c r="N316" s="133"/>
      <c r="O316" s="136"/>
      <c r="P316" s="136"/>
      <c r="Q316" s="133"/>
      <c r="R316" s="133"/>
      <c r="S316" s="133"/>
      <c r="T316" s="133"/>
      <c r="U316" s="133"/>
      <c r="V316" s="133"/>
      <c r="W316" s="133"/>
      <c r="X316" s="133"/>
      <c r="Y316" s="133"/>
      <c r="Z316" s="133"/>
      <c r="AA316" s="133"/>
      <c r="AB316" s="133"/>
      <c r="AC316" s="133"/>
      <c r="AD316" s="133"/>
    </row>
    <row r="317" spans="1:30" s="132" customFormat="1">
      <c r="A317" s="133">
        <v>252</v>
      </c>
      <c r="B317" s="133">
        <v>252106</v>
      </c>
      <c r="C317" s="133">
        <v>5480</v>
      </c>
      <c r="D317" s="134">
        <v>44.5</v>
      </c>
      <c r="E317" s="135">
        <v>42367</v>
      </c>
      <c r="F317" s="133" t="s">
        <v>62</v>
      </c>
      <c r="G317" s="133" t="s">
        <v>79</v>
      </c>
      <c r="H317" s="133"/>
      <c r="I317" s="133"/>
      <c r="J317" s="133">
        <v>737403</v>
      </c>
      <c r="K317" s="133">
        <v>225778</v>
      </c>
      <c r="L317" s="133"/>
      <c r="M317" s="133"/>
      <c r="N317" s="133"/>
      <c r="O317" s="136"/>
      <c r="P317" s="136"/>
      <c r="Q317" s="133"/>
      <c r="R317" s="133"/>
      <c r="S317" s="133"/>
      <c r="T317" s="133"/>
      <c r="U317" s="133"/>
      <c r="V317" s="133"/>
      <c r="W317" s="133"/>
      <c r="X317" s="133"/>
      <c r="Y317" s="133"/>
      <c r="Z317" s="133"/>
      <c r="AA317" s="133"/>
      <c r="AB317" s="133"/>
      <c r="AC317" s="133"/>
      <c r="AD317" s="133"/>
    </row>
    <row r="318" spans="1:30" s="132" customFormat="1">
      <c r="A318" s="133">
        <v>252</v>
      </c>
      <c r="B318" s="133">
        <v>252106</v>
      </c>
      <c r="C318" s="133">
        <v>5480</v>
      </c>
      <c r="D318" s="137">
        <v>64</v>
      </c>
      <c r="E318" s="138">
        <v>42367</v>
      </c>
      <c r="F318" s="139" t="s">
        <v>62</v>
      </c>
      <c r="G318" s="139" t="s">
        <v>79</v>
      </c>
      <c r="H318" s="139"/>
      <c r="I318" s="139"/>
      <c r="J318" s="139">
        <v>737405</v>
      </c>
      <c r="K318" s="139">
        <v>225778</v>
      </c>
      <c r="L318" s="133"/>
      <c r="M318" s="133"/>
      <c r="N318" s="133"/>
      <c r="O318" s="136"/>
      <c r="P318" s="136"/>
      <c r="Q318" s="133"/>
      <c r="R318" s="133"/>
      <c r="S318" s="133"/>
      <c r="T318" s="133"/>
      <c r="U318" s="133"/>
      <c r="V318" s="133"/>
      <c r="W318" s="133"/>
      <c r="X318" s="133"/>
      <c r="Y318" s="133"/>
      <c r="Z318" s="133"/>
      <c r="AA318" s="133"/>
      <c r="AB318" s="133"/>
      <c r="AC318" s="133"/>
      <c r="AD318" s="133"/>
    </row>
    <row r="319" spans="1:30" s="132" customFormat="1">
      <c r="A319" s="133">
        <v>252</v>
      </c>
      <c r="B319" s="133">
        <v>252125</v>
      </c>
      <c r="C319" s="133">
        <v>5480</v>
      </c>
      <c r="D319" s="137">
        <v>27</v>
      </c>
      <c r="E319" s="138">
        <v>42367</v>
      </c>
      <c r="F319" s="139" t="s">
        <v>62</v>
      </c>
      <c r="G319" s="139" t="s">
        <v>79</v>
      </c>
      <c r="H319" s="139"/>
      <c r="I319" s="139"/>
      <c r="J319" s="139">
        <v>737395</v>
      </c>
      <c r="K319" s="139">
        <v>225778</v>
      </c>
      <c r="L319" s="133"/>
      <c r="M319" s="133"/>
      <c r="N319" s="133"/>
      <c r="O319" s="136"/>
      <c r="P319" s="136"/>
      <c r="Q319" s="133"/>
      <c r="R319" s="133"/>
      <c r="S319" s="133"/>
      <c r="T319" s="133"/>
      <c r="U319" s="133"/>
      <c r="V319" s="133"/>
      <c r="W319" s="133"/>
      <c r="X319" s="133"/>
      <c r="Y319" s="133"/>
      <c r="Z319" s="133"/>
      <c r="AA319" s="133"/>
      <c r="AB319" s="133"/>
      <c r="AC319" s="133"/>
      <c r="AD319" s="133"/>
    </row>
    <row r="320" spans="1:30" s="132" customFormat="1">
      <c r="A320" s="133">
        <v>252</v>
      </c>
      <c r="B320" s="133">
        <v>252125</v>
      </c>
      <c r="C320" s="133">
        <v>5480</v>
      </c>
      <c r="D320" s="134">
        <v>39</v>
      </c>
      <c r="E320" s="135">
        <v>42368</v>
      </c>
      <c r="F320" s="133" t="s">
        <v>62</v>
      </c>
      <c r="G320" s="133" t="s">
        <v>79</v>
      </c>
      <c r="H320" s="133"/>
      <c r="I320" s="133"/>
      <c r="J320" s="133">
        <v>737898</v>
      </c>
      <c r="K320" s="133">
        <v>225899</v>
      </c>
      <c r="L320" s="133"/>
      <c r="M320" s="133"/>
      <c r="N320" s="133"/>
      <c r="O320" s="136"/>
      <c r="P320" s="136"/>
      <c r="Q320" s="133"/>
      <c r="R320" s="133"/>
      <c r="S320" s="133"/>
      <c r="T320" s="133"/>
      <c r="U320" s="133"/>
      <c r="V320" s="133"/>
      <c r="W320" s="133"/>
      <c r="X320" s="133"/>
      <c r="Y320" s="133"/>
      <c r="Z320" s="133"/>
      <c r="AA320" s="133"/>
      <c r="AB320" s="133"/>
      <c r="AC320" s="133"/>
      <c r="AD320" s="133"/>
    </row>
    <row r="321" spans="1:30" s="132" customFormat="1">
      <c r="A321" s="133">
        <v>252</v>
      </c>
      <c r="B321" s="133">
        <v>252125</v>
      </c>
      <c r="C321" s="133">
        <v>5480</v>
      </c>
      <c r="D321" s="134">
        <v>156</v>
      </c>
      <c r="E321" s="135">
        <v>42368</v>
      </c>
      <c r="F321" s="133" t="s">
        <v>62</v>
      </c>
      <c r="G321" s="133" t="s">
        <v>79</v>
      </c>
      <c r="H321" s="133"/>
      <c r="I321" s="133"/>
      <c r="J321" s="133">
        <v>737899</v>
      </c>
      <c r="K321" s="133">
        <v>225899</v>
      </c>
      <c r="L321" s="133"/>
      <c r="M321" s="133"/>
      <c r="N321" s="133"/>
      <c r="O321" s="136"/>
      <c r="P321" s="136"/>
      <c r="Q321" s="133"/>
      <c r="R321" s="133"/>
      <c r="S321" s="133"/>
      <c r="T321" s="133"/>
      <c r="U321" s="133"/>
      <c r="V321" s="133"/>
      <c r="W321" s="133"/>
      <c r="X321" s="133"/>
      <c r="Y321" s="133"/>
      <c r="Z321" s="133"/>
      <c r="AA321" s="133"/>
      <c r="AB321" s="133"/>
      <c r="AC321" s="133"/>
      <c r="AD321" s="133"/>
    </row>
    <row r="322" spans="1:30" s="132" customFormat="1">
      <c r="A322" s="133">
        <v>252</v>
      </c>
      <c r="B322" s="133">
        <v>252106</v>
      </c>
      <c r="C322" s="133">
        <v>5480</v>
      </c>
      <c r="D322" s="137">
        <v>237</v>
      </c>
      <c r="E322" s="138">
        <v>42369</v>
      </c>
      <c r="F322" s="139" t="s">
        <v>62</v>
      </c>
      <c r="G322" s="139" t="s">
        <v>72</v>
      </c>
      <c r="H322" s="139" t="s">
        <v>73</v>
      </c>
      <c r="I322" s="139"/>
      <c r="J322" s="139">
        <v>302867</v>
      </c>
      <c r="K322" s="139">
        <v>198905</v>
      </c>
      <c r="L322" s="133"/>
      <c r="M322" s="133"/>
      <c r="N322" s="133"/>
      <c r="O322" s="136"/>
      <c r="P322" s="136"/>
      <c r="Q322" s="133"/>
      <c r="R322" s="133"/>
      <c r="S322" s="133"/>
      <c r="T322" s="133"/>
      <c r="U322" s="133"/>
      <c r="V322" s="133"/>
      <c r="W322" s="133"/>
      <c r="X322" s="133"/>
      <c r="Y322" s="133"/>
      <c r="Z322" s="133"/>
      <c r="AA322" s="133"/>
      <c r="AB322" s="133"/>
      <c r="AC322" s="133"/>
      <c r="AD322" s="133"/>
    </row>
    <row r="323" spans="1:30" s="132" customFormat="1">
      <c r="A323" s="133">
        <v>252</v>
      </c>
      <c r="B323" s="133">
        <v>252106</v>
      </c>
      <c r="C323" s="133">
        <v>5480</v>
      </c>
      <c r="D323" s="137">
        <v>-236</v>
      </c>
      <c r="E323" s="138">
        <v>42369</v>
      </c>
      <c r="F323" s="139" t="s">
        <v>62</v>
      </c>
      <c r="G323" s="139" t="s">
        <v>77</v>
      </c>
      <c r="H323" s="139" t="s">
        <v>78</v>
      </c>
      <c r="I323" s="139"/>
      <c r="J323" s="139">
        <v>307003</v>
      </c>
      <c r="K323" s="139">
        <v>227108</v>
      </c>
      <c r="L323" s="133"/>
      <c r="M323" s="133"/>
      <c r="N323" s="133"/>
      <c r="O323" s="136"/>
      <c r="P323" s="136"/>
      <c r="Q323" s="133"/>
      <c r="R323" s="133"/>
      <c r="S323" s="133"/>
      <c r="T323" s="133"/>
      <c r="U323" s="133"/>
      <c r="V323" s="133"/>
      <c r="W323" s="133"/>
      <c r="X323" s="133"/>
      <c r="Y323" s="133"/>
      <c r="Z323" s="133"/>
      <c r="AA323" s="133"/>
      <c r="AB323" s="133"/>
      <c r="AC323" s="133"/>
      <c r="AD323" s="133"/>
    </row>
    <row r="324" spans="1:30" s="132" customFormat="1">
      <c r="A324" s="133">
        <v>252</v>
      </c>
      <c r="B324" s="133">
        <v>252125</v>
      </c>
      <c r="C324" s="133">
        <v>5480</v>
      </c>
      <c r="D324" s="137">
        <v>2316</v>
      </c>
      <c r="E324" s="138">
        <v>42369</v>
      </c>
      <c r="F324" s="139" t="s">
        <v>62</v>
      </c>
      <c r="G324" s="139" t="s">
        <v>72</v>
      </c>
      <c r="H324" s="139" t="s">
        <v>73</v>
      </c>
      <c r="I324" s="139"/>
      <c r="J324" s="139">
        <v>302867</v>
      </c>
      <c r="K324" s="139">
        <v>198905</v>
      </c>
      <c r="L324" s="133"/>
      <c r="M324" s="133"/>
      <c r="N324" s="133"/>
      <c r="O324" s="136"/>
      <c r="P324" s="136"/>
      <c r="Q324" s="133"/>
      <c r="R324" s="133"/>
      <c r="S324" s="133"/>
      <c r="T324" s="133"/>
      <c r="U324" s="133"/>
      <c r="V324" s="133"/>
      <c r="W324" s="133"/>
      <c r="X324" s="133"/>
      <c r="Y324" s="133"/>
      <c r="Z324" s="133"/>
      <c r="AA324" s="133"/>
      <c r="AB324" s="133"/>
      <c r="AC324" s="133"/>
      <c r="AD324" s="133"/>
    </row>
    <row r="325" spans="1:30" s="132" customFormat="1">
      <c r="A325" s="133">
        <v>252</v>
      </c>
      <c r="B325" s="133">
        <v>252125</v>
      </c>
      <c r="C325" s="133">
        <v>5480</v>
      </c>
      <c r="D325" s="137">
        <v>-1602</v>
      </c>
      <c r="E325" s="138">
        <v>42369</v>
      </c>
      <c r="F325" s="139" t="s">
        <v>62</v>
      </c>
      <c r="G325" s="139" t="s">
        <v>77</v>
      </c>
      <c r="H325" s="139" t="s">
        <v>78</v>
      </c>
      <c r="I325" s="139"/>
      <c r="J325" s="139">
        <v>307003</v>
      </c>
      <c r="K325" s="139">
        <v>227108</v>
      </c>
      <c r="L325" s="133"/>
      <c r="M325" s="133"/>
      <c r="N325" s="133"/>
      <c r="O325" s="136"/>
      <c r="P325" s="136"/>
      <c r="Q325" s="133"/>
      <c r="R325" s="133"/>
      <c r="S325" s="133"/>
      <c r="T325" s="133"/>
      <c r="U325" s="133"/>
      <c r="V325" s="133"/>
      <c r="W325" s="133"/>
      <c r="X325" s="133"/>
      <c r="Y325" s="133"/>
      <c r="Z325" s="133"/>
      <c r="AA325" s="133"/>
      <c r="AB325" s="133"/>
      <c r="AC325" s="133"/>
      <c r="AD325" s="133"/>
    </row>
    <row r="326" spans="1:30" s="132" customFormat="1">
      <c r="A326" s="133"/>
      <c r="B326" s="133"/>
      <c r="C326" s="133"/>
      <c r="D326" s="134"/>
      <c r="E326" s="135"/>
      <c r="F326" s="133"/>
      <c r="G326" s="133"/>
      <c r="H326" s="133"/>
      <c r="I326" s="133"/>
      <c r="J326" s="133"/>
      <c r="K326" s="133"/>
      <c r="L326" s="133"/>
      <c r="M326" s="133"/>
      <c r="N326" s="133"/>
      <c r="O326" s="136"/>
      <c r="P326" s="136"/>
      <c r="Q326" s="133"/>
      <c r="R326" s="133"/>
      <c r="S326" s="133"/>
      <c r="T326" s="133"/>
      <c r="U326" s="133"/>
      <c r="V326" s="133"/>
      <c r="W326" s="133"/>
      <c r="X326" s="133"/>
      <c r="Y326" s="133"/>
      <c r="Z326" s="133"/>
      <c r="AA326" s="133"/>
      <c r="AB326" s="133"/>
      <c r="AC326" s="133"/>
      <c r="AD326" s="133"/>
    </row>
  </sheetData>
  <autoFilter ref="A8:M144"/>
  <mergeCells count="24">
    <mergeCell ref="C6:D7"/>
    <mergeCell ref="E6:F7"/>
    <mergeCell ref="G6:H7"/>
    <mergeCell ref="I6:J7"/>
    <mergeCell ref="C149:D149"/>
    <mergeCell ref="E149:F149"/>
    <mergeCell ref="G149:H149"/>
    <mergeCell ref="I149:J149"/>
    <mergeCell ref="C151:D151"/>
    <mergeCell ref="E151:F151"/>
    <mergeCell ref="G151:H151"/>
    <mergeCell ref="I151:J151"/>
    <mergeCell ref="C153:D153"/>
    <mergeCell ref="E153:F153"/>
    <mergeCell ref="G153:H153"/>
    <mergeCell ref="I153:J153"/>
    <mergeCell ref="C154:D154"/>
    <mergeCell ref="E154:F154"/>
    <mergeCell ref="G154:H154"/>
    <mergeCell ref="I154:J154"/>
    <mergeCell ref="C155:D155"/>
    <mergeCell ref="E155:F155"/>
    <mergeCell ref="G155:H155"/>
    <mergeCell ref="I155:J155"/>
  </mergeCells>
  <pageMargins left="0.45" right="0" top="0.75" bottom="0.75" header="0.3" footer="0.3"/>
  <pageSetup paperSize="5" scale="90" orientation="landscape" r:id="rId1"/>
  <headerFooter>
    <oddFooter>&amp;C&amp;A&amp;RPage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AS38"/>
  <sheetViews>
    <sheetView topLeftCell="A19" workbookViewId="0">
      <selection activeCell="E41" sqref="E41"/>
    </sheetView>
  </sheetViews>
  <sheetFormatPr defaultRowHeight="14.4"/>
  <cols>
    <col min="1" max="3" width="8.796875" style="203"/>
    <col min="4" max="4" width="10.296875" style="203" customWidth="1"/>
    <col min="5" max="16384" width="8.796875" style="203"/>
  </cols>
  <sheetData>
    <row r="1" spans="1:45">
      <c r="A1" s="366" t="s">
        <v>199</v>
      </c>
      <c r="B1" s="366" t="s">
        <v>456</v>
      </c>
      <c r="C1" s="366" t="s">
        <v>194</v>
      </c>
      <c r="D1" s="366" t="s">
        <v>188</v>
      </c>
      <c r="E1" s="366" t="s">
        <v>457</v>
      </c>
      <c r="F1" s="366" t="s">
        <v>458</v>
      </c>
      <c r="G1" s="366" t="s">
        <v>191</v>
      </c>
      <c r="H1" s="366" t="s">
        <v>459</v>
      </c>
      <c r="I1" s="366" t="s">
        <v>195</v>
      </c>
      <c r="J1" s="366" t="s">
        <v>460</v>
      </c>
      <c r="K1" s="366" t="s">
        <v>207</v>
      </c>
      <c r="L1" s="366" t="s">
        <v>461</v>
      </c>
      <c r="M1" s="366" t="s">
        <v>462</v>
      </c>
      <c r="N1" s="366" t="s">
        <v>463</v>
      </c>
      <c r="O1" s="366" t="s">
        <v>464</v>
      </c>
      <c r="P1" s="366" t="s">
        <v>201</v>
      </c>
      <c r="Q1" s="366" t="s">
        <v>465</v>
      </c>
      <c r="R1" s="366" t="s">
        <v>202</v>
      </c>
      <c r="S1" s="366" t="s">
        <v>466</v>
      </c>
      <c r="T1" s="366" t="s">
        <v>467</v>
      </c>
      <c r="U1" s="366" t="s">
        <v>206</v>
      </c>
      <c r="V1" s="366" t="s">
        <v>468</v>
      </c>
      <c r="W1" s="366" t="s">
        <v>469</v>
      </c>
      <c r="X1" s="366" t="s">
        <v>470</v>
      </c>
      <c r="Y1" s="366" t="s">
        <v>211</v>
      </c>
      <c r="Z1" s="366" t="s">
        <v>210</v>
      </c>
      <c r="AA1" s="366" t="s">
        <v>471</v>
      </c>
      <c r="AB1" s="366" t="s">
        <v>472</v>
      </c>
      <c r="AC1" s="366" t="s">
        <v>473</v>
      </c>
      <c r="AD1" s="366" t="s">
        <v>474</v>
      </c>
      <c r="AE1" s="366" t="s">
        <v>475</v>
      </c>
      <c r="AF1" s="366" t="s">
        <v>86</v>
      </c>
      <c r="AG1" s="366" t="s">
        <v>476</v>
      </c>
      <c r="AH1" s="366" t="s">
        <v>205</v>
      </c>
      <c r="AI1" s="366" t="s">
        <v>477</v>
      </c>
      <c r="AJ1" s="366" t="s">
        <v>478</v>
      </c>
      <c r="AK1" s="366" t="s">
        <v>479</v>
      </c>
      <c r="AL1" s="366" t="s">
        <v>480</v>
      </c>
      <c r="AM1" s="366" t="s">
        <v>481</v>
      </c>
      <c r="AN1" s="366" t="s">
        <v>185</v>
      </c>
      <c r="AO1" s="366" t="s">
        <v>482</v>
      </c>
      <c r="AP1" s="366" t="s">
        <v>483</v>
      </c>
      <c r="AQ1" s="366" t="s">
        <v>484</v>
      </c>
      <c r="AR1" s="366" t="s">
        <v>485</v>
      </c>
      <c r="AS1" s="366" t="s">
        <v>486</v>
      </c>
    </row>
    <row r="2" spans="1:45">
      <c r="A2" s="367" t="s">
        <v>487</v>
      </c>
      <c r="B2" s="203">
        <v>54067</v>
      </c>
      <c r="C2" s="203">
        <v>152186</v>
      </c>
      <c r="D2" s="368">
        <v>41364</v>
      </c>
      <c r="E2" s="203">
        <v>-495.92</v>
      </c>
      <c r="F2" s="367" t="s">
        <v>488</v>
      </c>
      <c r="G2" s="367" t="s">
        <v>489</v>
      </c>
      <c r="H2" s="367" t="s">
        <v>490</v>
      </c>
      <c r="I2" s="367" t="s">
        <v>491</v>
      </c>
      <c r="K2" s="367" t="s">
        <v>492</v>
      </c>
      <c r="L2" s="367" t="s">
        <v>218</v>
      </c>
      <c r="M2" s="367"/>
      <c r="P2" s="367" t="s">
        <v>491</v>
      </c>
      <c r="Q2" s="367"/>
      <c r="R2" s="367" t="s">
        <v>491</v>
      </c>
      <c r="S2" s="367" t="s">
        <v>493</v>
      </c>
      <c r="T2" s="203">
        <v>0</v>
      </c>
      <c r="U2" s="367" t="s">
        <v>216</v>
      </c>
      <c r="V2" s="367" t="s">
        <v>494</v>
      </c>
      <c r="W2" s="367" t="s">
        <v>495</v>
      </c>
      <c r="X2" s="368">
        <v>41369</v>
      </c>
      <c r="Y2" s="367" t="s">
        <v>491</v>
      </c>
      <c r="Z2" s="203">
        <v>993</v>
      </c>
      <c r="AA2" s="367" t="s">
        <v>491</v>
      </c>
      <c r="AB2" s="367"/>
      <c r="AC2" s="367" t="s">
        <v>491</v>
      </c>
      <c r="AD2" s="367" t="s">
        <v>491</v>
      </c>
      <c r="AE2" s="367" t="s">
        <v>491</v>
      </c>
      <c r="AF2" s="203">
        <v>0</v>
      </c>
      <c r="AG2" s="367" t="s">
        <v>491</v>
      </c>
      <c r="AI2" s="368"/>
      <c r="AJ2" s="367" t="s">
        <v>491</v>
      </c>
      <c r="AK2" s="368">
        <v>41364</v>
      </c>
      <c r="AL2" s="367" t="s">
        <v>496</v>
      </c>
      <c r="AM2" s="367" t="s">
        <v>496</v>
      </c>
      <c r="AN2" s="367" t="s">
        <v>497</v>
      </c>
      <c r="AO2" s="367" t="s">
        <v>491</v>
      </c>
      <c r="AP2" s="203">
        <v>0</v>
      </c>
      <c r="AQ2" s="368"/>
      <c r="AR2" s="367" t="s">
        <v>491</v>
      </c>
      <c r="AS2" s="367" t="s">
        <v>498</v>
      </c>
    </row>
    <row r="3" spans="1:45">
      <c r="A3" s="367" t="s">
        <v>487</v>
      </c>
      <c r="B3" s="203">
        <v>54157</v>
      </c>
      <c r="C3" s="203">
        <v>154284</v>
      </c>
      <c r="D3" s="368">
        <v>41394</v>
      </c>
      <c r="E3" s="203">
        <v>-575.34</v>
      </c>
      <c r="F3" s="367" t="s">
        <v>488</v>
      </c>
      <c r="G3" s="367" t="s">
        <v>489</v>
      </c>
      <c r="H3" s="367" t="s">
        <v>490</v>
      </c>
      <c r="I3" s="367" t="s">
        <v>491</v>
      </c>
      <c r="K3" s="367" t="s">
        <v>492</v>
      </c>
      <c r="L3" s="367" t="s">
        <v>218</v>
      </c>
      <c r="M3" s="367"/>
      <c r="P3" s="367" t="s">
        <v>491</v>
      </c>
      <c r="Q3" s="367"/>
      <c r="R3" s="367" t="s">
        <v>491</v>
      </c>
      <c r="S3" s="367" t="s">
        <v>493</v>
      </c>
      <c r="T3" s="203">
        <v>0</v>
      </c>
      <c r="U3" s="367" t="s">
        <v>216</v>
      </c>
      <c r="V3" s="367" t="s">
        <v>494</v>
      </c>
      <c r="W3" s="367" t="s">
        <v>495</v>
      </c>
      <c r="X3" s="368">
        <v>41400</v>
      </c>
      <c r="Y3" s="367" t="s">
        <v>491</v>
      </c>
      <c r="Z3" s="203">
        <v>993</v>
      </c>
      <c r="AA3" s="367" t="s">
        <v>491</v>
      </c>
      <c r="AB3" s="367"/>
      <c r="AC3" s="367" t="s">
        <v>491</v>
      </c>
      <c r="AD3" s="367" t="s">
        <v>491</v>
      </c>
      <c r="AE3" s="367" t="s">
        <v>491</v>
      </c>
      <c r="AF3" s="203">
        <v>0</v>
      </c>
      <c r="AG3" s="367" t="s">
        <v>491</v>
      </c>
      <c r="AI3" s="368"/>
      <c r="AJ3" s="367" t="s">
        <v>491</v>
      </c>
      <c r="AK3" s="368">
        <v>41394</v>
      </c>
      <c r="AL3" s="367" t="s">
        <v>499</v>
      </c>
      <c r="AM3" s="367" t="s">
        <v>499</v>
      </c>
      <c r="AN3" s="367" t="s">
        <v>497</v>
      </c>
      <c r="AO3" s="367" t="s">
        <v>491</v>
      </c>
      <c r="AP3" s="203">
        <v>0</v>
      </c>
      <c r="AQ3" s="368"/>
      <c r="AR3" s="367" t="s">
        <v>491</v>
      </c>
      <c r="AS3" s="367" t="s">
        <v>498</v>
      </c>
    </row>
    <row r="4" spans="1:45">
      <c r="A4" s="367" t="s">
        <v>487</v>
      </c>
      <c r="B4" s="203">
        <v>54269</v>
      </c>
      <c r="C4" s="203">
        <v>156725</v>
      </c>
      <c r="D4" s="368">
        <v>41425</v>
      </c>
      <c r="E4" s="203">
        <v>-575.34</v>
      </c>
      <c r="F4" s="367" t="s">
        <v>488</v>
      </c>
      <c r="G4" s="367" t="s">
        <v>489</v>
      </c>
      <c r="H4" s="367" t="s">
        <v>490</v>
      </c>
      <c r="I4" s="367" t="s">
        <v>491</v>
      </c>
      <c r="K4" s="367" t="s">
        <v>492</v>
      </c>
      <c r="L4" s="367" t="s">
        <v>218</v>
      </c>
      <c r="M4" s="367"/>
      <c r="P4" s="367" t="s">
        <v>491</v>
      </c>
      <c r="Q4" s="367"/>
      <c r="R4" s="367" t="s">
        <v>491</v>
      </c>
      <c r="S4" s="367" t="s">
        <v>493</v>
      </c>
      <c r="T4" s="203">
        <v>0</v>
      </c>
      <c r="U4" s="367" t="s">
        <v>216</v>
      </c>
      <c r="V4" s="367" t="s">
        <v>494</v>
      </c>
      <c r="W4" s="367" t="s">
        <v>495</v>
      </c>
      <c r="X4" s="368">
        <v>41431</v>
      </c>
      <c r="Y4" s="367" t="s">
        <v>491</v>
      </c>
      <c r="Z4" s="203">
        <v>993</v>
      </c>
      <c r="AA4" s="367" t="s">
        <v>491</v>
      </c>
      <c r="AB4" s="367"/>
      <c r="AC4" s="367" t="s">
        <v>491</v>
      </c>
      <c r="AD4" s="367" t="s">
        <v>491</v>
      </c>
      <c r="AE4" s="367" t="s">
        <v>491</v>
      </c>
      <c r="AF4" s="203">
        <v>0</v>
      </c>
      <c r="AG4" s="367" t="s">
        <v>491</v>
      </c>
      <c r="AI4" s="368"/>
      <c r="AJ4" s="367" t="s">
        <v>491</v>
      </c>
      <c r="AK4" s="368">
        <v>41425</v>
      </c>
      <c r="AL4" s="367" t="s">
        <v>496</v>
      </c>
      <c r="AM4" s="367" t="s">
        <v>500</v>
      </c>
      <c r="AN4" s="367" t="s">
        <v>497</v>
      </c>
      <c r="AO4" s="367" t="s">
        <v>491</v>
      </c>
      <c r="AP4" s="203">
        <v>0</v>
      </c>
      <c r="AQ4" s="368"/>
      <c r="AR4" s="367" t="s">
        <v>491</v>
      </c>
      <c r="AS4" s="367" t="s">
        <v>498</v>
      </c>
    </row>
    <row r="5" spans="1:45">
      <c r="A5" s="367" t="s">
        <v>487</v>
      </c>
      <c r="B5" s="203">
        <v>54361</v>
      </c>
      <c r="C5" s="203">
        <v>158609</v>
      </c>
      <c r="D5" s="368">
        <v>41455</v>
      </c>
      <c r="E5" s="203">
        <v>-575.34</v>
      </c>
      <c r="F5" s="367" t="s">
        <v>488</v>
      </c>
      <c r="G5" s="367" t="s">
        <v>489</v>
      </c>
      <c r="H5" s="367" t="s">
        <v>490</v>
      </c>
      <c r="I5" s="367" t="s">
        <v>491</v>
      </c>
      <c r="K5" s="367" t="s">
        <v>492</v>
      </c>
      <c r="L5" s="367" t="s">
        <v>218</v>
      </c>
      <c r="M5" s="367"/>
      <c r="P5" s="367" t="s">
        <v>491</v>
      </c>
      <c r="Q5" s="367"/>
      <c r="R5" s="367" t="s">
        <v>491</v>
      </c>
      <c r="S5" s="367" t="s">
        <v>493</v>
      </c>
      <c r="T5" s="203">
        <v>0</v>
      </c>
      <c r="U5" s="367" t="s">
        <v>216</v>
      </c>
      <c r="V5" s="367" t="s">
        <v>494</v>
      </c>
      <c r="W5" s="367" t="s">
        <v>495</v>
      </c>
      <c r="X5" s="368">
        <v>41458</v>
      </c>
      <c r="Y5" s="367" t="s">
        <v>491</v>
      </c>
      <c r="Z5" s="203">
        <v>995</v>
      </c>
      <c r="AA5" s="367" t="s">
        <v>491</v>
      </c>
      <c r="AB5" s="367"/>
      <c r="AC5" s="367" t="s">
        <v>491</v>
      </c>
      <c r="AD5" s="367" t="s">
        <v>491</v>
      </c>
      <c r="AE5" s="367" t="s">
        <v>491</v>
      </c>
      <c r="AF5" s="203">
        <v>0</v>
      </c>
      <c r="AG5" s="367" t="s">
        <v>491</v>
      </c>
      <c r="AI5" s="368"/>
      <c r="AJ5" s="367" t="s">
        <v>491</v>
      </c>
      <c r="AK5" s="368">
        <v>41455</v>
      </c>
      <c r="AL5" s="367" t="s">
        <v>496</v>
      </c>
      <c r="AM5" s="367" t="s">
        <v>496</v>
      </c>
      <c r="AN5" s="367" t="s">
        <v>497</v>
      </c>
      <c r="AO5" s="367" t="s">
        <v>491</v>
      </c>
      <c r="AP5" s="203">
        <v>0</v>
      </c>
      <c r="AQ5" s="368"/>
      <c r="AR5" s="367" t="s">
        <v>491</v>
      </c>
      <c r="AS5" s="367" t="s">
        <v>498</v>
      </c>
    </row>
    <row r="6" spans="1:45">
      <c r="A6" s="367" t="s">
        <v>487</v>
      </c>
      <c r="B6" s="203">
        <v>54463</v>
      </c>
      <c r="C6" s="203">
        <v>160947</v>
      </c>
      <c r="D6" s="368">
        <v>41486</v>
      </c>
      <c r="E6" s="203">
        <v>-575.34</v>
      </c>
      <c r="F6" s="367" t="s">
        <v>488</v>
      </c>
      <c r="G6" s="367" t="s">
        <v>489</v>
      </c>
      <c r="H6" s="367" t="s">
        <v>490</v>
      </c>
      <c r="I6" s="367" t="s">
        <v>491</v>
      </c>
      <c r="K6" s="367" t="s">
        <v>492</v>
      </c>
      <c r="L6" s="367" t="s">
        <v>218</v>
      </c>
      <c r="M6" s="367"/>
      <c r="P6" s="367" t="s">
        <v>491</v>
      </c>
      <c r="Q6" s="367"/>
      <c r="R6" s="367" t="s">
        <v>491</v>
      </c>
      <c r="S6" s="367" t="s">
        <v>493</v>
      </c>
      <c r="T6" s="203">
        <v>0</v>
      </c>
      <c r="U6" s="367" t="s">
        <v>216</v>
      </c>
      <c r="V6" s="367" t="s">
        <v>494</v>
      </c>
      <c r="W6" s="367" t="s">
        <v>495</v>
      </c>
      <c r="X6" s="368">
        <v>41492</v>
      </c>
      <c r="Y6" s="367" t="s">
        <v>491</v>
      </c>
      <c r="Z6" s="203">
        <v>999</v>
      </c>
      <c r="AA6" s="367" t="s">
        <v>491</v>
      </c>
      <c r="AB6" s="367"/>
      <c r="AC6" s="367" t="s">
        <v>491</v>
      </c>
      <c r="AD6" s="367" t="s">
        <v>491</v>
      </c>
      <c r="AE6" s="367" t="s">
        <v>491</v>
      </c>
      <c r="AF6" s="203">
        <v>0</v>
      </c>
      <c r="AG6" s="367" t="s">
        <v>491</v>
      </c>
      <c r="AI6" s="368"/>
      <c r="AJ6" s="367" t="s">
        <v>491</v>
      </c>
      <c r="AK6" s="368">
        <v>41486</v>
      </c>
      <c r="AL6" s="367" t="s">
        <v>496</v>
      </c>
      <c r="AM6" s="367" t="s">
        <v>496</v>
      </c>
      <c r="AN6" s="367" t="s">
        <v>497</v>
      </c>
      <c r="AO6" s="367" t="s">
        <v>491</v>
      </c>
      <c r="AP6" s="203">
        <v>0</v>
      </c>
      <c r="AQ6" s="368"/>
      <c r="AR6" s="367" t="s">
        <v>491</v>
      </c>
      <c r="AS6" s="367" t="s">
        <v>498</v>
      </c>
    </row>
    <row r="7" spans="1:45">
      <c r="A7" s="367" t="s">
        <v>487</v>
      </c>
      <c r="B7" s="203">
        <v>54553</v>
      </c>
      <c r="C7" s="203">
        <v>163218</v>
      </c>
      <c r="D7" s="368">
        <v>41517</v>
      </c>
      <c r="E7" s="203">
        <v>-575.34</v>
      </c>
      <c r="F7" s="367" t="s">
        <v>488</v>
      </c>
      <c r="G7" s="367" t="s">
        <v>489</v>
      </c>
      <c r="H7" s="367" t="s">
        <v>490</v>
      </c>
      <c r="I7" s="367" t="s">
        <v>491</v>
      </c>
      <c r="K7" s="367" t="s">
        <v>492</v>
      </c>
      <c r="L7" s="367" t="s">
        <v>218</v>
      </c>
      <c r="M7" s="367"/>
      <c r="P7" s="367" t="s">
        <v>491</v>
      </c>
      <c r="Q7" s="367"/>
      <c r="R7" s="367" t="s">
        <v>491</v>
      </c>
      <c r="S7" s="367" t="s">
        <v>493</v>
      </c>
      <c r="T7" s="203">
        <v>0</v>
      </c>
      <c r="U7" s="367" t="s">
        <v>216</v>
      </c>
      <c r="V7" s="367" t="s">
        <v>494</v>
      </c>
      <c r="W7" s="367" t="s">
        <v>495</v>
      </c>
      <c r="X7" s="368">
        <v>41523</v>
      </c>
      <c r="Y7" s="367" t="s">
        <v>491</v>
      </c>
      <c r="Z7" s="203">
        <v>999</v>
      </c>
      <c r="AA7" s="367" t="s">
        <v>491</v>
      </c>
      <c r="AB7" s="367"/>
      <c r="AC7" s="367" t="s">
        <v>491</v>
      </c>
      <c r="AD7" s="367" t="s">
        <v>491</v>
      </c>
      <c r="AE7" s="367" t="s">
        <v>491</v>
      </c>
      <c r="AF7" s="203">
        <v>0</v>
      </c>
      <c r="AG7" s="367" t="s">
        <v>491</v>
      </c>
      <c r="AI7" s="368"/>
      <c r="AJ7" s="367" t="s">
        <v>491</v>
      </c>
      <c r="AK7" s="368">
        <v>41517</v>
      </c>
      <c r="AL7" s="367" t="s">
        <v>501</v>
      </c>
      <c r="AM7" s="367" t="s">
        <v>501</v>
      </c>
      <c r="AN7" s="367" t="s">
        <v>497</v>
      </c>
      <c r="AO7" s="367" t="s">
        <v>491</v>
      </c>
      <c r="AP7" s="203">
        <v>0</v>
      </c>
      <c r="AQ7" s="368"/>
      <c r="AR7" s="367" t="s">
        <v>491</v>
      </c>
      <c r="AS7" s="367" t="s">
        <v>498</v>
      </c>
    </row>
    <row r="8" spans="1:45">
      <c r="A8" s="367" t="s">
        <v>487</v>
      </c>
      <c r="B8" s="203">
        <v>54743</v>
      </c>
      <c r="C8" s="203">
        <v>165372</v>
      </c>
      <c r="D8" s="368">
        <v>41547</v>
      </c>
      <c r="E8" s="203">
        <v>-575.34</v>
      </c>
      <c r="F8" s="367" t="s">
        <v>488</v>
      </c>
      <c r="G8" s="367" t="s">
        <v>489</v>
      </c>
      <c r="H8" s="367" t="s">
        <v>490</v>
      </c>
      <c r="I8" s="367" t="s">
        <v>491</v>
      </c>
      <c r="K8" s="367" t="s">
        <v>492</v>
      </c>
      <c r="L8" s="367" t="s">
        <v>218</v>
      </c>
      <c r="M8" s="367"/>
      <c r="P8" s="367" t="s">
        <v>491</v>
      </c>
      <c r="Q8" s="367"/>
      <c r="R8" s="367" t="s">
        <v>491</v>
      </c>
      <c r="S8" s="367" t="s">
        <v>493</v>
      </c>
      <c r="T8" s="203">
        <v>0</v>
      </c>
      <c r="U8" s="367" t="s">
        <v>216</v>
      </c>
      <c r="V8" s="367" t="s">
        <v>494</v>
      </c>
      <c r="W8" s="367" t="s">
        <v>495</v>
      </c>
      <c r="X8" s="368">
        <v>41550</v>
      </c>
      <c r="Y8" s="367" t="s">
        <v>491</v>
      </c>
      <c r="Z8" s="203">
        <v>999</v>
      </c>
      <c r="AA8" s="367" t="s">
        <v>491</v>
      </c>
      <c r="AB8" s="367"/>
      <c r="AC8" s="367" t="s">
        <v>491</v>
      </c>
      <c r="AD8" s="367" t="s">
        <v>491</v>
      </c>
      <c r="AE8" s="367" t="s">
        <v>491</v>
      </c>
      <c r="AF8" s="203">
        <v>0</v>
      </c>
      <c r="AG8" s="367" t="s">
        <v>491</v>
      </c>
      <c r="AI8" s="368"/>
      <c r="AJ8" s="367" t="s">
        <v>491</v>
      </c>
      <c r="AK8" s="368">
        <v>41547</v>
      </c>
      <c r="AL8" s="367" t="s">
        <v>501</v>
      </c>
      <c r="AM8" s="367" t="s">
        <v>501</v>
      </c>
      <c r="AN8" s="367" t="s">
        <v>497</v>
      </c>
      <c r="AO8" s="367" t="s">
        <v>491</v>
      </c>
      <c r="AP8" s="203">
        <v>0</v>
      </c>
      <c r="AQ8" s="368"/>
      <c r="AR8" s="367" t="s">
        <v>491</v>
      </c>
      <c r="AS8" s="367" t="s">
        <v>498</v>
      </c>
    </row>
    <row r="9" spans="1:45">
      <c r="A9" s="367" t="s">
        <v>487</v>
      </c>
      <c r="B9" s="203">
        <v>54842</v>
      </c>
      <c r="C9" s="203">
        <v>167695</v>
      </c>
      <c r="D9" s="368">
        <v>41578</v>
      </c>
      <c r="E9" s="203">
        <v>-575.34</v>
      </c>
      <c r="F9" s="367" t="s">
        <v>488</v>
      </c>
      <c r="G9" s="367" t="s">
        <v>489</v>
      </c>
      <c r="H9" s="367" t="s">
        <v>490</v>
      </c>
      <c r="I9" s="367" t="s">
        <v>491</v>
      </c>
      <c r="K9" s="367" t="s">
        <v>492</v>
      </c>
      <c r="L9" s="367" t="s">
        <v>218</v>
      </c>
      <c r="M9" s="367"/>
      <c r="P9" s="367" t="s">
        <v>491</v>
      </c>
      <c r="Q9" s="367"/>
      <c r="R9" s="367" t="s">
        <v>491</v>
      </c>
      <c r="S9" s="367" t="s">
        <v>493</v>
      </c>
      <c r="T9" s="203">
        <v>0</v>
      </c>
      <c r="U9" s="367" t="s">
        <v>216</v>
      </c>
      <c r="V9" s="367" t="s">
        <v>494</v>
      </c>
      <c r="W9" s="367" t="s">
        <v>495</v>
      </c>
      <c r="X9" s="368">
        <v>41584</v>
      </c>
      <c r="Y9" s="367" t="s">
        <v>491</v>
      </c>
      <c r="Z9" s="203">
        <v>999</v>
      </c>
      <c r="AA9" s="367" t="s">
        <v>491</v>
      </c>
      <c r="AB9" s="367"/>
      <c r="AC9" s="367" t="s">
        <v>491</v>
      </c>
      <c r="AD9" s="367" t="s">
        <v>491</v>
      </c>
      <c r="AE9" s="367" t="s">
        <v>491</v>
      </c>
      <c r="AF9" s="203">
        <v>0</v>
      </c>
      <c r="AG9" s="367" t="s">
        <v>491</v>
      </c>
      <c r="AI9" s="368"/>
      <c r="AJ9" s="367" t="s">
        <v>491</v>
      </c>
      <c r="AK9" s="368">
        <v>41578</v>
      </c>
      <c r="AL9" s="367" t="s">
        <v>501</v>
      </c>
      <c r="AM9" s="367" t="s">
        <v>501</v>
      </c>
      <c r="AN9" s="367" t="s">
        <v>497</v>
      </c>
      <c r="AO9" s="367" t="s">
        <v>491</v>
      </c>
      <c r="AP9" s="203">
        <v>0</v>
      </c>
      <c r="AQ9" s="368"/>
      <c r="AR9" s="367" t="s">
        <v>491</v>
      </c>
      <c r="AS9" s="367" t="s">
        <v>498</v>
      </c>
    </row>
    <row r="10" spans="1:45">
      <c r="A10" s="367" t="s">
        <v>487</v>
      </c>
      <c r="B10" s="203">
        <v>54934</v>
      </c>
      <c r="C10" s="203">
        <v>169664</v>
      </c>
      <c r="D10" s="368">
        <v>41608</v>
      </c>
      <c r="E10" s="203">
        <v>-575.34</v>
      </c>
      <c r="F10" s="367" t="s">
        <v>488</v>
      </c>
      <c r="G10" s="367" t="s">
        <v>489</v>
      </c>
      <c r="H10" s="367" t="s">
        <v>490</v>
      </c>
      <c r="I10" s="367" t="s">
        <v>491</v>
      </c>
      <c r="K10" s="367" t="s">
        <v>492</v>
      </c>
      <c r="L10" s="367" t="s">
        <v>218</v>
      </c>
      <c r="M10" s="367"/>
      <c r="P10" s="367" t="s">
        <v>491</v>
      </c>
      <c r="Q10" s="367"/>
      <c r="R10" s="367" t="s">
        <v>491</v>
      </c>
      <c r="S10" s="367" t="s">
        <v>493</v>
      </c>
      <c r="T10" s="203">
        <v>0</v>
      </c>
      <c r="U10" s="367" t="s">
        <v>216</v>
      </c>
      <c r="V10" s="367" t="s">
        <v>494</v>
      </c>
      <c r="W10" s="367" t="s">
        <v>495</v>
      </c>
      <c r="X10" s="368">
        <v>41613</v>
      </c>
      <c r="Y10" s="367" t="s">
        <v>491</v>
      </c>
      <c r="Z10" s="203">
        <v>999</v>
      </c>
      <c r="AA10" s="367" t="s">
        <v>491</v>
      </c>
      <c r="AB10" s="367"/>
      <c r="AC10" s="367" t="s">
        <v>491</v>
      </c>
      <c r="AD10" s="367" t="s">
        <v>491</v>
      </c>
      <c r="AE10" s="367" t="s">
        <v>491</v>
      </c>
      <c r="AF10" s="203">
        <v>0</v>
      </c>
      <c r="AG10" s="367" t="s">
        <v>491</v>
      </c>
      <c r="AI10" s="368"/>
      <c r="AJ10" s="367" t="s">
        <v>491</v>
      </c>
      <c r="AK10" s="368">
        <v>41608</v>
      </c>
      <c r="AL10" s="367" t="s">
        <v>501</v>
      </c>
      <c r="AM10" s="367" t="s">
        <v>501</v>
      </c>
      <c r="AN10" s="367" t="s">
        <v>497</v>
      </c>
      <c r="AO10" s="367" t="s">
        <v>491</v>
      </c>
      <c r="AP10" s="203">
        <v>0</v>
      </c>
      <c r="AQ10" s="368"/>
      <c r="AR10" s="367" t="s">
        <v>491</v>
      </c>
      <c r="AS10" s="367" t="s">
        <v>498</v>
      </c>
    </row>
    <row r="11" spans="1:45">
      <c r="A11" s="367" t="s">
        <v>487</v>
      </c>
      <c r="B11" s="203">
        <v>55025</v>
      </c>
      <c r="C11" s="203">
        <v>172159</v>
      </c>
      <c r="D11" s="368">
        <v>41639</v>
      </c>
      <c r="E11" s="203">
        <v>-575.34</v>
      </c>
      <c r="F11" s="367" t="s">
        <v>488</v>
      </c>
      <c r="G11" s="367" t="s">
        <v>489</v>
      </c>
      <c r="H11" s="367" t="s">
        <v>490</v>
      </c>
      <c r="I11" s="367" t="s">
        <v>491</v>
      </c>
      <c r="K11" s="367" t="s">
        <v>492</v>
      </c>
      <c r="L11" s="367" t="s">
        <v>218</v>
      </c>
      <c r="M11" s="367"/>
      <c r="P11" s="367" t="s">
        <v>491</v>
      </c>
      <c r="Q11" s="367"/>
      <c r="R11" s="367" t="s">
        <v>491</v>
      </c>
      <c r="S11" s="367" t="s">
        <v>493</v>
      </c>
      <c r="T11" s="203">
        <v>0</v>
      </c>
      <c r="U11" s="367" t="s">
        <v>216</v>
      </c>
      <c r="V11" s="367" t="s">
        <v>494</v>
      </c>
      <c r="W11" s="367" t="s">
        <v>495</v>
      </c>
      <c r="X11" s="368">
        <v>41648</v>
      </c>
      <c r="Y11" s="367" t="s">
        <v>491</v>
      </c>
      <c r="Z11" s="203">
        <v>1005</v>
      </c>
      <c r="AA11" s="367" t="s">
        <v>491</v>
      </c>
      <c r="AB11" s="367"/>
      <c r="AC11" s="367" t="s">
        <v>491</v>
      </c>
      <c r="AD11" s="367" t="s">
        <v>491</v>
      </c>
      <c r="AE11" s="367" t="s">
        <v>491</v>
      </c>
      <c r="AF11" s="203">
        <v>0</v>
      </c>
      <c r="AG11" s="367" t="s">
        <v>491</v>
      </c>
      <c r="AI11" s="368"/>
      <c r="AJ11" s="367" t="s">
        <v>491</v>
      </c>
      <c r="AK11" s="368">
        <v>41639</v>
      </c>
      <c r="AL11" s="367" t="s">
        <v>501</v>
      </c>
      <c r="AM11" s="367" t="s">
        <v>501</v>
      </c>
      <c r="AN11" s="367" t="s">
        <v>497</v>
      </c>
      <c r="AO11" s="367" t="s">
        <v>491</v>
      </c>
      <c r="AP11" s="203">
        <v>0</v>
      </c>
      <c r="AQ11" s="368"/>
      <c r="AR11" s="367" t="s">
        <v>491</v>
      </c>
      <c r="AS11" s="367" t="s">
        <v>498</v>
      </c>
    </row>
    <row r="12" spans="1:45">
      <c r="A12" s="367" t="s">
        <v>487</v>
      </c>
      <c r="B12" s="203">
        <v>55117</v>
      </c>
      <c r="C12" s="203">
        <v>173921</v>
      </c>
      <c r="D12" s="368">
        <v>41670</v>
      </c>
      <c r="E12" s="203">
        <v>-575.34</v>
      </c>
      <c r="F12" s="367" t="s">
        <v>488</v>
      </c>
      <c r="G12" s="367" t="s">
        <v>489</v>
      </c>
      <c r="H12" s="367" t="s">
        <v>490</v>
      </c>
      <c r="I12" s="367" t="s">
        <v>491</v>
      </c>
      <c r="K12" s="367" t="s">
        <v>492</v>
      </c>
      <c r="L12" s="367" t="s">
        <v>218</v>
      </c>
      <c r="M12" s="367"/>
      <c r="P12" s="367" t="s">
        <v>491</v>
      </c>
      <c r="Q12" s="367"/>
      <c r="R12" s="367" t="s">
        <v>491</v>
      </c>
      <c r="S12" s="367" t="s">
        <v>493</v>
      </c>
      <c r="T12" s="203">
        <v>0</v>
      </c>
      <c r="U12" s="367" t="s">
        <v>216</v>
      </c>
      <c r="V12" s="367" t="s">
        <v>494</v>
      </c>
      <c r="W12" s="367" t="s">
        <v>495</v>
      </c>
      <c r="X12" s="368">
        <v>41676</v>
      </c>
      <c r="Y12" s="367" t="s">
        <v>491</v>
      </c>
      <c r="Z12" s="203">
        <v>1005</v>
      </c>
      <c r="AA12" s="367" t="s">
        <v>491</v>
      </c>
      <c r="AB12" s="367"/>
      <c r="AC12" s="367" t="s">
        <v>491</v>
      </c>
      <c r="AD12" s="367" t="s">
        <v>491</v>
      </c>
      <c r="AE12" s="367" t="s">
        <v>491</v>
      </c>
      <c r="AF12" s="203">
        <v>0</v>
      </c>
      <c r="AG12" s="367" t="s">
        <v>491</v>
      </c>
      <c r="AI12" s="368"/>
      <c r="AJ12" s="367" t="s">
        <v>491</v>
      </c>
      <c r="AK12" s="368">
        <v>41670</v>
      </c>
      <c r="AL12" s="367" t="s">
        <v>501</v>
      </c>
      <c r="AM12" s="367" t="s">
        <v>501</v>
      </c>
      <c r="AN12" s="367" t="s">
        <v>497</v>
      </c>
      <c r="AO12" s="367" t="s">
        <v>491</v>
      </c>
      <c r="AP12" s="203">
        <v>0</v>
      </c>
      <c r="AQ12" s="368"/>
      <c r="AR12" s="367" t="s">
        <v>491</v>
      </c>
      <c r="AS12" s="367" t="s">
        <v>498</v>
      </c>
    </row>
    <row r="13" spans="1:45">
      <c r="A13" s="367" t="s">
        <v>487</v>
      </c>
      <c r="B13" s="203">
        <v>55210</v>
      </c>
      <c r="C13" s="203">
        <v>175976</v>
      </c>
      <c r="D13" s="368">
        <v>41698</v>
      </c>
      <c r="E13" s="203">
        <v>-575.34</v>
      </c>
      <c r="F13" s="367" t="s">
        <v>488</v>
      </c>
      <c r="G13" s="367" t="s">
        <v>489</v>
      </c>
      <c r="H13" s="367" t="s">
        <v>490</v>
      </c>
      <c r="I13" s="367" t="s">
        <v>491</v>
      </c>
      <c r="K13" s="367" t="s">
        <v>492</v>
      </c>
      <c r="L13" s="367" t="s">
        <v>218</v>
      </c>
      <c r="M13" s="367"/>
      <c r="P13" s="367" t="s">
        <v>491</v>
      </c>
      <c r="Q13" s="367"/>
      <c r="R13" s="367" t="s">
        <v>491</v>
      </c>
      <c r="S13" s="367" t="s">
        <v>493</v>
      </c>
      <c r="T13" s="203">
        <v>0</v>
      </c>
      <c r="U13" s="367" t="s">
        <v>216</v>
      </c>
      <c r="V13" s="367" t="s">
        <v>494</v>
      </c>
      <c r="W13" s="367" t="s">
        <v>495</v>
      </c>
      <c r="X13" s="368">
        <v>41705</v>
      </c>
      <c r="Y13" s="367" t="s">
        <v>491</v>
      </c>
      <c r="Z13" s="203">
        <v>1007</v>
      </c>
      <c r="AA13" s="367" t="s">
        <v>491</v>
      </c>
      <c r="AB13" s="367"/>
      <c r="AC13" s="367" t="s">
        <v>491</v>
      </c>
      <c r="AD13" s="367" t="s">
        <v>491</v>
      </c>
      <c r="AE13" s="367" t="s">
        <v>491</v>
      </c>
      <c r="AF13" s="203">
        <v>0</v>
      </c>
      <c r="AG13" s="367" t="s">
        <v>491</v>
      </c>
      <c r="AI13" s="368"/>
      <c r="AJ13" s="367" t="s">
        <v>491</v>
      </c>
      <c r="AK13" s="368">
        <v>41698</v>
      </c>
      <c r="AL13" s="367" t="s">
        <v>501</v>
      </c>
      <c r="AM13" s="367" t="s">
        <v>501</v>
      </c>
      <c r="AN13" s="367" t="s">
        <v>497</v>
      </c>
      <c r="AO13" s="367" t="s">
        <v>491</v>
      </c>
      <c r="AP13" s="203">
        <v>0</v>
      </c>
      <c r="AQ13" s="368"/>
      <c r="AR13" s="367" t="s">
        <v>491</v>
      </c>
      <c r="AS13" s="367" t="s">
        <v>498</v>
      </c>
    </row>
    <row r="14" spans="1:45">
      <c r="A14" s="367" t="s">
        <v>487</v>
      </c>
      <c r="B14" s="203">
        <v>55301</v>
      </c>
      <c r="C14" s="203">
        <v>178064</v>
      </c>
      <c r="D14" s="368">
        <v>41729</v>
      </c>
      <c r="E14" s="203">
        <v>-575.34</v>
      </c>
      <c r="F14" s="367" t="s">
        <v>488</v>
      </c>
      <c r="G14" s="367" t="s">
        <v>489</v>
      </c>
      <c r="H14" s="367" t="s">
        <v>490</v>
      </c>
      <c r="I14" s="367" t="s">
        <v>491</v>
      </c>
      <c r="K14" s="367" t="s">
        <v>492</v>
      </c>
      <c r="L14" s="367" t="s">
        <v>218</v>
      </c>
      <c r="M14" s="367"/>
      <c r="P14" s="367" t="s">
        <v>491</v>
      </c>
      <c r="Q14" s="367"/>
      <c r="R14" s="367" t="s">
        <v>491</v>
      </c>
      <c r="S14" s="367" t="s">
        <v>493</v>
      </c>
      <c r="T14" s="203">
        <v>0</v>
      </c>
      <c r="U14" s="367" t="s">
        <v>216</v>
      </c>
      <c r="V14" s="367" t="s">
        <v>494</v>
      </c>
      <c r="W14" s="367" t="s">
        <v>495</v>
      </c>
      <c r="X14" s="368">
        <v>41733</v>
      </c>
      <c r="Y14" s="367" t="s">
        <v>491</v>
      </c>
      <c r="Z14" s="203">
        <v>1007</v>
      </c>
      <c r="AA14" s="367" t="s">
        <v>491</v>
      </c>
      <c r="AB14" s="367"/>
      <c r="AC14" s="367" t="s">
        <v>491</v>
      </c>
      <c r="AD14" s="367" t="s">
        <v>491</v>
      </c>
      <c r="AE14" s="367" t="s">
        <v>491</v>
      </c>
      <c r="AF14" s="203">
        <v>0</v>
      </c>
      <c r="AG14" s="367" t="s">
        <v>491</v>
      </c>
      <c r="AI14" s="368"/>
      <c r="AJ14" s="367" t="s">
        <v>491</v>
      </c>
      <c r="AK14" s="368">
        <v>41729</v>
      </c>
      <c r="AL14" s="367" t="s">
        <v>501</v>
      </c>
      <c r="AM14" s="367" t="s">
        <v>501</v>
      </c>
      <c r="AN14" s="367" t="s">
        <v>497</v>
      </c>
      <c r="AO14" s="367" t="s">
        <v>491</v>
      </c>
      <c r="AP14" s="203">
        <v>0</v>
      </c>
      <c r="AQ14" s="368"/>
      <c r="AR14" s="367" t="s">
        <v>491</v>
      </c>
      <c r="AS14" s="367" t="s">
        <v>498</v>
      </c>
    </row>
    <row r="15" spans="1:45">
      <c r="A15" s="367" t="s">
        <v>487</v>
      </c>
      <c r="B15" s="203">
        <v>55394</v>
      </c>
      <c r="C15" s="203">
        <v>180338</v>
      </c>
      <c r="D15" s="368">
        <v>41759</v>
      </c>
      <c r="E15" s="203">
        <v>-575.34</v>
      </c>
      <c r="F15" s="367" t="s">
        <v>488</v>
      </c>
      <c r="G15" s="367" t="s">
        <v>489</v>
      </c>
      <c r="H15" s="367" t="s">
        <v>490</v>
      </c>
      <c r="I15" s="367" t="s">
        <v>491</v>
      </c>
      <c r="K15" s="367" t="s">
        <v>492</v>
      </c>
      <c r="L15" s="367" t="s">
        <v>218</v>
      </c>
      <c r="M15" s="367"/>
      <c r="P15" s="367" t="s">
        <v>491</v>
      </c>
      <c r="Q15" s="367"/>
      <c r="R15" s="367" t="s">
        <v>491</v>
      </c>
      <c r="S15" s="367" t="s">
        <v>493</v>
      </c>
      <c r="T15" s="203">
        <v>0</v>
      </c>
      <c r="U15" s="367" t="s">
        <v>216</v>
      </c>
      <c r="V15" s="367" t="s">
        <v>494</v>
      </c>
      <c r="W15" s="367" t="s">
        <v>495</v>
      </c>
      <c r="X15" s="368">
        <v>41765</v>
      </c>
      <c r="Y15" s="367" t="s">
        <v>491</v>
      </c>
      <c r="Z15" s="203">
        <v>1007</v>
      </c>
      <c r="AA15" s="367" t="s">
        <v>491</v>
      </c>
      <c r="AB15" s="367"/>
      <c r="AC15" s="367" t="s">
        <v>491</v>
      </c>
      <c r="AD15" s="367" t="s">
        <v>491</v>
      </c>
      <c r="AE15" s="367" t="s">
        <v>491</v>
      </c>
      <c r="AF15" s="203">
        <v>0</v>
      </c>
      <c r="AG15" s="367" t="s">
        <v>491</v>
      </c>
      <c r="AI15" s="368"/>
      <c r="AJ15" s="367" t="s">
        <v>491</v>
      </c>
      <c r="AK15" s="368">
        <v>41759</v>
      </c>
      <c r="AL15" s="367" t="s">
        <v>501</v>
      </c>
      <c r="AM15" s="367" t="s">
        <v>501</v>
      </c>
      <c r="AN15" s="367" t="s">
        <v>497</v>
      </c>
      <c r="AO15" s="367" t="s">
        <v>491</v>
      </c>
      <c r="AP15" s="203">
        <v>0</v>
      </c>
      <c r="AQ15" s="368"/>
      <c r="AR15" s="367" t="s">
        <v>491</v>
      </c>
      <c r="AS15" s="367" t="s">
        <v>498</v>
      </c>
    </row>
    <row r="16" spans="1:45">
      <c r="A16" s="367" t="s">
        <v>487</v>
      </c>
      <c r="B16" s="203">
        <v>55488</v>
      </c>
      <c r="C16" s="203">
        <v>183074</v>
      </c>
      <c r="D16" s="368">
        <v>41790</v>
      </c>
      <c r="E16" s="203">
        <v>-575.34</v>
      </c>
      <c r="F16" s="367" t="s">
        <v>488</v>
      </c>
      <c r="G16" s="367" t="s">
        <v>489</v>
      </c>
      <c r="H16" s="367" t="s">
        <v>490</v>
      </c>
      <c r="I16" s="367" t="s">
        <v>491</v>
      </c>
      <c r="K16" s="367" t="s">
        <v>492</v>
      </c>
      <c r="L16" s="367" t="s">
        <v>218</v>
      </c>
      <c r="M16" s="367"/>
      <c r="P16" s="367" t="s">
        <v>491</v>
      </c>
      <c r="Q16" s="367"/>
      <c r="R16" s="367" t="s">
        <v>491</v>
      </c>
      <c r="S16" s="367" t="s">
        <v>493</v>
      </c>
      <c r="T16" s="203">
        <v>0</v>
      </c>
      <c r="U16" s="367" t="s">
        <v>216</v>
      </c>
      <c r="V16" s="367" t="s">
        <v>494</v>
      </c>
      <c r="W16" s="367" t="s">
        <v>495</v>
      </c>
      <c r="X16" s="368">
        <v>41795</v>
      </c>
      <c r="Y16" s="367" t="s">
        <v>491</v>
      </c>
      <c r="Z16" s="203">
        <v>1007</v>
      </c>
      <c r="AA16" s="367" t="s">
        <v>491</v>
      </c>
      <c r="AB16" s="367"/>
      <c r="AC16" s="367" t="s">
        <v>491</v>
      </c>
      <c r="AD16" s="367" t="s">
        <v>491</v>
      </c>
      <c r="AE16" s="367" t="s">
        <v>491</v>
      </c>
      <c r="AF16" s="203">
        <v>0</v>
      </c>
      <c r="AG16" s="367" t="s">
        <v>491</v>
      </c>
      <c r="AI16" s="368"/>
      <c r="AJ16" s="367" t="s">
        <v>491</v>
      </c>
      <c r="AK16" s="368">
        <v>41790</v>
      </c>
      <c r="AL16" s="367" t="s">
        <v>501</v>
      </c>
      <c r="AM16" s="367" t="s">
        <v>501</v>
      </c>
      <c r="AN16" s="367" t="s">
        <v>497</v>
      </c>
      <c r="AO16" s="367" t="s">
        <v>491</v>
      </c>
      <c r="AP16" s="203">
        <v>0</v>
      </c>
      <c r="AQ16" s="368"/>
      <c r="AR16" s="367" t="s">
        <v>491</v>
      </c>
      <c r="AS16" s="367" t="s">
        <v>498</v>
      </c>
    </row>
    <row r="17" spans="1:45">
      <c r="A17" s="367" t="s">
        <v>487</v>
      </c>
      <c r="B17" s="203">
        <v>55587</v>
      </c>
      <c r="C17" s="203">
        <v>185305</v>
      </c>
      <c r="D17" s="368">
        <v>41820</v>
      </c>
      <c r="E17" s="203">
        <v>-575.34</v>
      </c>
      <c r="F17" s="367" t="s">
        <v>488</v>
      </c>
      <c r="G17" s="367" t="s">
        <v>489</v>
      </c>
      <c r="H17" s="367" t="s">
        <v>490</v>
      </c>
      <c r="I17" s="367" t="s">
        <v>491</v>
      </c>
      <c r="K17" s="367" t="s">
        <v>492</v>
      </c>
      <c r="L17" s="367" t="s">
        <v>218</v>
      </c>
      <c r="M17" s="367"/>
      <c r="P17" s="367" t="s">
        <v>491</v>
      </c>
      <c r="Q17" s="367"/>
      <c r="R17" s="367" t="s">
        <v>491</v>
      </c>
      <c r="S17" s="367" t="s">
        <v>493</v>
      </c>
      <c r="T17" s="203">
        <v>0</v>
      </c>
      <c r="U17" s="367" t="s">
        <v>216</v>
      </c>
      <c r="V17" s="367" t="s">
        <v>494</v>
      </c>
      <c r="W17" s="367" t="s">
        <v>495</v>
      </c>
      <c r="X17" s="368">
        <v>41823</v>
      </c>
      <c r="Y17" s="367" t="s">
        <v>491</v>
      </c>
      <c r="Z17" s="203">
        <v>1007</v>
      </c>
      <c r="AA17" s="367" t="s">
        <v>491</v>
      </c>
      <c r="AB17" s="367"/>
      <c r="AC17" s="367" t="s">
        <v>491</v>
      </c>
      <c r="AD17" s="367" t="s">
        <v>491</v>
      </c>
      <c r="AE17" s="367" t="s">
        <v>491</v>
      </c>
      <c r="AF17" s="203">
        <v>0</v>
      </c>
      <c r="AG17" s="367" t="s">
        <v>491</v>
      </c>
      <c r="AI17" s="368"/>
      <c r="AJ17" s="367" t="s">
        <v>491</v>
      </c>
      <c r="AK17" s="368">
        <v>41820</v>
      </c>
      <c r="AL17" s="367" t="s">
        <v>501</v>
      </c>
      <c r="AM17" s="367" t="s">
        <v>501</v>
      </c>
      <c r="AN17" s="367" t="s">
        <v>497</v>
      </c>
      <c r="AO17" s="367" t="s">
        <v>491</v>
      </c>
      <c r="AP17" s="203">
        <v>0</v>
      </c>
      <c r="AQ17" s="368"/>
      <c r="AR17" s="367" t="s">
        <v>491</v>
      </c>
      <c r="AS17" s="367" t="s">
        <v>498</v>
      </c>
    </row>
    <row r="18" spans="1:45">
      <c r="A18" s="367" t="s">
        <v>487</v>
      </c>
      <c r="B18" s="203">
        <v>55687</v>
      </c>
      <c r="C18" s="203">
        <v>187702</v>
      </c>
      <c r="D18" s="368">
        <v>41851</v>
      </c>
      <c r="E18" s="203">
        <v>-575.34</v>
      </c>
      <c r="F18" s="367" t="s">
        <v>488</v>
      </c>
      <c r="G18" s="367" t="s">
        <v>489</v>
      </c>
      <c r="H18" s="367" t="s">
        <v>490</v>
      </c>
      <c r="I18" s="367" t="s">
        <v>491</v>
      </c>
      <c r="K18" s="367" t="s">
        <v>492</v>
      </c>
      <c r="L18" s="367" t="s">
        <v>218</v>
      </c>
      <c r="M18" s="367"/>
      <c r="P18" s="367" t="s">
        <v>491</v>
      </c>
      <c r="Q18" s="367"/>
      <c r="R18" s="367" t="s">
        <v>491</v>
      </c>
      <c r="S18" s="367" t="s">
        <v>493</v>
      </c>
      <c r="T18" s="203">
        <v>0</v>
      </c>
      <c r="U18" s="367" t="s">
        <v>216</v>
      </c>
      <c r="V18" s="367" t="s">
        <v>494</v>
      </c>
      <c r="W18" s="367" t="s">
        <v>495</v>
      </c>
      <c r="X18" s="368">
        <v>41857</v>
      </c>
      <c r="Y18" s="367" t="s">
        <v>491</v>
      </c>
      <c r="Z18" s="203">
        <v>1009</v>
      </c>
      <c r="AA18" s="367" t="s">
        <v>491</v>
      </c>
      <c r="AB18" s="367"/>
      <c r="AC18" s="367" t="s">
        <v>491</v>
      </c>
      <c r="AD18" s="367" t="s">
        <v>491</v>
      </c>
      <c r="AE18" s="367" t="s">
        <v>491</v>
      </c>
      <c r="AF18" s="203">
        <v>0</v>
      </c>
      <c r="AG18" s="367" t="s">
        <v>491</v>
      </c>
      <c r="AI18" s="368"/>
      <c r="AJ18" s="367" t="s">
        <v>491</v>
      </c>
      <c r="AK18" s="368">
        <v>41851</v>
      </c>
      <c r="AL18" s="367" t="s">
        <v>501</v>
      </c>
      <c r="AM18" s="367" t="s">
        <v>501</v>
      </c>
      <c r="AN18" s="367" t="s">
        <v>497</v>
      </c>
      <c r="AO18" s="367" t="s">
        <v>491</v>
      </c>
      <c r="AP18" s="203">
        <v>0</v>
      </c>
      <c r="AQ18" s="368"/>
      <c r="AR18" s="367" t="s">
        <v>491</v>
      </c>
      <c r="AS18" s="367" t="s">
        <v>498</v>
      </c>
    </row>
    <row r="19" spans="1:45">
      <c r="A19" s="367" t="s">
        <v>487</v>
      </c>
      <c r="B19" s="203">
        <v>55782</v>
      </c>
      <c r="C19" s="203">
        <v>189692</v>
      </c>
      <c r="D19" s="368">
        <v>41882</v>
      </c>
      <c r="E19" s="203">
        <v>-575.34</v>
      </c>
      <c r="F19" s="367" t="s">
        <v>488</v>
      </c>
      <c r="G19" s="367" t="s">
        <v>489</v>
      </c>
      <c r="H19" s="367" t="s">
        <v>490</v>
      </c>
      <c r="I19" s="367" t="s">
        <v>491</v>
      </c>
      <c r="K19" s="367" t="s">
        <v>492</v>
      </c>
      <c r="L19" s="367" t="s">
        <v>218</v>
      </c>
      <c r="M19" s="367"/>
      <c r="P19" s="367" t="s">
        <v>491</v>
      </c>
      <c r="Q19" s="367"/>
      <c r="R19" s="367" t="s">
        <v>491</v>
      </c>
      <c r="S19" s="367" t="s">
        <v>493</v>
      </c>
      <c r="T19" s="203">
        <v>0</v>
      </c>
      <c r="U19" s="367" t="s">
        <v>216</v>
      </c>
      <c r="V19" s="367" t="s">
        <v>494</v>
      </c>
      <c r="W19" s="367" t="s">
        <v>495</v>
      </c>
      <c r="X19" s="368">
        <v>41887</v>
      </c>
      <c r="Y19" s="367" t="s">
        <v>491</v>
      </c>
      <c r="Z19" s="203">
        <v>1011</v>
      </c>
      <c r="AA19" s="367" t="s">
        <v>491</v>
      </c>
      <c r="AB19" s="367"/>
      <c r="AC19" s="367" t="s">
        <v>491</v>
      </c>
      <c r="AD19" s="367" t="s">
        <v>491</v>
      </c>
      <c r="AE19" s="367" t="s">
        <v>491</v>
      </c>
      <c r="AF19" s="203">
        <v>0</v>
      </c>
      <c r="AG19" s="367" t="s">
        <v>491</v>
      </c>
      <c r="AI19" s="368"/>
      <c r="AJ19" s="367" t="s">
        <v>491</v>
      </c>
      <c r="AK19" s="368">
        <v>41882</v>
      </c>
      <c r="AL19" s="367" t="s">
        <v>501</v>
      </c>
      <c r="AM19" s="367" t="s">
        <v>501</v>
      </c>
      <c r="AN19" s="367" t="s">
        <v>497</v>
      </c>
      <c r="AO19" s="367" t="s">
        <v>491</v>
      </c>
      <c r="AP19" s="203">
        <v>0</v>
      </c>
      <c r="AQ19" s="368"/>
      <c r="AR19" s="367" t="s">
        <v>491</v>
      </c>
      <c r="AS19" s="367" t="s">
        <v>498</v>
      </c>
    </row>
    <row r="20" spans="1:45">
      <c r="A20" s="367" t="s">
        <v>487</v>
      </c>
      <c r="B20" s="203">
        <v>55964</v>
      </c>
      <c r="C20" s="203">
        <v>191959</v>
      </c>
      <c r="D20" s="368">
        <v>41912</v>
      </c>
      <c r="E20" s="203">
        <v>-575.34</v>
      </c>
      <c r="F20" s="367" t="s">
        <v>488</v>
      </c>
      <c r="G20" s="367" t="s">
        <v>489</v>
      </c>
      <c r="H20" s="367" t="s">
        <v>490</v>
      </c>
      <c r="I20" s="367" t="s">
        <v>491</v>
      </c>
      <c r="K20" s="367" t="s">
        <v>492</v>
      </c>
      <c r="L20" s="367" t="s">
        <v>218</v>
      </c>
      <c r="M20" s="367"/>
      <c r="P20" s="367" t="s">
        <v>491</v>
      </c>
      <c r="Q20" s="367"/>
      <c r="R20" s="367" t="s">
        <v>491</v>
      </c>
      <c r="S20" s="367" t="s">
        <v>493</v>
      </c>
      <c r="T20" s="203">
        <v>0</v>
      </c>
      <c r="U20" s="367" t="s">
        <v>216</v>
      </c>
      <c r="V20" s="367" t="s">
        <v>494</v>
      </c>
      <c r="W20" s="367" t="s">
        <v>495</v>
      </c>
      <c r="X20" s="368">
        <v>41918</v>
      </c>
      <c r="Y20" s="367" t="s">
        <v>491</v>
      </c>
      <c r="Z20" s="203">
        <v>1011</v>
      </c>
      <c r="AA20" s="367" t="s">
        <v>491</v>
      </c>
      <c r="AB20" s="367"/>
      <c r="AC20" s="367" t="s">
        <v>491</v>
      </c>
      <c r="AD20" s="367" t="s">
        <v>491</v>
      </c>
      <c r="AE20" s="367" t="s">
        <v>491</v>
      </c>
      <c r="AF20" s="203">
        <v>0</v>
      </c>
      <c r="AG20" s="367" t="s">
        <v>491</v>
      </c>
      <c r="AI20" s="368"/>
      <c r="AJ20" s="367" t="s">
        <v>491</v>
      </c>
      <c r="AK20" s="368">
        <v>41912</v>
      </c>
      <c r="AL20" s="367" t="s">
        <v>501</v>
      </c>
      <c r="AM20" s="367" t="s">
        <v>501</v>
      </c>
      <c r="AN20" s="367" t="s">
        <v>497</v>
      </c>
      <c r="AO20" s="367" t="s">
        <v>491</v>
      </c>
      <c r="AP20" s="203">
        <v>0</v>
      </c>
      <c r="AQ20" s="368"/>
      <c r="AR20" s="367" t="s">
        <v>491</v>
      </c>
      <c r="AS20" s="367" t="s">
        <v>498</v>
      </c>
    </row>
    <row r="21" spans="1:45">
      <c r="A21" s="367" t="s">
        <v>487</v>
      </c>
      <c r="B21" s="203">
        <v>56059</v>
      </c>
      <c r="C21" s="203">
        <v>194288</v>
      </c>
      <c r="D21" s="368">
        <v>41943</v>
      </c>
      <c r="E21" s="203">
        <v>-575.34</v>
      </c>
      <c r="F21" s="367" t="s">
        <v>488</v>
      </c>
      <c r="G21" s="367" t="s">
        <v>489</v>
      </c>
      <c r="H21" s="367" t="s">
        <v>490</v>
      </c>
      <c r="I21" s="367" t="s">
        <v>491</v>
      </c>
      <c r="K21" s="367" t="s">
        <v>492</v>
      </c>
      <c r="L21" s="367" t="s">
        <v>218</v>
      </c>
      <c r="M21" s="367"/>
      <c r="P21" s="367" t="s">
        <v>491</v>
      </c>
      <c r="Q21" s="367"/>
      <c r="R21" s="367" t="s">
        <v>491</v>
      </c>
      <c r="S21" s="367" t="s">
        <v>493</v>
      </c>
      <c r="T21" s="203">
        <v>0</v>
      </c>
      <c r="U21" s="367" t="s">
        <v>216</v>
      </c>
      <c r="V21" s="367" t="s">
        <v>494</v>
      </c>
      <c r="W21" s="367" t="s">
        <v>495</v>
      </c>
      <c r="X21" s="368">
        <v>41949</v>
      </c>
      <c r="Y21" s="367" t="s">
        <v>491</v>
      </c>
      <c r="Z21" s="203">
        <v>1011</v>
      </c>
      <c r="AA21" s="367" t="s">
        <v>491</v>
      </c>
      <c r="AB21" s="367"/>
      <c r="AC21" s="367" t="s">
        <v>491</v>
      </c>
      <c r="AD21" s="367" t="s">
        <v>491</v>
      </c>
      <c r="AE21" s="367" t="s">
        <v>491</v>
      </c>
      <c r="AF21" s="203">
        <v>0</v>
      </c>
      <c r="AG21" s="367" t="s">
        <v>491</v>
      </c>
      <c r="AI21" s="368"/>
      <c r="AJ21" s="367" t="s">
        <v>491</v>
      </c>
      <c r="AK21" s="368">
        <v>41943</v>
      </c>
      <c r="AL21" s="367" t="s">
        <v>501</v>
      </c>
      <c r="AM21" s="367" t="s">
        <v>501</v>
      </c>
      <c r="AN21" s="367" t="s">
        <v>497</v>
      </c>
      <c r="AO21" s="367" t="s">
        <v>491</v>
      </c>
      <c r="AP21" s="203">
        <v>0</v>
      </c>
      <c r="AQ21" s="368"/>
      <c r="AR21" s="367" t="s">
        <v>491</v>
      </c>
      <c r="AS21" s="367" t="s">
        <v>498</v>
      </c>
    </row>
    <row r="22" spans="1:45">
      <c r="A22" s="367" t="s">
        <v>487</v>
      </c>
      <c r="B22" s="203">
        <v>56155</v>
      </c>
      <c r="C22" s="203">
        <v>196226</v>
      </c>
      <c r="D22" s="368">
        <v>41973</v>
      </c>
      <c r="E22" s="203">
        <v>-575.34</v>
      </c>
      <c r="F22" s="367" t="s">
        <v>488</v>
      </c>
      <c r="G22" s="367" t="s">
        <v>489</v>
      </c>
      <c r="H22" s="367" t="s">
        <v>490</v>
      </c>
      <c r="I22" s="367" t="s">
        <v>491</v>
      </c>
      <c r="K22" s="367" t="s">
        <v>492</v>
      </c>
      <c r="L22" s="367" t="s">
        <v>218</v>
      </c>
      <c r="M22" s="367"/>
      <c r="P22" s="367" t="s">
        <v>491</v>
      </c>
      <c r="Q22" s="367"/>
      <c r="R22" s="367" t="s">
        <v>491</v>
      </c>
      <c r="S22" s="367" t="s">
        <v>493</v>
      </c>
      <c r="T22" s="203">
        <v>0</v>
      </c>
      <c r="U22" s="367" t="s">
        <v>216</v>
      </c>
      <c r="V22" s="367" t="s">
        <v>494</v>
      </c>
      <c r="W22" s="367" t="s">
        <v>495</v>
      </c>
      <c r="X22" s="368">
        <v>41977</v>
      </c>
      <c r="Y22" s="367" t="s">
        <v>491</v>
      </c>
      <c r="Z22" s="203">
        <v>1011</v>
      </c>
      <c r="AA22" s="367" t="s">
        <v>491</v>
      </c>
      <c r="AB22" s="367"/>
      <c r="AC22" s="367" t="s">
        <v>491</v>
      </c>
      <c r="AD22" s="367" t="s">
        <v>491</v>
      </c>
      <c r="AE22" s="367" t="s">
        <v>491</v>
      </c>
      <c r="AF22" s="203">
        <v>0</v>
      </c>
      <c r="AG22" s="367" t="s">
        <v>491</v>
      </c>
      <c r="AI22" s="368"/>
      <c r="AJ22" s="367" t="s">
        <v>491</v>
      </c>
      <c r="AK22" s="368">
        <v>41973</v>
      </c>
      <c r="AL22" s="367" t="s">
        <v>501</v>
      </c>
      <c r="AM22" s="367" t="s">
        <v>501</v>
      </c>
      <c r="AN22" s="367" t="s">
        <v>497</v>
      </c>
      <c r="AO22" s="367" t="s">
        <v>491</v>
      </c>
      <c r="AP22" s="203">
        <v>0</v>
      </c>
      <c r="AQ22" s="368"/>
      <c r="AR22" s="367" t="s">
        <v>491</v>
      </c>
      <c r="AS22" s="367" t="s">
        <v>498</v>
      </c>
    </row>
    <row r="23" spans="1:45">
      <c r="A23" s="367" t="s">
        <v>487</v>
      </c>
      <c r="B23" s="203">
        <v>56255</v>
      </c>
      <c r="C23" s="203">
        <v>198520</v>
      </c>
      <c r="D23" s="368">
        <v>42004</v>
      </c>
      <c r="E23" s="203">
        <v>-575.34</v>
      </c>
      <c r="F23" s="367" t="s">
        <v>488</v>
      </c>
      <c r="G23" s="367" t="s">
        <v>489</v>
      </c>
      <c r="H23" s="367" t="s">
        <v>490</v>
      </c>
      <c r="I23" s="367" t="s">
        <v>491</v>
      </c>
      <c r="K23" s="367" t="s">
        <v>492</v>
      </c>
      <c r="L23" s="367" t="s">
        <v>218</v>
      </c>
      <c r="M23" s="367"/>
      <c r="P23" s="367" t="s">
        <v>491</v>
      </c>
      <c r="Q23" s="367"/>
      <c r="R23" s="367" t="s">
        <v>491</v>
      </c>
      <c r="S23" s="367" t="s">
        <v>493</v>
      </c>
      <c r="T23" s="203">
        <v>0</v>
      </c>
      <c r="U23" s="367" t="s">
        <v>216</v>
      </c>
      <c r="V23" s="367" t="s">
        <v>494</v>
      </c>
      <c r="W23" s="367" t="s">
        <v>495</v>
      </c>
      <c r="X23" s="368">
        <v>42012</v>
      </c>
      <c r="Y23" s="367" t="s">
        <v>491</v>
      </c>
      <c r="Z23" s="203">
        <v>1013</v>
      </c>
      <c r="AA23" s="367" t="s">
        <v>491</v>
      </c>
      <c r="AB23" s="367"/>
      <c r="AC23" s="367" t="s">
        <v>491</v>
      </c>
      <c r="AD23" s="367" t="s">
        <v>491</v>
      </c>
      <c r="AE23" s="367" t="s">
        <v>491</v>
      </c>
      <c r="AF23" s="203">
        <v>0</v>
      </c>
      <c r="AG23" s="367" t="s">
        <v>491</v>
      </c>
      <c r="AI23" s="368"/>
      <c r="AJ23" s="367" t="s">
        <v>491</v>
      </c>
      <c r="AK23" s="368">
        <v>42004</v>
      </c>
      <c r="AL23" s="367" t="s">
        <v>501</v>
      </c>
      <c r="AM23" s="367" t="s">
        <v>501</v>
      </c>
      <c r="AN23" s="367" t="s">
        <v>497</v>
      </c>
      <c r="AO23" s="367" t="s">
        <v>491</v>
      </c>
      <c r="AP23" s="203">
        <v>0</v>
      </c>
      <c r="AQ23" s="368"/>
      <c r="AR23" s="367" t="s">
        <v>491</v>
      </c>
      <c r="AS23" s="367" t="s">
        <v>498</v>
      </c>
    </row>
    <row r="24" spans="1:45">
      <c r="A24" s="367" t="s">
        <v>487</v>
      </c>
      <c r="B24" s="203">
        <v>56361</v>
      </c>
      <c r="C24" s="203">
        <v>200585</v>
      </c>
      <c r="D24" s="368">
        <v>42035</v>
      </c>
      <c r="E24" s="203">
        <v>-575.34</v>
      </c>
      <c r="F24" s="367" t="s">
        <v>488</v>
      </c>
      <c r="G24" s="367" t="s">
        <v>489</v>
      </c>
      <c r="H24" s="367" t="s">
        <v>490</v>
      </c>
      <c r="I24" s="367" t="s">
        <v>491</v>
      </c>
      <c r="K24" s="367" t="s">
        <v>492</v>
      </c>
      <c r="L24" s="367" t="s">
        <v>218</v>
      </c>
      <c r="M24" s="367"/>
      <c r="P24" s="367" t="s">
        <v>491</v>
      </c>
      <c r="Q24" s="367"/>
      <c r="R24" s="367" t="s">
        <v>491</v>
      </c>
      <c r="S24" s="367" t="s">
        <v>493</v>
      </c>
      <c r="T24" s="203">
        <v>0</v>
      </c>
      <c r="U24" s="367" t="s">
        <v>216</v>
      </c>
      <c r="V24" s="367" t="s">
        <v>494</v>
      </c>
      <c r="W24" s="367" t="s">
        <v>495</v>
      </c>
      <c r="X24" s="368">
        <v>42040</v>
      </c>
      <c r="Y24" s="367" t="s">
        <v>491</v>
      </c>
      <c r="Z24" s="203">
        <v>999</v>
      </c>
      <c r="AA24" s="367" t="s">
        <v>491</v>
      </c>
      <c r="AB24" s="367"/>
      <c r="AC24" s="367" t="s">
        <v>491</v>
      </c>
      <c r="AD24" s="367" t="s">
        <v>491</v>
      </c>
      <c r="AE24" s="367" t="s">
        <v>491</v>
      </c>
      <c r="AF24" s="203">
        <v>0</v>
      </c>
      <c r="AG24" s="367" t="s">
        <v>491</v>
      </c>
      <c r="AI24" s="368"/>
      <c r="AJ24" s="367" t="s">
        <v>491</v>
      </c>
      <c r="AK24" s="368">
        <v>42035</v>
      </c>
      <c r="AL24" s="367" t="s">
        <v>501</v>
      </c>
      <c r="AM24" s="367" t="s">
        <v>501</v>
      </c>
      <c r="AN24" s="367" t="s">
        <v>497</v>
      </c>
      <c r="AO24" s="367" t="s">
        <v>491</v>
      </c>
      <c r="AP24" s="203">
        <v>0</v>
      </c>
      <c r="AQ24" s="368"/>
      <c r="AR24" s="367" t="s">
        <v>491</v>
      </c>
      <c r="AS24" s="367" t="s">
        <v>498</v>
      </c>
    </row>
    <row r="25" spans="1:45">
      <c r="A25" s="367" t="s">
        <v>487</v>
      </c>
      <c r="B25" s="203">
        <v>56457</v>
      </c>
      <c r="C25" s="203">
        <v>202556</v>
      </c>
      <c r="D25" s="368">
        <v>42063</v>
      </c>
      <c r="E25" s="203">
        <v>-575.34</v>
      </c>
      <c r="F25" s="367" t="s">
        <v>488</v>
      </c>
      <c r="G25" s="367" t="s">
        <v>489</v>
      </c>
      <c r="H25" s="367" t="s">
        <v>490</v>
      </c>
      <c r="I25" s="367" t="s">
        <v>491</v>
      </c>
      <c r="K25" s="367" t="s">
        <v>492</v>
      </c>
      <c r="L25" s="367" t="s">
        <v>218</v>
      </c>
      <c r="M25" s="367"/>
      <c r="P25" s="367" t="s">
        <v>491</v>
      </c>
      <c r="Q25" s="367"/>
      <c r="R25" s="367" t="s">
        <v>491</v>
      </c>
      <c r="S25" s="367" t="s">
        <v>493</v>
      </c>
      <c r="T25" s="203">
        <v>0</v>
      </c>
      <c r="U25" s="367" t="s">
        <v>216</v>
      </c>
      <c r="V25" s="367" t="s">
        <v>494</v>
      </c>
      <c r="W25" s="367" t="s">
        <v>495</v>
      </c>
      <c r="X25" s="368">
        <v>42068</v>
      </c>
      <c r="Y25" s="367" t="s">
        <v>491</v>
      </c>
      <c r="Z25" s="203">
        <v>1001</v>
      </c>
      <c r="AA25" s="367" t="s">
        <v>491</v>
      </c>
      <c r="AB25" s="367"/>
      <c r="AC25" s="367" t="s">
        <v>491</v>
      </c>
      <c r="AD25" s="367" t="s">
        <v>491</v>
      </c>
      <c r="AE25" s="367" t="s">
        <v>491</v>
      </c>
      <c r="AF25" s="203">
        <v>0</v>
      </c>
      <c r="AG25" s="367" t="s">
        <v>491</v>
      </c>
      <c r="AI25" s="368"/>
      <c r="AJ25" s="367" t="s">
        <v>491</v>
      </c>
      <c r="AK25" s="368">
        <v>42063</v>
      </c>
      <c r="AL25" s="367" t="s">
        <v>501</v>
      </c>
      <c r="AM25" s="367" t="s">
        <v>501</v>
      </c>
      <c r="AN25" s="367" t="s">
        <v>497</v>
      </c>
      <c r="AO25" s="367" t="s">
        <v>491</v>
      </c>
      <c r="AP25" s="203">
        <v>0</v>
      </c>
      <c r="AQ25" s="368"/>
      <c r="AR25" s="367" t="s">
        <v>491</v>
      </c>
      <c r="AS25" s="367" t="s">
        <v>498</v>
      </c>
    </row>
    <row r="26" spans="1:45">
      <c r="A26" s="367" t="s">
        <v>487</v>
      </c>
      <c r="B26" s="203">
        <v>56550</v>
      </c>
      <c r="C26" s="203">
        <v>205108</v>
      </c>
      <c r="D26" s="368">
        <v>42094</v>
      </c>
      <c r="E26" s="203">
        <v>-575.34</v>
      </c>
      <c r="F26" s="367" t="s">
        <v>488</v>
      </c>
      <c r="G26" s="367" t="s">
        <v>489</v>
      </c>
      <c r="H26" s="367" t="s">
        <v>490</v>
      </c>
      <c r="I26" s="367" t="s">
        <v>491</v>
      </c>
      <c r="K26" s="367" t="s">
        <v>492</v>
      </c>
      <c r="L26" s="367" t="s">
        <v>218</v>
      </c>
      <c r="M26" s="367"/>
      <c r="P26" s="367" t="s">
        <v>491</v>
      </c>
      <c r="Q26" s="367"/>
      <c r="R26" s="367" t="s">
        <v>491</v>
      </c>
      <c r="S26" s="367" t="s">
        <v>493</v>
      </c>
      <c r="T26" s="203">
        <v>0</v>
      </c>
      <c r="U26" s="367" t="s">
        <v>216</v>
      </c>
      <c r="V26" s="367" t="s">
        <v>494</v>
      </c>
      <c r="W26" s="367" t="s">
        <v>495</v>
      </c>
      <c r="X26" s="368">
        <v>42102</v>
      </c>
      <c r="Y26" s="367" t="s">
        <v>491</v>
      </c>
      <c r="Z26" s="203">
        <v>1001</v>
      </c>
      <c r="AA26" s="367" t="s">
        <v>491</v>
      </c>
      <c r="AB26" s="367"/>
      <c r="AC26" s="367" t="s">
        <v>491</v>
      </c>
      <c r="AD26" s="367" t="s">
        <v>491</v>
      </c>
      <c r="AE26" s="367" t="s">
        <v>491</v>
      </c>
      <c r="AF26" s="203">
        <v>0</v>
      </c>
      <c r="AG26" s="367" t="s">
        <v>491</v>
      </c>
      <c r="AI26" s="368"/>
      <c r="AJ26" s="367" t="s">
        <v>491</v>
      </c>
      <c r="AK26" s="368">
        <v>42094</v>
      </c>
      <c r="AL26" s="367" t="s">
        <v>501</v>
      </c>
      <c r="AM26" s="367" t="s">
        <v>501</v>
      </c>
      <c r="AN26" s="367" t="s">
        <v>497</v>
      </c>
      <c r="AO26" s="367" t="s">
        <v>491</v>
      </c>
      <c r="AP26" s="203">
        <v>0</v>
      </c>
      <c r="AQ26" s="368"/>
      <c r="AR26" s="367" t="s">
        <v>491</v>
      </c>
      <c r="AS26" s="367" t="s">
        <v>498</v>
      </c>
    </row>
    <row r="27" spans="1:45">
      <c r="A27" s="367" t="s">
        <v>487</v>
      </c>
      <c r="B27" s="203">
        <v>56648</v>
      </c>
      <c r="C27" s="203">
        <v>207371</v>
      </c>
      <c r="D27" s="368">
        <v>42124</v>
      </c>
      <c r="E27" s="203">
        <v>-575.34</v>
      </c>
      <c r="F27" s="367" t="s">
        <v>488</v>
      </c>
      <c r="G27" s="367" t="s">
        <v>489</v>
      </c>
      <c r="H27" s="367" t="s">
        <v>490</v>
      </c>
      <c r="I27" s="367" t="s">
        <v>491</v>
      </c>
      <c r="K27" s="367" t="s">
        <v>492</v>
      </c>
      <c r="L27" s="367" t="s">
        <v>218</v>
      </c>
      <c r="M27" s="367"/>
      <c r="P27" s="367" t="s">
        <v>491</v>
      </c>
      <c r="Q27" s="367"/>
      <c r="R27" s="367" t="s">
        <v>491</v>
      </c>
      <c r="S27" s="367" t="s">
        <v>493</v>
      </c>
      <c r="T27" s="203">
        <v>0</v>
      </c>
      <c r="U27" s="367" t="s">
        <v>216</v>
      </c>
      <c r="V27" s="367" t="s">
        <v>494</v>
      </c>
      <c r="W27" s="367" t="s">
        <v>495</v>
      </c>
      <c r="X27" s="368">
        <v>42130</v>
      </c>
      <c r="Y27" s="367" t="s">
        <v>491</v>
      </c>
      <c r="Z27" s="203">
        <v>1009</v>
      </c>
      <c r="AA27" s="367" t="s">
        <v>491</v>
      </c>
      <c r="AB27" s="367"/>
      <c r="AC27" s="367" t="s">
        <v>491</v>
      </c>
      <c r="AD27" s="367" t="s">
        <v>491</v>
      </c>
      <c r="AE27" s="367" t="s">
        <v>491</v>
      </c>
      <c r="AF27" s="203">
        <v>0</v>
      </c>
      <c r="AG27" s="367" t="s">
        <v>491</v>
      </c>
      <c r="AI27" s="368"/>
      <c r="AJ27" s="367" t="s">
        <v>491</v>
      </c>
      <c r="AK27" s="368">
        <v>42124</v>
      </c>
      <c r="AL27" s="367" t="s">
        <v>501</v>
      </c>
      <c r="AM27" s="367" t="s">
        <v>501</v>
      </c>
      <c r="AN27" s="367" t="s">
        <v>497</v>
      </c>
      <c r="AO27" s="367" t="s">
        <v>491</v>
      </c>
      <c r="AP27" s="203">
        <v>0</v>
      </c>
      <c r="AQ27" s="368"/>
      <c r="AR27" s="367" t="s">
        <v>491</v>
      </c>
      <c r="AS27" s="367" t="s">
        <v>498</v>
      </c>
    </row>
    <row r="28" spans="1:45">
      <c r="A28" s="367" t="s">
        <v>487</v>
      </c>
      <c r="B28" s="203">
        <v>56748</v>
      </c>
      <c r="C28" s="203">
        <v>209548</v>
      </c>
      <c r="D28" s="368">
        <v>42155</v>
      </c>
      <c r="E28" s="203">
        <v>-575.34</v>
      </c>
      <c r="F28" s="367" t="s">
        <v>488</v>
      </c>
      <c r="G28" s="367" t="s">
        <v>489</v>
      </c>
      <c r="H28" s="367" t="s">
        <v>490</v>
      </c>
      <c r="I28" s="367" t="s">
        <v>491</v>
      </c>
      <c r="K28" s="367" t="s">
        <v>492</v>
      </c>
      <c r="L28" s="367" t="s">
        <v>218</v>
      </c>
      <c r="M28" s="367"/>
      <c r="P28" s="367" t="s">
        <v>491</v>
      </c>
      <c r="Q28" s="367"/>
      <c r="R28" s="367" t="s">
        <v>491</v>
      </c>
      <c r="S28" s="367" t="s">
        <v>493</v>
      </c>
      <c r="T28" s="203">
        <v>0</v>
      </c>
      <c r="U28" s="367" t="s">
        <v>216</v>
      </c>
      <c r="V28" s="367" t="s">
        <v>494</v>
      </c>
      <c r="W28" s="367" t="s">
        <v>495</v>
      </c>
      <c r="X28" s="368">
        <v>42159</v>
      </c>
      <c r="Y28" s="367" t="s">
        <v>491</v>
      </c>
      <c r="Z28" s="203">
        <v>1009</v>
      </c>
      <c r="AA28" s="367" t="s">
        <v>491</v>
      </c>
      <c r="AB28" s="367"/>
      <c r="AC28" s="367" t="s">
        <v>491</v>
      </c>
      <c r="AD28" s="367" t="s">
        <v>491</v>
      </c>
      <c r="AE28" s="367" t="s">
        <v>491</v>
      </c>
      <c r="AF28" s="203">
        <v>0</v>
      </c>
      <c r="AG28" s="367" t="s">
        <v>491</v>
      </c>
      <c r="AI28" s="368"/>
      <c r="AJ28" s="367" t="s">
        <v>491</v>
      </c>
      <c r="AK28" s="368">
        <v>42155</v>
      </c>
      <c r="AL28" s="367" t="s">
        <v>501</v>
      </c>
      <c r="AM28" s="367" t="s">
        <v>501</v>
      </c>
      <c r="AN28" s="367" t="s">
        <v>497</v>
      </c>
      <c r="AO28" s="367" t="s">
        <v>491</v>
      </c>
      <c r="AP28" s="203">
        <v>0</v>
      </c>
      <c r="AQ28" s="368"/>
      <c r="AR28" s="367" t="s">
        <v>491</v>
      </c>
      <c r="AS28" s="367" t="s">
        <v>498</v>
      </c>
    </row>
    <row r="29" spans="1:45">
      <c r="A29" s="367" t="s">
        <v>487</v>
      </c>
      <c r="B29" s="203">
        <v>56841</v>
      </c>
      <c r="C29" s="203">
        <v>211984</v>
      </c>
      <c r="D29" s="368">
        <v>42185</v>
      </c>
      <c r="E29" s="203">
        <v>-575.34</v>
      </c>
      <c r="F29" s="367" t="s">
        <v>488</v>
      </c>
      <c r="G29" s="367" t="s">
        <v>489</v>
      </c>
      <c r="H29" s="367" t="s">
        <v>490</v>
      </c>
      <c r="I29" s="367" t="s">
        <v>491</v>
      </c>
      <c r="K29" s="367" t="s">
        <v>492</v>
      </c>
      <c r="L29" s="367" t="s">
        <v>218</v>
      </c>
      <c r="M29" s="367"/>
      <c r="P29" s="367" t="s">
        <v>491</v>
      </c>
      <c r="Q29" s="367"/>
      <c r="R29" s="367" t="s">
        <v>491</v>
      </c>
      <c r="S29" s="367" t="s">
        <v>493</v>
      </c>
      <c r="T29" s="203">
        <v>0</v>
      </c>
      <c r="U29" s="367" t="s">
        <v>216</v>
      </c>
      <c r="V29" s="367" t="s">
        <v>494</v>
      </c>
      <c r="W29" s="367" t="s">
        <v>495</v>
      </c>
      <c r="X29" s="368">
        <v>42192</v>
      </c>
      <c r="Y29" s="367" t="s">
        <v>491</v>
      </c>
      <c r="Z29" s="203">
        <v>1009</v>
      </c>
      <c r="AA29" s="367" t="s">
        <v>491</v>
      </c>
      <c r="AB29" s="367"/>
      <c r="AC29" s="367" t="s">
        <v>491</v>
      </c>
      <c r="AD29" s="367" t="s">
        <v>491</v>
      </c>
      <c r="AE29" s="367" t="s">
        <v>491</v>
      </c>
      <c r="AF29" s="203">
        <v>0</v>
      </c>
      <c r="AG29" s="367" t="s">
        <v>491</v>
      </c>
      <c r="AI29" s="368"/>
      <c r="AJ29" s="367" t="s">
        <v>491</v>
      </c>
      <c r="AK29" s="368">
        <v>42185</v>
      </c>
      <c r="AL29" s="367" t="s">
        <v>501</v>
      </c>
      <c r="AM29" s="367" t="s">
        <v>501</v>
      </c>
      <c r="AN29" s="367" t="s">
        <v>497</v>
      </c>
      <c r="AO29" s="367" t="s">
        <v>491</v>
      </c>
      <c r="AP29" s="203">
        <v>0</v>
      </c>
      <c r="AQ29" s="368"/>
      <c r="AR29" s="367" t="s">
        <v>491</v>
      </c>
      <c r="AS29" s="367" t="s">
        <v>498</v>
      </c>
    </row>
    <row r="30" spans="1:45">
      <c r="A30" s="367" t="s">
        <v>487</v>
      </c>
      <c r="B30" s="203">
        <v>56985</v>
      </c>
      <c r="C30" s="203">
        <v>214794</v>
      </c>
      <c r="D30" s="368">
        <v>42216</v>
      </c>
      <c r="E30" s="203">
        <v>-575.34</v>
      </c>
      <c r="F30" s="367" t="s">
        <v>488</v>
      </c>
      <c r="G30" s="367" t="s">
        <v>489</v>
      </c>
      <c r="H30" s="367" t="s">
        <v>490</v>
      </c>
      <c r="I30" s="367" t="s">
        <v>491</v>
      </c>
      <c r="K30" s="367" t="s">
        <v>492</v>
      </c>
      <c r="L30" s="367" t="s">
        <v>218</v>
      </c>
      <c r="M30" s="367"/>
      <c r="P30" s="367" t="s">
        <v>491</v>
      </c>
      <c r="Q30" s="367"/>
      <c r="R30" s="367" t="s">
        <v>491</v>
      </c>
      <c r="S30" s="367" t="s">
        <v>493</v>
      </c>
      <c r="T30" s="203">
        <v>0</v>
      </c>
      <c r="U30" s="367" t="s">
        <v>216</v>
      </c>
      <c r="V30" s="367" t="s">
        <v>494</v>
      </c>
      <c r="W30" s="367" t="s">
        <v>495</v>
      </c>
      <c r="X30" s="368">
        <v>42222</v>
      </c>
      <c r="Y30" s="367" t="s">
        <v>491</v>
      </c>
      <c r="Z30" s="203">
        <v>1011</v>
      </c>
      <c r="AA30" s="367" t="s">
        <v>491</v>
      </c>
      <c r="AB30" s="367"/>
      <c r="AC30" s="367" t="s">
        <v>491</v>
      </c>
      <c r="AD30" s="367" t="s">
        <v>491</v>
      </c>
      <c r="AE30" s="367" t="s">
        <v>491</v>
      </c>
      <c r="AF30" s="203">
        <v>0</v>
      </c>
      <c r="AG30" s="367" t="s">
        <v>491</v>
      </c>
      <c r="AI30" s="368"/>
      <c r="AJ30" s="367" t="s">
        <v>491</v>
      </c>
      <c r="AK30" s="368">
        <v>42216</v>
      </c>
      <c r="AL30" s="367" t="s">
        <v>501</v>
      </c>
      <c r="AM30" s="367" t="s">
        <v>501</v>
      </c>
      <c r="AN30" s="367" t="s">
        <v>497</v>
      </c>
      <c r="AO30" s="367" t="s">
        <v>491</v>
      </c>
      <c r="AP30" s="203">
        <v>0</v>
      </c>
      <c r="AQ30" s="368"/>
      <c r="AR30" s="367" t="s">
        <v>491</v>
      </c>
      <c r="AS30" s="367" t="s">
        <v>498</v>
      </c>
    </row>
    <row r="31" spans="1:45">
      <c r="A31" s="367" t="s">
        <v>487</v>
      </c>
      <c r="B31" s="203">
        <v>57083</v>
      </c>
      <c r="C31" s="203">
        <v>217337</v>
      </c>
      <c r="D31" s="368">
        <v>42247</v>
      </c>
      <c r="E31" s="203">
        <v>-575.34</v>
      </c>
      <c r="F31" s="367" t="s">
        <v>488</v>
      </c>
      <c r="G31" s="367" t="s">
        <v>489</v>
      </c>
      <c r="H31" s="367" t="s">
        <v>490</v>
      </c>
      <c r="I31" s="367" t="s">
        <v>491</v>
      </c>
      <c r="K31" s="367" t="s">
        <v>492</v>
      </c>
      <c r="L31" s="367" t="s">
        <v>218</v>
      </c>
      <c r="M31" s="367"/>
      <c r="P31" s="367" t="s">
        <v>491</v>
      </c>
      <c r="Q31" s="367"/>
      <c r="R31" s="367" t="s">
        <v>491</v>
      </c>
      <c r="S31" s="367" t="s">
        <v>493</v>
      </c>
      <c r="T31" s="203">
        <v>0</v>
      </c>
      <c r="U31" s="367" t="s">
        <v>216</v>
      </c>
      <c r="V31" s="367" t="s">
        <v>494</v>
      </c>
      <c r="W31" s="367" t="s">
        <v>495</v>
      </c>
      <c r="X31" s="368">
        <v>42251</v>
      </c>
      <c r="Y31" s="367" t="s">
        <v>491</v>
      </c>
      <c r="Z31" s="203">
        <v>1011</v>
      </c>
      <c r="AA31" s="367" t="s">
        <v>491</v>
      </c>
      <c r="AB31" s="367"/>
      <c r="AC31" s="367" t="s">
        <v>491</v>
      </c>
      <c r="AD31" s="367" t="s">
        <v>491</v>
      </c>
      <c r="AE31" s="367" t="s">
        <v>491</v>
      </c>
      <c r="AF31" s="203">
        <v>0</v>
      </c>
      <c r="AG31" s="367" t="s">
        <v>491</v>
      </c>
      <c r="AI31" s="368"/>
      <c r="AJ31" s="367" t="s">
        <v>491</v>
      </c>
      <c r="AK31" s="368">
        <v>42247</v>
      </c>
      <c r="AL31" s="367" t="s">
        <v>501</v>
      </c>
      <c r="AM31" s="367" t="s">
        <v>501</v>
      </c>
      <c r="AN31" s="367" t="s">
        <v>497</v>
      </c>
      <c r="AO31" s="367" t="s">
        <v>491</v>
      </c>
      <c r="AP31" s="203">
        <v>0</v>
      </c>
      <c r="AQ31" s="368"/>
      <c r="AR31" s="367" t="s">
        <v>491</v>
      </c>
      <c r="AS31" s="367" t="s">
        <v>498</v>
      </c>
    </row>
    <row r="32" spans="1:45">
      <c r="A32" s="367" t="s">
        <v>487</v>
      </c>
      <c r="B32" s="203">
        <v>57180</v>
      </c>
      <c r="C32" s="203">
        <v>219752</v>
      </c>
      <c r="D32" s="368">
        <v>42277</v>
      </c>
      <c r="E32" s="203">
        <v>-575.34</v>
      </c>
      <c r="F32" s="367" t="s">
        <v>488</v>
      </c>
      <c r="G32" s="367" t="s">
        <v>489</v>
      </c>
      <c r="H32" s="367" t="s">
        <v>490</v>
      </c>
      <c r="I32" s="367" t="s">
        <v>491</v>
      </c>
      <c r="K32" s="367" t="s">
        <v>492</v>
      </c>
      <c r="L32" s="367" t="s">
        <v>218</v>
      </c>
      <c r="M32" s="367"/>
      <c r="P32" s="367" t="s">
        <v>491</v>
      </c>
      <c r="Q32" s="367"/>
      <c r="R32" s="367" t="s">
        <v>491</v>
      </c>
      <c r="S32" s="367" t="s">
        <v>493</v>
      </c>
      <c r="T32" s="203">
        <v>0</v>
      </c>
      <c r="U32" s="367" t="s">
        <v>216</v>
      </c>
      <c r="V32" s="367" t="s">
        <v>494</v>
      </c>
      <c r="W32" s="367" t="s">
        <v>495</v>
      </c>
      <c r="X32" s="368">
        <v>42283</v>
      </c>
      <c r="Y32" s="367" t="s">
        <v>491</v>
      </c>
      <c r="Z32" s="203">
        <v>1011</v>
      </c>
      <c r="AA32" s="367" t="s">
        <v>491</v>
      </c>
      <c r="AB32" s="367"/>
      <c r="AC32" s="367" t="s">
        <v>491</v>
      </c>
      <c r="AD32" s="367" t="s">
        <v>491</v>
      </c>
      <c r="AE32" s="367" t="s">
        <v>491</v>
      </c>
      <c r="AF32" s="203">
        <v>0</v>
      </c>
      <c r="AG32" s="367" t="s">
        <v>491</v>
      </c>
      <c r="AI32" s="368"/>
      <c r="AJ32" s="367" t="s">
        <v>491</v>
      </c>
      <c r="AK32" s="368">
        <v>42277</v>
      </c>
      <c r="AL32" s="367" t="s">
        <v>501</v>
      </c>
      <c r="AM32" s="367" t="s">
        <v>501</v>
      </c>
      <c r="AN32" s="367" t="s">
        <v>497</v>
      </c>
      <c r="AO32" s="367" t="s">
        <v>491</v>
      </c>
      <c r="AP32" s="203">
        <v>0</v>
      </c>
      <c r="AQ32" s="368"/>
      <c r="AR32" s="367" t="s">
        <v>491</v>
      </c>
      <c r="AS32" s="367" t="s">
        <v>498</v>
      </c>
    </row>
    <row r="33" spans="1:45">
      <c r="A33" s="367" t="s">
        <v>487</v>
      </c>
      <c r="B33" s="203">
        <v>57293</v>
      </c>
      <c r="C33" s="203">
        <v>222210</v>
      </c>
      <c r="D33" s="368">
        <v>42308</v>
      </c>
      <c r="E33" s="203">
        <v>-575.34</v>
      </c>
      <c r="F33" s="367" t="s">
        <v>488</v>
      </c>
      <c r="G33" s="367" t="s">
        <v>489</v>
      </c>
      <c r="H33" s="367" t="s">
        <v>490</v>
      </c>
      <c r="I33" s="367" t="s">
        <v>491</v>
      </c>
      <c r="K33" s="367" t="s">
        <v>492</v>
      </c>
      <c r="L33" s="367" t="s">
        <v>218</v>
      </c>
      <c r="M33" s="367"/>
      <c r="P33" s="367" t="s">
        <v>491</v>
      </c>
      <c r="Q33" s="367"/>
      <c r="R33" s="367" t="s">
        <v>491</v>
      </c>
      <c r="S33" s="367" t="s">
        <v>493</v>
      </c>
      <c r="T33" s="203">
        <v>0</v>
      </c>
      <c r="U33" s="367" t="s">
        <v>216</v>
      </c>
      <c r="V33" s="367" t="s">
        <v>494</v>
      </c>
      <c r="W33" s="367" t="s">
        <v>495</v>
      </c>
      <c r="X33" s="368">
        <v>42313</v>
      </c>
      <c r="Y33" s="367" t="s">
        <v>491</v>
      </c>
      <c r="Z33" s="203">
        <v>1011</v>
      </c>
      <c r="AA33" s="367" t="s">
        <v>491</v>
      </c>
      <c r="AB33" s="367"/>
      <c r="AC33" s="367" t="s">
        <v>491</v>
      </c>
      <c r="AD33" s="367" t="s">
        <v>491</v>
      </c>
      <c r="AE33" s="367" t="s">
        <v>491</v>
      </c>
      <c r="AF33" s="203">
        <v>0</v>
      </c>
      <c r="AG33" s="367" t="s">
        <v>491</v>
      </c>
      <c r="AI33" s="368"/>
      <c r="AJ33" s="367" t="s">
        <v>491</v>
      </c>
      <c r="AK33" s="368">
        <v>42308</v>
      </c>
      <c r="AL33" s="367" t="s">
        <v>501</v>
      </c>
      <c r="AM33" s="367" t="s">
        <v>501</v>
      </c>
      <c r="AN33" s="367" t="s">
        <v>497</v>
      </c>
      <c r="AO33" s="367" t="s">
        <v>491</v>
      </c>
      <c r="AP33" s="203">
        <v>0</v>
      </c>
      <c r="AQ33" s="368"/>
      <c r="AR33" s="367" t="s">
        <v>491</v>
      </c>
      <c r="AS33" s="367" t="s">
        <v>498</v>
      </c>
    </row>
    <row r="34" spans="1:45">
      <c r="A34" s="367" t="s">
        <v>487</v>
      </c>
      <c r="B34" s="203">
        <v>57402</v>
      </c>
      <c r="C34" s="203">
        <v>224273</v>
      </c>
      <c r="D34" s="368">
        <v>42338</v>
      </c>
      <c r="E34" s="203">
        <v>-575.34</v>
      </c>
      <c r="F34" s="367" t="s">
        <v>488</v>
      </c>
      <c r="G34" s="367" t="s">
        <v>489</v>
      </c>
      <c r="H34" s="367" t="s">
        <v>490</v>
      </c>
      <c r="I34" s="367" t="s">
        <v>491</v>
      </c>
      <c r="K34" s="367" t="s">
        <v>492</v>
      </c>
      <c r="L34" s="367" t="s">
        <v>218</v>
      </c>
      <c r="M34" s="367"/>
      <c r="P34" s="367" t="s">
        <v>491</v>
      </c>
      <c r="Q34" s="367"/>
      <c r="R34" s="367" t="s">
        <v>491</v>
      </c>
      <c r="S34" s="367" t="s">
        <v>493</v>
      </c>
      <c r="T34" s="203">
        <v>0</v>
      </c>
      <c r="U34" s="367" t="s">
        <v>216</v>
      </c>
      <c r="V34" s="367" t="s">
        <v>494</v>
      </c>
      <c r="W34" s="367" t="s">
        <v>495</v>
      </c>
      <c r="X34" s="368">
        <v>42342</v>
      </c>
      <c r="Y34" s="367" t="s">
        <v>491</v>
      </c>
      <c r="Z34" s="203">
        <v>1011</v>
      </c>
      <c r="AA34" s="367" t="s">
        <v>491</v>
      </c>
      <c r="AB34" s="367"/>
      <c r="AC34" s="367" t="s">
        <v>491</v>
      </c>
      <c r="AD34" s="367" t="s">
        <v>491</v>
      </c>
      <c r="AE34" s="367" t="s">
        <v>491</v>
      </c>
      <c r="AF34" s="203">
        <v>0</v>
      </c>
      <c r="AG34" s="367" t="s">
        <v>491</v>
      </c>
      <c r="AI34" s="368"/>
      <c r="AJ34" s="367" t="s">
        <v>491</v>
      </c>
      <c r="AK34" s="368">
        <v>42338</v>
      </c>
      <c r="AL34" s="367" t="s">
        <v>501</v>
      </c>
      <c r="AM34" s="367" t="s">
        <v>501</v>
      </c>
      <c r="AN34" s="367" t="s">
        <v>497</v>
      </c>
      <c r="AO34" s="367" t="s">
        <v>491</v>
      </c>
      <c r="AP34" s="203">
        <v>0</v>
      </c>
      <c r="AQ34" s="368"/>
      <c r="AR34" s="367" t="s">
        <v>491</v>
      </c>
      <c r="AS34" s="367" t="s">
        <v>498</v>
      </c>
    </row>
    <row r="35" spans="1:45">
      <c r="A35" s="367" t="s">
        <v>487</v>
      </c>
      <c r="B35" s="203">
        <v>57501</v>
      </c>
      <c r="C35" s="203">
        <v>226833</v>
      </c>
      <c r="D35" s="368">
        <v>42369</v>
      </c>
      <c r="E35" s="203">
        <v>-575.34</v>
      </c>
      <c r="F35" s="367" t="s">
        <v>488</v>
      </c>
      <c r="G35" s="367" t="s">
        <v>489</v>
      </c>
      <c r="H35" s="367" t="s">
        <v>490</v>
      </c>
      <c r="I35" s="367" t="s">
        <v>491</v>
      </c>
      <c r="K35" s="367" t="s">
        <v>492</v>
      </c>
      <c r="L35" s="367" t="s">
        <v>218</v>
      </c>
      <c r="M35" s="367"/>
      <c r="P35" s="367" t="s">
        <v>491</v>
      </c>
      <c r="Q35" s="367"/>
      <c r="R35" s="367" t="s">
        <v>491</v>
      </c>
      <c r="S35" s="367" t="s">
        <v>493</v>
      </c>
      <c r="T35" s="203">
        <v>0</v>
      </c>
      <c r="U35" s="367" t="s">
        <v>216</v>
      </c>
      <c r="V35" s="367" t="s">
        <v>494</v>
      </c>
      <c r="W35" s="367" t="s">
        <v>495</v>
      </c>
      <c r="X35" s="368">
        <v>42380</v>
      </c>
      <c r="Y35" s="367" t="s">
        <v>491</v>
      </c>
      <c r="Z35" s="203">
        <v>1011</v>
      </c>
      <c r="AA35" s="367" t="s">
        <v>491</v>
      </c>
      <c r="AB35" s="367"/>
      <c r="AC35" s="367" t="s">
        <v>491</v>
      </c>
      <c r="AD35" s="367" t="s">
        <v>491</v>
      </c>
      <c r="AE35" s="367" t="s">
        <v>491</v>
      </c>
      <c r="AF35" s="203">
        <v>0</v>
      </c>
      <c r="AG35" s="367" t="s">
        <v>491</v>
      </c>
      <c r="AI35" s="368"/>
      <c r="AJ35" s="367" t="s">
        <v>491</v>
      </c>
      <c r="AK35" s="368">
        <v>42369</v>
      </c>
      <c r="AL35" s="367" t="s">
        <v>501</v>
      </c>
      <c r="AM35" s="367" t="s">
        <v>501</v>
      </c>
      <c r="AN35" s="367" t="s">
        <v>497</v>
      </c>
      <c r="AO35" s="367" t="s">
        <v>491</v>
      </c>
      <c r="AP35" s="203">
        <v>0</v>
      </c>
      <c r="AQ35" s="368"/>
      <c r="AR35" s="367" t="s">
        <v>491</v>
      </c>
      <c r="AS35" s="367" t="s">
        <v>498</v>
      </c>
    </row>
    <row r="36" spans="1:45">
      <c r="A36" s="367"/>
      <c r="D36" s="368"/>
      <c r="F36" s="367"/>
      <c r="G36" s="367"/>
      <c r="H36" s="367"/>
      <c r="I36" s="367"/>
      <c r="K36" s="367"/>
      <c r="L36" s="367"/>
      <c r="M36" s="367"/>
      <c r="P36" s="367"/>
      <c r="Q36" s="367"/>
      <c r="R36" s="367"/>
      <c r="S36" s="367"/>
      <c r="U36" s="367"/>
      <c r="V36" s="367"/>
      <c r="W36" s="367"/>
      <c r="X36" s="368"/>
      <c r="Y36" s="367"/>
      <c r="AA36" s="367"/>
      <c r="AB36" s="367"/>
      <c r="AC36" s="367"/>
      <c r="AD36" s="367"/>
      <c r="AE36" s="367"/>
      <c r="AG36" s="367"/>
      <c r="AI36" s="368"/>
      <c r="AJ36" s="367"/>
      <c r="AK36" s="368"/>
      <c r="AL36" s="367"/>
      <c r="AM36" s="367"/>
      <c r="AN36" s="367"/>
      <c r="AO36" s="367"/>
      <c r="AQ36" s="368"/>
      <c r="AR36" s="367"/>
      <c r="AS36" s="367"/>
    </row>
    <row r="37" spans="1:45">
      <c r="A37" s="367"/>
      <c r="D37" s="368"/>
      <c r="F37" s="369"/>
      <c r="G37" s="367"/>
      <c r="H37" s="367"/>
      <c r="I37" s="367"/>
      <c r="K37" s="367"/>
      <c r="L37" s="367"/>
      <c r="M37" s="367"/>
      <c r="P37" s="367"/>
      <c r="Q37" s="367"/>
      <c r="R37" s="367"/>
      <c r="S37" s="367"/>
      <c r="U37" s="367"/>
      <c r="V37" s="367"/>
      <c r="W37" s="367"/>
      <c r="X37" s="368"/>
      <c r="Y37" s="367"/>
      <c r="AA37" s="367"/>
      <c r="AB37" s="367"/>
      <c r="AC37" s="367"/>
      <c r="AD37" s="367"/>
      <c r="AE37" s="367"/>
      <c r="AG37" s="367"/>
      <c r="AI37" s="368"/>
      <c r="AJ37" s="367"/>
      <c r="AK37" s="368"/>
      <c r="AL37" s="367"/>
      <c r="AM37" s="367"/>
      <c r="AN37" s="367"/>
      <c r="AO37" s="367"/>
      <c r="AQ37" s="368"/>
      <c r="AR37" s="367"/>
      <c r="AS37" s="367"/>
    </row>
    <row r="38" spans="1:45">
      <c r="A38" s="367"/>
      <c r="D38" s="368"/>
      <c r="F38" s="369"/>
      <c r="G38" s="367"/>
      <c r="H38" s="367"/>
      <c r="I38" s="367"/>
      <c r="K38" s="367"/>
      <c r="L38" s="367"/>
      <c r="M38" s="367"/>
      <c r="P38" s="367"/>
      <c r="Q38" s="367"/>
      <c r="R38" s="367"/>
      <c r="S38" s="367"/>
      <c r="U38" s="367"/>
      <c r="V38" s="367"/>
      <c r="W38" s="367"/>
      <c r="X38" s="368"/>
      <c r="Y38" s="367"/>
      <c r="AA38" s="367"/>
      <c r="AB38" s="367"/>
      <c r="AC38" s="367"/>
      <c r="AD38" s="367"/>
      <c r="AE38" s="367"/>
      <c r="AG38" s="367"/>
      <c r="AI38" s="368"/>
      <c r="AJ38" s="367"/>
      <c r="AK38" s="368"/>
      <c r="AL38" s="367"/>
      <c r="AM38" s="367"/>
      <c r="AN38" s="367"/>
      <c r="AO38" s="367"/>
      <c r="AQ38" s="368"/>
      <c r="AR38" s="367"/>
      <c r="AS38" s="367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37"/>
  <sheetViews>
    <sheetView zoomScaleSheetLayoutView="75" workbookViewId="0">
      <pane xSplit="1" ySplit="8" topLeftCell="B9" activePane="bottomRight" state="frozen"/>
      <selection pane="topRight" activeCell="B1" sqref="B1"/>
      <selection pane="bottomLeft" activeCell="A8" sqref="A8"/>
      <selection pane="bottomRight" activeCell="A9" sqref="A9"/>
    </sheetView>
  </sheetViews>
  <sheetFormatPr defaultRowHeight="13.2"/>
  <cols>
    <col min="1" max="1" width="29.3984375" style="252" bestFit="1" customWidth="1"/>
    <col min="2" max="2" width="9.796875" style="252" customWidth="1"/>
    <col min="3" max="3" width="10.296875" style="252" customWidth="1"/>
    <col min="4" max="4" width="9.59765625" style="252" customWidth="1"/>
    <col min="5" max="6" width="11.69921875" style="252" customWidth="1"/>
    <col min="7" max="7" width="11.59765625" style="256" bestFit="1" customWidth="1"/>
    <col min="8" max="8" width="10.19921875" style="252" customWidth="1"/>
    <col min="9" max="16384" width="8.796875" style="252"/>
  </cols>
  <sheetData>
    <row r="1" spans="1:8">
      <c r="A1" s="250" t="s">
        <v>22</v>
      </c>
    </row>
    <row r="2" spans="1:8">
      <c r="A2" s="250" t="s">
        <v>451</v>
      </c>
    </row>
    <row r="3" spans="1:8">
      <c r="A3" s="252" t="s">
        <v>24</v>
      </c>
    </row>
    <row r="4" spans="1:8">
      <c r="A4" s="252" t="s">
        <v>25</v>
      </c>
    </row>
    <row r="5" spans="1:8">
      <c r="A5" s="252" t="s">
        <v>23</v>
      </c>
    </row>
    <row r="6" spans="1:8">
      <c r="B6" s="458"/>
      <c r="C6" s="458"/>
      <c r="D6" s="458"/>
      <c r="E6" s="458"/>
      <c r="F6" s="258"/>
    </row>
    <row r="7" spans="1:8" ht="31.5" customHeight="1">
      <c r="B7" s="498" t="s">
        <v>452</v>
      </c>
      <c r="C7" s="498"/>
      <c r="D7" s="458" t="s">
        <v>413</v>
      </c>
      <c r="E7" s="458"/>
      <c r="F7" s="361" t="s">
        <v>421</v>
      </c>
      <c r="G7" s="252"/>
      <c r="H7" s="258" t="s">
        <v>30</v>
      </c>
    </row>
    <row r="8" spans="1:8" s="262" customFormat="1" ht="13.5" customHeight="1" thickBot="1">
      <c r="A8" s="262" t="s">
        <v>32</v>
      </c>
      <c r="B8" s="262" t="s">
        <v>447</v>
      </c>
      <c r="C8" s="262" t="s">
        <v>417</v>
      </c>
      <c r="D8" s="262" t="s">
        <v>36</v>
      </c>
      <c r="E8" s="262" t="s">
        <v>417</v>
      </c>
      <c r="F8" s="344">
        <v>6.5000000000000002E-2</v>
      </c>
      <c r="G8" s="262" t="s">
        <v>38</v>
      </c>
      <c r="H8" s="262" t="s">
        <v>38</v>
      </c>
    </row>
    <row r="9" spans="1:8" s="277" customFormat="1" ht="15.6">
      <c r="A9" s="268">
        <v>42027</v>
      </c>
      <c r="B9" s="362">
        <v>330</v>
      </c>
      <c r="C9" s="279">
        <v>1.3</v>
      </c>
      <c r="D9" s="362"/>
      <c r="E9" s="279"/>
      <c r="G9" s="275">
        <f>B9*C9+D9*E9+F9</f>
        <v>429</v>
      </c>
      <c r="H9" s="363">
        <f t="shared" ref="H9:H16" si="0">SUM(G9)</f>
        <v>429</v>
      </c>
    </row>
    <row r="10" spans="1:8" s="277" customFormat="1" ht="15.6">
      <c r="A10" s="268">
        <v>42082</v>
      </c>
      <c r="B10" s="362">
        <v>500</v>
      </c>
      <c r="C10" s="279">
        <v>1.3</v>
      </c>
      <c r="D10" s="362"/>
      <c r="E10" s="279"/>
      <c r="G10" s="275">
        <f t="shared" ref="G10:G18" si="1">B10*C10+D10*E10+F10</f>
        <v>650</v>
      </c>
      <c r="H10" s="363">
        <f t="shared" si="0"/>
        <v>650</v>
      </c>
    </row>
    <row r="11" spans="1:8" s="277" customFormat="1" ht="15.6">
      <c r="A11" s="268">
        <v>42111</v>
      </c>
      <c r="B11" s="362">
        <v>200</v>
      </c>
      <c r="C11" s="279">
        <v>1.3</v>
      </c>
      <c r="D11" s="362"/>
      <c r="E11" s="279"/>
      <c r="G11" s="275">
        <f t="shared" si="1"/>
        <v>260</v>
      </c>
      <c r="H11" s="363">
        <f t="shared" si="0"/>
        <v>260</v>
      </c>
    </row>
    <row r="12" spans="1:8" s="277" customFormat="1" ht="15.6">
      <c r="A12" s="268">
        <v>42139</v>
      </c>
      <c r="B12" s="364">
        <v>200</v>
      </c>
      <c r="C12" s="279">
        <v>1.3</v>
      </c>
      <c r="D12" s="364"/>
      <c r="E12" s="279"/>
      <c r="F12" s="347"/>
      <c r="G12" s="275">
        <f t="shared" si="1"/>
        <v>260</v>
      </c>
      <c r="H12" s="363">
        <f t="shared" si="0"/>
        <v>260</v>
      </c>
    </row>
    <row r="13" spans="1:8" s="277" customFormat="1" ht="15.6">
      <c r="A13" s="268">
        <v>42167</v>
      </c>
      <c r="B13" s="362">
        <v>140</v>
      </c>
      <c r="C13" s="279">
        <v>1.3</v>
      </c>
      <c r="D13" s="362"/>
      <c r="E13" s="279"/>
      <c r="G13" s="275">
        <f t="shared" si="1"/>
        <v>182</v>
      </c>
      <c r="H13" s="363">
        <f t="shared" si="0"/>
        <v>182</v>
      </c>
    </row>
    <row r="14" spans="1:8" s="277" customFormat="1" ht="15.6">
      <c r="A14" s="268">
        <v>42195</v>
      </c>
      <c r="B14" s="364">
        <v>175</v>
      </c>
      <c r="C14" s="279">
        <v>1.3</v>
      </c>
      <c r="D14" s="364"/>
      <c r="E14" s="279"/>
      <c r="F14" s="347"/>
      <c r="G14" s="275">
        <f t="shared" si="1"/>
        <v>227.5</v>
      </c>
      <c r="H14" s="363">
        <f t="shared" si="0"/>
        <v>227.5</v>
      </c>
    </row>
    <row r="15" spans="1:8" s="277" customFormat="1" ht="15.6">
      <c r="A15" s="268">
        <v>42223</v>
      </c>
      <c r="B15" s="364">
        <v>320</v>
      </c>
      <c r="C15" s="279">
        <v>1.3</v>
      </c>
      <c r="D15" s="364"/>
      <c r="E15" s="279"/>
      <c r="F15" s="347"/>
      <c r="G15" s="275">
        <f t="shared" si="1"/>
        <v>416</v>
      </c>
      <c r="H15" s="363">
        <f t="shared" si="0"/>
        <v>416</v>
      </c>
    </row>
    <row r="16" spans="1:8" s="277" customFormat="1" ht="15.6">
      <c r="A16" s="268">
        <v>42258</v>
      </c>
      <c r="B16" s="364"/>
      <c r="C16" s="279"/>
      <c r="D16" s="364">
        <v>1</v>
      </c>
      <c r="E16" s="279">
        <v>135</v>
      </c>
      <c r="F16" s="347"/>
      <c r="G16" s="275">
        <f t="shared" si="1"/>
        <v>135</v>
      </c>
      <c r="H16" s="363">
        <f t="shared" si="0"/>
        <v>135</v>
      </c>
    </row>
    <row r="17" spans="1:8" s="277" customFormat="1" ht="15.6">
      <c r="A17" s="268">
        <v>42286</v>
      </c>
      <c r="B17" s="364">
        <v>350</v>
      </c>
      <c r="C17" s="279">
        <v>1.3</v>
      </c>
      <c r="D17" s="364"/>
      <c r="E17" s="279"/>
      <c r="F17" s="347"/>
      <c r="G17" s="275">
        <f t="shared" si="1"/>
        <v>455</v>
      </c>
      <c r="H17" s="363"/>
    </row>
    <row r="18" spans="1:8" s="277" customFormat="1" ht="15.6">
      <c r="A18" s="268">
        <v>42673</v>
      </c>
      <c r="B18" s="364">
        <v>100</v>
      </c>
      <c r="C18" s="279">
        <v>1.3</v>
      </c>
      <c r="D18" s="364"/>
      <c r="E18" s="279"/>
      <c r="F18" s="347"/>
      <c r="G18" s="275">
        <f t="shared" si="1"/>
        <v>130</v>
      </c>
      <c r="H18" s="363">
        <f>SUM(G17:G18)</f>
        <v>585</v>
      </c>
    </row>
    <row r="19" spans="1:8" ht="15.6">
      <c r="A19" s="298"/>
      <c r="B19" s="351"/>
      <c r="C19" s="351"/>
      <c r="D19" s="351"/>
      <c r="E19" s="300"/>
      <c r="F19" s="351"/>
      <c r="G19" s="352"/>
    </row>
    <row r="20" spans="1:8">
      <c r="B20" s="365">
        <f>SUM(B9:B19)</f>
        <v>2315</v>
      </c>
      <c r="C20" s="354"/>
      <c r="D20" s="353">
        <f>SUM(D9:D19)</f>
        <v>1</v>
      </c>
      <c r="E20" s="354"/>
      <c r="F20" s="354"/>
      <c r="G20" s="308">
        <f>SUM(G9:G18)</f>
        <v>3144.5</v>
      </c>
      <c r="H20" s="308">
        <f>SUM(H9:H18)</f>
        <v>3144.5</v>
      </c>
    </row>
    <row r="21" spans="1:8">
      <c r="B21" s="276"/>
      <c r="C21" s="276"/>
      <c r="D21" s="276"/>
      <c r="E21" s="276"/>
      <c r="F21" s="276"/>
      <c r="G21" s="309"/>
    </row>
    <row r="23" spans="1:8" s="288" customFormat="1" ht="15.6">
      <c r="A23" s="310" t="s">
        <v>42</v>
      </c>
      <c r="B23" s="358">
        <f>B20</f>
        <v>2315</v>
      </c>
      <c r="D23" s="359">
        <f>D20</f>
        <v>1</v>
      </c>
      <c r="G23" s="289"/>
    </row>
    <row r="24" spans="1:8" s="288" customFormat="1">
      <c r="A24" s="315" t="s">
        <v>43</v>
      </c>
      <c r="B24" s="459" t="s">
        <v>44</v>
      </c>
      <c r="C24" s="459"/>
      <c r="D24" s="499" t="s">
        <v>453</v>
      </c>
      <c r="E24" s="459"/>
      <c r="F24" s="317"/>
      <c r="G24" s="289"/>
    </row>
    <row r="25" spans="1:8" s="288" customFormat="1">
      <c r="A25" s="315" t="s">
        <v>46</v>
      </c>
      <c r="B25" s="320"/>
      <c r="C25" s="320">
        <f>AVERAGE(C9:C18)</f>
        <v>1.3</v>
      </c>
      <c r="D25" s="461" t="s">
        <v>57</v>
      </c>
      <c r="E25" s="461"/>
      <c r="F25" s="360"/>
      <c r="G25" s="325"/>
    </row>
    <row r="26" spans="1:8" s="288" customFormat="1">
      <c r="A26" s="315" t="s">
        <v>47</v>
      </c>
      <c r="B26" s="500" t="s">
        <v>49</v>
      </c>
      <c r="C26" s="462"/>
      <c r="D26" s="500" t="s">
        <v>49</v>
      </c>
      <c r="E26" s="462"/>
      <c r="F26" s="326"/>
      <c r="G26" s="328"/>
    </row>
    <row r="27" spans="1:8" s="288" customFormat="1">
      <c r="A27" s="315"/>
      <c r="G27" s="289"/>
    </row>
    <row r="28" spans="1:8" s="288" customFormat="1">
      <c r="A28" s="315"/>
      <c r="G28" s="289"/>
    </row>
    <row r="29" spans="1:8" s="288" customFormat="1">
      <c r="A29" s="330" t="s">
        <v>425</v>
      </c>
      <c r="B29" s="459" t="s">
        <v>52</v>
      </c>
      <c r="C29" s="459"/>
      <c r="D29" s="499" t="s">
        <v>431</v>
      </c>
      <c r="E29" s="459"/>
      <c r="F29" s="317"/>
      <c r="G29" s="289"/>
    </row>
    <row r="30" spans="1:8" s="288" customFormat="1">
      <c r="A30" s="315"/>
      <c r="D30" s="317"/>
      <c r="E30" s="317"/>
      <c r="F30" s="317"/>
      <c r="G30" s="289"/>
    </row>
    <row r="31" spans="1:8" s="288" customFormat="1">
      <c r="A31" s="315" t="s">
        <v>434</v>
      </c>
      <c r="B31" s="463"/>
      <c r="C31" s="463"/>
      <c r="D31" s="461"/>
      <c r="E31" s="461"/>
      <c r="G31" s="289"/>
    </row>
    <row r="32" spans="1:8" s="288" customFormat="1">
      <c r="A32" s="315" t="s">
        <v>435</v>
      </c>
      <c r="B32" s="464" t="s">
        <v>57</v>
      </c>
      <c r="C32" s="464"/>
      <c r="D32" s="464" t="s">
        <v>57</v>
      </c>
      <c r="E32" s="464"/>
      <c r="F32" s="334"/>
      <c r="G32" s="336"/>
    </row>
    <row r="33" spans="1:7" s="288" customFormat="1">
      <c r="A33" s="315" t="s">
        <v>58</v>
      </c>
      <c r="B33" s="465"/>
      <c r="C33" s="465"/>
      <c r="D33" s="462"/>
      <c r="E33" s="462"/>
      <c r="F33" s="333"/>
      <c r="G33" s="289"/>
    </row>
    <row r="34" spans="1:7" s="288" customFormat="1">
      <c r="A34" s="315"/>
      <c r="B34" s="333"/>
      <c r="C34" s="333"/>
      <c r="D34" s="333"/>
      <c r="E34" s="333"/>
      <c r="F34" s="333"/>
      <c r="G34" s="289"/>
    </row>
    <row r="35" spans="1:7" s="288" customFormat="1">
      <c r="A35" s="315" t="s">
        <v>436</v>
      </c>
      <c r="B35" s="463">
        <f>B23</f>
        <v>2315</v>
      </c>
      <c r="C35" s="463"/>
      <c r="D35" s="461"/>
      <c r="E35" s="461"/>
      <c r="G35" s="289"/>
    </row>
    <row r="36" spans="1:7" s="288" customFormat="1">
      <c r="A36" s="315" t="s">
        <v>60</v>
      </c>
      <c r="B36" s="466">
        <f>0.1*B35/B37</f>
        <v>11.223154118388521</v>
      </c>
      <c r="C36" s="466"/>
      <c r="D36" s="464" t="s">
        <v>57</v>
      </c>
      <c r="E36" s="464"/>
      <c r="F36" s="334"/>
      <c r="G36" s="336"/>
    </row>
    <row r="37" spans="1:7" s="288" customFormat="1">
      <c r="A37" s="315" t="s">
        <v>58</v>
      </c>
      <c r="B37" s="501">
        <v>20.626999999999999</v>
      </c>
      <c r="C37" s="501"/>
      <c r="D37" s="462"/>
      <c r="E37" s="462"/>
      <c r="F37" s="333"/>
      <c r="G37" s="289"/>
    </row>
    <row r="38" spans="1:7" s="288" customFormat="1">
      <c r="G38" s="289"/>
    </row>
    <row r="39" spans="1:7" s="288" customFormat="1">
      <c r="B39" s="313"/>
      <c r="D39" s="313"/>
      <c r="G39" s="289"/>
    </row>
    <row r="40" spans="1:7" s="288" customFormat="1">
      <c r="G40" s="289"/>
    </row>
    <row r="337" spans="1:7" s="355" customFormat="1">
      <c r="A337" s="252"/>
      <c r="B337" s="252"/>
      <c r="C337" s="252"/>
      <c r="D337" s="252"/>
      <c r="E337" s="252"/>
      <c r="F337" s="252"/>
      <c r="G337" s="256"/>
    </row>
  </sheetData>
  <autoFilter ref="A8:G329"/>
  <mergeCells count="23">
    <mergeCell ref="B36:C36"/>
    <mergeCell ref="D36:E36"/>
    <mergeCell ref="B37:C37"/>
    <mergeCell ref="D37:E37"/>
    <mergeCell ref="B32:C32"/>
    <mergeCell ref="D32:E32"/>
    <mergeCell ref="B33:C33"/>
    <mergeCell ref="D33:E33"/>
    <mergeCell ref="B35:C35"/>
    <mergeCell ref="D35:E35"/>
    <mergeCell ref="B31:C31"/>
    <mergeCell ref="D31:E31"/>
    <mergeCell ref="B6:C6"/>
    <mergeCell ref="D6:E6"/>
    <mergeCell ref="B7:C7"/>
    <mergeCell ref="D7:E7"/>
    <mergeCell ref="B24:C24"/>
    <mergeCell ref="D24:E24"/>
    <mergeCell ref="D25:E25"/>
    <mergeCell ref="B26:C26"/>
    <mergeCell ref="D26:E26"/>
    <mergeCell ref="B29:C29"/>
    <mergeCell ref="D29:E29"/>
  </mergeCells>
  <pageMargins left="0.75" right="0.75" top="1" bottom="1" header="0.5" footer="0.5"/>
  <pageSetup paperSize="5" scale="56" fitToHeight="28" orientation="landscape" r:id="rId1"/>
  <headerFooter alignWithMargins="0">
    <oddFooter>&amp;LExhibit H&amp;CPage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14</vt:i4>
      </vt:variant>
    </vt:vector>
  </HeadingPairs>
  <TitlesOfParts>
    <vt:vector size="27" baseType="lpstr">
      <vt:lpstr>Summary</vt:lpstr>
      <vt:lpstr>Salary and Benefits Adj.</vt:lpstr>
      <vt:lpstr>Proforma 2016 O&amp;M</vt:lpstr>
      <vt:lpstr>Longwood Chemicals</vt:lpstr>
      <vt:lpstr>LUSI Chemicals</vt:lpstr>
      <vt:lpstr>Marion Chemical Adj</vt:lpstr>
      <vt:lpstr>Pasco Chemical Adj. </vt:lpstr>
      <vt:lpstr>WM Replacement Pasco</vt:lpstr>
      <vt:lpstr>Sandalhaven Chemicals</vt:lpstr>
      <vt:lpstr>Sanlando Chemical Adj.</vt:lpstr>
      <vt:lpstr>UIF Purchased Water Sewer</vt:lpstr>
      <vt:lpstr>Sheet2</vt:lpstr>
      <vt:lpstr>Sheet3</vt:lpstr>
      <vt:lpstr>'Longwood Chemicals'!Print_Area</vt:lpstr>
      <vt:lpstr>'LUSI Chemicals'!Print_Area</vt:lpstr>
      <vt:lpstr>'Marion Chemical Adj'!Print_Area</vt:lpstr>
      <vt:lpstr>'Pasco Chemical Adj. '!Print_Area</vt:lpstr>
      <vt:lpstr>'Sandalhaven Chemicals'!Print_Area</vt:lpstr>
      <vt:lpstr>'Sanlando Chemical Adj.'!Print_Area</vt:lpstr>
      <vt:lpstr>'UIF Purchased Water Sewer'!Print_Area</vt:lpstr>
      <vt:lpstr>'Longwood Chemicals'!Print_Titles</vt:lpstr>
      <vt:lpstr>'LUSI Chemicals'!Print_Titles</vt:lpstr>
      <vt:lpstr>'Marion Chemical Adj'!Print_Titles</vt:lpstr>
      <vt:lpstr>'Pasco Chemical Adj. '!Print_Titles</vt:lpstr>
      <vt:lpstr>'Sandalhaven Chemicals'!Print_Titles</vt:lpstr>
      <vt:lpstr>'Sanlando Chemical Adj.'!Print_Titles</vt:lpstr>
      <vt:lpstr>'UIF Purchased Water Sewer'!Print_Titles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Donna</dc:creator>
  <cp:lastModifiedBy>Cynthia Yapp</cp:lastModifiedBy>
  <cp:lastPrinted>2017-01-25T21:53:04Z</cp:lastPrinted>
  <dcterms:created xsi:type="dcterms:W3CDTF">2017-01-19T18:22:29Z</dcterms:created>
  <dcterms:modified xsi:type="dcterms:W3CDTF">2017-01-26T21:34:14Z</dcterms:modified>
</cp:coreProperties>
</file>