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360" yWindow="108" windowWidth="11472" windowHeight="7800"/>
  </bookViews>
  <sheets>
    <sheet name="Generation Model" sheetId="3" r:id="rId1"/>
  </sheets>
  <externalReferences>
    <externalReference r:id="rId2"/>
    <externalReference r:id="rId3"/>
    <externalReference r:id="rId4"/>
  </externalReferences>
  <definedNames>
    <definedName name="_xlnm.Print_Area" localSheetId="0">'Generation Model'!$A$1:$AU$60</definedName>
  </definedNames>
  <calcPr calcId="145621"/>
</workbook>
</file>

<file path=xl/calcChain.xml><?xml version="1.0" encoding="utf-8"?>
<calcChain xmlns="http://schemas.openxmlformats.org/spreadsheetml/2006/main">
  <c r="H14" i="3" l="1"/>
  <c r="CR10" i="3" l="1"/>
  <c r="CN10" i="3"/>
  <c r="CJ10" i="3"/>
  <c r="BM10" i="3"/>
  <c r="BI10" i="3"/>
  <c r="BE10" i="3"/>
  <c r="CP21" i="3"/>
  <c r="CQ19" i="3" s="1"/>
  <c r="CO21" i="3"/>
  <c r="CP19" i="3" s="1"/>
  <c r="CL21" i="3"/>
  <c r="CK21" i="3"/>
  <c r="CL19" i="3" s="1"/>
  <c r="CI9" i="3"/>
  <c r="CJ9" i="3" s="1"/>
  <c r="CI16" i="3"/>
  <c r="CI10" i="3" s="1"/>
  <c r="CI14" i="3" s="1"/>
  <c r="CJ16" i="3"/>
  <c r="CK16" i="3" s="1"/>
  <c r="CL16" i="3" s="1"/>
  <c r="CM16" i="3" s="1"/>
  <c r="CN16" i="3" s="1"/>
  <c r="CO16" i="3" s="1"/>
  <c r="CP16" i="3" s="1"/>
  <c r="CQ16" i="3" s="1"/>
  <c r="CR16" i="3" s="1"/>
  <c r="CM19" i="3"/>
  <c r="BM21" i="3"/>
  <c r="CR21" i="3" s="1"/>
  <c r="BL21" i="3"/>
  <c r="CQ21" i="3" s="1"/>
  <c r="CR19" i="3" s="1"/>
  <c r="BK21" i="3"/>
  <c r="BL19" i="3" s="1"/>
  <c r="BJ21" i="3"/>
  <c r="BI21" i="3"/>
  <c r="CN21" i="3" s="1"/>
  <c r="CO19" i="3" s="1"/>
  <c r="BH21" i="3"/>
  <c r="BI19" i="3" s="1"/>
  <c r="BG21" i="3"/>
  <c r="BH19" i="3" s="1"/>
  <c r="BF21" i="3"/>
  <c r="BE21" i="3"/>
  <c r="BF19" i="3" s="1"/>
  <c r="BF20" i="3" s="1"/>
  <c r="BD21" i="3"/>
  <c r="BE19" i="3" s="1"/>
  <c r="BG19" i="3"/>
  <c r="BG20" i="3" s="1"/>
  <c r="BG45" i="3" s="1"/>
  <c r="BH45" i="3" s="1"/>
  <c r="BI45" i="3" s="1"/>
  <c r="BJ45" i="3" s="1"/>
  <c r="BK45" i="3" s="1"/>
  <c r="BL45" i="3" s="1"/>
  <c r="BM45" i="3" s="1"/>
  <c r="BK19" i="3"/>
  <c r="BD9" i="3"/>
  <c r="BE9" i="3" s="1"/>
  <c r="BD16" i="3"/>
  <c r="BD10" i="3" s="1"/>
  <c r="BD14" i="3" s="1"/>
  <c r="BE16" i="3"/>
  <c r="BF16" i="3" s="1"/>
  <c r="BG16" i="3" s="1"/>
  <c r="BH16" i="3" s="1"/>
  <c r="BJ19" i="3"/>
  <c r="BJ20" i="3" s="1"/>
  <c r="BM19" i="3"/>
  <c r="AF10" i="3"/>
  <c r="AB10" i="3"/>
  <c r="X10" i="3"/>
  <c r="E10" i="3"/>
  <c r="E67" i="3" a="1"/>
  <c r="H67" i="3" s="1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85" i="3"/>
  <c r="D86" i="3"/>
  <c r="D87" i="3"/>
  <c r="D88" i="3"/>
  <c r="D89" i="3"/>
  <c r="CI21" i="3" l="1"/>
  <c r="CM21" i="3"/>
  <c r="CN19" i="3" s="1"/>
  <c r="BL20" i="3"/>
  <c r="CJ21" i="3"/>
  <c r="CK19" i="3" s="1"/>
  <c r="CK20" i="3" s="1"/>
  <c r="CK44" i="3" s="1"/>
  <c r="CL44" i="3" s="1"/>
  <c r="CM44" i="3" s="1"/>
  <c r="CN44" i="3" s="1"/>
  <c r="CO44" i="3" s="1"/>
  <c r="CP44" i="3" s="1"/>
  <c r="CQ44" i="3" s="1"/>
  <c r="CR44" i="3" s="1"/>
  <c r="CR20" i="3"/>
  <c r="CR51" i="3" s="1"/>
  <c r="CQ20" i="3"/>
  <c r="CO20" i="3"/>
  <c r="CO48" i="3" s="1"/>
  <c r="CP48" i="3" s="1"/>
  <c r="CQ48" i="3" s="1"/>
  <c r="CR48" i="3" s="1"/>
  <c r="CN20" i="3"/>
  <c r="CM20" i="3"/>
  <c r="CM46" i="3" s="1"/>
  <c r="CN46" i="3" s="1"/>
  <c r="CO46" i="3" s="1"/>
  <c r="CP46" i="3" s="1"/>
  <c r="CQ46" i="3" s="1"/>
  <c r="CR46" i="3" s="1"/>
  <c r="CJ19" i="3"/>
  <c r="CN47" i="3"/>
  <c r="CO47" i="3" s="1"/>
  <c r="CP47" i="3" s="1"/>
  <c r="CQ47" i="3" s="1"/>
  <c r="CR47" i="3" s="1"/>
  <c r="CQ50" i="3"/>
  <c r="CR50" i="3" s="1"/>
  <c r="CK9" i="3"/>
  <c r="CJ14" i="3"/>
  <c r="CP20" i="3"/>
  <c r="CP49" i="3" s="1"/>
  <c r="CQ49" i="3" s="1"/>
  <c r="CR49" i="3" s="1"/>
  <c r="CL20" i="3"/>
  <c r="CL45" i="3" s="1"/>
  <c r="CM45" i="3" s="1"/>
  <c r="CN45" i="3" s="1"/>
  <c r="CO45" i="3" s="1"/>
  <c r="CP45" i="3" s="1"/>
  <c r="CQ45" i="3" s="1"/>
  <c r="CR45" i="3" s="1"/>
  <c r="BM20" i="3"/>
  <c r="BK20" i="3"/>
  <c r="BK49" i="3" s="1"/>
  <c r="BL49" i="3" s="1"/>
  <c r="BM49" i="3" s="1"/>
  <c r="BI20" i="3"/>
  <c r="BH20" i="3"/>
  <c r="BE20" i="3"/>
  <c r="BE43" i="3" s="1"/>
  <c r="BF43" i="3" s="1"/>
  <c r="BG43" i="3" s="1"/>
  <c r="BH43" i="3" s="1"/>
  <c r="BI43" i="3" s="1"/>
  <c r="BJ43" i="3" s="1"/>
  <c r="BK43" i="3" s="1"/>
  <c r="BL43" i="3" s="1"/>
  <c r="BM43" i="3" s="1"/>
  <c r="BH46" i="3"/>
  <c r="BI46" i="3" s="1"/>
  <c r="BJ46" i="3" s="1"/>
  <c r="BK46" i="3" s="1"/>
  <c r="BL46" i="3" s="1"/>
  <c r="BM46" i="3" s="1"/>
  <c r="BI16" i="3"/>
  <c r="BJ16" i="3" s="1"/>
  <c r="BK16" i="3" s="1"/>
  <c r="BL16" i="3" s="1"/>
  <c r="BF44" i="3"/>
  <c r="BG44" i="3" s="1"/>
  <c r="BH44" i="3" s="1"/>
  <c r="BI44" i="3" s="1"/>
  <c r="BJ44" i="3" s="1"/>
  <c r="BK44" i="3" s="1"/>
  <c r="BL44" i="3" s="1"/>
  <c r="BM44" i="3" s="1"/>
  <c r="BI47" i="3"/>
  <c r="BJ47" i="3" s="1"/>
  <c r="BK47" i="3" s="1"/>
  <c r="BL47" i="3" s="1"/>
  <c r="BM47" i="3" s="1"/>
  <c r="BF9" i="3"/>
  <c r="BE14" i="3"/>
  <c r="AE67" i="3"/>
  <c r="AA67" i="3"/>
  <c r="W67" i="3"/>
  <c r="S67" i="3"/>
  <c r="O67" i="3"/>
  <c r="K67" i="3"/>
  <c r="G67" i="3"/>
  <c r="AD67" i="3"/>
  <c r="Z67" i="3"/>
  <c r="V67" i="3"/>
  <c r="R67" i="3"/>
  <c r="N67" i="3"/>
  <c r="J67" i="3"/>
  <c r="F67" i="3"/>
  <c r="AC67" i="3"/>
  <c r="Y67" i="3"/>
  <c r="U67" i="3"/>
  <c r="Q67" i="3"/>
  <c r="M67" i="3"/>
  <c r="I67" i="3"/>
  <c r="E67" i="3"/>
  <c r="AF67" i="3"/>
  <c r="AB67" i="3"/>
  <c r="X67" i="3"/>
  <c r="T67" i="3"/>
  <c r="P67" i="3"/>
  <c r="L67" i="3"/>
  <c r="CJ20" i="3" l="1"/>
  <c r="CJ43" i="3" s="1"/>
  <c r="CK43" i="3" s="1"/>
  <c r="CL43" i="3" s="1"/>
  <c r="CM43" i="3" s="1"/>
  <c r="CN43" i="3" s="1"/>
  <c r="CO43" i="3" s="1"/>
  <c r="CP43" i="3" s="1"/>
  <c r="CQ43" i="3" s="1"/>
  <c r="CR43" i="3" s="1"/>
  <c r="CK10" i="3"/>
  <c r="CK14" i="3" s="1"/>
  <c r="CL9" i="3"/>
  <c r="BF10" i="3"/>
  <c r="BF14" i="3" s="1"/>
  <c r="BG9" i="3"/>
  <c r="BJ48" i="3"/>
  <c r="BK48" i="3" s="1"/>
  <c r="BL48" i="3" s="1"/>
  <c r="BM48" i="3" s="1"/>
  <c r="BM16" i="3"/>
  <c r="BM51" i="3" s="1"/>
  <c r="BL50" i="3"/>
  <c r="BM50" i="3" s="1"/>
  <c r="CM9" i="3" l="1"/>
  <c r="CL10" i="3"/>
  <c r="CL14" i="3" s="1"/>
  <c r="BH9" i="3"/>
  <c r="BG10" i="3"/>
  <c r="BG14" i="3" s="1"/>
  <c r="CM10" i="3" l="1"/>
  <c r="CM14" i="3" s="1"/>
  <c r="CN9" i="3"/>
  <c r="BH10" i="3"/>
  <c r="BH14" i="3" s="1"/>
  <c r="BI9" i="3"/>
  <c r="CN14" i="3" l="1"/>
  <c r="CO9" i="3"/>
  <c r="BI14" i="3"/>
  <c r="BJ9" i="3"/>
  <c r="CO10" i="3" l="1"/>
  <c r="CO14" i="3" s="1"/>
  <c r="CP9" i="3"/>
  <c r="BJ10" i="3"/>
  <c r="BJ14" i="3" s="1"/>
  <c r="BK9" i="3"/>
  <c r="CQ9" i="3" l="1"/>
  <c r="CP10" i="3"/>
  <c r="CP14" i="3" s="1"/>
  <c r="BL9" i="3"/>
  <c r="BK10" i="3"/>
  <c r="BK14" i="3" s="1"/>
  <c r="CQ10" i="3" l="1"/>
  <c r="CQ14" i="3" s="1"/>
  <c r="CR9" i="3"/>
  <c r="CR14" i="3" s="1"/>
  <c r="BL10" i="3"/>
  <c r="BL14" i="3" s="1"/>
  <c r="BM9" i="3"/>
  <c r="BM14" i="3" s="1"/>
  <c r="AF21" i="3" l="1"/>
  <c r="AE21" i="3"/>
  <c r="AF19" i="3" s="1"/>
  <c r="AD21" i="3"/>
  <c r="AE19" i="3" s="1"/>
  <c r="AC21" i="3"/>
  <c r="AD19" i="3" s="1"/>
  <c r="AB21" i="3"/>
  <c r="AC19" i="3" s="1"/>
  <c r="AA21" i="3"/>
  <c r="AB19" i="3" s="1"/>
  <c r="Z21" i="3"/>
  <c r="Y21" i="3"/>
  <c r="Z19" i="3" s="1"/>
  <c r="X21" i="3"/>
  <c r="W21" i="3"/>
  <c r="Y19" i="3"/>
  <c r="AA19" i="3"/>
  <c r="AF20" i="3" l="1"/>
  <c r="AD20" i="3"/>
  <c r="AC20" i="3"/>
  <c r="AB20" i="3"/>
  <c r="Y20" i="3"/>
  <c r="Z20" i="3"/>
  <c r="X19" i="3"/>
  <c r="X20" i="3" s="1"/>
  <c r="AE20" i="3"/>
  <c r="AA20" i="3"/>
  <c r="AL4" i="3"/>
  <c r="AK4" i="3"/>
  <c r="AJ4" i="3"/>
  <c r="AI4" i="3"/>
  <c r="AH4" i="3"/>
  <c r="AG4" i="3"/>
  <c r="AF4" i="3"/>
  <c r="AE4" i="3"/>
  <c r="AD4" i="3"/>
  <c r="AC4" i="3"/>
  <c r="AK3" i="3" l="1"/>
  <c r="AJ3" i="3"/>
  <c r="AG3" i="3"/>
  <c r="AI3" i="3"/>
  <c r="AF3" i="3"/>
  <c r="AE3" i="3"/>
  <c r="AL3" i="3"/>
  <c r="AH3" i="3"/>
  <c r="AD3" i="3"/>
  <c r="M4" i="3"/>
  <c r="AN21" i="3"/>
  <c r="BS21" i="3" s="1"/>
  <c r="G21" i="3"/>
  <c r="H19" i="3" s="1"/>
  <c r="BT19" i="3" l="1"/>
  <c r="BQ10" i="3"/>
  <c r="E14" i="3" l="1"/>
  <c r="F16" i="3" l="1"/>
  <c r="F10" i="3" s="1"/>
  <c r="G9" i="3" l="1"/>
  <c r="BR16" i="3" l="1"/>
  <c r="BR9" i="3"/>
  <c r="BS9" i="3" s="1"/>
  <c r="BT9" i="3" s="1"/>
  <c r="AM16" i="3"/>
  <c r="AN16" i="3" s="1"/>
  <c r="AO16" i="3" s="1"/>
  <c r="AP16" i="3" s="1"/>
  <c r="AQ16" i="3" s="1"/>
  <c r="AR16" i="3" s="1"/>
  <c r="AS16" i="3" s="1"/>
  <c r="AT16" i="3" s="1"/>
  <c r="AU16" i="3" s="1"/>
  <c r="AV16" i="3" s="1"/>
  <c r="AW16" i="3" s="1"/>
  <c r="AX16" i="3" s="1"/>
  <c r="AY16" i="3" s="1"/>
  <c r="AZ16" i="3" s="1"/>
  <c r="BA16" i="3" s="1"/>
  <c r="BB16" i="3" s="1"/>
  <c r="BC16" i="3" s="1"/>
  <c r="AN9" i="3"/>
  <c r="AO9" i="3" s="1"/>
  <c r="H9" i="3"/>
  <c r="I9" i="3" s="1"/>
  <c r="J9" i="3" s="1"/>
  <c r="K9" i="3" s="1"/>
  <c r="L9" i="3" s="1"/>
  <c r="M9" i="3" s="1"/>
  <c r="N9" i="3" s="1"/>
  <c r="O9" i="3" s="1"/>
  <c r="P9" i="3" s="1"/>
  <c r="Q9" i="3" s="1"/>
  <c r="R9" i="3" l="1"/>
  <c r="BS16" i="3"/>
  <c r="AP9" i="3"/>
  <c r="AQ9" i="3" s="1"/>
  <c r="AR9" i="3" s="1"/>
  <c r="AS9" i="3" s="1"/>
  <c r="AO10" i="3"/>
  <c r="AO14" i="3" s="1"/>
  <c r="BU9" i="3"/>
  <c r="BV9" i="3" s="1"/>
  <c r="BW9" i="3" s="1"/>
  <c r="BX9" i="3" s="1"/>
  <c r="G16" i="3"/>
  <c r="G10" i="3" s="1"/>
  <c r="G14" i="3" s="1"/>
  <c r="S9" i="3" l="1"/>
  <c r="BT16" i="3"/>
  <c r="AT9" i="3"/>
  <c r="AU9" i="3" s="1"/>
  <c r="AV9" i="3" s="1"/>
  <c r="AW9" i="3" s="1"/>
  <c r="AS10" i="3"/>
  <c r="AS14" i="3" s="1"/>
  <c r="BY9" i="3"/>
  <c r="BZ9" i="3" s="1"/>
  <c r="CA9" i="3" s="1"/>
  <c r="H16" i="3"/>
  <c r="F14" i="3"/>
  <c r="F15" i="3"/>
  <c r="AW10" i="3" l="1"/>
  <c r="AW14" i="3" s="1"/>
  <c r="AX9" i="3"/>
  <c r="T9" i="3"/>
  <c r="BU16" i="3"/>
  <c r="BV16" i="3" s="1"/>
  <c r="BW16" i="3" s="1"/>
  <c r="BX16" i="3" s="1"/>
  <c r="BT10" i="3"/>
  <c r="BT14" i="3" s="1"/>
  <c r="CB9" i="3"/>
  <c r="CC9" i="3" s="1"/>
  <c r="I16" i="3"/>
  <c r="H10" i="3"/>
  <c r="U9" i="3" l="1"/>
  <c r="CD9" i="3"/>
  <c r="AX10" i="3"/>
  <c r="AX14" i="3" s="1"/>
  <c r="AY9" i="3"/>
  <c r="BY16" i="3"/>
  <c r="BZ16" i="3" s="1"/>
  <c r="CA16" i="3" s="1"/>
  <c r="BX10" i="3"/>
  <c r="BX14" i="3" s="1"/>
  <c r="J16" i="3"/>
  <c r="K16" i="3" s="1"/>
  <c r="L16" i="3" s="1"/>
  <c r="I10" i="3"/>
  <c r="I14" i="3" s="1"/>
  <c r="AZ9" i="3" l="1"/>
  <c r="AY10" i="3"/>
  <c r="AY14" i="3" s="1"/>
  <c r="CE9" i="3"/>
  <c r="V9" i="3"/>
  <c r="W9" i="3" s="1"/>
  <c r="CB16" i="3"/>
  <c r="CA10" i="3"/>
  <c r="CA14" i="3" s="1"/>
  <c r="M16" i="3"/>
  <c r="N16" i="3" s="1"/>
  <c r="O16" i="3" s="1"/>
  <c r="P16" i="3" s="1"/>
  <c r="L10" i="3"/>
  <c r="L14" i="3" s="1"/>
  <c r="BR10" i="3"/>
  <c r="BR14" i="3" s="1"/>
  <c r="BQ14" i="3"/>
  <c r="AL10" i="3"/>
  <c r="AL14" i="3" s="1"/>
  <c r="X9" i="3" l="1"/>
  <c r="CB10" i="3"/>
  <c r="CB14" i="3" s="1"/>
  <c r="CC16" i="3"/>
  <c r="CF9" i="3"/>
  <c r="P10" i="3"/>
  <c r="Q16" i="3"/>
  <c r="AZ10" i="3"/>
  <c r="AZ14" i="3" s="1"/>
  <c r="BA9" i="3"/>
  <c r="P14" i="3"/>
  <c r="BS10" i="3"/>
  <c r="BS14" i="3" s="1"/>
  <c r="AV10" i="3"/>
  <c r="AV14" i="3" s="1"/>
  <c r="AM10" i="3"/>
  <c r="AM14" i="3" s="1"/>
  <c r="AQ10" i="3"/>
  <c r="AQ14" i="3" s="1"/>
  <c r="AU10" i="3"/>
  <c r="AU14" i="3" s="1"/>
  <c r="AN10" i="3"/>
  <c r="AN14" i="3" s="1"/>
  <c r="AP10" i="3"/>
  <c r="AP14" i="3" s="1"/>
  <c r="AR10" i="3"/>
  <c r="AR14" i="3" s="1"/>
  <c r="AT10" i="3"/>
  <c r="AT14" i="3" s="1"/>
  <c r="Y9" i="3" l="1"/>
  <c r="CG9" i="3"/>
  <c r="R16" i="3"/>
  <c r="Q10" i="3"/>
  <c r="Q14" i="3" s="1"/>
  <c r="CD16" i="3"/>
  <c r="CC10" i="3"/>
  <c r="CC14" i="3" s="1"/>
  <c r="BA10" i="3"/>
  <c r="BA14" i="3" s="1"/>
  <c r="BB9" i="3"/>
  <c r="BU10" i="3"/>
  <c r="BU14" i="3" s="1"/>
  <c r="Z9" i="3" l="1"/>
  <c r="BB10" i="3"/>
  <c r="BB14" i="3" s="1"/>
  <c r="BC9" i="3"/>
  <c r="BC10" i="3" s="1"/>
  <c r="BC14" i="3" s="1"/>
  <c r="S16" i="3"/>
  <c r="R10" i="3"/>
  <c r="R14" i="3" s="1"/>
  <c r="CE16" i="3"/>
  <c r="CD10" i="3"/>
  <c r="CD14" i="3" s="1"/>
  <c r="CH9" i="3"/>
  <c r="BV10" i="3"/>
  <c r="BV14" i="3" s="1"/>
  <c r="J10" i="3"/>
  <c r="J14" i="3" s="1"/>
  <c r="AA9" i="3" l="1"/>
  <c r="T16" i="3"/>
  <c r="S10" i="3"/>
  <c r="S14" i="3" s="1"/>
  <c r="CF16" i="3"/>
  <c r="CE10" i="3"/>
  <c r="CE14" i="3" s="1"/>
  <c r="BW10" i="3"/>
  <c r="BW14" i="3" s="1"/>
  <c r="K10" i="3"/>
  <c r="K14" i="3" s="1"/>
  <c r="AB9" i="3" l="1"/>
  <c r="CG16" i="3"/>
  <c r="CF10" i="3"/>
  <c r="CF14" i="3" s="1"/>
  <c r="U16" i="3"/>
  <c r="T10" i="3"/>
  <c r="T14" i="3" s="1"/>
  <c r="BY10" i="3"/>
  <c r="BY14" i="3" s="1"/>
  <c r="M10" i="3"/>
  <c r="M14" i="3" s="1"/>
  <c r="AC9" i="3" l="1"/>
  <c r="CH16" i="3"/>
  <c r="CH10" i="3" s="1"/>
  <c r="CH14" i="3" s="1"/>
  <c r="CG10" i="3"/>
  <c r="CG14" i="3" s="1"/>
  <c r="V16" i="3"/>
  <c r="U10" i="3"/>
  <c r="U14" i="3" s="1"/>
  <c r="BZ10" i="3"/>
  <c r="BZ14" i="3" s="1"/>
  <c r="O10" i="3"/>
  <c r="O14" i="3" s="1"/>
  <c r="N10" i="3"/>
  <c r="N14" i="3" s="1"/>
  <c r="V10" i="3" l="1"/>
  <c r="V14" i="3" s="1"/>
  <c r="W16" i="3"/>
  <c r="AD9" i="3"/>
  <c r="AE9" i="3" l="1"/>
  <c r="X16" i="3"/>
  <c r="W10" i="3"/>
  <c r="W14" i="3" s="1"/>
  <c r="AO19" i="3"/>
  <c r="Y16" i="3" l="1"/>
  <c r="X43" i="3"/>
  <c r="Y43" i="3" s="1"/>
  <c r="Z43" i="3" s="1"/>
  <c r="AA43" i="3" s="1"/>
  <c r="AB43" i="3" s="1"/>
  <c r="AC43" i="3" s="1"/>
  <c r="AD43" i="3" s="1"/>
  <c r="AE43" i="3" s="1"/>
  <c r="AF43" i="3" s="1"/>
  <c r="X14" i="3"/>
  <c r="AF9" i="3"/>
  <c r="E5" i="3"/>
  <c r="Z16" i="3" l="1"/>
  <c r="Y44" i="3"/>
  <c r="Z44" i="3" s="1"/>
  <c r="AA44" i="3" s="1"/>
  <c r="AB44" i="3" s="1"/>
  <c r="AC44" i="3" s="1"/>
  <c r="AD44" i="3" s="1"/>
  <c r="AE44" i="3" s="1"/>
  <c r="AF44" i="3" s="1"/>
  <c r="Y10" i="3"/>
  <c r="Y14" i="3" s="1"/>
  <c r="F21" i="3"/>
  <c r="G19" i="3" s="1"/>
  <c r="G20" i="3" s="1"/>
  <c r="G26" i="3" s="1"/>
  <c r="H26" i="3" s="1"/>
  <c r="I26" i="3" s="1"/>
  <c r="J26" i="3" s="1"/>
  <c r="K26" i="3" s="1"/>
  <c r="L26" i="3" s="1"/>
  <c r="M26" i="3" s="1"/>
  <c r="N26" i="3" s="1"/>
  <c r="O26" i="3" s="1"/>
  <c r="P26" i="3" s="1"/>
  <c r="Q26" i="3" s="1"/>
  <c r="R26" i="3" s="1"/>
  <c r="S26" i="3" s="1"/>
  <c r="T26" i="3" s="1"/>
  <c r="U26" i="3" s="1"/>
  <c r="V26" i="3" s="1"/>
  <c r="W26" i="3" s="1"/>
  <c r="X26" i="3" s="1"/>
  <c r="Y26" i="3" s="1"/>
  <c r="Z26" i="3" s="1"/>
  <c r="AA26" i="3" s="1"/>
  <c r="AB26" i="3" s="1"/>
  <c r="AC26" i="3" s="1"/>
  <c r="AD26" i="3" s="1"/>
  <c r="AE26" i="3" s="1"/>
  <c r="AF26" i="3" s="1"/>
  <c r="E21" i="3"/>
  <c r="F19" i="3" s="1"/>
  <c r="K21" i="3"/>
  <c r="L21" i="3"/>
  <c r="M19" i="3" s="1"/>
  <c r="H21" i="3"/>
  <c r="M21" i="3"/>
  <c r="N19" i="3" s="1"/>
  <c r="I21" i="3"/>
  <c r="N21" i="3"/>
  <c r="O19" i="3" s="1"/>
  <c r="O21" i="3"/>
  <c r="P19" i="3" s="1"/>
  <c r="J21" i="3"/>
  <c r="P21" i="3"/>
  <c r="Q21" i="3"/>
  <c r="R19" i="3" s="1"/>
  <c r="R21" i="3"/>
  <c r="S21" i="3"/>
  <c r="T21" i="3"/>
  <c r="U19" i="3" s="1"/>
  <c r="U21" i="3"/>
  <c r="V21" i="3"/>
  <c r="W19" i="3" s="1"/>
  <c r="W20" i="3" s="1"/>
  <c r="W42" i="3" s="1"/>
  <c r="X42" i="3" s="1"/>
  <c r="Y42" i="3" s="1"/>
  <c r="Z42" i="3" s="1"/>
  <c r="AA42" i="3" s="1"/>
  <c r="AB42" i="3" s="1"/>
  <c r="AC42" i="3" s="1"/>
  <c r="AD42" i="3" s="1"/>
  <c r="AE42" i="3" s="1"/>
  <c r="AF42" i="3" s="1"/>
  <c r="Z45" i="3" l="1"/>
  <c r="AA45" i="3" s="1"/>
  <c r="AB45" i="3" s="1"/>
  <c r="AC45" i="3" s="1"/>
  <c r="AD45" i="3" s="1"/>
  <c r="AE45" i="3" s="1"/>
  <c r="AF45" i="3" s="1"/>
  <c r="AA16" i="3"/>
  <c r="Z10" i="3"/>
  <c r="Z14" i="3" s="1"/>
  <c r="F20" i="3"/>
  <c r="F25" i="3" s="1"/>
  <c r="G25" i="3" s="1"/>
  <c r="H25" i="3" s="1"/>
  <c r="I25" i="3" s="1"/>
  <c r="J25" i="3" s="1"/>
  <c r="K25" i="3" s="1"/>
  <c r="L25" i="3" s="1"/>
  <c r="M25" i="3" s="1"/>
  <c r="N25" i="3" s="1"/>
  <c r="O25" i="3" s="1"/>
  <c r="P25" i="3" s="1"/>
  <c r="Q25" i="3" s="1"/>
  <c r="R25" i="3" s="1"/>
  <c r="S25" i="3" s="1"/>
  <c r="T25" i="3" s="1"/>
  <c r="U25" i="3" s="1"/>
  <c r="V25" i="3" s="1"/>
  <c r="W25" i="3" s="1"/>
  <c r="X25" i="3" s="1"/>
  <c r="Y25" i="3" s="1"/>
  <c r="Z25" i="3" s="1"/>
  <c r="AA25" i="3" s="1"/>
  <c r="AB25" i="3" s="1"/>
  <c r="AC25" i="3" s="1"/>
  <c r="AD25" i="3" s="1"/>
  <c r="AE25" i="3" s="1"/>
  <c r="AF25" i="3" s="1"/>
  <c r="O20" i="3"/>
  <c r="O34" i="3" s="1"/>
  <c r="P34" i="3" s="1"/>
  <c r="Q34" i="3" s="1"/>
  <c r="R34" i="3" s="1"/>
  <c r="S34" i="3" s="1"/>
  <c r="T34" i="3" s="1"/>
  <c r="U34" i="3" s="1"/>
  <c r="V34" i="3" s="1"/>
  <c r="W34" i="3" s="1"/>
  <c r="X34" i="3" s="1"/>
  <c r="Y34" i="3" s="1"/>
  <c r="Z34" i="3" s="1"/>
  <c r="AA34" i="3" s="1"/>
  <c r="AB34" i="3" s="1"/>
  <c r="AC34" i="3" s="1"/>
  <c r="AD34" i="3" s="1"/>
  <c r="AE34" i="3" s="1"/>
  <c r="AF34" i="3" s="1"/>
  <c r="N20" i="3"/>
  <c r="N33" i="3" s="1"/>
  <c r="O33" i="3" s="1"/>
  <c r="P33" i="3" s="1"/>
  <c r="Q33" i="3" s="1"/>
  <c r="R33" i="3" s="1"/>
  <c r="S33" i="3" s="1"/>
  <c r="T33" i="3" s="1"/>
  <c r="U33" i="3" s="1"/>
  <c r="V33" i="3" s="1"/>
  <c r="W33" i="3" s="1"/>
  <c r="X33" i="3" s="1"/>
  <c r="Y33" i="3" s="1"/>
  <c r="Z33" i="3" s="1"/>
  <c r="AA33" i="3" s="1"/>
  <c r="AB33" i="3" s="1"/>
  <c r="AC33" i="3" s="1"/>
  <c r="AD33" i="3" s="1"/>
  <c r="AE33" i="3" s="1"/>
  <c r="AF33" i="3" s="1"/>
  <c r="S19" i="3"/>
  <c r="S20" i="3" s="1"/>
  <c r="R20" i="3"/>
  <c r="H20" i="3"/>
  <c r="H27" i="3" s="1"/>
  <c r="I27" i="3" s="1"/>
  <c r="J27" i="3" s="1"/>
  <c r="K27" i="3" s="1"/>
  <c r="L27" i="3" s="1"/>
  <c r="M27" i="3" s="1"/>
  <c r="N27" i="3" s="1"/>
  <c r="O27" i="3" s="1"/>
  <c r="P27" i="3" s="1"/>
  <c r="Q27" i="3" s="1"/>
  <c r="R27" i="3" s="1"/>
  <c r="S27" i="3" s="1"/>
  <c r="T27" i="3" s="1"/>
  <c r="U27" i="3" s="1"/>
  <c r="V27" i="3" s="1"/>
  <c r="W27" i="3" s="1"/>
  <c r="X27" i="3" s="1"/>
  <c r="Y27" i="3" s="1"/>
  <c r="Z27" i="3" s="1"/>
  <c r="AA27" i="3" s="1"/>
  <c r="AB27" i="3" s="1"/>
  <c r="AC27" i="3" s="1"/>
  <c r="AD27" i="3" s="1"/>
  <c r="AE27" i="3" s="1"/>
  <c r="AF27" i="3" s="1"/>
  <c r="I19" i="3"/>
  <c r="I20" i="3" s="1"/>
  <c r="I28" i="3" s="1"/>
  <c r="J28" i="3" s="1"/>
  <c r="K28" i="3" s="1"/>
  <c r="L28" i="3" s="1"/>
  <c r="M28" i="3" s="1"/>
  <c r="N28" i="3" s="1"/>
  <c r="O28" i="3" s="1"/>
  <c r="P28" i="3" s="1"/>
  <c r="Q28" i="3" s="1"/>
  <c r="R28" i="3" s="1"/>
  <c r="S28" i="3" s="1"/>
  <c r="T28" i="3" s="1"/>
  <c r="U28" i="3" s="1"/>
  <c r="V28" i="3" s="1"/>
  <c r="W28" i="3" s="1"/>
  <c r="X28" i="3" s="1"/>
  <c r="Y28" i="3" s="1"/>
  <c r="Z28" i="3" s="1"/>
  <c r="AA28" i="3" s="1"/>
  <c r="AB28" i="3" s="1"/>
  <c r="AC28" i="3" s="1"/>
  <c r="AD28" i="3" s="1"/>
  <c r="AE28" i="3" s="1"/>
  <c r="AF28" i="3" s="1"/>
  <c r="M20" i="3"/>
  <c r="M32" i="3" s="1"/>
  <c r="N32" i="3" s="1"/>
  <c r="O32" i="3" s="1"/>
  <c r="P32" i="3" s="1"/>
  <c r="Q32" i="3" s="1"/>
  <c r="R32" i="3" s="1"/>
  <c r="S32" i="3" s="1"/>
  <c r="T32" i="3" s="1"/>
  <c r="U32" i="3" s="1"/>
  <c r="V32" i="3" s="1"/>
  <c r="W32" i="3" s="1"/>
  <c r="X32" i="3" s="1"/>
  <c r="Y32" i="3" s="1"/>
  <c r="Z32" i="3" s="1"/>
  <c r="AA32" i="3" s="1"/>
  <c r="AB32" i="3" s="1"/>
  <c r="AC32" i="3" s="1"/>
  <c r="AD32" i="3" s="1"/>
  <c r="AE32" i="3" s="1"/>
  <c r="AF32" i="3" s="1"/>
  <c r="Q19" i="3"/>
  <c r="Q20" i="3" s="1"/>
  <c r="P20" i="3"/>
  <c r="P35" i="3" s="1"/>
  <c r="Q35" i="3" s="1"/>
  <c r="R35" i="3" s="1"/>
  <c r="S35" i="3" s="1"/>
  <c r="T35" i="3" s="1"/>
  <c r="U35" i="3" s="1"/>
  <c r="V35" i="3" s="1"/>
  <c r="W35" i="3" s="1"/>
  <c r="X35" i="3" s="1"/>
  <c r="Y35" i="3" s="1"/>
  <c r="Z35" i="3" s="1"/>
  <c r="AA35" i="3" s="1"/>
  <c r="AB35" i="3" s="1"/>
  <c r="AC35" i="3" s="1"/>
  <c r="AD35" i="3" s="1"/>
  <c r="AE35" i="3" s="1"/>
  <c r="AF35" i="3" s="1"/>
  <c r="J19" i="3"/>
  <c r="J20" i="3" s="1"/>
  <c r="J29" i="3" s="1"/>
  <c r="K29" i="3" s="1"/>
  <c r="L29" i="3" s="1"/>
  <c r="M29" i="3" s="1"/>
  <c r="N29" i="3" s="1"/>
  <c r="O29" i="3" s="1"/>
  <c r="P29" i="3" s="1"/>
  <c r="Q29" i="3" s="1"/>
  <c r="R29" i="3" s="1"/>
  <c r="S29" i="3" s="1"/>
  <c r="T29" i="3" s="1"/>
  <c r="U29" i="3" s="1"/>
  <c r="V29" i="3" s="1"/>
  <c r="W29" i="3" s="1"/>
  <c r="X29" i="3" s="1"/>
  <c r="Y29" i="3" s="1"/>
  <c r="Z29" i="3" s="1"/>
  <c r="AA29" i="3" s="1"/>
  <c r="AB29" i="3" s="1"/>
  <c r="AC29" i="3" s="1"/>
  <c r="AD29" i="3" s="1"/>
  <c r="AE29" i="3" s="1"/>
  <c r="AF29" i="3" s="1"/>
  <c r="L19" i="3"/>
  <c r="L20" i="3" s="1"/>
  <c r="L31" i="3" s="1"/>
  <c r="M31" i="3" s="1"/>
  <c r="N31" i="3" s="1"/>
  <c r="O31" i="3" s="1"/>
  <c r="P31" i="3" s="1"/>
  <c r="Q31" i="3" s="1"/>
  <c r="R31" i="3" s="1"/>
  <c r="S31" i="3" s="1"/>
  <c r="T31" i="3" s="1"/>
  <c r="U31" i="3" s="1"/>
  <c r="V31" i="3" s="1"/>
  <c r="W31" i="3" s="1"/>
  <c r="X31" i="3" s="1"/>
  <c r="Y31" i="3" s="1"/>
  <c r="Z31" i="3" s="1"/>
  <c r="AA31" i="3" s="1"/>
  <c r="AB31" i="3" s="1"/>
  <c r="AC31" i="3" s="1"/>
  <c r="AD31" i="3" s="1"/>
  <c r="AE31" i="3" s="1"/>
  <c r="AF31" i="3" s="1"/>
  <c r="V19" i="3"/>
  <c r="V20" i="3" s="1"/>
  <c r="V41" i="3" s="1"/>
  <c r="W41" i="3" s="1"/>
  <c r="X41" i="3" s="1"/>
  <c r="Y41" i="3" s="1"/>
  <c r="Z41" i="3" s="1"/>
  <c r="AA41" i="3" s="1"/>
  <c r="AB41" i="3" s="1"/>
  <c r="AC41" i="3" s="1"/>
  <c r="AD41" i="3" s="1"/>
  <c r="AE41" i="3" s="1"/>
  <c r="AF41" i="3" s="1"/>
  <c r="U20" i="3"/>
  <c r="T19" i="3"/>
  <c r="T20" i="3" s="1"/>
  <c r="K19" i="3"/>
  <c r="K20" i="3" s="1"/>
  <c r="K30" i="3" s="1"/>
  <c r="L30" i="3" s="1"/>
  <c r="M30" i="3" s="1"/>
  <c r="N30" i="3" s="1"/>
  <c r="O30" i="3" s="1"/>
  <c r="P30" i="3" s="1"/>
  <c r="Q30" i="3" s="1"/>
  <c r="R30" i="3" s="1"/>
  <c r="S30" i="3" s="1"/>
  <c r="T30" i="3" s="1"/>
  <c r="U30" i="3" s="1"/>
  <c r="V30" i="3" s="1"/>
  <c r="W30" i="3" s="1"/>
  <c r="X30" i="3" s="1"/>
  <c r="Y30" i="3" s="1"/>
  <c r="Z30" i="3" s="1"/>
  <c r="AA30" i="3" s="1"/>
  <c r="AB30" i="3" s="1"/>
  <c r="AC30" i="3" s="1"/>
  <c r="AD30" i="3" s="1"/>
  <c r="AE30" i="3" s="1"/>
  <c r="AF30" i="3" s="1"/>
  <c r="AL21" i="3"/>
  <c r="AR21" i="3"/>
  <c r="AT21" i="3"/>
  <c r="AM21" i="3"/>
  <c r="AS21" i="3"/>
  <c r="AO21" i="3"/>
  <c r="AP21" i="3"/>
  <c r="AQ21" i="3"/>
  <c r="U40" i="3" l="1"/>
  <c r="V40" i="3" s="1"/>
  <c r="W40" i="3" s="1"/>
  <c r="X40" i="3" s="1"/>
  <c r="Y40" i="3" s="1"/>
  <c r="Z40" i="3" s="1"/>
  <c r="AA40" i="3" s="1"/>
  <c r="AB40" i="3" s="1"/>
  <c r="AC40" i="3" s="1"/>
  <c r="AD40" i="3" s="1"/>
  <c r="AE40" i="3" s="1"/>
  <c r="AF40" i="3" s="1"/>
  <c r="Q36" i="3"/>
  <c r="R36" i="3" s="1"/>
  <c r="S36" i="3" s="1"/>
  <c r="R37" i="3"/>
  <c r="S37" i="3" s="1"/>
  <c r="T37" i="3" s="1"/>
  <c r="U37" i="3" s="1"/>
  <c r="V37" i="3" s="1"/>
  <c r="W37" i="3" s="1"/>
  <c r="X37" i="3" s="1"/>
  <c r="Y37" i="3" s="1"/>
  <c r="Z37" i="3" s="1"/>
  <c r="AA37" i="3" s="1"/>
  <c r="AB37" i="3" s="1"/>
  <c r="AC37" i="3" s="1"/>
  <c r="AD37" i="3" s="1"/>
  <c r="AE37" i="3" s="1"/>
  <c r="AF37" i="3" s="1"/>
  <c r="T38" i="3"/>
  <c r="U38" i="3" s="1"/>
  <c r="V38" i="3" s="1"/>
  <c r="W38" i="3" s="1"/>
  <c r="X38" i="3" s="1"/>
  <c r="Y38" i="3" s="1"/>
  <c r="Z38" i="3" s="1"/>
  <c r="AA38" i="3" s="1"/>
  <c r="AB38" i="3" s="1"/>
  <c r="AC38" i="3" s="1"/>
  <c r="AD38" i="3" s="1"/>
  <c r="AE38" i="3" s="1"/>
  <c r="AF38" i="3" s="1"/>
  <c r="S38" i="3"/>
  <c r="T39" i="3"/>
  <c r="U39" i="3" s="1"/>
  <c r="V39" i="3" s="1"/>
  <c r="W39" i="3" s="1"/>
  <c r="X39" i="3" s="1"/>
  <c r="Y39" i="3" s="1"/>
  <c r="Z39" i="3" s="1"/>
  <c r="AA39" i="3" s="1"/>
  <c r="AB39" i="3" s="1"/>
  <c r="AC39" i="3" s="1"/>
  <c r="AD39" i="3" s="1"/>
  <c r="AE39" i="3" s="1"/>
  <c r="AF39" i="3" s="1"/>
  <c r="AA46" i="3"/>
  <c r="AB46" i="3" s="1"/>
  <c r="AC46" i="3" s="1"/>
  <c r="AD46" i="3" s="1"/>
  <c r="AE46" i="3" s="1"/>
  <c r="AF46" i="3" s="1"/>
  <c r="AB16" i="3"/>
  <c r="AA10" i="3"/>
  <c r="AA14" i="3" s="1"/>
  <c r="BU21" i="3"/>
  <c r="BV19" i="3" s="1"/>
  <c r="AQ19" i="3"/>
  <c r="AQ20" i="3" s="1"/>
  <c r="AQ29" i="3" s="1"/>
  <c r="AR29" i="3" s="1"/>
  <c r="AS29" i="3" s="1"/>
  <c r="AT29" i="3" s="1"/>
  <c r="AU29" i="3" s="1"/>
  <c r="AV29" i="3" s="1"/>
  <c r="AW29" i="3" s="1"/>
  <c r="AX29" i="3" s="1"/>
  <c r="AY29" i="3" s="1"/>
  <c r="AZ29" i="3" s="1"/>
  <c r="BA29" i="3" s="1"/>
  <c r="BB29" i="3" s="1"/>
  <c r="BC29" i="3" s="1"/>
  <c r="BD29" i="3" s="1"/>
  <c r="BE29" i="3" s="1"/>
  <c r="BF29" i="3" s="1"/>
  <c r="BG29" i="3" s="1"/>
  <c r="BH29" i="3" s="1"/>
  <c r="BI29" i="3" s="1"/>
  <c r="BJ29" i="3" s="1"/>
  <c r="BK29" i="3" s="1"/>
  <c r="BL29" i="3" s="1"/>
  <c r="BM29" i="3" s="1"/>
  <c r="BY21" i="3"/>
  <c r="AU19" i="3"/>
  <c r="BW21" i="3"/>
  <c r="AS19" i="3"/>
  <c r="BT21" i="3"/>
  <c r="AO20" i="3"/>
  <c r="AO27" i="3" s="1"/>
  <c r="AP27" i="3" s="1"/>
  <c r="AQ27" i="3" s="1"/>
  <c r="AR27" i="3" s="1"/>
  <c r="AS27" i="3" s="1"/>
  <c r="AT27" i="3" s="1"/>
  <c r="AU27" i="3" s="1"/>
  <c r="AV27" i="3" s="1"/>
  <c r="AW27" i="3" s="1"/>
  <c r="AX27" i="3" s="1"/>
  <c r="AY27" i="3" s="1"/>
  <c r="AZ27" i="3" s="1"/>
  <c r="BA27" i="3" s="1"/>
  <c r="BB27" i="3" s="1"/>
  <c r="BC27" i="3" s="1"/>
  <c r="BD27" i="3" s="1"/>
  <c r="BE27" i="3" s="1"/>
  <c r="BF27" i="3" s="1"/>
  <c r="BG27" i="3" s="1"/>
  <c r="BH27" i="3" s="1"/>
  <c r="BI27" i="3" s="1"/>
  <c r="BJ27" i="3" s="1"/>
  <c r="BK27" i="3" s="1"/>
  <c r="BL27" i="3" s="1"/>
  <c r="BM27" i="3" s="1"/>
  <c r="AP19" i="3"/>
  <c r="BQ21" i="3"/>
  <c r="AM19" i="3"/>
  <c r="AM20" i="3" s="1"/>
  <c r="AM25" i="3" s="1"/>
  <c r="AN25" i="3" s="1"/>
  <c r="AO25" i="3" s="1"/>
  <c r="AP25" i="3" s="1"/>
  <c r="AQ25" i="3" s="1"/>
  <c r="AR25" i="3" s="1"/>
  <c r="AS25" i="3" s="1"/>
  <c r="AT25" i="3" s="1"/>
  <c r="AU25" i="3" s="1"/>
  <c r="AV25" i="3" s="1"/>
  <c r="AW25" i="3" s="1"/>
  <c r="AX25" i="3" s="1"/>
  <c r="AY25" i="3" s="1"/>
  <c r="AZ25" i="3" s="1"/>
  <c r="BA25" i="3" s="1"/>
  <c r="BB25" i="3" s="1"/>
  <c r="BC25" i="3" s="1"/>
  <c r="BD25" i="3" s="1"/>
  <c r="BE25" i="3" s="1"/>
  <c r="BF25" i="3" s="1"/>
  <c r="BG25" i="3" s="1"/>
  <c r="BH25" i="3" s="1"/>
  <c r="BI25" i="3" s="1"/>
  <c r="BJ25" i="3" s="1"/>
  <c r="BK25" i="3" s="1"/>
  <c r="BL25" i="3" s="1"/>
  <c r="BM25" i="3" s="1"/>
  <c r="BX21" i="3"/>
  <c r="AT19" i="3"/>
  <c r="AT20" i="3" s="1"/>
  <c r="AT32" i="3" s="1"/>
  <c r="AU32" i="3" s="1"/>
  <c r="AV32" i="3" s="1"/>
  <c r="AW32" i="3" s="1"/>
  <c r="AX32" i="3" s="1"/>
  <c r="AY32" i="3" s="1"/>
  <c r="AZ32" i="3" s="1"/>
  <c r="BA32" i="3" s="1"/>
  <c r="BB32" i="3" s="1"/>
  <c r="BC32" i="3" s="1"/>
  <c r="BD32" i="3" s="1"/>
  <c r="BE32" i="3" s="1"/>
  <c r="BF32" i="3" s="1"/>
  <c r="BG32" i="3" s="1"/>
  <c r="BH32" i="3" s="1"/>
  <c r="BI32" i="3" s="1"/>
  <c r="BJ32" i="3" s="1"/>
  <c r="BK32" i="3" s="1"/>
  <c r="BL32" i="3" s="1"/>
  <c r="BM32" i="3" s="1"/>
  <c r="AS20" i="3"/>
  <c r="AS31" i="3" s="1"/>
  <c r="AT31" i="3" s="1"/>
  <c r="AU31" i="3" s="1"/>
  <c r="AV31" i="3" s="1"/>
  <c r="AW31" i="3" s="1"/>
  <c r="AX31" i="3" s="1"/>
  <c r="AY31" i="3" s="1"/>
  <c r="AZ31" i="3" s="1"/>
  <c r="BA31" i="3" s="1"/>
  <c r="BB31" i="3" s="1"/>
  <c r="BC31" i="3" s="1"/>
  <c r="BD31" i="3" s="1"/>
  <c r="BE31" i="3" s="1"/>
  <c r="BF31" i="3" s="1"/>
  <c r="BG31" i="3" s="1"/>
  <c r="BH31" i="3" s="1"/>
  <c r="BI31" i="3" s="1"/>
  <c r="BJ31" i="3" s="1"/>
  <c r="BK31" i="3" s="1"/>
  <c r="BL31" i="3" s="1"/>
  <c r="BM31" i="3" s="1"/>
  <c r="BV21" i="3"/>
  <c r="BW19" i="3" s="1"/>
  <c r="AR19" i="3"/>
  <c r="AR20" i="3" s="1"/>
  <c r="AR30" i="3" s="1"/>
  <c r="AS30" i="3" s="1"/>
  <c r="AT30" i="3" s="1"/>
  <c r="AU30" i="3" s="1"/>
  <c r="AV30" i="3" s="1"/>
  <c r="AW30" i="3" s="1"/>
  <c r="AX30" i="3" s="1"/>
  <c r="AY30" i="3" s="1"/>
  <c r="AZ30" i="3" s="1"/>
  <c r="BA30" i="3" s="1"/>
  <c r="BB30" i="3" s="1"/>
  <c r="BC30" i="3" s="1"/>
  <c r="BD30" i="3" s="1"/>
  <c r="BE30" i="3" s="1"/>
  <c r="BF30" i="3" s="1"/>
  <c r="BG30" i="3" s="1"/>
  <c r="BH30" i="3" s="1"/>
  <c r="BI30" i="3" s="1"/>
  <c r="BJ30" i="3" s="1"/>
  <c r="BK30" i="3" s="1"/>
  <c r="BL30" i="3" s="1"/>
  <c r="BM30" i="3" s="1"/>
  <c r="BR21" i="3"/>
  <c r="BS19" i="3" s="1"/>
  <c r="BS20" i="3" s="1"/>
  <c r="BS26" i="3" s="1"/>
  <c r="BT26" i="3" s="1"/>
  <c r="BU26" i="3" s="1"/>
  <c r="BV26" i="3" s="1"/>
  <c r="BW26" i="3" s="1"/>
  <c r="BX26" i="3" s="1"/>
  <c r="BY26" i="3" s="1"/>
  <c r="BZ26" i="3" s="1"/>
  <c r="CA26" i="3" s="1"/>
  <c r="CB26" i="3" s="1"/>
  <c r="CC26" i="3" s="1"/>
  <c r="CD26" i="3" s="1"/>
  <c r="CE26" i="3" s="1"/>
  <c r="CF26" i="3" s="1"/>
  <c r="CG26" i="3" s="1"/>
  <c r="CH26" i="3" s="1"/>
  <c r="CI26" i="3" s="1"/>
  <c r="CJ26" i="3" s="1"/>
  <c r="CK26" i="3" s="1"/>
  <c r="CL26" i="3" s="1"/>
  <c r="CM26" i="3" s="1"/>
  <c r="CN26" i="3" s="1"/>
  <c r="CO26" i="3" s="1"/>
  <c r="CP26" i="3" s="1"/>
  <c r="CQ26" i="3" s="1"/>
  <c r="CR26" i="3" s="1"/>
  <c r="AN19" i="3"/>
  <c r="AN20" i="3" s="1"/>
  <c r="AN26" i="3" s="1"/>
  <c r="AO26" i="3" s="1"/>
  <c r="AP26" i="3" s="1"/>
  <c r="AQ26" i="3" s="1"/>
  <c r="AR26" i="3" s="1"/>
  <c r="AS26" i="3" s="1"/>
  <c r="AT26" i="3" s="1"/>
  <c r="AU26" i="3" s="1"/>
  <c r="AV26" i="3" s="1"/>
  <c r="AW26" i="3" s="1"/>
  <c r="AX26" i="3" s="1"/>
  <c r="AY26" i="3" s="1"/>
  <c r="AZ26" i="3" s="1"/>
  <c r="BA26" i="3" s="1"/>
  <c r="BB26" i="3" s="1"/>
  <c r="BC26" i="3" s="1"/>
  <c r="BD26" i="3" s="1"/>
  <c r="BE26" i="3" s="1"/>
  <c r="BF26" i="3" s="1"/>
  <c r="BG26" i="3" s="1"/>
  <c r="BH26" i="3" s="1"/>
  <c r="BI26" i="3" s="1"/>
  <c r="BJ26" i="3" s="1"/>
  <c r="BK26" i="3" s="1"/>
  <c r="BL26" i="3" s="1"/>
  <c r="BM26" i="3" s="1"/>
  <c r="AB47" i="3" l="1"/>
  <c r="AC47" i="3" s="1"/>
  <c r="AD47" i="3" s="1"/>
  <c r="AE47" i="3" s="1"/>
  <c r="AF47" i="3" s="1"/>
  <c r="AC16" i="3"/>
  <c r="AB14" i="3"/>
  <c r="T36" i="3"/>
  <c r="BY19" i="3"/>
  <c r="BY20" i="3" s="1"/>
  <c r="BY32" i="3" s="1"/>
  <c r="BZ32" i="3" s="1"/>
  <c r="CA32" i="3" s="1"/>
  <c r="CB32" i="3" s="1"/>
  <c r="CC32" i="3" s="1"/>
  <c r="CD32" i="3" s="1"/>
  <c r="CE32" i="3" s="1"/>
  <c r="CF32" i="3" s="1"/>
  <c r="CG32" i="3" s="1"/>
  <c r="CH32" i="3" s="1"/>
  <c r="CI32" i="3" s="1"/>
  <c r="CJ32" i="3" s="1"/>
  <c r="CK32" i="3" s="1"/>
  <c r="CL32" i="3" s="1"/>
  <c r="CM32" i="3" s="1"/>
  <c r="CN32" i="3" s="1"/>
  <c r="CO32" i="3" s="1"/>
  <c r="CP32" i="3" s="1"/>
  <c r="CQ32" i="3" s="1"/>
  <c r="CR32" i="3" s="1"/>
  <c r="BZ19" i="3"/>
  <c r="BX19" i="3"/>
  <c r="BX20" i="3" s="1"/>
  <c r="BX31" i="3" s="1"/>
  <c r="BY31" i="3" s="1"/>
  <c r="BZ31" i="3" s="1"/>
  <c r="CA31" i="3" s="1"/>
  <c r="CB31" i="3" s="1"/>
  <c r="CC31" i="3" s="1"/>
  <c r="CD31" i="3" s="1"/>
  <c r="CE31" i="3" s="1"/>
  <c r="CF31" i="3" s="1"/>
  <c r="CG31" i="3" s="1"/>
  <c r="CH31" i="3" s="1"/>
  <c r="CI31" i="3" s="1"/>
  <c r="CJ31" i="3" s="1"/>
  <c r="CK31" i="3" s="1"/>
  <c r="CL31" i="3" s="1"/>
  <c r="CM31" i="3" s="1"/>
  <c r="CN31" i="3" s="1"/>
  <c r="CO31" i="3" s="1"/>
  <c r="CP31" i="3" s="1"/>
  <c r="CQ31" i="3" s="1"/>
  <c r="CR31" i="3" s="1"/>
  <c r="BW20" i="3"/>
  <c r="BW30" i="3" s="1"/>
  <c r="BX30" i="3" s="1"/>
  <c r="BY30" i="3" s="1"/>
  <c r="BZ30" i="3" s="1"/>
  <c r="CA30" i="3" s="1"/>
  <c r="CB30" i="3" s="1"/>
  <c r="CC30" i="3" s="1"/>
  <c r="CD30" i="3" s="1"/>
  <c r="CE30" i="3" s="1"/>
  <c r="CF30" i="3" s="1"/>
  <c r="CG30" i="3" s="1"/>
  <c r="CH30" i="3" s="1"/>
  <c r="CI30" i="3" s="1"/>
  <c r="CJ30" i="3" s="1"/>
  <c r="CK30" i="3" s="1"/>
  <c r="CL30" i="3" s="1"/>
  <c r="CM30" i="3" s="1"/>
  <c r="CN30" i="3" s="1"/>
  <c r="CO30" i="3" s="1"/>
  <c r="CP30" i="3" s="1"/>
  <c r="CQ30" i="3" s="1"/>
  <c r="CR30" i="3" s="1"/>
  <c r="AP20" i="3"/>
  <c r="AP28" i="3" s="1"/>
  <c r="AQ28" i="3" s="1"/>
  <c r="AR28" i="3" s="1"/>
  <c r="AS28" i="3" s="1"/>
  <c r="AT28" i="3" s="1"/>
  <c r="AU28" i="3" s="1"/>
  <c r="AV28" i="3" s="1"/>
  <c r="AW28" i="3" s="1"/>
  <c r="AX28" i="3" s="1"/>
  <c r="AY28" i="3" s="1"/>
  <c r="AZ28" i="3" s="1"/>
  <c r="BA28" i="3" s="1"/>
  <c r="BB28" i="3" s="1"/>
  <c r="BC28" i="3" s="1"/>
  <c r="BD28" i="3" s="1"/>
  <c r="BE28" i="3" s="1"/>
  <c r="BF28" i="3" s="1"/>
  <c r="BG28" i="3" s="1"/>
  <c r="BH28" i="3" s="1"/>
  <c r="BI28" i="3" s="1"/>
  <c r="BJ28" i="3" s="1"/>
  <c r="BK28" i="3" s="1"/>
  <c r="BL28" i="3" s="1"/>
  <c r="BM28" i="3" s="1"/>
  <c r="BU19" i="3"/>
  <c r="BU20" i="3" s="1"/>
  <c r="BU28" i="3" s="1"/>
  <c r="BV28" i="3" s="1"/>
  <c r="BW28" i="3" s="1"/>
  <c r="BX28" i="3" s="1"/>
  <c r="BY28" i="3" s="1"/>
  <c r="BZ28" i="3" s="1"/>
  <c r="CA28" i="3" s="1"/>
  <c r="CB28" i="3" s="1"/>
  <c r="CC28" i="3" s="1"/>
  <c r="CD28" i="3" s="1"/>
  <c r="CE28" i="3" s="1"/>
  <c r="CF28" i="3" s="1"/>
  <c r="CG28" i="3" s="1"/>
  <c r="CH28" i="3" s="1"/>
  <c r="CI28" i="3" s="1"/>
  <c r="CJ28" i="3" s="1"/>
  <c r="CK28" i="3" s="1"/>
  <c r="CL28" i="3" s="1"/>
  <c r="CM28" i="3" s="1"/>
  <c r="CN28" i="3" s="1"/>
  <c r="CO28" i="3" s="1"/>
  <c r="CP28" i="3" s="1"/>
  <c r="CQ28" i="3" s="1"/>
  <c r="CR28" i="3" s="1"/>
  <c r="BT20" i="3"/>
  <c r="BT27" i="3" s="1"/>
  <c r="BU27" i="3" s="1"/>
  <c r="BV27" i="3" s="1"/>
  <c r="BW27" i="3" s="1"/>
  <c r="BX27" i="3" s="1"/>
  <c r="BY27" i="3" s="1"/>
  <c r="BZ27" i="3" s="1"/>
  <c r="CA27" i="3" s="1"/>
  <c r="CB27" i="3" s="1"/>
  <c r="CC27" i="3" s="1"/>
  <c r="CD27" i="3" s="1"/>
  <c r="CE27" i="3" s="1"/>
  <c r="CF27" i="3" s="1"/>
  <c r="CG27" i="3" s="1"/>
  <c r="CH27" i="3" s="1"/>
  <c r="CI27" i="3" s="1"/>
  <c r="CJ27" i="3" s="1"/>
  <c r="CK27" i="3" s="1"/>
  <c r="CL27" i="3" s="1"/>
  <c r="CM27" i="3" s="1"/>
  <c r="CN27" i="3" s="1"/>
  <c r="CO27" i="3" s="1"/>
  <c r="CP27" i="3" s="1"/>
  <c r="CQ27" i="3" s="1"/>
  <c r="CR27" i="3" s="1"/>
  <c r="BV20" i="3"/>
  <c r="BV29" i="3" s="1"/>
  <c r="BW29" i="3" s="1"/>
  <c r="BX29" i="3" s="1"/>
  <c r="BY29" i="3" s="1"/>
  <c r="BZ29" i="3" s="1"/>
  <c r="CA29" i="3" s="1"/>
  <c r="CB29" i="3" s="1"/>
  <c r="CC29" i="3" s="1"/>
  <c r="CD29" i="3" s="1"/>
  <c r="CE29" i="3" s="1"/>
  <c r="CF29" i="3" s="1"/>
  <c r="CG29" i="3" s="1"/>
  <c r="CH29" i="3" s="1"/>
  <c r="CI29" i="3" s="1"/>
  <c r="CJ29" i="3" s="1"/>
  <c r="CK29" i="3" s="1"/>
  <c r="CL29" i="3" s="1"/>
  <c r="CM29" i="3" s="1"/>
  <c r="CN29" i="3" s="1"/>
  <c r="CO29" i="3" s="1"/>
  <c r="CP29" i="3" s="1"/>
  <c r="CQ29" i="3" s="1"/>
  <c r="CR29" i="3" s="1"/>
  <c r="BR19" i="3"/>
  <c r="BR20" i="3" s="1"/>
  <c r="BR25" i="3" s="1"/>
  <c r="BS25" i="3" s="1"/>
  <c r="BT25" i="3" s="1"/>
  <c r="BU25" i="3" s="1"/>
  <c r="BV25" i="3" s="1"/>
  <c r="BW25" i="3" s="1"/>
  <c r="BX25" i="3" s="1"/>
  <c r="BY25" i="3" s="1"/>
  <c r="BZ25" i="3" s="1"/>
  <c r="CA25" i="3" s="1"/>
  <c r="CB25" i="3" s="1"/>
  <c r="CC25" i="3" s="1"/>
  <c r="CD25" i="3" s="1"/>
  <c r="CE25" i="3" s="1"/>
  <c r="CF25" i="3" s="1"/>
  <c r="CG25" i="3" s="1"/>
  <c r="CH25" i="3" s="1"/>
  <c r="CI25" i="3" s="1"/>
  <c r="CJ25" i="3" s="1"/>
  <c r="CK25" i="3" s="1"/>
  <c r="CL25" i="3" s="1"/>
  <c r="CM25" i="3" s="1"/>
  <c r="CN25" i="3" s="1"/>
  <c r="CO25" i="3" s="1"/>
  <c r="CP25" i="3" s="1"/>
  <c r="CQ25" i="3" s="1"/>
  <c r="CR25" i="3" s="1"/>
  <c r="L4" i="3"/>
  <c r="K4" i="3"/>
  <c r="J4" i="3"/>
  <c r="E19" i="3" s="1"/>
  <c r="AC48" i="3" l="1"/>
  <c r="AD48" i="3" s="1"/>
  <c r="AE48" i="3" s="1"/>
  <c r="AF48" i="3" s="1"/>
  <c r="AD16" i="3"/>
  <c r="AC10" i="3"/>
  <c r="AC14" i="3" s="1"/>
  <c r="U36" i="3"/>
  <c r="K3" i="3"/>
  <c r="BQ19" i="3"/>
  <c r="AL19" i="3"/>
  <c r="L3" i="3"/>
  <c r="M3" i="3"/>
  <c r="N4" i="3"/>
  <c r="Q4" i="3"/>
  <c r="R4" i="3"/>
  <c r="O4" i="3"/>
  <c r="S4" i="3"/>
  <c r="P4" i="3"/>
  <c r="AD49" i="3" l="1"/>
  <c r="AE49" i="3" s="1"/>
  <c r="AF49" i="3" s="1"/>
  <c r="AE16" i="3"/>
  <c r="AD10" i="3"/>
  <c r="AD14" i="3" s="1"/>
  <c r="V36" i="3"/>
  <c r="N3" i="3"/>
  <c r="S3" i="3"/>
  <c r="AL23" i="3"/>
  <c r="AL20" i="3"/>
  <c r="AL24" i="3" s="1"/>
  <c r="AM24" i="3" s="1"/>
  <c r="AN24" i="3" s="1"/>
  <c r="AO24" i="3" s="1"/>
  <c r="AP24" i="3" s="1"/>
  <c r="AQ24" i="3" s="1"/>
  <c r="AR24" i="3" s="1"/>
  <c r="AS24" i="3" s="1"/>
  <c r="AT24" i="3" s="1"/>
  <c r="AU24" i="3" s="1"/>
  <c r="AV24" i="3" s="1"/>
  <c r="AW24" i="3" s="1"/>
  <c r="AX24" i="3" s="1"/>
  <c r="AY24" i="3" s="1"/>
  <c r="AZ24" i="3" s="1"/>
  <c r="BA24" i="3" s="1"/>
  <c r="BB24" i="3" s="1"/>
  <c r="BC24" i="3" s="1"/>
  <c r="BD24" i="3" s="1"/>
  <c r="BE24" i="3" s="1"/>
  <c r="BF24" i="3" s="1"/>
  <c r="BG24" i="3" s="1"/>
  <c r="BH24" i="3" s="1"/>
  <c r="BI24" i="3" s="1"/>
  <c r="BJ24" i="3" s="1"/>
  <c r="BK24" i="3" s="1"/>
  <c r="BL24" i="3" s="1"/>
  <c r="BM24" i="3" s="1"/>
  <c r="P3" i="3"/>
  <c r="O3" i="3"/>
  <c r="BQ23" i="3"/>
  <c r="BQ20" i="3"/>
  <c r="BQ24" i="3" s="1"/>
  <c r="BR24" i="3" s="1"/>
  <c r="BS24" i="3" s="1"/>
  <c r="BT24" i="3" s="1"/>
  <c r="BU24" i="3" s="1"/>
  <c r="BV24" i="3" s="1"/>
  <c r="BW24" i="3" s="1"/>
  <c r="BX24" i="3" s="1"/>
  <c r="BY24" i="3" s="1"/>
  <c r="BZ24" i="3" s="1"/>
  <c r="CA24" i="3" s="1"/>
  <c r="CB24" i="3" s="1"/>
  <c r="CC24" i="3" s="1"/>
  <c r="CD24" i="3" s="1"/>
  <c r="CE24" i="3" s="1"/>
  <c r="CF24" i="3" s="1"/>
  <c r="CG24" i="3" s="1"/>
  <c r="CH24" i="3" s="1"/>
  <c r="CI24" i="3" s="1"/>
  <c r="CJ24" i="3" s="1"/>
  <c r="CK24" i="3" s="1"/>
  <c r="CL24" i="3" s="1"/>
  <c r="CM24" i="3" s="1"/>
  <c r="CN24" i="3" s="1"/>
  <c r="CO24" i="3" s="1"/>
  <c r="CP24" i="3" s="1"/>
  <c r="CQ24" i="3" s="1"/>
  <c r="CR24" i="3" s="1"/>
  <c r="R3" i="3"/>
  <c r="Q3" i="3"/>
  <c r="E20" i="3"/>
  <c r="E24" i="3" s="1"/>
  <c r="F24" i="3" s="1"/>
  <c r="G24" i="3" s="1"/>
  <c r="H24" i="3" s="1"/>
  <c r="I24" i="3" s="1"/>
  <c r="J24" i="3" s="1"/>
  <c r="K24" i="3" s="1"/>
  <c r="L24" i="3" s="1"/>
  <c r="M24" i="3" s="1"/>
  <c r="N24" i="3" s="1"/>
  <c r="O24" i="3" s="1"/>
  <c r="P24" i="3" s="1"/>
  <c r="Q24" i="3" s="1"/>
  <c r="R24" i="3" s="1"/>
  <c r="S24" i="3" s="1"/>
  <c r="T24" i="3" s="1"/>
  <c r="U24" i="3" s="1"/>
  <c r="V24" i="3" s="1"/>
  <c r="W24" i="3" s="1"/>
  <c r="X24" i="3" s="1"/>
  <c r="Y24" i="3" s="1"/>
  <c r="Z24" i="3" s="1"/>
  <c r="AA24" i="3" s="1"/>
  <c r="AB24" i="3" s="1"/>
  <c r="AC24" i="3" s="1"/>
  <c r="AD24" i="3" s="1"/>
  <c r="AE24" i="3" s="1"/>
  <c r="AF24" i="3" s="1"/>
  <c r="E23" i="3"/>
  <c r="E52" i="3" s="1"/>
  <c r="E11" i="3" s="1"/>
  <c r="AU21" i="3"/>
  <c r="AV21" i="3"/>
  <c r="AX21" i="3"/>
  <c r="AL52" i="3" l="1"/>
  <c r="BQ52" i="3"/>
  <c r="AE50" i="3"/>
  <c r="AF50" i="3" s="1"/>
  <c r="AF16" i="3"/>
  <c r="AE10" i="3"/>
  <c r="AE14" i="3" s="1"/>
  <c r="W36" i="3"/>
  <c r="BZ21" i="3"/>
  <c r="AV19" i="3"/>
  <c r="AV20" i="3" s="1"/>
  <c r="AV34" i="3" s="1"/>
  <c r="AW34" i="3" s="1"/>
  <c r="AX34" i="3" s="1"/>
  <c r="AY34" i="3" s="1"/>
  <c r="AZ34" i="3" s="1"/>
  <c r="BA34" i="3" s="1"/>
  <c r="BB34" i="3" s="1"/>
  <c r="BC34" i="3" s="1"/>
  <c r="BD34" i="3" s="1"/>
  <c r="BE34" i="3" s="1"/>
  <c r="BF34" i="3" s="1"/>
  <c r="BG34" i="3" s="1"/>
  <c r="BH34" i="3" s="1"/>
  <c r="BI34" i="3" s="1"/>
  <c r="BJ34" i="3" s="1"/>
  <c r="BK34" i="3" s="1"/>
  <c r="BL34" i="3" s="1"/>
  <c r="BM34" i="3" s="1"/>
  <c r="AU20" i="3"/>
  <c r="AU33" i="3" s="1"/>
  <c r="AV33" i="3" s="1"/>
  <c r="AW33" i="3" s="1"/>
  <c r="AX33" i="3" s="1"/>
  <c r="AY33" i="3" s="1"/>
  <c r="AZ33" i="3" s="1"/>
  <c r="BA33" i="3" s="1"/>
  <c r="BB33" i="3" s="1"/>
  <c r="BC33" i="3" s="1"/>
  <c r="BD33" i="3" s="1"/>
  <c r="BE33" i="3" s="1"/>
  <c r="BF33" i="3" s="1"/>
  <c r="BG33" i="3" s="1"/>
  <c r="BH33" i="3" s="1"/>
  <c r="BI33" i="3" s="1"/>
  <c r="BJ33" i="3" s="1"/>
  <c r="BK33" i="3" s="1"/>
  <c r="BL33" i="3" s="1"/>
  <c r="BM33" i="3" s="1"/>
  <c r="BR23" i="3"/>
  <c r="BR52" i="3" s="1"/>
  <c r="F23" i="3"/>
  <c r="F52" i="3" s="1"/>
  <c r="CC21" i="3"/>
  <c r="AY19" i="3"/>
  <c r="CA21" i="3"/>
  <c r="AW19" i="3"/>
  <c r="AM23" i="3"/>
  <c r="AM52" i="3" s="1"/>
  <c r="W4" i="3"/>
  <c r="U4" i="3"/>
  <c r="AW21" i="3"/>
  <c r="T4" i="3"/>
  <c r="BQ62" i="3" l="1"/>
  <c r="AL62" i="3"/>
  <c r="AF14" i="3"/>
  <c r="AF51" i="3"/>
  <c r="X36" i="3"/>
  <c r="CD19" i="3"/>
  <c r="BQ11" i="3"/>
  <c r="BQ13" i="3" s="1"/>
  <c r="E58" i="3"/>
  <c r="E79" i="3" s="1"/>
  <c r="U3" i="3"/>
  <c r="G23" i="3"/>
  <c r="G52" i="3" s="1"/>
  <c r="T3" i="3"/>
  <c r="E57" i="3"/>
  <c r="E78" i="3" s="1"/>
  <c r="AL11" i="3"/>
  <c r="AL13" i="3" s="1"/>
  <c r="CB19" i="3"/>
  <c r="E13" i="3"/>
  <c r="E56" i="3"/>
  <c r="E77" i="3" s="1"/>
  <c r="CB21" i="3"/>
  <c r="AX19" i="3"/>
  <c r="AX20" i="3" s="1"/>
  <c r="AX36" i="3" s="1"/>
  <c r="AY36" i="3" s="1"/>
  <c r="AZ36" i="3" s="1"/>
  <c r="BA36" i="3" s="1"/>
  <c r="BB36" i="3" s="1"/>
  <c r="BC36" i="3" s="1"/>
  <c r="BD36" i="3" s="1"/>
  <c r="BE36" i="3" s="1"/>
  <c r="BF36" i="3" s="1"/>
  <c r="BG36" i="3" s="1"/>
  <c r="BH36" i="3" s="1"/>
  <c r="BI36" i="3" s="1"/>
  <c r="BJ36" i="3" s="1"/>
  <c r="BK36" i="3" s="1"/>
  <c r="BL36" i="3" s="1"/>
  <c r="BM36" i="3" s="1"/>
  <c r="AW20" i="3"/>
  <c r="AW35" i="3" s="1"/>
  <c r="AX35" i="3" s="1"/>
  <c r="AY35" i="3" s="1"/>
  <c r="AZ35" i="3" s="1"/>
  <c r="BA35" i="3" s="1"/>
  <c r="BB35" i="3" s="1"/>
  <c r="BC35" i="3" s="1"/>
  <c r="BD35" i="3" s="1"/>
  <c r="BE35" i="3" s="1"/>
  <c r="BF35" i="3" s="1"/>
  <c r="BG35" i="3" s="1"/>
  <c r="BH35" i="3" s="1"/>
  <c r="BI35" i="3" s="1"/>
  <c r="BJ35" i="3" s="1"/>
  <c r="BK35" i="3" s="1"/>
  <c r="BL35" i="3" s="1"/>
  <c r="BM35" i="3" s="1"/>
  <c r="AN23" i="3"/>
  <c r="AN52" i="3" s="1"/>
  <c r="BS23" i="3"/>
  <c r="BS52" i="3" s="1"/>
  <c r="CA19" i="3"/>
  <c r="CA20" i="3" s="1"/>
  <c r="CA34" i="3" s="1"/>
  <c r="CB34" i="3" s="1"/>
  <c r="CC34" i="3" s="1"/>
  <c r="CD34" i="3" s="1"/>
  <c r="CE34" i="3" s="1"/>
  <c r="CF34" i="3" s="1"/>
  <c r="CG34" i="3" s="1"/>
  <c r="CH34" i="3" s="1"/>
  <c r="CI34" i="3" s="1"/>
  <c r="CJ34" i="3" s="1"/>
  <c r="CK34" i="3" s="1"/>
  <c r="CL34" i="3" s="1"/>
  <c r="CM34" i="3" s="1"/>
  <c r="CN34" i="3" s="1"/>
  <c r="CO34" i="3" s="1"/>
  <c r="CP34" i="3" s="1"/>
  <c r="CQ34" i="3" s="1"/>
  <c r="CR34" i="3" s="1"/>
  <c r="BZ20" i="3"/>
  <c r="BZ33" i="3" s="1"/>
  <c r="CA33" i="3" s="1"/>
  <c r="CB33" i="3" s="1"/>
  <c r="CC33" i="3" s="1"/>
  <c r="CD33" i="3" s="1"/>
  <c r="CE33" i="3" s="1"/>
  <c r="CF33" i="3" s="1"/>
  <c r="CG33" i="3" s="1"/>
  <c r="CH33" i="3" s="1"/>
  <c r="CI33" i="3" s="1"/>
  <c r="CJ33" i="3" s="1"/>
  <c r="CK33" i="3" s="1"/>
  <c r="CL33" i="3" s="1"/>
  <c r="CM33" i="3" s="1"/>
  <c r="CN33" i="3" s="1"/>
  <c r="CO33" i="3" s="1"/>
  <c r="CP33" i="3" s="1"/>
  <c r="CQ33" i="3" s="1"/>
  <c r="CR33" i="3" s="1"/>
  <c r="V4" i="3"/>
  <c r="AY21" i="3"/>
  <c r="Y36" i="3" l="1"/>
  <c r="E80" i="3"/>
  <c r="F57" i="3"/>
  <c r="F78" i="3" s="1"/>
  <c r="AM11" i="3"/>
  <c r="E59" i="3"/>
  <c r="F56" i="3"/>
  <c r="F77" i="3" s="1"/>
  <c r="F11" i="3"/>
  <c r="F13" i="3" s="1"/>
  <c r="V3" i="3"/>
  <c r="H23" i="3"/>
  <c r="H52" i="3" s="1"/>
  <c r="AO23" i="3"/>
  <c r="AO52" i="3" s="1"/>
  <c r="BT23" i="3"/>
  <c r="BT52" i="3" s="1"/>
  <c r="W3" i="3"/>
  <c r="CC19" i="3"/>
  <c r="CC20" i="3" s="1"/>
  <c r="CC36" i="3" s="1"/>
  <c r="CD36" i="3" s="1"/>
  <c r="CE36" i="3" s="1"/>
  <c r="CF36" i="3" s="1"/>
  <c r="CG36" i="3" s="1"/>
  <c r="CH36" i="3" s="1"/>
  <c r="CI36" i="3" s="1"/>
  <c r="CJ36" i="3" s="1"/>
  <c r="CK36" i="3" s="1"/>
  <c r="CL36" i="3" s="1"/>
  <c r="CM36" i="3" s="1"/>
  <c r="CN36" i="3" s="1"/>
  <c r="CO36" i="3" s="1"/>
  <c r="CP36" i="3" s="1"/>
  <c r="CQ36" i="3" s="1"/>
  <c r="CR36" i="3" s="1"/>
  <c r="CB20" i="3"/>
  <c r="CB35" i="3" s="1"/>
  <c r="CC35" i="3" s="1"/>
  <c r="CD35" i="3" s="1"/>
  <c r="CE35" i="3" s="1"/>
  <c r="CF35" i="3" s="1"/>
  <c r="CG35" i="3" s="1"/>
  <c r="CH35" i="3" s="1"/>
  <c r="CI35" i="3" s="1"/>
  <c r="CJ35" i="3" s="1"/>
  <c r="CK35" i="3" s="1"/>
  <c r="CL35" i="3" s="1"/>
  <c r="CM35" i="3" s="1"/>
  <c r="CN35" i="3" s="1"/>
  <c r="CO35" i="3" s="1"/>
  <c r="CP35" i="3" s="1"/>
  <c r="CQ35" i="3" s="1"/>
  <c r="CR35" i="3" s="1"/>
  <c r="CD21" i="3"/>
  <c r="AZ19" i="3"/>
  <c r="AY20" i="3"/>
  <c r="AY37" i="3" s="1"/>
  <c r="AZ37" i="3" s="1"/>
  <c r="BA37" i="3" s="1"/>
  <c r="BB37" i="3" s="1"/>
  <c r="BC37" i="3" s="1"/>
  <c r="BD37" i="3" s="1"/>
  <c r="BE37" i="3" s="1"/>
  <c r="BF37" i="3" s="1"/>
  <c r="BG37" i="3" s="1"/>
  <c r="BH37" i="3" s="1"/>
  <c r="BI37" i="3" s="1"/>
  <c r="BJ37" i="3" s="1"/>
  <c r="BK37" i="3" s="1"/>
  <c r="BL37" i="3" s="1"/>
  <c r="BM37" i="3" s="1"/>
  <c r="BR11" i="3"/>
  <c r="F58" i="3"/>
  <c r="F79" i="3" s="1"/>
  <c r="E62" i="3"/>
  <c r="E65" i="3" s="1"/>
  <c r="E69" i="3" s="1"/>
  <c r="AZ21" i="3"/>
  <c r="X4" i="3"/>
  <c r="AM13" i="3" l="1"/>
  <c r="AM62" i="3"/>
  <c r="BR13" i="3"/>
  <c r="BR62" i="3"/>
  <c r="Z36" i="3"/>
  <c r="F62" i="3"/>
  <c r="F65" i="3" s="1"/>
  <c r="F69" i="3" s="1"/>
  <c r="F80" i="3"/>
  <c r="CE21" i="3"/>
  <c r="CF19" i="3" s="1"/>
  <c r="BA19" i="3"/>
  <c r="CE19" i="3"/>
  <c r="CD20" i="3"/>
  <c r="CD37" i="3" s="1"/>
  <c r="CE37" i="3" s="1"/>
  <c r="CF37" i="3" s="1"/>
  <c r="CG37" i="3" s="1"/>
  <c r="CH37" i="3" s="1"/>
  <c r="CI37" i="3" s="1"/>
  <c r="CJ37" i="3" s="1"/>
  <c r="CK37" i="3" s="1"/>
  <c r="CL37" i="3" s="1"/>
  <c r="CM37" i="3" s="1"/>
  <c r="CN37" i="3" s="1"/>
  <c r="CO37" i="3" s="1"/>
  <c r="CP37" i="3" s="1"/>
  <c r="CQ37" i="3" s="1"/>
  <c r="CR37" i="3" s="1"/>
  <c r="G58" i="3"/>
  <c r="G79" i="3" s="1"/>
  <c r="BS11" i="3"/>
  <c r="I23" i="3"/>
  <c r="I52" i="3" s="1"/>
  <c r="BU23" i="3"/>
  <c r="BU52" i="3" s="1"/>
  <c r="G11" i="3"/>
  <c r="G56" i="3"/>
  <c r="G77" i="3" s="1"/>
  <c r="AN11" i="3"/>
  <c r="G57" i="3"/>
  <c r="G78" i="3" s="1"/>
  <c r="X3" i="3"/>
  <c r="AZ20" i="3"/>
  <c r="AZ38" i="3" s="1"/>
  <c r="BA38" i="3" s="1"/>
  <c r="BB38" i="3" s="1"/>
  <c r="BC38" i="3" s="1"/>
  <c r="BD38" i="3" s="1"/>
  <c r="BE38" i="3" s="1"/>
  <c r="BF38" i="3" s="1"/>
  <c r="BG38" i="3" s="1"/>
  <c r="BH38" i="3" s="1"/>
  <c r="BI38" i="3" s="1"/>
  <c r="BJ38" i="3" s="1"/>
  <c r="BK38" i="3" s="1"/>
  <c r="BL38" i="3" s="1"/>
  <c r="BM38" i="3" s="1"/>
  <c r="AP23" i="3"/>
  <c r="AP52" i="3" s="1"/>
  <c r="F59" i="3"/>
  <c r="Y4" i="3"/>
  <c r="BA21" i="3"/>
  <c r="AN13" i="3" l="1"/>
  <c r="AN62" i="3"/>
  <c r="BS13" i="3"/>
  <c r="BS62" i="3"/>
  <c r="G13" i="3"/>
  <c r="G62" i="3"/>
  <c r="CE20" i="3"/>
  <c r="CE38" i="3" s="1"/>
  <c r="CF38" i="3" s="1"/>
  <c r="CG38" i="3" s="1"/>
  <c r="CH38" i="3" s="1"/>
  <c r="CI38" i="3" s="1"/>
  <c r="CJ38" i="3" s="1"/>
  <c r="CK38" i="3" s="1"/>
  <c r="CL38" i="3" s="1"/>
  <c r="CM38" i="3" s="1"/>
  <c r="CN38" i="3" s="1"/>
  <c r="CO38" i="3" s="1"/>
  <c r="CP38" i="3" s="1"/>
  <c r="CQ38" i="3" s="1"/>
  <c r="CR38" i="3" s="1"/>
  <c r="AA36" i="3"/>
  <c r="G80" i="3"/>
  <c r="CF21" i="3"/>
  <c r="BB19" i="3"/>
  <c r="J23" i="3"/>
  <c r="J52" i="3" s="1"/>
  <c r="AQ23" i="3"/>
  <c r="AQ52" i="3" s="1"/>
  <c r="BV23" i="3"/>
  <c r="BV52" i="3" s="1"/>
  <c r="AO11" i="3"/>
  <c r="H57" i="3"/>
  <c r="H78" i="3" s="1"/>
  <c r="Y3" i="3"/>
  <c r="G65" i="3"/>
  <c r="G69" i="3" s="1"/>
  <c r="BT11" i="3"/>
  <c r="H58" i="3"/>
  <c r="H79" i="3" s="1"/>
  <c r="BA20" i="3"/>
  <c r="BA39" i="3" s="1"/>
  <c r="BB39" i="3" s="1"/>
  <c r="BC39" i="3" s="1"/>
  <c r="BD39" i="3" s="1"/>
  <c r="BE39" i="3" s="1"/>
  <c r="BF39" i="3" s="1"/>
  <c r="BG39" i="3" s="1"/>
  <c r="BH39" i="3" s="1"/>
  <c r="BI39" i="3" s="1"/>
  <c r="BJ39" i="3" s="1"/>
  <c r="BK39" i="3" s="1"/>
  <c r="BL39" i="3" s="1"/>
  <c r="BM39" i="3" s="1"/>
  <c r="G59" i="3"/>
  <c r="H56" i="3"/>
  <c r="H77" i="3" s="1"/>
  <c r="H11" i="3"/>
  <c r="H13" i="3" s="1"/>
  <c r="BB21" i="3"/>
  <c r="Z4" i="3"/>
  <c r="BT13" i="3" l="1"/>
  <c r="BT62" i="3"/>
  <c r="AO13" i="3"/>
  <c r="AO62" i="3"/>
  <c r="AB36" i="3"/>
  <c r="H80" i="3"/>
  <c r="Z3" i="3"/>
  <c r="H59" i="3"/>
  <c r="AR23" i="3"/>
  <c r="AR52" i="3" s="1"/>
  <c r="BW23" i="3"/>
  <c r="BW52" i="3" s="1"/>
  <c r="I11" i="3"/>
  <c r="I13" i="3" s="1"/>
  <c r="I56" i="3"/>
  <c r="I77" i="3" s="1"/>
  <c r="CG21" i="3"/>
  <c r="CH19" i="3" s="1"/>
  <c r="BC19" i="3"/>
  <c r="BB20" i="3"/>
  <c r="BB40" i="3" s="1"/>
  <c r="BC40" i="3" s="1"/>
  <c r="BD40" i="3" s="1"/>
  <c r="BE40" i="3" s="1"/>
  <c r="BF40" i="3" s="1"/>
  <c r="BG40" i="3" s="1"/>
  <c r="BH40" i="3" s="1"/>
  <c r="BI40" i="3" s="1"/>
  <c r="BJ40" i="3" s="1"/>
  <c r="BK40" i="3" s="1"/>
  <c r="BL40" i="3" s="1"/>
  <c r="BM40" i="3" s="1"/>
  <c r="H62" i="3"/>
  <c r="H65" i="3" s="1"/>
  <c r="H69" i="3" s="1"/>
  <c r="BU11" i="3"/>
  <c r="I58" i="3"/>
  <c r="I79" i="3" s="1"/>
  <c r="K23" i="3"/>
  <c r="K52" i="3" s="1"/>
  <c r="I57" i="3"/>
  <c r="I78" i="3" s="1"/>
  <c r="AP11" i="3"/>
  <c r="CG19" i="3"/>
  <c r="CF20" i="3"/>
  <c r="CF39" i="3" s="1"/>
  <c r="CG39" i="3" s="1"/>
  <c r="CH39" i="3" s="1"/>
  <c r="CI39" i="3" s="1"/>
  <c r="CJ39" i="3" s="1"/>
  <c r="CK39" i="3" s="1"/>
  <c r="CL39" i="3" s="1"/>
  <c r="CM39" i="3" s="1"/>
  <c r="CN39" i="3" s="1"/>
  <c r="CO39" i="3" s="1"/>
  <c r="CP39" i="3" s="1"/>
  <c r="CQ39" i="3" s="1"/>
  <c r="CR39" i="3" s="1"/>
  <c r="BC21" i="3"/>
  <c r="BD19" i="3" s="1"/>
  <c r="BD20" i="3" s="1"/>
  <c r="BD42" i="3" s="1"/>
  <c r="AA4" i="3"/>
  <c r="AA3" i="3" s="1"/>
  <c r="AP13" i="3" l="1"/>
  <c r="AP62" i="3"/>
  <c r="BU13" i="3"/>
  <c r="BU62" i="3"/>
  <c r="BE42" i="3"/>
  <c r="BF42" i="3" s="1"/>
  <c r="BG42" i="3" s="1"/>
  <c r="BH42" i="3" s="1"/>
  <c r="BI42" i="3" s="1"/>
  <c r="BJ42" i="3" s="1"/>
  <c r="BK42" i="3" s="1"/>
  <c r="BL42" i="3" s="1"/>
  <c r="BM42" i="3" s="1"/>
  <c r="AC36" i="3"/>
  <c r="CG20" i="3"/>
  <c r="CG40" i="3" s="1"/>
  <c r="CH40" i="3" s="1"/>
  <c r="CI40" i="3" s="1"/>
  <c r="CJ40" i="3" s="1"/>
  <c r="CK40" i="3" s="1"/>
  <c r="CL40" i="3" s="1"/>
  <c r="CM40" i="3" s="1"/>
  <c r="CN40" i="3" s="1"/>
  <c r="CO40" i="3" s="1"/>
  <c r="CP40" i="3" s="1"/>
  <c r="CQ40" i="3" s="1"/>
  <c r="CR40" i="3" s="1"/>
  <c r="I80" i="3"/>
  <c r="I62" i="3"/>
  <c r="I65" i="3" s="1"/>
  <c r="I69" i="3" s="1"/>
  <c r="L23" i="3"/>
  <c r="L52" i="3" s="1"/>
  <c r="BX23" i="3"/>
  <c r="BX52" i="3" s="1"/>
  <c r="J11" i="3"/>
  <c r="J13" i="3" s="1"/>
  <c r="J56" i="3"/>
  <c r="J77" i="3" s="1"/>
  <c r="BV11" i="3"/>
  <c r="J58" i="3"/>
  <c r="J79" i="3" s="1"/>
  <c r="AQ11" i="3"/>
  <c r="J57" i="3"/>
  <c r="J78" i="3" s="1"/>
  <c r="CH21" i="3"/>
  <c r="BC20" i="3"/>
  <c r="BC41" i="3" s="1"/>
  <c r="BD41" i="3" s="1"/>
  <c r="BE41" i="3" s="1"/>
  <c r="BF41" i="3" s="1"/>
  <c r="BG41" i="3" s="1"/>
  <c r="BH41" i="3" s="1"/>
  <c r="BI41" i="3" s="1"/>
  <c r="BJ41" i="3" s="1"/>
  <c r="BK41" i="3" s="1"/>
  <c r="BL41" i="3" s="1"/>
  <c r="BM41" i="3" s="1"/>
  <c r="AS23" i="3"/>
  <c r="AS52" i="3" s="1"/>
  <c r="I59" i="3"/>
  <c r="AB4" i="3"/>
  <c r="AC3" i="3" s="1"/>
  <c r="AQ13" i="3" l="1"/>
  <c r="AQ62" i="3"/>
  <c r="CH20" i="3"/>
  <c r="CH41" i="3" s="1"/>
  <c r="CI41" i="3" s="1"/>
  <c r="CJ41" i="3" s="1"/>
  <c r="CK41" i="3" s="1"/>
  <c r="CL41" i="3" s="1"/>
  <c r="CM41" i="3" s="1"/>
  <c r="CN41" i="3" s="1"/>
  <c r="CO41" i="3" s="1"/>
  <c r="CP41" i="3" s="1"/>
  <c r="CQ41" i="3" s="1"/>
  <c r="CR41" i="3" s="1"/>
  <c r="CI19" i="3"/>
  <c r="CI20" i="3" s="1"/>
  <c r="CI42" i="3" s="1"/>
  <c r="CJ42" i="3" s="1"/>
  <c r="CK42" i="3" s="1"/>
  <c r="CL42" i="3" s="1"/>
  <c r="CM42" i="3" s="1"/>
  <c r="CN42" i="3" s="1"/>
  <c r="CO42" i="3" s="1"/>
  <c r="CP42" i="3" s="1"/>
  <c r="CQ42" i="3" s="1"/>
  <c r="CR42" i="3" s="1"/>
  <c r="BV13" i="3"/>
  <c r="BV62" i="3"/>
  <c r="AD36" i="3"/>
  <c r="J80" i="3"/>
  <c r="AT23" i="3"/>
  <c r="AT52" i="3" s="1"/>
  <c r="K58" i="3"/>
  <c r="K79" i="3" s="1"/>
  <c r="BW11" i="3"/>
  <c r="M23" i="3"/>
  <c r="M52" i="3" s="1"/>
  <c r="AB3" i="3"/>
  <c r="J62" i="3"/>
  <c r="J65" i="3" s="1"/>
  <c r="J69" i="3" s="1"/>
  <c r="BY23" i="3"/>
  <c r="BY52" i="3" s="1"/>
  <c r="K56" i="3"/>
  <c r="K77" i="3" s="1"/>
  <c r="K11" i="3"/>
  <c r="K13" i="3" s="1"/>
  <c r="J59" i="3"/>
  <c r="K57" i="3"/>
  <c r="K78" i="3" s="1"/>
  <c r="AR11" i="3"/>
  <c r="BW13" i="3" l="1"/>
  <c r="BW62" i="3"/>
  <c r="AR13" i="3"/>
  <c r="AR62" i="3"/>
  <c r="AE36" i="3"/>
  <c r="K80" i="3"/>
  <c r="N23" i="3"/>
  <c r="N52" i="3" s="1"/>
  <c r="AS11" i="3"/>
  <c r="L57" i="3"/>
  <c r="L78" i="3" s="1"/>
  <c r="K62" i="3"/>
  <c r="K65" i="3" s="1"/>
  <c r="K69" i="3" s="1"/>
  <c r="L11" i="3"/>
  <c r="L13" i="3" s="1"/>
  <c r="L56" i="3"/>
  <c r="L77" i="3" s="1"/>
  <c r="AU23" i="3"/>
  <c r="AU52" i="3" s="1"/>
  <c r="BZ23" i="3"/>
  <c r="BZ52" i="3" s="1"/>
  <c r="K59" i="3"/>
  <c r="BX11" i="3"/>
  <c r="L58" i="3"/>
  <c r="L79" i="3" s="1"/>
  <c r="BX13" i="3" l="1"/>
  <c r="BX62" i="3"/>
  <c r="AS13" i="3"/>
  <c r="AS62" i="3"/>
  <c r="AF36" i="3"/>
  <c r="L80" i="3"/>
  <c r="CA23" i="3"/>
  <c r="CA52" i="3" s="1"/>
  <c r="L62" i="3"/>
  <c r="L65" i="3" s="1"/>
  <c r="L69" i="3" s="1"/>
  <c r="BY11" i="3"/>
  <c r="M58" i="3"/>
  <c r="M79" i="3" s="1"/>
  <c r="L59" i="3"/>
  <c r="AT11" i="3"/>
  <c r="M57" i="3"/>
  <c r="M78" i="3" s="1"/>
  <c r="M56" i="3"/>
  <c r="M77" i="3" s="1"/>
  <c r="M11" i="3"/>
  <c r="M13" i="3" s="1"/>
  <c r="AV23" i="3"/>
  <c r="AV52" i="3" s="1"/>
  <c r="O23" i="3"/>
  <c r="O52" i="3" s="1"/>
  <c r="BY13" i="3" l="1"/>
  <c r="BY62" i="3"/>
  <c r="AT13" i="3"/>
  <c r="AT62" i="3"/>
  <c r="M80" i="3"/>
  <c r="M62" i="3"/>
  <c r="M65" i="3" s="1"/>
  <c r="M69" i="3" s="1"/>
  <c r="CB23" i="3"/>
  <c r="CB52" i="3" s="1"/>
  <c r="AW23" i="3"/>
  <c r="AW52" i="3" s="1"/>
  <c r="BZ11" i="3"/>
  <c r="N58" i="3"/>
  <c r="N79" i="3" s="1"/>
  <c r="AU11" i="3"/>
  <c r="N57" i="3"/>
  <c r="N78" i="3" s="1"/>
  <c r="N56" i="3"/>
  <c r="N77" i="3" s="1"/>
  <c r="N11" i="3"/>
  <c r="N13" i="3" s="1"/>
  <c r="P23" i="3"/>
  <c r="P52" i="3" s="1"/>
  <c r="M59" i="3"/>
  <c r="BZ13" i="3" l="1"/>
  <c r="BZ62" i="3"/>
  <c r="AU13" i="3"/>
  <c r="AU62" i="3"/>
  <c r="N80" i="3"/>
  <c r="AX23" i="3"/>
  <c r="AX52" i="3" s="1"/>
  <c r="N62" i="3"/>
  <c r="N65" i="3" s="1"/>
  <c r="N69" i="3" s="1"/>
  <c r="O58" i="3"/>
  <c r="O79" i="3" s="1"/>
  <c r="CA11" i="3"/>
  <c r="Q23" i="3"/>
  <c r="Q52" i="3" s="1"/>
  <c r="CC23" i="3"/>
  <c r="CC52" i="3" s="1"/>
  <c r="O56" i="3"/>
  <c r="O77" i="3" s="1"/>
  <c r="O11" i="3"/>
  <c r="O13" i="3" s="1"/>
  <c r="N59" i="3"/>
  <c r="O57" i="3"/>
  <c r="O78" i="3" s="1"/>
  <c r="AV11" i="3"/>
  <c r="CA13" i="3" l="1"/>
  <c r="CA62" i="3"/>
  <c r="AV13" i="3"/>
  <c r="AV62" i="3"/>
  <c r="O80" i="3"/>
  <c r="O62" i="3"/>
  <c r="O65" i="3" s="1"/>
  <c r="O69" i="3" s="1"/>
  <c r="O59" i="3"/>
  <c r="CB11" i="3"/>
  <c r="P58" i="3"/>
  <c r="P79" i="3" s="1"/>
  <c r="P11" i="3"/>
  <c r="P13" i="3" s="1"/>
  <c r="P56" i="3"/>
  <c r="P77" i="3" s="1"/>
  <c r="AY23" i="3"/>
  <c r="AY52" i="3" s="1"/>
  <c r="CD23" i="3"/>
  <c r="CD52" i="3" s="1"/>
  <c r="R23" i="3"/>
  <c r="R52" i="3" s="1"/>
  <c r="AW11" i="3"/>
  <c r="P57" i="3"/>
  <c r="P78" i="3" s="1"/>
  <c r="CB13" i="3" l="1"/>
  <c r="CB62" i="3"/>
  <c r="AW13" i="3"/>
  <c r="AW62" i="3"/>
  <c r="P80" i="3"/>
  <c r="CC11" i="3"/>
  <c r="Q58" i="3"/>
  <c r="Q79" i="3" s="1"/>
  <c r="AZ23" i="3"/>
  <c r="AZ52" i="3" s="1"/>
  <c r="Q56" i="3"/>
  <c r="Q77" i="3" s="1"/>
  <c r="Q11" i="3"/>
  <c r="Q13" i="3" s="1"/>
  <c r="P62" i="3"/>
  <c r="P65" i="3" s="1"/>
  <c r="P69" i="3" s="1"/>
  <c r="S23" i="3"/>
  <c r="S52" i="3" s="1"/>
  <c r="P59" i="3"/>
  <c r="CE23" i="3"/>
  <c r="CE52" i="3" s="1"/>
  <c r="Q57" i="3"/>
  <c r="Q78" i="3" s="1"/>
  <c r="AX11" i="3"/>
  <c r="AX13" i="3" l="1"/>
  <c r="AX62" i="3"/>
  <c r="CC13" i="3"/>
  <c r="CC62" i="3"/>
  <c r="Q80" i="3"/>
  <c r="R57" i="3"/>
  <c r="R78" i="3" s="1"/>
  <c r="AY11" i="3"/>
  <c r="Q59" i="3"/>
  <c r="BA23" i="3"/>
  <c r="BA52" i="3" s="1"/>
  <c r="CF23" i="3"/>
  <c r="CF52" i="3" s="1"/>
  <c r="R11" i="3"/>
  <c r="R13" i="3" s="1"/>
  <c r="R56" i="3"/>
  <c r="R77" i="3" s="1"/>
  <c r="R58" i="3"/>
  <c r="R79" i="3" s="1"/>
  <c r="CD11" i="3"/>
  <c r="T23" i="3"/>
  <c r="T52" i="3" s="1"/>
  <c r="Q62" i="3"/>
  <c r="Q65" i="3" s="1"/>
  <c r="Q69" i="3" s="1"/>
  <c r="CD13" i="3" l="1"/>
  <c r="CD62" i="3"/>
  <c r="AY13" i="3"/>
  <c r="AY62" i="3"/>
  <c r="R80" i="3"/>
  <c r="S11" i="3"/>
  <c r="S13" i="3" s="1"/>
  <c r="S56" i="3"/>
  <c r="S77" i="3" s="1"/>
  <c r="R62" i="3"/>
  <c r="R65" i="3" s="1"/>
  <c r="R69" i="3" s="1"/>
  <c r="U23" i="3"/>
  <c r="U52" i="3" s="1"/>
  <c r="R59" i="3"/>
  <c r="CG23" i="3"/>
  <c r="CG52" i="3" s="1"/>
  <c r="CE11" i="3"/>
  <c r="S58" i="3"/>
  <c r="S79" i="3" s="1"/>
  <c r="S57" i="3"/>
  <c r="S78" i="3" s="1"/>
  <c r="AZ11" i="3"/>
  <c r="BB23" i="3"/>
  <c r="BB52" i="3" s="1"/>
  <c r="BB11" i="3" l="1"/>
  <c r="BB62" i="3" s="1"/>
  <c r="CE13" i="3"/>
  <c r="CE62" i="3"/>
  <c r="AZ13" i="3"/>
  <c r="AZ62" i="3"/>
  <c r="S62" i="3"/>
  <c r="S65" i="3" s="1"/>
  <c r="S69" i="3" s="1"/>
  <c r="S80" i="3"/>
  <c r="T57" i="3"/>
  <c r="T78" i="3" s="1"/>
  <c r="BA11" i="3"/>
  <c r="BC23" i="3"/>
  <c r="T58" i="3"/>
  <c r="T79" i="3" s="1"/>
  <c r="CF11" i="3"/>
  <c r="V23" i="3"/>
  <c r="S59" i="3"/>
  <c r="CH23" i="3"/>
  <c r="T11" i="3"/>
  <c r="T13" i="3" s="1"/>
  <c r="T56" i="3"/>
  <c r="T77" i="3" s="1"/>
  <c r="BA13" i="3" l="1"/>
  <c r="BA62" i="3"/>
  <c r="CF13" i="3"/>
  <c r="CF62" i="3"/>
  <c r="BC52" i="3"/>
  <c r="BD23" i="3"/>
  <c r="CH52" i="3"/>
  <c r="CI23" i="3"/>
  <c r="W23" i="3"/>
  <c r="V52" i="3"/>
  <c r="V56" i="3" s="1"/>
  <c r="V77" i="3" s="1"/>
  <c r="T80" i="3"/>
  <c r="T62" i="3"/>
  <c r="T65" i="3" s="1"/>
  <c r="T69" i="3" s="1"/>
  <c r="T59" i="3"/>
  <c r="U56" i="3"/>
  <c r="U77" i="3" s="1"/>
  <c r="U11" i="3"/>
  <c r="U13" i="3" s="1"/>
  <c r="U57" i="3"/>
  <c r="U78" i="3" s="1"/>
  <c r="BB13" i="3"/>
  <c r="V58" i="3"/>
  <c r="V79" i="3" s="1"/>
  <c r="V11" i="3"/>
  <c r="V13" i="3" s="1"/>
  <c r="V57" i="3"/>
  <c r="V78" i="3" s="1"/>
  <c r="BC11" i="3"/>
  <c r="BC13" i="3" s="1"/>
  <c r="CG11" i="3"/>
  <c r="U58" i="3"/>
  <c r="U79" i="3" s="1"/>
  <c r="CJ23" i="3" l="1"/>
  <c r="CI52" i="3"/>
  <c r="CH62" i="3"/>
  <c r="CH11" i="3"/>
  <c r="CH13" i="3" s="1"/>
  <c r="BE23" i="3"/>
  <c r="BD52" i="3"/>
  <c r="CG13" i="3"/>
  <c r="CG62" i="3"/>
  <c r="BC62" i="3"/>
  <c r="X23" i="3"/>
  <c r="W52" i="3"/>
  <c r="U80" i="3"/>
  <c r="V80" i="3"/>
  <c r="V62" i="3"/>
  <c r="V65" i="3" s="1"/>
  <c r="V69" i="3" s="1"/>
  <c r="U62" i="3"/>
  <c r="U65" i="3" s="1"/>
  <c r="U69" i="3" s="1"/>
  <c r="V59" i="3"/>
  <c r="U59" i="3"/>
  <c r="W57" i="3" l="1"/>
  <c r="BD11" i="3"/>
  <c r="BD13" i="3" s="1"/>
  <c r="W58" i="3"/>
  <c r="CI11" i="3"/>
  <c r="CI13" i="3" s="1"/>
  <c r="BF23" i="3"/>
  <c r="BE52" i="3"/>
  <c r="CK23" i="3"/>
  <c r="CJ52" i="3"/>
  <c r="W56" i="3"/>
  <c r="W59" i="3" s="1"/>
  <c r="W11" i="3"/>
  <c r="W13" i="3" s="1"/>
  <c r="Y23" i="3"/>
  <c r="X52" i="3"/>
  <c r="CJ11" i="3" l="1"/>
  <c r="CJ13" i="3" s="1"/>
  <c r="CJ62" i="3"/>
  <c r="X58" i="3"/>
  <c r="CL23" i="3"/>
  <c r="CK52" i="3"/>
  <c r="BD62" i="3"/>
  <c r="BG23" i="3"/>
  <c r="BF52" i="3"/>
  <c r="X57" i="3"/>
  <c r="BE11" i="3"/>
  <c r="BE13" i="3" s="1"/>
  <c r="CI62" i="3"/>
  <c r="W62" i="3"/>
  <c r="W65" i="3" s="1"/>
  <c r="W69" i="3" s="1"/>
  <c r="Z23" i="3"/>
  <c r="Y52" i="3"/>
  <c r="X56" i="3"/>
  <c r="X11" i="3"/>
  <c r="X13" i="3" s="1"/>
  <c r="Y57" i="3" l="1"/>
  <c r="BF11" i="3"/>
  <c r="BF13" i="3" s="1"/>
  <c r="CM23" i="3"/>
  <c r="CL52" i="3"/>
  <c r="BH23" i="3"/>
  <c r="BG52" i="3"/>
  <c r="X59" i="3"/>
  <c r="BE62" i="3"/>
  <c r="CK11" i="3"/>
  <c r="CK13" i="3" s="1"/>
  <c r="CK62" i="3"/>
  <c r="Y58" i="3"/>
  <c r="X62" i="3"/>
  <c r="X65" i="3" s="1"/>
  <c r="X69" i="3" s="1"/>
  <c r="Y56" i="3"/>
  <c r="Y59" i="3" s="1"/>
  <c r="Y11" i="3"/>
  <c r="Y13" i="3" s="1"/>
  <c r="AA23" i="3"/>
  <c r="Z52" i="3"/>
  <c r="BG11" i="3" l="1"/>
  <c r="BG13" i="3" s="1"/>
  <c r="Z57" i="3"/>
  <c r="BI23" i="3"/>
  <c r="BH52" i="3"/>
  <c r="Y62" i="3"/>
  <c r="Y65" i="3" s="1"/>
  <c r="Y69" i="3" s="1"/>
  <c r="CN23" i="3"/>
  <c r="CM52" i="3"/>
  <c r="CL62" i="3"/>
  <c r="CL11" i="3"/>
  <c r="CL13" i="3" s="1"/>
  <c r="Z58" i="3"/>
  <c r="BF62" i="3"/>
  <c r="AB23" i="3"/>
  <c r="AA52" i="3"/>
  <c r="Z56" i="3"/>
  <c r="Z59" i="3" s="1"/>
  <c r="Z11" i="3"/>
  <c r="Z13" i="3" s="1"/>
  <c r="BJ23" i="3" l="1"/>
  <c r="BI52" i="3"/>
  <c r="CO23" i="3"/>
  <c r="CN52" i="3"/>
  <c r="BG62" i="3"/>
  <c r="CM11" i="3"/>
  <c r="CM13" i="3" s="1"/>
  <c r="AA58" i="3"/>
  <c r="BH11" i="3"/>
  <c r="BH13" i="3" s="1"/>
  <c r="BH62" i="3"/>
  <c r="AA57" i="3"/>
  <c r="AA56" i="3"/>
  <c r="AA11" i="3"/>
  <c r="AA13" i="3" s="1"/>
  <c r="AA62" i="3"/>
  <c r="AA65" i="3" s="1"/>
  <c r="AA69" i="3" s="1"/>
  <c r="Z62" i="3"/>
  <c r="Z65" i="3" s="1"/>
  <c r="Z69" i="3" s="1"/>
  <c r="AC23" i="3"/>
  <c r="AB52" i="3"/>
  <c r="AB57" i="3" l="1"/>
  <c r="BI11" i="3"/>
  <c r="BI13" i="3" s="1"/>
  <c r="AA59" i="3"/>
  <c r="CN11" i="3"/>
  <c r="CN13" i="3" s="1"/>
  <c r="CN62" i="3"/>
  <c r="AB58" i="3"/>
  <c r="CP23" i="3"/>
  <c r="CO52" i="3"/>
  <c r="CM62" i="3"/>
  <c r="BK23" i="3"/>
  <c r="BJ52" i="3"/>
  <c r="AB56" i="3"/>
  <c r="AB11" i="3"/>
  <c r="AB13" i="3" s="1"/>
  <c r="AD23" i="3"/>
  <c r="AC52" i="3"/>
  <c r="AC57" i="3" l="1"/>
  <c r="BJ11" i="3"/>
  <c r="BJ13" i="3" s="1"/>
  <c r="CQ23" i="3"/>
  <c r="CP52" i="3"/>
  <c r="BL23" i="3"/>
  <c r="BK52" i="3"/>
  <c r="AB59" i="3"/>
  <c r="CO11" i="3"/>
  <c r="CO13" i="3" s="1"/>
  <c r="AC58" i="3"/>
  <c r="BI62" i="3"/>
  <c r="AB62" i="3"/>
  <c r="AB65" i="3" s="1"/>
  <c r="AB69" i="3" s="1"/>
  <c r="AE23" i="3"/>
  <c r="AD52" i="3"/>
  <c r="AC11" i="3"/>
  <c r="AC13" i="3" s="1"/>
  <c r="AC56" i="3"/>
  <c r="AC59" i="3" s="1"/>
  <c r="CR23" i="3" l="1"/>
  <c r="CR52" i="3" s="1"/>
  <c r="CQ52" i="3"/>
  <c r="BK11" i="3"/>
  <c r="BK13" i="3" s="1"/>
  <c r="BK62" i="3"/>
  <c r="AD57" i="3"/>
  <c r="CO62" i="3"/>
  <c r="BM23" i="3"/>
  <c r="BM52" i="3" s="1"/>
  <c r="BL52" i="3"/>
  <c r="AD58" i="3"/>
  <c r="CP11" i="3"/>
  <c r="CP13" i="3" s="1"/>
  <c r="BJ62" i="3"/>
  <c r="AD56" i="3"/>
  <c r="AD59" i="3" s="1"/>
  <c r="AD11" i="3"/>
  <c r="AD13" i="3" s="1"/>
  <c r="AD62" i="3"/>
  <c r="AD65" i="3" s="1"/>
  <c r="AD69" i="3" s="1"/>
  <c r="AC62" i="3"/>
  <c r="AC65" i="3" s="1"/>
  <c r="AC69" i="3" s="1"/>
  <c r="AF23" i="3"/>
  <c r="AF52" i="3" s="1"/>
  <c r="AE52" i="3"/>
  <c r="BM11" i="3" l="1"/>
  <c r="BM13" i="3" s="1"/>
  <c r="AF57" i="3"/>
  <c r="CQ11" i="3"/>
  <c r="CQ13" i="3" s="1"/>
  <c r="AE58" i="3"/>
  <c r="BL62" i="3"/>
  <c r="BL11" i="3"/>
  <c r="BL13" i="3" s="1"/>
  <c r="AE57" i="3"/>
  <c r="AF11" i="3"/>
  <c r="AF62" i="3" s="1"/>
  <c r="AF65" i="3" s="1"/>
  <c r="AF69" i="3" s="1"/>
  <c r="CP62" i="3"/>
  <c r="CR11" i="3"/>
  <c r="CR13" i="3" s="1"/>
  <c r="CR62" i="3"/>
  <c r="AF58" i="3"/>
  <c r="AE11" i="3"/>
  <c r="AE13" i="3" s="1"/>
  <c r="AE56" i="3"/>
  <c r="AE62" i="3"/>
  <c r="AE65" i="3" s="1"/>
  <c r="AE69" i="3" s="1"/>
  <c r="AF56" i="3"/>
  <c r="AF13" i="3" l="1"/>
  <c r="AF59" i="3"/>
  <c r="CQ62" i="3"/>
  <c r="AE59" i="3"/>
  <c r="BM62" i="3"/>
</calcChain>
</file>

<file path=xl/comments1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From Renae file, EIA826 data.</t>
        </r>
      </text>
    </comment>
    <comment ref="E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From Renae file, EIA826 data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From Renae file EIA826 data</t>
        </r>
      </text>
    </comment>
    <comment ref="AL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2013 average size of GS NEM population</t>
        </r>
      </text>
    </comment>
    <comment ref="H1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Adjusted for Leap Year</t>
        </r>
      </text>
    </comment>
    <comment ref="L1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Adjusted for Leap Year</t>
        </r>
      </text>
    </comment>
    <comment ref="P1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Adjusted for Leap Year</t>
        </r>
      </text>
    </comment>
    <comment ref="AO1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Adjusted for Leap Year</t>
        </r>
      </text>
    </comment>
    <comment ref="AS1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Adjusted for Leap Year</t>
        </r>
      </text>
    </comment>
    <comment ref="AW1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Adjusted for Leap Year</t>
        </r>
      </text>
    </comment>
    <comment ref="BT1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Adjusted for Leap Year</t>
        </r>
      </text>
    </comment>
    <comment ref="BX1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Adjusted for Leap Year</t>
        </r>
      </text>
    </comment>
    <comment ref="CB1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Adjusted for Leap Year</t>
        </r>
      </text>
    </comment>
  </commentList>
</comments>
</file>

<file path=xl/sharedStrings.xml><?xml version="1.0" encoding="utf-8"?>
<sst xmlns="http://schemas.openxmlformats.org/spreadsheetml/2006/main" count="80" uniqueCount="35">
  <si>
    <t>Degredation</t>
  </si>
  <si>
    <t>Base Capacity (MW)</t>
  </si>
  <si>
    <t>Incremental Capacity (MW)</t>
  </si>
  <si>
    <t>Total Installed Capacity (MW)</t>
  </si>
  <si>
    <t>Base Generation (MWh)</t>
  </si>
  <si>
    <t>Incremental Generation (MWh)</t>
  </si>
  <si>
    <t>Total Generation (MWh)</t>
  </si>
  <si>
    <t>Term</t>
  </si>
  <si>
    <t>Year</t>
  </si>
  <si>
    <t>Residential</t>
  </si>
  <si>
    <t>Non-Demand Commercial</t>
  </si>
  <si>
    <t>Demand Commercial</t>
  </si>
  <si>
    <t>% Total</t>
  </si>
  <si>
    <t>Total</t>
  </si>
  <si>
    <t>Allocation Table</t>
  </si>
  <si>
    <t>Growth</t>
  </si>
  <si>
    <t>SUMMARY</t>
  </si>
  <si>
    <t>Total (MWh)</t>
  </si>
  <si>
    <t>System Size (kWDC)</t>
  </si>
  <si>
    <t>Avg. System Production (kWh)</t>
  </si>
  <si>
    <t># Systems Installed</t>
  </si>
  <si>
    <t xml:space="preserve"> </t>
  </si>
  <si>
    <t>Avg. kWh/kWDC</t>
  </si>
  <si>
    <t>Total MWH</t>
  </si>
  <si>
    <t>System Average Net Cap Ftr</t>
  </si>
  <si>
    <t>KWh generated per particpant</t>
  </si>
  <si>
    <t>MWh generated per particpant</t>
  </si>
  <si>
    <t>Delta</t>
  </si>
  <si>
    <t>average RS-1 usage*</t>
  </si>
  <si>
    <t>Single-family homes would use more</t>
  </si>
  <si>
    <t>*Note: kwh in daylight hours would be less</t>
  </si>
  <si>
    <t>Comparison with last year forecast</t>
  </si>
  <si>
    <t>Average RS-1 Usage</t>
  </si>
  <si>
    <r>
      <t>Total MW</t>
    </r>
    <r>
      <rPr>
        <vertAlign val="subscript"/>
        <sz val="11"/>
        <color rgb="FFFF0000"/>
        <rFont val="Calibri"/>
        <family val="2"/>
      </rPr>
      <t>AC</t>
    </r>
  </si>
  <si>
    <t>SJRPP 000820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</si>
</sst>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"/>
    <numFmt numFmtId="166" formatCode="_(* #,##0_);_(* \(#,##0\);_(* &quot;-&quot;??_);_(@_)"/>
    <numFmt numFmtId="167" formatCode="#,##0.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color rgb="FF0048B9"/>
      <name val="Arial"/>
      <family val="2"/>
    </font>
    <font>
      <b/>
      <sz val="11"/>
      <color rgb="FFC0000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4"/>
      <color rgb="FFFF0000"/>
      <name val="Calibri"/>
      <family val="2"/>
      <scheme val="minor"/>
    </font>
    <font>
      <vertAlign val="subscript"/>
      <sz val="11"/>
      <color rgb="FFFF000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FF0000"/>
      <name val="Arial"/>
      <family val="2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</cellStyleXfs>
  <cellXfs count="103">
    <xf numFmtId="0" fontId="0" fillId="0" borderId="0" xfId="0"/>
    <xf numFmtId="0" fontId="0" fillId="2" borderId="0" xfId="0" applyFill="1"/>
    <xf numFmtId="0" fontId="2" fillId="4" borderId="6" xfId="0" applyFont="1" applyFill="1" applyBorder="1"/>
    <xf numFmtId="0" fontId="0" fillId="0" borderId="0" xfId="0"/>
    <xf numFmtId="0" fontId="0" fillId="2" borderId="0" xfId="0" applyFill="1"/>
    <xf numFmtId="0" fontId="0" fillId="2" borderId="0" xfId="0" applyFill="1" applyAlignment="1">
      <alignment horizontal="right"/>
    </xf>
    <xf numFmtId="165" fontId="0" fillId="2" borderId="0" xfId="0" applyNumberFormat="1" applyFill="1" applyAlignment="1">
      <alignment horizontal="center"/>
    </xf>
    <xf numFmtId="164" fontId="0" fillId="2" borderId="0" xfId="1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165" fontId="0" fillId="2" borderId="0" xfId="0" applyNumberFormat="1" applyFill="1" applyAlignment="1">
      <alignment horizontal="right"/>
    </xf>
    <xf numFmtId="0" fontId="2" fillId="2" borderId="0" xfId="0" applyFont="1" applyFill="1"/>
    <xf numFmtId="0" fontId="0" fillId="2" borderId="8" xfId="0" applyFill="1" applyBorder="1" applyAlignment="1">
      <alignment horizontal="right"/>
    </xf>
    <xf numFmtId="0" fontId="6" fillId="3" borderId="0" xfId="2" applyFont="1" applyFill="1" applyBorder="1" applyAlignment="1">
      <alignment horizontal="right"/>
    </xf>
    <xf numFmtId="0" fontId="0" fillId="0" borderId="0" xfId="0"/>
    <xf numFmtId="0" fontId="6" fillId="3" borderId="0" xfId="2" applyFont="1" applyFill="1" applyBorder="1" applyAlignment="1">
      <alignment horizontal="center"/>
    </xf>
    <xf numFmtId="0" fontId="6" fillId="3" borderId="3" xfId="2" applyFont="1" applyFill="1" applyBorder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right"/>
    </xf>
    <xf numFmtId="165" fontId="0" fillId="2" borderId="0" xfId="0" applyNumberFormat="1" applyFill="1" applyAlignment="1">
      <alignment horizontal="center"/>
    </xf>
    <xf numFmtId="1" fontId="0" fillId="2" borderId="0" xfId="0" applyNumberFormat="1" applyFill="1" applyAlignment="1">
      <alignment horizontal="center"/>
    </xf>
    <xf numFmtId="164" fontId="0" fillId="2" borderId="0" xfId="1" applyNumberFormat="1" applyFont="1" applyFill="1" applyAlignment="1">
      <alignment horizontal="center"/>
    </xf>
    <xf numFmtId="37" fontId="0" fillId="2" borderId="2" xfId="0" applyNumberFormat="1" applyFill="1" applyBorder="1" applyAlignment="1">
      <alignment horizontal="center"/>
    </xf>
    <xf numFmtId="37" fontId="0" fillId="2" borderId="5" xfId="0" applyNumberFormat="1" applyFill="1" applyBorder="1" applyAlignment="1">
      <alignment horizontal="center"/>
    </xf>
    <xf numFmtId="37" fontId="0" fillId="2" borderId="0" xfId="0" applyNumberFormat="1" applyFill="1" applyBorder="1" applyAlignment="1">
      <alignment horizontal="center"/>
    </xf>
    <xf numFmtId="37" fontId="0" fillId="2" borderId="7" xfId="0" applyNumberFormat="1" applyFill="1" applyBorder="1" applyAlignment="1">
      <alignment horizontal="center"/>
    </xf>
    <xf numFmtId="0" fontId="0" fillId="4" borderId="0" xfId="0" applyFill="1" applyBorder="1"/>
    <xf numFmtId="37" fontId="0" fillId="2" borderId="4" xfId="0" applyNumberFormat="1" applyFill="1" applyBorder="1" applyAlignment="1">
      <alignment horizontal="center"/>
    </xf>
    <xf numFmtId="37" fontId="0" fillId="2" borderId="6" xfId="0" applyNumberFormat="1" applyFill="1" applyBorder="1" applyAlignment="1">
      <alignment horizontal="center"/>
    </xf>
    <xf numFmtId="0" fontId="0" fillId="2" borderId="4" xfId="0" applyFill="1" applyBorder="1"/>
    <xf numFmtId="0" fontId="0" fillId="2" borderId="6" xfId="0" applyFill="1" applyBorder="1" applyAlignment="1">
      <alignment horizontal="right"/>
    </xf>
    <xf numFmtId="0" fontId="7" fillId="2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37" fontId="0" fillId="2" borderId="0" xfId="0" applyNumberFormat="1" applyFill="1" applyBorder="1"/>
    <xf numFmtId="37" fontId="0" fillId="2" borderId="7" xfId="0" applyNumberFormat="1" applyFill="1" applyBorder="1"/>
    <xf numFmtId="37" fontId="0" fillId="2" borderId="1" xfId="0" applyNumberFormat="1" applyFill="1" applyBorder="1"/>
    <xf numFmtId="37" fontId="0" fillId="2" borderId="9" xfId="0" applyNumberFormat="1" applyFill="1" applyBorder="1"/>
    <xf numFmtId="3" fontId="0" fillId="2" borderId="0" xfId="0" applyNumberFormat="1" applyFill="1" applyAlignment="1">
      <alignment horizontal="center"/>
    </xf>
    <xf numFmtId="9" fontId="0" fillId="2" borderId="0" xfId="1" applyFont="1" applyFill="1" applyAlignment="1">
      <alignment horizontal="center"/>
    </xf>
    <xf numFmtId="165" fontId="0" fillId="2" borderId="0" xfId="0" applyNumberFormat="1" applyFill="1" applyAlignment="1">
      <alignment horizontal="right"/>
    </xf>
    <xf numFmtId="0" fontId="0" fillId="2" borderId="0" xfId="0" applyFill="1" applyBorder="1"/>
    <xf numFmtId="0" fontId="0" fillId="2" borderId="2" xfId="0" applyFill="1" applyBorder="1"/>
    <xf numFmtId="0" fontId="0" fillId="2" borderId="0" xfId="0" applyFill="1" applyBorder="1" applyAlignment="1">
      <alignment horizontal="right"/>
    </xf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9" fillId="2" borderId="0" xfId="0" applyFont="1" applyFill="1" applyAlignment="1">
      <alignment horizontal="right"/>
    </xf>
    <xf numFmtId="0" fontId="9" fillId="2" borderId="2" xfId="0" applyFont="1" applyFill="1" applyBorder="1" applyAlignment="1">
      <alignment horizontal="right"/>
    </xf>
    <xf numFmtId="0" fontId="0" fillId="2" borderId="11" xfId="0" applyFill="1" applyBorder="1"/>
    <xf numFmtId="0" fontId="0" fillId="2" borderId="6" xfId="0" applyFill="1" applyBorder="1"/>
    <xf numFmtId="9" fontId="3" fillId="2" borderId="7" xfId="0" applyNumberFormat="1" applyFont="1" applyFill="1" applyBorder="1" applyAlignment="1">
      <alignment horizontal="center"/>
    </xf>
    <xf numFmtId="9" fontId="3" fillId="2" borderId="12" xfId="0" applyNumberFormat="1" applyFont="1" applyFill="1" applyBorder="1" applyAlignment="1">
      <alignment horizontal="center"/>
    </xf>
    <xf numFmtId="0" fontId="0" fillId="2" borderId="8" xfId="0" applyFill="1" applyBorder="1"/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9" fontId="0" fillId="2" borderId="9" xfId="0" applyNumberFormat="1" applyFill="1" applyBorder="1"/>
    <xf numFmtId="165" fontId="8" fillId="2" borderId="10" xfId="0" applyNumberFormat="1" applyFont="1" applyFill="1" applyBorder="1" applyAlignment="1">
      <alignment horizontal="center"/>
    </xf>
    <xf numFmtId="37" fontId="0" fillId="2" borderId="10" xfId="0" applyNumberFormat="1" applyFill="1" applyBorder="1"/>
    <xf numFmtId="37" fontId="0" fillId="2" borderId="12" xfId="0" applyNumberFormat="1" applyFill="1" applyBorder="1"/>
    <xf numFmtId="0" fontId="0" fillId="2" borderId="0" xfId="0" applyFill="1"/>
    <xf numFmtId="0" fontId="0" fillId="2" borderId="0" xfId="0" applyFill="1" applyAlignment="1">
      <alignment horizontal="right"/>
    </xf>
    <xf numFmtId="164" fontId="0" fillId="2" borderId="0" xfId="1" applyNumberFormat="1" applyFont="1" applyFill="1" applyAlignment="1">
      <alignment horizontal="center"/>
    </xf>
    <xf numFmtId="3" fontId="0" fillId="2" borderId="0" xfId="0" applyNumberFormat="1" applyFill="1" applyAlignment="1">
      <alignment horizontal="center"/>
    </xf>
    <xf numFmtId="9" fontId="0" fillId="2" borderId="0" xfId="1" applyFont="1" applyFill="1" applyAlignment="1">
      <alignment horizontal="center"/>
    </xf>
    <xf numFmtId="3" fontId="2" fillId="2" borderId="0" xfId="0" applyNumberFormat="1" applyFont="1" applyFill="1" applyAlignment="1">
      <alignment horizontal="center"/>
    </xf>
    <xf numFmtId="37" fontId="2" fillId="2" borderId="0" xfId="0" applyNumberFormat="1" applyFont="1" applyFill="1" applyBorder="1" applyAlignment="1">
      <alignment horizontal="center"/>
    </xf>
    <xf numFmtId="0" fontId="0" fillId="2" borderId="0" xfId="0" quotePrefix="1" applyFill="1" applyAlignment="1">
      <alignment horizontal="left"/>
    </xf>
    <xf numFmtId="3" fontId="0" fillId="2" borderId="0" xfId="0" applyNumberFormat="1" applyFill="1"/>
    <xf numFmtId="3" fontId="0" fillId="2" borderId="0" xfId="0" quotePrefix="1" applyNumberFormat="1" applyFill="1" applyAlignment="1">
      <alignment horizontal="left"/>
    </xf>
    <xf numFmtId="3" fontId="0" fillId="2" borderId="0" xfId="0" applyNumberFormat="1" applyFill="1" applyAlignment="1">
      <alignment horizontal="right"/>
    </xf>
    <xf numFmtId="3" fontId="6" fillId="3" borderId="0" xfId="2" applyNumberFormat="1" applyFont="1" applyFill="1" applyBorder="1" applyAlignment="1">
      <alignment horizontal="right"/>
    </xf>
    <xf numFmtId="0" fontId="13" fillId="3" borderId="0" xfId="2" applyFont="1" applyFill="1" applyBorder="1" applyAlignment="1">
      <alignment horizontal="right"/>
    </xf>
    <xf numFmtId="0" fontId="2" fillId="2" borderId="0" xfId="0" quotePrefix="1" applyFont="1" applyFill="1" applyAlignment="1">
      <alignment horizontal="left"/>
    </xf>
    <xf numFmtId="3" fontId="2" fillId="2" borderId="0" xfId="0" applyNumberFormat="1" applyFont="1" applyFill="1"/>
    <xf numFmtId="3" fontId="2" fillId="2" borderId="0" xfId="0" quotePrefix="1" applyNumberFormat="1" applyFont="1" applyFill="1" applyAlignment="1">
      <alignment horizontal="left"/>
    </xf>
    <xf numFmtId="3" fontId="2" fillId="2" borderId="0" xfId="0" applyNumberFormat="1" applyFont="1" applyFill="1" applyAlignment="1">
      <alignment horizontal="right"/>
    </xf>
    <xf numFmtId="3" fontId="13" fillId="3" borderId="0" xfId="2" applyNumberFormat="1" applyFont="1" applyFill="1" applyBorder="1" applyAlignment="1">
      <alignment horizontal="right"/>
    </xf>
    <xf numFmtId="0" fontId="0" fillId="2" borderId="0" xfId="0" quotePrefix="1" applyFill="1" applyAlignment="1">
      <alignment horizontal="right"/>
    </xf>
    <xf numFmtId="166" fontId="0" fillId="2" borderId="0" xfId="7" applyNumberFormat="1" applyFont="1" applyFill="1"/>
    <xf numFmtId="166" fontId="0" fillId="2" borderId="0" xfId="0" applyNumberFormat="1" applyFill="1"/>
    <xf numFmtId="165" fontId="0" fillId="2" borderId="0" xfId="0" applyNumberFormat="1" applyFill="1"/>
    <xf numFmtId="9" fontId="0" fillId="2" borderId="0" xfId="1" applyFont="1" applyFill="1"/>
    <xf numFmtId="165" fontId="8" fillId="2" borderId="0" xfId="0" applyNumberFormat="1" applyFont="1" applyFill="1" applyBorder="1" applyAlignment="1">
      <alignment horizontal="center"/>
    </xf>
    <xf numFmtId="3" fontId="14" fillId="2" borderId="0" xfId="0" applyNumberFormat="1" applyFont="1" applyFill="1" applyAlignment="1">
      <alignment horizontal="center"/>
    </xf>
    <xf numFmtId="0" fontId="2" fillId="4" borderId="0" xfId="0" applyFont="1" applyFill="1" applyBorder="1"/>
    <xf numFmtId="37" fontId="0" fillId="2" borderId="13" xfId="0" applyNumberFormat="1" applyFill="1" applyBorder="1" applyAlignment="1">
      <alignment horizontal="center"/>
    </xf>
    <xf numFmtId="37" fontId="0" fillId="2" borderId="14" xfId="0" applyNumberFormat="1" applyFill="1" applyBorder="1" applyAlignment="1">
      <alignment horizontal="center"/>
    </xf>
    <xf numFmtId="37" fontId="0" fillId="2" borderId="15" xfId="0" applyNumberFormat="1" applyFill="1" applyBorder="1" applyAlignment="1">
      <alignment horizontal="center"/>
    </xf>
    <xf numFmtId="0" fontId="6" fillId="3" borderId="2" xfId="2" applyFont="1" applyFill="1" applyBorder="1" applyAlignment="1">
      <alignment horizontal="center"/>
    </xf>
    <xf numFmtId="0" fontId="6" fillId="3" borderId="5" xfId="2" applyFont="1" applyFill="1" applyBorder="1" applyAlignment="1">
      <alignment horizontal="center"/>
    </xf>
    <xf numFmtId="0" fontId="0" fillId="2" borderId="16" xfId="0" applyFill="1" applyBorder="1"/>
    <xf numFmtId="0" fontId="0" fillId="2" borderId="17" xfId="0" applyFill="1" applyBorder="1" applyAlignment="1">
      <alignment horizontal="right"/>
    </xf>
    <xf numFmtId="0" fontId="0" fillId="2" borderId="18" xfId="0" applyFill="1" applyBorder="1" applyAlignment="1">
      <alignment horizontal="right"/>
    </xf>
    <xf numFmtId="37" fontId="14" fillId="2" borderId="0" xfId="0" applyNumberFormat="1" applyFont="1" applyFill="1" applyBorder="1" applyAlignment="1">
      <alignment horizontal="center"/>
    </xf>
    <xf numFmtId="0" fontId="14" fillId="4" borderId="0" xfId="0" applyFont="1" applyFill="1" applyBorder="1"/>
    <xf numFmtId="37" fontId="14" fillId="2" borderId="7" xfId="0" applyNumberFormat="1" applyFont="1" applyFill="1" applyBorder="1" applyAlignment="1">
      <alignment horizontal="center"/>
    </xf>
    <xf numFmtId="4" fontId="0" fillId="2" borderId="0" xfId="0" applyNumberFormat="1" applyFill="1"/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right"/>
    </xf>
    <xf numFmtId="167" fontId="0" fillId="2" borderId="0" xfId="0" applyNumberFormat="1" applyFill="1"/>
    <xf numFmtId="37" fontId="2" fillId="2" borderId="9" xfId="0" applyNumberFormat="1" applyFont="1" applyFill="1" applyBorder="1" applyAlignment="1">
      <alignment horizontal="center"/>
    </xf>
    <xf numFmtId="164" fontId="0" fillId="2" borderId="0" xfId="1" applyNumberFormat="1" applyFont="1" applyFill="1"/>
    <xf numFmtId="0" fontId="2" fillId="2" borderId="0" xfId="0" quotePrefix="1" applyFont="1" applyFill="1" applyAlignment="1">
      <alignment horizontal="right"/>
    </xf>
    <xf numFmtId="0" fontId="15" fillId="2" borderId="0" xfId="0" applyFont="1" applyFill="1"/>
  </cellXfs>
  <cellStyles count="8">
    <cellStyle name="Comma" xfId="7" builtinId="3"/>
    <cellStyle name="Comma 2" xfId="3"/>
    <cellStyle name="Currency 2" xfId="5"/>
    <cellStyle name="Normal" xfId="0" builtinId="0"/>
    <cellStyle name="Normal 2" xfId="2"/>
    <cellStyle name="Normal 4" xfId="6"/>
    <cellStyle name="Percent" xfId="1" builtinId="5"/>
    <cellStyle name="Percent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ktmgmt.nexteraenergy.com/35/DataRequests/4791/Library/Attachments/Adjustments/GTM%20FL%20Private%20Solar%20Fcst%202016Q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ktmgmt.nexteraenergy.com/Load_Forecasting_Group/2015%20Update/Inputs/DG/GTM%202015%20Generation%20Mode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ktmgmt.nexteraenergy.com/Load_Forecasting_Group/2016%20Update/Peak%20and%20Energy%202017%20TYS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2 2016 Fla Forecast"/>
      <sheetName val="FPL Forecast"/>
      <sheetName val="Actual DG Fla &amp; FPL"/>
      <sheetName val="Historical GTM PV Data"/>
    </sheetNames>
    <sheetDataSet>
      <sheetData sheetId="0"/>
      <sheetData sheetId="1">
        <row r="6">
          <cell r="J6">
            <v>15.12113507371628</v>
          </cell>
        </row>
        <row r="7">
          <cell r="H7">
            <v>10.347851485350514</v>
          </cell>
          <cell r="I7">
            <v>13.571408015922545</v>
          </cell>
          <cell r="J7">
            <v>23.919259501273061</v>
          </cell>
        </row>
        <row r="8">
          <cell r="H8">
            <v>15.216875906975906</v>
          </cell>
          <cell r="I8">
            <v>16.772181266583008</v>
          </cell>
          <cell r="J8">
            <v>31.989057173558912</v>
          </cell>
        </row>
        <row r="9">
          <cell r="H9">
            <v>23.720100000000045</v>
          </cell>
          <cell r="I9">
            <v>21.124370000000013</v>
          </cell>
          <cell r="J9">
            <v>44.844470000000058</v>
          </cell>
        </row>
        <row r="10">
          <cell r="H10">
            <v>35.772190346724337</v>
          </cell>
          <cell r="I10">
            <v>25.420509568900098</v>
          </cell>
          <cell r="J10">
            <v>61.192699915624431</v>
          </cell>
        </row>
        <row r="11">
          <cell r="H11">
            <v>61.644359746479267</v>
          </cell>
          <cell r="I11">
            <v>34.48756943018553</v>
          </cell>
          <cell r="J11">
            <v>96.131929176664798</v>
          </cell>
        </row>
        <row r="12">
          <cell r="H12">
            <v>98.794921440339394</v>
          </cell>
          <cell r="I12">
            <v>45.678141452292458</v>
          </cell>
          <cell r="J12">
            <v>144.47306289263184</v>
          </cell>
        </row>
        <row r="13">
          <cell r="H13">
            <v>150.52094227062247</v>
          </cell>
          <cell r="I13">
            <v>57.145107120728518</v>
          </cell>
          <cell r="J13">
            <v>207.66604939135098</v>
          </cell>
        </row>
        <row r="14">
          <cell r="H14">
            <v>218.88797696965275</v>
          </cell>
          <cell r="I14">
            <v>72.926518621913658</v>
          </cell>
          <cell r="J14">
            <v>291.81449559156641</v>
          </cell>
        </row>
        <row r="15">
          <cell r="H15">
            <v>303.75101437191461</v>
          </cell>
          <cell r="I15">
            <v>92.611139287306571</v>
          </cell>
          <cell r="J15">
            <v>396.36215365922118</v>
          </cell>
        </row>
        <row r="16">
          <cell r="H16">
            <v>333.69211963252377</v>
          </cell>
          <cell r="I16">
            <v>96.624509834158729</v>
          </cell>
          <cell r="J16">
            <v>430.31662946668251</v>
          </cell>
        </row>
        <row r="17">
          <cell r="H17">
            <v>346.50317648988073</v>
          </cell>
          <cell r="I17">
            <v>101.97500032773267</v>
          </cell>
          <cell r="J17">
            <v>448.47817681761342</v>
          </cell>
        </row>
        <row r="18">
          <cell r="H18">
            <v>361.86473634591636</v>
          </cell>
          <cell r="I18">
            <v>109.37741699518571</v>
          </cell>
          <cell r="J18">
            <v>471.24215334110204</v>
          </cell>
        </row>
        <row r="19">
          <cell r="H19">
            <v>379.94456096005013</v>
          </cell>
          <cell r="I19">
            <v>119.63001039117729</v>
          </cell>
          <cell r="J19">
            <v>499.57457135122741</v>
          </cell>
        </row>
        <row r="20">
          <cell r="H20">
            <v>399.54123148227103</v>
          </cell>
          <cell r="I20">
            <v>131.15135970653949</v>
          </cell>
          <cell r="J20">
            <v>530.69259118881052</v>
          </cell>
        </row>
        <row r="21">
          <cell r="H21">
            <v>421.00862037385502</v>
          </cell>
          <cell r="I21">
            <v>143.74542103930929</v>
          </cell>
          <cell r="J21">
            <v>564.75404141316426</v>
          </cell>
        </row>
        <row r="22">
          <cell r="H22">
            <v>443.60490610486772</v>
          </cell>
          <cell r="I22">
            <v>157.31970188189396</v>
          </cell>
          <cell r="J22">
            <v>600.92460798676166</v>
          </cell>
        </row>
        <row r="23">
          <cell r="H23">
            <v>467.75910442465886</v>
          </cell>
          <cell r="I23">
            <v>171.69323863248147</v>
          </cell>
          <cell r="J23">
            <v>639.4523430571403</v>
          </cell>
        </row>
        <row r="24">
          <cell r="H24">
            <v>493.72810052733979</v>
          </cell>
          <cell r="I24">
            <v>186.85999917101148</v>
          </cell>
          <cell r="J24">
            <v>680.58809969835124</v>
          </cell>
        </row>
        <row r="25">
          <cell r="H25">
            <v>519.80719028464</v>
          </cell>
          <cell r="I25">
            <v>202.50430254765638</v>
          </cell>
          <cell r="J25">
            <v>722.31149283229638</v>
          </cell>
        </row>
        <row r="26">
          <cell r="H26">
            <v>545.58745440797372</v>
          </cell>
          <cell r="I26">
            <v>218.53164554813668</v>
          </cell>
          <cell r="J26">
            <v>764.1190999561104</v>
          </cell>
        </row>
        <row r="27">
          <cell r="H27">
            <v>571.33713696057964</v>
          </cell>
          <cell r="I27">
            <v>234.80328941106308</v>
          </cell>
          <cell r="J27">
            <v>806.14042637164266</v>
          </cell>
        </row>
        <row r="28">
          <cell r="H28">
            <v>597.04313155500358</v>
          </cell>
          <cell r="I28">
            <v>251.29108424282049</v>
          </cell>
          <cell r="J28">
            <v>848.33421579782407</v>
          </cell>
        </row>
        <row r="29">
          <cell r="H29">
            <v>622.92475174132005</v>
          </cell>
          <cell r="I29">
            <v>267.99000327669188</v>
          </cell>
          <cell r="J29">
            <v>890.91475501801187</v>
          </cell>
        </row>
        <row r="30">
          <cell r="H30">
            <v>648.87190386490965</v>
          </cell>
          <cell r="I30">
            <v>284.73818462438982</v>
          </cell>
          <cell r="J30">
            <v>933.61008848929941</v>
          </cell>
        </row>
        <row r="31">
          <cell r="H31">
            <v>675.02788442861049</v>
          </cell>
          <cell r="I31">
            <v>301.61304049335621</v>
          </cell>
          <cell r="J31">
            <v>976.64092492196664</v>
          </cell>
        </row>
        <row r="32">
          <cell r="H32">
            <v>701.24939692958469</v>
          </cell>
          <cell r="I32">
            <v>318.59345846337953</v>
          </cell>
          <cell r="J32">
            <v>1019.8428553929642</v>
          </cell>
        </row>
        <row r="33">
          <cell r="H33">
            <v>727.45256048812234</v>
          </cell>
          <cell r="I33">
            <v>335.66134217427862</v>
          </cell>
          <cell r="J33">
            <v>1063.113902662401</v>
          </cell>
        </row>
        <row r="34">
          <cell r="H34">
            <v>753.81125317778867</v>
          </cell>
          <cell r="I34">
            <v>352.79055243912507</v>
          </cell>
          <cell r="J34">
            <v>1106.6018056169137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tion Model"/>
    </sheetNames>
    <sheetDataSet>
      <sheetData sheetId="0">
        <row r="4">
          <cell r="L4">
            <v>32.438709999999986</v>
          </cell>
        </row>
        <row r="46">
          <cell r="E46">
            <v>13976.562479999995</v>
          </cell>
          <cell r="F46">
            <v>20964.84371999999</v>
          </cell>
          <cell r="G46">
            <v>32266.012610078389</v>
          </cell>
          <cell r="H46">
            <v>54485.936278051238</v>
          </cell>
          <cell r="I46">
            <v>73120.79364817559</v>
          </cell>
          <cell r="J46">
            <v>99930.778799746273</v>
          </cell>
          <cell r="K46">
            <v>137263.95181281492</v>
          </cell>
          <cell r="L46">
            <v>193675.75144023789</v>
          </cell>
          <cell r="M46">
            <v>250218.9074148084</v>
          </cell>
          <cell r="N46">
            <v>307054.46295682387</v>
          </cell>
          <cell r="O46">
            <v>364186.70722192002</v>
          </cell>
          <cell r="P46">
            <v>421782.30568284763</v>
          </cell>
          <cell r="Q46">
            <v>454701.50420307508</v>
          </cell>
          <cell r="R46">
            <v>489569.63171091984</v>
          </cell>
          <cell r="S46">
            <v>525853.93266887602</v>
          </cell>
          <cell r="T46">
            <v>562649.06091246824</v>
          </cell>
          <cell r="U46">
            <v>600024.80906814057</v>
          </cell>
          <cell r="V46">
            <v>639414.97027149657</v>
          </cell>
        </row>
        <row r="47">
          <cell r="E47">
            <v>3250.0398636740265</v>
          </cell>
          <cell r="F47">
            <v>4053.4594629332446</v>
          </cell>
          <cell r="G47">
            <v>4999.0364116091705</v>
          </cell>
          <cell r="H47">
            <v>6301.5648490197664</v>
          </cell>
          <cell r="I47">
            <v>7255.3147401096703</v>
          </cell>
          <cell r="J47">
            <v>8427.3863787164082</v>
          </cell>
          <cell r="K47">
            <v>9892.8415399426813</v>
          </cell>
          <cell r="L47">
            <v>11879.163608563278</v>
          </cell>
          <cell r="M47">
            <v>13870.294049442547</v>
          </cell>
          <cell r="N47">
            <v>15871.97410070664</v>
          </cell>
          <cell r="O47">
            <v>17884.356066929526</v>
          </cell>
          <cell r="P47">
            <v>19913.381649236759</v>
          </cell>
          <cell r="Q47">
            <v>21343.704555503104</v>
          </cell>
          <cell r="R47">
            <v>22898.953159746528</v>
          </cell>
          <cell r="S47">
            <v>24606.523805365188</v>
          </cell>
          <cell r="T47">
            <v>26450.205634844213</v>
          </cell>
          <cell r="U47">
            <v>28401.834391101485</v>
          </cell>
          <cell r="V47">
            <v>30506.782829601259</v>
          </cell>
        </row>
        <row r="48">
          <cell r="E48">
            <v>15018.055193828946</v>
          </cell>
          <cell r="F48">
            <v>18870.719903289177</v>
          </cell>
          <cell r="G48">
            <v>23404.570928270339</v>
          </cell>
          <cell r="H48">
            <v>29648.874944146406</v>
          </cell>
          <cell r="I48">
            <v>34221.862106875691</v>
          </cell>
          <cell r="J48">
            <v>39841.006046199655</v>
          </cell>
          <cell r="K48">
            <v>46865.993452997784</v>
          </cell>
          <cell r="L48">
            <v>56386.896275768202</v>
          </cell>
          <cell r="M48">
            <v>65930.826734407266</v>
          </cell>
          <cell r="N48">
            <v>75525.296190153327</v>
          </cell>
          <cell r="O48">
            <v>85171.034534514809</v>
          </cell>
          <cell r="P48">
            <v>94896.513721636555</v>
          </cell>
          <cell r="Q48">
            <v>101753.07147748214</v>
          </cell>
          <cell r="R48">
            <v>109208.24437926229</v>
          </cell>
          <cell r="S48">
            <v>117393.31233802911</v>
          </cell>
          <cell r="T48">
            <v>126230.59502090061</v>
          </cell>
          <cell r="U48">
            <v>135585.13290147978</v>
          </cell>
          <cell r="V48">
            <v>145674.34660434874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summary"/>
      <sheetName val="composition"/>
      <sheetName val="Hourly_Inputs"/>
      <sheetName val="Winter Peak"/>
      <sheetName val="Monthly_NEL_Model"/>
      <sheetName val="Table NEL"/>
      <sheetName val="Table NEL_no_inc_DSM-UPC "/>
      <sheetName val="Table SumPK PER CUST no adj"/>
      <sheetName val="Monthly_NEL_WN"/>
      <sheetName val="Solar NEL &amp; Peaks"/>
      <sheetName val="Summer Peak"/>
      <sheetName val="Retail-Wholesale Unbilled Calc"/>
      <sheetName val="calculation_WN_retail"/>
      <sheetName val="calculation_WN_retail_Delta"/>
      <sheetName val="calc_WN_retail_Delta_Jan2016"/>
      <sheetName val="NEL_Calendar"/>
      <sheetName val="Total_customers_month"/>
      <sheetName val="Customers_revenue_class"/>
      <sheetName val="Sales by Class (ST) Delta"/>
      <sheetName val="SalesbyClass (ST) Delta Jan2016"/>
      <sheetName val="Sales by Class (ST) "/>
      <sheetName val="NEL,SALES,Unbilled ST"/>
      <sheetName val=" NEL,SALES,Unbilled ST Calc"/>
      <sheetName val="Sales(ST)"/>
      <sheetName val="Lg COMM Sales Model "/>
      <sheetName val="Med COMM Sales Model  "/>
      <sheetName val="Small COMM Sales Model  "/>
      <sheetName val="Commercial_Customers"/>
      <sheetName val="Lg IND Sales Model"/>
      <sheetName val="Med IND Sales Mod"/>
      <sheetName val="Small IND Sales Mod"/>
      <sheetName val="Industrial_Customers"/>
      <sheetName val="Monthly Peaks"/>
      <sheetName val="RES_Sales Model"/>
      <sheetName val="SHY"/>
      <sheetName val="Other"/>
      <sheetName val="METRO"/>
      <sheetName val="Wholesale Sales"/>
      <sheetName val="Wholesale NEL"/>
      <sheetName val="Table NEL PER CUSTOMER"/>
      <sheetName val="Table NEL_no_inc_DSM"/>
      <sheetName val="Table SumPK PER CUSTOMER"/>
      <sheetName val="Table Winter Peak"/>
      <sheetName val="Table FL Pop- AprJul values"/>
      <sheetName val="Table Fla Population Avg Annual"/>
      <sheetName val="Table Real Per Capita Inc"/>
      <sheetName val="Table Income"/>
      <sheetName val="Table CPI"/>
      <sheetName val="Table CPI-Energy"/>
      <sheetName val="Table Customers"/>
      <sheetName val="Table Summer Peak"/>
      <sheetName val="Checkoff Sheet"/>
      <sheetName val="Model Variables"/>
      <sheetName val="Annual Input Check"/>
      <sheetName val="Econ-Weat Input Check"/>
      <sheetName val="Annual Weather Input Check"/>
      <sheetName val="Monthly Weather Input Check"/>
      <sheetName val="Checks for Jan2016 Upd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813">
          <cell r="C813">
            <v>4097171.6666666665</v>
          </cell>
        </row>
        <row r="814">
          <cell r="C814">
            <v>4169027.8333333335</v>
          </cell>
        </row>
        <row r="815">
          <cell r="C815">
            <v>4227965.0890667411</v>
          </cell>
        </row>
        <row r="816">
          <cell r="C816">
            <v>4288887.6743672555</v>
          </cell>
        </row>
        <row r="817">
          <cell r="C817">
            <v>4352668.037536989</v>
          </cell>
        </row>
        <row r="818">
          <cell r="C818">
            <v>4418320.288907676</v>
          </cell>
        </row>
        <row r="819">
          <cell r="C819">
            <v>4484457.3195831152</v>
          </cell>
        </row>
        <row r="820">
          <cell r="C820">
            <v>4550120.0454682875</v>
          </cell>
        </row>
        <row r="821">
          <cell r="C821">
            <v>4615323.452191961</v>
          </cell>
        </row>
        <row r="822">
          <cell r="C822">
            <v>4680428.2521489253</v>
          </cell>
        </row>
        <row r="823">
          <cell r="C823">
            <v>4745672.6138505107</v>
          </cell>
        </row>
        <row r="824">
          <cell r="C824">
            <v>4811139.1574477451</v>
          </cell>
        </row>
        <row r="825">
          <cell r="C825">
            <v>4876522.8365730979</v>
          </cell>
        </row>
        <row r="826">
          <cell r="C826">
            <v>4941799.4530265555</v>
          </cell>
        </row>
        <row r="827">
          <cell r="C827">
            <v>5006996.9665392162</v>
          </cell>
        </row>
        <row r="828">
          <cell r="C828">
            <v>5072352.791753782</v>
          </cell>
        </row>
        <row r="829">
          <cell r="C829">
            <v>5137534.863255118</v>
          </cell>
        </row>
        <row r="830">
          <cell r="C830">
            <v>5202398.9937243098</v>
          </cell>
        </row>
        <row r="831">
          <cell r="C831">
            <v>5268336.6142111709</v>
          </cell>
        </row>
        <row r="832">
          <cell r="C832">
            <v>5332572.1278613573</v>
          </cell>
        </row>
        <row r="833">
          <cell r="C833">
            <v>5397309.9454369852</v>
          </cell>
        </row>
        <row r="834">
          <cell r="C834">
            <v>5462506.4165978087</v>
          </cell>
        </row>
        <row r="835">
          <cell r="C835">
            <v>5527739.9507531859</v>
          </cell>
        </row>
        <row r="836">
          <cell r="C836">
            <v>5593061.8103579096</v>
          </cell>
        </row>
        <row r="837">
          <cell r="C837">
            <v>5658632.70168979</v>
          </cell>
        </row>
        <row r="838">
          <cell r="C838">
            <v>5724450.7859081961</v>
          </cell>
        </row>
        <row r="839">
          <cell r="C839">
            <v>5790159.0696774302</v>
          </cell>
        </row>
        <row r="840">
          <cell r="C840">
            <v>5855910.9826120725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696">
          <cell r="R696">
            <v>53930013.940000005</v>
          </cell>
        </row>
        <row r="697">
          <cell r="R697">
            <v>55202423.079117268</v>
          </cell>
        </row>
        <row r="698">
          <cell r="R698">
            <v>58846341.974999994</v>
          </cell>
        </row>
        <row r="699">
          <cell r="R699">
            <v>58775414.47876481</v>
          </cell>
        </row>
        <row r="700">
          <cell r="R700">
            <v>57334063.126310751</v>
          </cell>
        </row>
        <row r="701">
          <cell r="R701">
            <v>57701227.963309787</v>
          </cell>
        </row>
        <row r="702">
          <cell r="R702">
            <v>58072489.002384976</v>
          </cell>
        </row>
        <row r="703">
          <cell r="R703">
            <v>58785112.916449405</v>
          </cell>
        </row>
        <row r="704">
          <cell r="R704">
            <v>59236948.943684936</v>
          </cell>
        </row>
        <row r="705">
          <cell r="R705">
            <v>59656230.746467635</v>
          </cell>
        </row>
        <row r="706">
          <cell r="R706">
            <v>60102887.603835024</v>
          </cell>
        </row>
        <row r="707">
          <cell r="R707">
            <v>60563470.024495095</v>
          </cell>
        </row>
        <row r="708">
          <cell r="R708">
            <v>61041076.855193175</v>
          </cell>
        </row>
        <row r="709">
          <cell r="R709">
            <v>61811838.517489932</v>
          </cell>
        </row>
        <row r="710">
          <cell r="R710">
            <v>62527588.446964696</v>
          </cell>
        </row>
        <row r="711">
          <cell r="R711">
            <v>63507142.452229552</v>
          </cell>
        </row>
        <row r="712">
          <cell r="R712">
            <v>64624227.286715671</v>
          </cell>
        </row>
        <row r="713">
          <cell r="R713">
            <v>65928176.739738077</v>
          </cell>
        </row>
        <row r="714">
          <cell r="R714">
            <v>66999674.181474417</v>
          </cell>
        </row>
        <row r="715">
          <cell r="R715">
            <v>68086454.134354725</v>
          </cell>
        </row>
        <row r="716">
          <cell r="R716">
            <v>68662792.031602785</v>
          </cell>
        </row>
        <row r="717">
          <cell r="R717">
            <v>69548154.459371954</v>
          </cell>
        </row>
        <row r="718">
          <cell r="R718">
            <v>70552912.014992341</v>
          </cell>
        </row>
        <row r="719">
          <cell r="R719">
            <v>71420728.756882921</v>
          </cell>
        </row>
        <row r="720">
          <cell r="R720">
            <v>72110073.554562688</v>
          </cell>
        </row>
        <row r="721">
          <cell r="R721">
            <v>73054461.129501522</v>
          </cell>
        </row>
        <row r="722">
          <cell r="R722">
            <v>74043702.986369029</v>
          </cell>
        </row>
        <row r="723">
          <cell r="R723">
            <v>75170839.144495487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R112"/>
  <sheetViews>
    <sheetView tabSelected="1" zoomScale="80" zoomScaleNormal="80" workbookViewId="0">
      <selection activeCell="A2" sqref="A2"/>
    </sheetView>
  </sheetViews>
  <sheetFormatPr defaultColWidth="9.109375" defaultRowHeight="14.4" x14ac:dyDescent="0.3"/>
  <cols>
    <col min="1" max="1" width="12.88671875" style="1" customWidth="1"/>
    <col min="2" max="2" width="10.44140625" style="1" customWidth="1"/>
    <col min="3" max="3" width="16.33203125" style="1" customWidth="1"/>
    <col min="4" max="4" width="9.109375" style="1" customWidth="1"/>
    <col min="5" max="8" width="8.5546875" style="1" bestFit="1" customWidth="1"/>
    <col min="9" max="9" width="12.109375" style="1" bestFit="1" customWidth="1"/>
    <col min="10" max="15" width="8.88671875" style="1" bestFit="1" customWidth="1"/>
    <col min="16" max="16" width="9.33203125" style="1" bestFit="1" customWidth="1"/>
    <col min="17" max="17" width="8.88671875" style="1" bestFit="1" customWidth="1"/>
    <col min="18" max="19" width="8.5546875" style="1" bestFit="1" customWidth="1"/>
    <col min="20" max="20" width="9.5546875" style="1" bestFit="1" customWidth="1"/>
    <col min="21" max="22" width="8.88671875" style="1" bestFit="1" customWidth="1"/>
    <col min="23" max="32" width="10.5546875" style="1" bestFit="1" customWidth="1"/>
    <col min="33" max="33" width="10.33203125" style="1" customWidth="1"/>
    <col min="34" max="34" width="7.109375" style="58" bestFit="1" customWidth="1"/>
    <col min="35" max="39" width="7.88671875" style="1" bestFit="1" customWidth="1"/>
    <col min="40" max="45" width="7.6640625" style="1" bestFit="1" customWidth="1"/>
    <col min="46" max="46" width="8.88671875" style="1" bestFit="1" customWidth="1"/>
    <col min="47" max="47" width="7.88671875" style="58" bestFit="1" customWidth="1"/>
    <col min="48" max="53" width="7.88671875" style="1" bestFit="1" customWidth="1"/>
    <col min="54" max="55" width="8.109375" style="1" bestFit="1" customWidth="1"/>
    <col min="56" max="57" width="8.109375" style="58" customWidth="1"/>
    <col min="58" max="65" width="7.88671875" style="58" bestFit="1" customWidth="1"/>
    <col min="66" max="66" width="8.109375" style="1" bestFit="1" customWidth="1"/>
    <col min="67" max="67" width="32.44140625" style="1" bestFit="1" customWidth="1"/>
    <col min="68" max="70" width="8.109375" style="1" bestFit="1" customWidth="1"/>
    <col min="71" max="71" width="13" style="1" bestFit="1" customWidth="1"/>
    <col min="72" max="16384" width="9.109375" style="1"/>
  </cols>
  <sheetData>
    <row r="1" spans="1:96" s="17" customFormat="1" ht="18.75" x14ac:dyDescent="0.3">
      <c r="B1" s="29"/>
      <c r="C1" s="46" t="s">
        <v>14</v>
      </c>
      <c r="D1" s="41"/>
      <c r="E1" s="47" t="s">
        <v>12</v>
      </c>
      <c r="I1" s="13" t="s">
        <v>7</v>
      </c>
      <c r="J1" s="15">
        <v>0</v>
      </c>
      <c r="K1" s="15">
        <v>1</v>
      </c>
      <c r="L1" s="15">
        <v>2</v>
      </c>
      <c r="M1" s="15">
        <v>3</v>
      </c>
      <c r="N1" s="15">
        <v>4</v>
      </c>
      <c r="O1" s="15">
        <v>5</v>
      </c>
      <c r="P1" s="15">
        <v>6</v>
      </c>
      <c r="Q1" s="15">
        <v>7</v>
      </c>
      <c r="R1" s="15">
        <v>8</v>
      </c>
      <c r="S1" s="15">
        <v>9</v>
      </c>
      <c r="T1" s="15">
        <v>10</v>
      </c>
      <c r="U1" s="15">
        <v>11</v>
      </c>
      <c r="V1" s="15">
        <v>12</v>
      </c>
      <c r="W1" s="15">
        <v>13</v>
      </c>
      <c r="X1" s="15">
        <v>14</v>
      </c>
      <c r="Y1" s="15">
        <v>15</v>
      </c>
      <c r="Z1" s="15">
        <v>16</v>
      </c>
      <c r="AA1" s="15">
        <v>17</v>
      </c>
      <c r="AB1" s="15">
        <v>18</v>
      </c>
      <c r="AC1" s="15">
        <v>19</v>
      </c>
      <c r="AD1" s="15">
        <v>20</v>
      </c>
      <c r="AE1" s="15">
        <v>21</v>
      </c>
      <c r="AF1" s="15">
        <v>22</v>
      </c>
      <c r="AG1" s="15">
        <v>23</v>
      </c>
      <c r="AH1" s="15">
        <v>24</v>
      </c>
      <c r="AI1" s="15">
        <v>25</v>
      </c>
      <c r="AJ1" s="15">
        <v>26</v>
      </c>
      <c r="AK1" s="15">
        <v>27</v>
      </c>
      <c r="AL1" s="15">
        <v>28</v>
      </c>
      <c r="AU1" s="58"/>
      <c r="BD1" s="58"/>
      <c r="BE1" s="58"/>
      <c r="BF1" s="58"/>
      <c r="BG1" s="58"/>
      <c r="BH1" s="58"/>
      <c r="BI1" s="58"/>
      <c r="BJ1" s="58"/>
      <c r="BK1" s="58"/>
      <c r="BL1" s="58"/>
      <c r="BM1" s="58"/>
    </row>
    <row r="2" spans="1:96" s="17" customFormat="1" x14ac:dyDescent="0.3">
      <c r="A2" s="102" t="s">
        <v>34</v>
      </c>
      <c r="B2" s="48"/>
      <c r="C2" s="40"/>
      <c r="D2" s="42" t="s">
        <v>9</v>
      </c>
      <c r="E2" s="49">
        <v>0.45451002621696313</v>
      </c>
      <c r="I2" s="13" t="s">
        <v>8</v>
      </c>
      <c r="J2" s="16">
        <v>2012</v>
      </c>
      <c r="K2" s="16">
        <v>2013</v>
      </c>
      <c r="L2" s="16">
        <v>2014</v>
      </c>
      <c r="M2" s="16">
        <v>2015</v>
      </c>
      <c r="N2" s="16">
        <v>2016</v>
      </c>
      <c r="O2" s="16">
        <v>2017</v>
      </c>
      <c r="P2" s="16">
        <v>2018</v>
      </c>
      <c r="Q2" s="16">
        <v>2019</v>
      </c>
      <c r="R2" s="16">
        <v>2020</v>
      </c>
      <c r="S2" s="16">
        <v>2021</v>
      </c>
      <c r="T2" s="16">
        <v>2022</v>
      </c>
      <c r="U2" s="16">
        <v>2023</v>
      </c>
      <c r="V2" s="16">
        <v>2024</v>
      </c>
      <c r="W2" s="16">
        <v>2025</v>
      </c>
      <c r="X2" s="16">
        <v>2026</v>
      </c>
      <c r="Y2" s="16">
        <v>2027</v>
      </c>
      <c r="Z2" s="16">
        <v>2028</v>
      </c>
      <c r="AA2" s="16">
        <v>2029</v>
      </c>
      <c r="AB2" s="16">
        <v>2030</v>
      </c>
      <c r="AC2" s="16">
        <v>2031</v>
      </c>
      <c r="AD2" s="16">
        <v>2032</v>
      </c>
      <c r="AE2" s="16">
        <v>2033</v>
      </c>
      <c r="AF2" s="16">
        <v>2034</v>
      </c>
      <c r="AG2" s="16">
        <v>2035</v>
      </c>
      <c r="AH2" s="16">
        <v>2036</v>
      </c>
      <c r="AI2" s="16">
        <v>2037</v>
      </c>
      <c r="AJ2" s="16">
        <v>2038</v>
      </c>
      <c r="AK2" s="16">
        <v>2039</v>
      </c>
      <c r="AL2" s="16">
        <v>2040</v>
      </c>
      <c r="AU2" s="58"/>
      <c r="BD2" s="58"/>
      <c r="BE2" s="58"/>
      <c r="BF2" s="58"/>
      <c r="BG2" s="58"/>
      <c r="BH2" s="58"/>
      <c r="BI2" s="58"/>
      <c r="BJ2" s="58"/>
      <c r="BK2" s="58"/>
      <c r="BL2" s="58"/>
      <c r="BM2" s="58"/>
    </row>
    <row r="3" spans="1:96" s="17" customFormat="1" ht="15" x14ac:dyDescent="0.25">
      <c r="B3" s="48"/>
      <c r="C3" s="40"/>
      <c r="D3" s="42" t="s">
        <v>10</v>
      </c>
      <c r="E3" s="49">
        <v>9.9000000000000005E-2</v>
      </c>
      <c r="I3" s="44" t="s">
        <v>15</v>
      </c>
      <c r="J3" s="38" t="s">
        <v>21</v>
      </c>
      <c r="K3" s="62">
        <f>+K4/J4-1</f>
        <v>0.58184285668142577</v>
      </c>
      <c r="L3" s="62">
        <f t="shared" ref="L3:U3" si="0">+L4/K4-1</f>
        <v>0.33737656769250535</v>
      </c>
      <c r="M3" s="62">
        <f t="shared" si="0"/>
        <v>0.40186907531201022</v>
      </c>
      <c r="N3" s="62">
        <f t="shared" si="0"/>
        <v>0.364553977683856</v>
      </c>
      <c r="O3" s="62">
        <f t="shared" si="0"/>
        <v>0.57097054565685657</v>
      </c>
      <c r="P3" s="62">
        <f t="shared" si="0"/>
        <v>0.50286241137561039</v>
      </c>
      <c r="Q3" s="62">
        <f t="shared" si="0"/>
        <v>0.43740324482275517</v>
      </c>
      <c r="R3" s="62">
        <f t="shared" si="0"/>
        <v>0.40521041569792637</v>
      </c>
      <c r="S3" s="62">
        <f t="shared" si="0"/>
        <v>0.35826752833410747</v>
      </c>
      <c r="T3" s="62">
        <f t="shared" si="0"/>
        <v>8.5665282353507122E-2</v>
      </c>
      <c r="U3" s="62">
        <f t="shared" si="0"/>
        <v>4.2205079021555791E-2</v>
      </c>
      <c r="V3" s="62">
        <f>+V4/U4-1</f>
        <v>5.0758270302071473E-2</v>
      </c>
      <c r="W3" s="62">
        <f t="shared" ref="W3:AB3" si="1">+W4/V4-1</f>
        <v>6.0122843020830929E-2</v>
      </c>
      <c r="X3" s="62">
        <f t="shared" si="1"/>
        <v>6.228903875835079E-2</v>
      </c>
      <c r="Y3" s="62">
        <f t="shared" si="1"/>
        <v>6.4183014403974115E-2</v>
      </c>
      <c r="Z3" s="62">
        <f t="shared" si="1"/>
        <v>6.4046582974579547E-2</v>
      </c>
      <c r="AA3" s="62">
        <f>+AA4/Z4-1</f>
        <v>6.4114091116114436E-2</v>
      </c>
      <c r="AB3" s="62">
        <f t="shared" si="1"/>
        <v>6.4329667547304847E-2</v>
      </c>
      <c r="AC3" s="62">
        <f t="shared" ref="AC3" si="2">+AC4/AB4-1</f>
        <v>6.1304911373615933E-2</v>
      </c>
      <c r="AD3" s="62">
        <f t="shared" ref="AD3" si="3">+AD4/AC4-1</f>
        <v>5.7880301696266567E-2</v>
      </c>
      <c r="AE3" s="62">
        <f t="shared" ref="AE3" si="4">+AE4/AD4-1</f>
        <v>5.4993163262043732E-2</v>
      </c>
      <c r="AF3" s="62">
        <f t="shared" ref="AF3" si="5">+AF4/AE4-1</f>
        <v>5.2340495583494517E-2</v>
      </c>
      <c r="AG3" s="62">
        <f t="shared" ref="AG3" si="6">+AG4/AF4-1</f>
        <v>5.0193117791603514E-2</v>
      </c>
      <c r="AH3" s="62">
        <f t="shared" ref="AH3" si="7">+AH4/AG4-1</f>
        <v>4.7923028809220281E-2</v>
      </c>
      <c r="AI3" s="62">
        <f t="shared" ref="AI3" si="8">+AI4/AH4-1</f>
        <v>4.6090800606382265E-2</v>
      </c>
      <c r="AJ3" s="62">
        <f t="shared" ref="AJ3" si="9">+AJ4/AI4-1</f>
        <v>4.4235224398823325E-2</v>
      </c>
      <c r="AK3" s="62">
        <f t="shared" ref="AK3" si="10">+AK4/AJ4-1</f>
        <v>4.2429132136012848E-2</v>
      </c>
      <c r="AL3" s="62">
        <f t="shared" ref="AL3" si="11">+AL4/AK4-1</f>
        <v>4.0906155817927115E-2</v>
      </c>
      <c r="AU3" s="58"/>
      <c r="BD3" s="58"/>
      <c r="BE3" s="58"/>
      <c r="BF3" s="58"/>
      <c r="BG3" s="58"/>
      <c r="BH3" s="58"/>
      <c r="BI3" s="58"/>
      <c r="BJ3" s="58"/>
      <c r="BK3" s="58"/>
      <c r="BL3" s="58"/>
      <c r="BM3" s="58"/>
    </row>
    <row r="4" spans="1:96" s="17" customFormat="1" ht="18.75" thickBot="1" x14ac:dyDescent="0.4">
      <c r="B4" s="48"/>
      <c r="C4" s="40"/>
      <c r="D4" s="42" t="s">
        <v>11</v>
      </c>
      <c r="E4" s="50">
        <v>0.4464899737830369</v>
      </c>
      <c r="I4" s="101" t="s">
        <v>33</v>
      </c>
      <c r="J4" s="61">
        <f>'[1]FPL Forecast'!$J$6</f>
        <v>15.12113507371628</v>
      </c>
      <c r="K4" s="61">
        <f>'[1]FPL Forecast'!$J$7</f>
        <v>23.919259501273061</v>
      </c>
      <c r="L4" s="61">
        <f>'[1]FPL Forecast'!$J$8</f>
        <v>31.989057173558912</v>
      </c>
      <c r="M4" s="61">
        <f>'[1]FPL Forecast'!$J$9</f>
        <v>44.844470000000058</v>
      </c>
      <c r="N4" s="61">
        <f>'[1]FPL Forecast'!$J$10</f>
        <v>61.192699915624431</v>
      </c>
      <c r="O4" s="61">
        <f>'[1]FPL Forecast'!$J$11</f>
        <v>96.131929176664798</v>
      </c>
      <c r="P4" s="61">
        <f>'[1]FPL Forecast'!$J$12</f>
        <v>144.47306289263184</v>
      </c>
      <c r="Q4" s="61">
        <f>'[1]FPL Forecast'!$J$13</f>
        <v>207.66604939135098</v>
      </c>
      <c r="R4" s="61">
        <f>'[1]FPL Forecast'!$J$14</f>
        <v>291.81449559156641</v>
      </c>
      <c r="S4" s="61">
        <f>'[1]FPL Forecast'!$J$15</f>
        <v>396.36215365922118</v>
      </c>
      <c r="T4" s="61">
        <f>'[1]FPL Forecast'!$J$16</f>
        <v>430.31662946668251</v>
      </c>
      <c r="U4" s="61">
        <f>'[1]FPL Forecast'!$J$17</f>
        <v>448.47817681761342</v>
      </c>
      <c r="V4" s="61">
        <f>'[1]FPL Forecast'!$J$18</f>
        <v>471.24215334110204</v>
      </c>
      <c r="W4" s="61">
        <f>'[1]FPL Forecast'!$J$19</f>
        <v>499.57457135122741</v>
      </c>
      <c r="X4" s="61">
        <f>'[1]FPL Forecast'!$J$20</f>
        <v>530.69259118881052</v>
      </c>
      <c r="Y4" s="61">
        <f>'[1]FPL Forecast'!$J$21</f>
        <v>564.75404141316426</v>
      </c>
      <c r="Z4" s="61">
        <f>'[1]FPL Forecast'!$J$22</f>
        <v>600.92460798676166</v>
      </c>
      <c r="AA4" s="61">
        <f>'[1]FPL Forecast'!$J$23</f>
        <v>639.4523430571403</v>
      </c>
      <c r="AB4" s="61">
        <f>'[1]FPL Forecast'!$J$24</f>
        <v>680.58809969835124</v>
      </c>
      <c r="AC4" s="61">
        <f>'[1]FPL Forecast'!$J$25</f>
        <v>722.31149283229638</v>
      </c>
      <c r="AD4" s="61">
        <f>'[1]FPL Forecast'!$J$26</f>
        <v>764.1190999561104</v>
      </c>
      <c r="AE4" s="61">
        <f>'[1]FPL Forecast'!$J$27</f>
        <v>806.14042637164266</v>
      </c>
      <c r="AF4" s="61">
        <f>'[1]FPL Forecast'!$J$28</f>
        <v>848.33421579782407</v>
      </c>
      <c r="AG4" s="61">
        <f>'[1]FPL Forecast'!$J$29</f>
        <v>890.91475501801187</v>
      </c>
      <c r="AH4" s="61">
        <f>'[1]FPL Forecast'!$J$30</f>
        <v>933.61008848929941</v>
      </c>
      <c r="AI4" s="61">
        <f>'[1]FPL Forecast'!$J$31</f>
        <v>976.64092492196664</v>
      </c>
      <c r="AJ4" s="61">
        <f>'[1]FPL Forecast'!$J$32</f>
        <v>1019.8428553929642</v>
      </c>
      <c r="AK4" s="61">
        <f>'[1]FPL Forecast'!$J$33</f>
        <v>1063.113902662401</v>
      </c>
      <c r="AL4" s="61">
        <f>'[1]FPL Forecast'!$J$34</f>
        <v>1106.6018056169137</v>
      </c>
      <c r="AU4" s="58"/>
      <c r="BD4" s="58"/>
      <c r="BE4" s="58"/>
      <c r="BF4" s="58"/>
      <c r="BG4" s="58"/>
      <c r="BH4" s="58"/>
      <c r="BI4" s="58"/>
      <c r="BJ4" s="58"/>
      <c r="BK4" s="58"/>
      <c r="BL4" s="58"/>
      <c r="BM4" s="58"/>
    </row>
    <row r="5" spans="1:96" s="17" customFormat="1" ht="16.5" thickTop="1" thickBot="1" x14ac:dyDescent="0.3">
      <c r="B5" s="51"/>
      <c r="C5" s="52"/>
      <c r="D5" s="53" t="s">
        <v>13</v>
      </c>
      <c r="E5" s="54">
        <f>SUM(E2:E4)</f>
        <v>1</v>
      </c>
      <c r="I5" s="96"/>
      <c r="J5" s="95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U5" s="58"/>
      <c r="BD5" s="58"/>
      <c r="BE5" s="58"/>
      <c r="BF5" s="58"/>
      <c r="BG5" s="58"/>
      <c r="BH5" s="58"/>
      <c r="BI5" s="58"/>
      <c r="BJ5" s="58"/>
      <c r="BK5" s="58"/>
      <c r="BL5" s="58"/>
      <c r="BM5" s="58"/>
    </row>
    <row r="6" spans="1:96" s="17" customFormat="1" ht="15" x14ac:dyDescent="0.25"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58"/>
      <c r="AN6" s="58"/>
      <c r="AO6" s="58"/>
      <c r="AP6" s="58"/>
      <c r="AQ6" s="58"/>
      <c r="AR6" s="58"/>
      <c r="AS6" s="58"/>
      <c r="AT6" s="58"/>
      <c r="BD6" s="58"/>
      <c r="BE6" s="58"/>
      <c r="BF6" s="58"/>
      <c r="BG6" s="58"/>
      <c r="BH6" s="58"/>
      <c r="BI6" s="58"/>
      <c r="BJ6" s="58"/>
      <c r="BK6" s="58"/>
      <c r="BL6" s="58"/>
      <c r="BM6" s="58"/>
    </row>
    <row r="7" spans="1:96" ht="15" x14ac:dyDescent="0.25">
      <c r="D7" s="13" t="s">
        <v>7</v>
      </c>
      <c r="E7" s="15">
        <v>1</v>
      </c>
      <c r="F7" s="15">
        <v>2</v>
      </c>
      <c r="G7" s="15">
        <v>3</v>
      </c>
      <c r="H7" s="15">
        <v>4</v>
      </c>
      <c r="I7" s="15">
        <v>5</v>
      </c>
      <c r="J7" s="15">
        <v>6</v>
      </c>
      <c r="K7" s="15">
        <v>7</v>
      </c>
      <c r="L7" s="15">
        <v>8</v>
      </c>
      <c r="M7" s="15">
        <v>9</v>
      </c>
      <c r="N7" s="15">
        <v>10</v>
      </c>
      <c r="O7" s="15">
        <v>11</v>
      </c>
      <c r="P7" s="15">
        <v>12</v>
      </c>
      <c r="Q7" s="15">
        <v>13</v>
      </c>
      <c r="R7" s="15">
        <v>14</v>
      </c>
      <c r="S7" s="15">
        <v>15</v>
      </c>
      <c r="T7" s="15">
        <v>16</v>
      </c>
      <c r="U7" s="15">
        <v>17</v>
      </c>
      <c r="V7" s="15">
        <v>18</v>
      </c>
      <c r="W7" s="15">
        <v>19</v>
      </c>
      <c r="X7" s="15">
        <v>20</v>
      </c>
      <c r="Y7" s="15">
        <v>21</v>
      </c>
      <c r="Z7" s="15">
        <v>22</v>
      </c>
      <c r="AA7" s="15">
        <v>23</v>
      </c>
      <c r="AB7" s="15">
        <v>24</v>
      </c>
      <c r="AC7" s="15">
        <v>25</v>
      </c>
      <c r="AD7" s="15">
        <v>26</v>
      </c>
      <c r="AE7" s="15">
        <v>27</v>
      </c>
      <c r="AF7" s="15">
        <v>28</v>
      </c>
      <c r="AH7" s="17"/>
      <c r="AI7" s="17"/>
      <c r="AJ7" s="17"/>
      <c r="AK7" s="13" t="s">
        <v>7</v>
      </c>
      <c r="AL7" s="15">
        <v>1</v>
      </c>
      <c r="AM7" s="15">
        <v>2</v>
      </c>
      <c r="AN7" s="15">
        <v>3</v>
      </c>
      <c r="AO7" s="15">
        <v>4</v>
      </c>
      <c r="AP7" s="15">
        <v>5</v>
      </c>
      <c r="AQ7" s="15">
        <v>6</v>
      </c>
      <c r="AR7" s="15">
        <v>7</v>
      </c>
      <c r="AS7" s="15">
        <v>8</v>
      </c>
      <c r="AT7" s="15">
        <v>9</v>
      </c>
      <c r="AU7" s="15">
        <v>10</v>
      </c>
      <c r="AV7" s="15">
        <v>11</v>
      </c>
      <c r="AW7" s="15">
        <v>12</v>
      </c>
      <c r="AX7" s="15">
        <v>13</v>
      </c>
      <c r="AY7" s="15">
        <v>14</v>
      </c>
      <c r="AZ7" s="15">
        <v>15</v>
      </c>
      <c r="BA7" s="15">
        <v>16</v>
      </c>
      <c r="BB7" s="15">
        <v>17</v>
      </c>
      <c r="BC7" s="15">
        <v>18</v>
      </c>
      <c r="BD7" s="15">
        <v>19</v>
      </c>
      <c r="BE7" s="15">
        <v>20</v>
      </c>
      <c r="BF7" s="15">
        <v>21</v>
      </c>
      <c r="BG7" s="15">
        <v>22</v>
      </c>
      <c r="BH7" s="15">
        <v>23</v>
      </c>
      <c r="BI7" s="15">
        <v>24</v>
      </c>
      <c r="BJ7" s="15">
        <v>25</v>
      </c>
      <c r="BK7" s="15">
        <v>26</v>
      </c>
      <c r="BL7" s="15">
        <v>27</v>
      </c>
      <c r="BM7" s="15">
        <v>28</v>
      </c>
      <c r="BN7" s="15"/>
      <c r="BO7" s="17"/>
      <c r="BP7" s="13" t="s">
        <v>7</v>
      </c>
      <c r="BQ7" s="15">
        <v>1</v>
      </c>
      <c r="BR7" s="15">
        <v>2</v>
      </c>
      <c r="BS7" s="15">
        <v>3</v>
      </c>
      <c r="BT7" s="15">
        <v>4</v>
      </c>
      <c r="BU7" s="15">
        <v>5</v>
      </c>
      <c r="BV7" s="15">
        <v>6</v>
      </c>
      <c r="BW7" s="15">
        <v>7</v>
      </c>
      <c r="BX7" s="15">
        <v>8</v>
      </c>
      <c r="BY7" s="15">
        <v>9</v>
      </c>
      <c r="BZ7" s="15">
        <v>10</v>
      </c>
      <c r="CA7" s="15">
        <v>11</v>
      </c>
      <c r="CB7" s="15">
        <v>12</v>
      </c>
      <c r="CC7" s="15">
        <v>13</v>
      </c>
      <c r="CD7" s="15">
        <v>14</v>
      </c>
      <c r="CE7" s="15">
        <v>15</v>
      </c>
      <c r="CF7" s="15">
        <v>16</v>
      </c>
      <c r="CG7" s="15">
        <v>17</v>
      </c>
      <c r="CH7" s="15">
        <v>18</v>
      </c>
      <c r="CI7" s="15">
        <v>19</v>
      </c>
      <c r="CJ7" s="15">
        <v>20</v>
      </c>
      <c r="CK7" s="15">
        <v>21</v>
      </c>
      <c r="CL7" s="15">
        <v>22</v>
      </c>
      <c r="CM7" s="15">
        <v>23</v>
      </c>
      <c r="CN7" s="15">
        <v>24</v>
      </c>
      <c r="CO7" s="15">
        <v>25</v>
      </c>
      <c r="CP7" s="15">
        <v>26</v>
      </c>
      <c r="CQ7" s="15">
        <v>27</v>
      </c>
      <c r="CR7" s="15">
        <v>28</v>
      </c>
    </row>
    <row r="8" spans="1:96" ht="18.75" x14ac:dyDescent="0.3">
      <c r="C8" s="45" t="s">
        <v>9</v>
      </c>
      <c r="D8" s="13" t="s">
        <v>8</v>
      </c>
      <c r="E8" s="16">
        <v>2013</v>
      </c>
      <c r="F8" s="16">
        <v>2014</v>
      </c>
      <c r="G8" s="16">
        <v>2015</v>
      </c>
      <c r="H8" s="16">
        <v>2016</v>
      </c>
      <c r="I8" s="16">
        <v>2017</v>
      </c>
      <c r="J8" s="16">
        <v>2018</v>
      </c>
      <c r="K8" s="16">
        <v>2019</v>
      </c>
      <c r="L8" s="16">
        <v>2020</v>
      </c>
      <c r="M8" s="16">
        <v>2021</v>
      </c>
      <c r="N8" s="16">
        <v>2022</v>
      </c>
      <c r="O8" s="16">
        <v>2023</v>
      </c>
      <c r="P8" s="16">
        <v>2024</v>
      </c>
      <c r="Q8" s="16">
        <v>2025</v>
      </c>
      <c r="R8" s="16">
        <v>2026</v>
      </c>
      <c r="S8" s="16">
        <v>2027</v>
      </c>
      <c r="T8" s="16">
        <v>2028</v>
      </c>
      <c r="U8" s="16">
        <v>2029</v>
      </c>
      <c r="V8" s="16">
        <v>2030</v>
      </c>
      <c r="W8" s="16">
        <v>2031</v>
      </c>
      <c r="X8" s="16">
        <v>2032</v>
      </c>
      <c r="Y8" s="16">
        <v>2033</v>
      </c>
      <c r="Z8" s="16">
        <v>2034</v>
      </c>
      <c r="AA8" s="16">
        <v>2035</v>
      </c>
      <c r="AB8" s="16">
        <v>2036</v>
      </c>
      <c r="AC8" s="16">
        <v>2037</v>
      </c>
      <c r="AD8" s="16">
        <v>2038</v>
      </c>
      <c r="AE8" s="16">
        <v>2039</v>
      </c>
      <c r="AF8" s="16">
        <v>2040</v>
      </c>
      <c r="AH8" s="17"/>
      <c r="AI8" s="17"/>
      <c r="AJ8" s="45" t="s">
        <v>10</v>
      </c>
      <c r="AK8" s="13" t="s">
        <v>8</v>
      </c>
      <c r="AL8" s="16">
        <v>2013</v>
      </c>
      <c r="AM8" s="16">
        <v>2014</v>
      </c>
      <c r="AN8" s="16">
        <v>2015</v>
      </c>
      <c r="AO8" s="16">
        <v>2016</v>
      </c>
      <c r="AP8" s="16">
        <v>2017</v>
      </c>
      <c r="AQ8" s="16">
        <v>2018</v>
      </c>
      <c r="AR8" s="16">
        <v>2019</v>
      </c>
      <c r="AS8" s="16">
        <v>2020</v>
      </c>
      <c r="AT8" s="16">
        <v>2021</v>
      </c>
      <c r="AU8" s="16">
        <v>2022</v>
      </c>
      <c r="AV8" s="16">
        <v>2023</v>
      </c>
      <c r="AW8" s="16">
        <v>2024</v>
      </c>
      <c r="AX8" s="16">
        <v>2025</v>
      </c>
      <c r="AY8" s="16">
        <v>2026</v>
      </c>
      <c r="AZ8" s="16">
        <v>2027</v>
      </c>
      <c r="BA8" s="16">
        <v>2028</v>
      </c>
      <c r="BB8" s="16">
        <v>2029</v>
      </c>
      <c r="BC8" s="16">
        <v>2030</v>
      </c>
      <c r="BD8" s="16">
        <v>2031</v>
      </c>
      <c r="BE8" s="16">
        <v>2032</v>
      </c>
      <c r="BF8" s="16">
        <v>2033</v>
      </c>
      <c r="BG8" s="16">
        <v>2034</v>
      </c>
      <c r="BH8" s="16">
        <v>2035</v>
      </c>
      <c r="BI8" s="16">
        <v>2036</v>
      </c>
      <c r="BJ8" s="16">
        <v>2037</v>
      </c>
      <c r="BK8" s="16">
        <v>2038</v>
      </c>
      <c r="BL8" s="16">
        <v>2039</v>
      </c>
      <c r="BM8" s="16">
        <v>2040</v>
      </c>
      <c r="BN8" s="15"/>
      <c r="BO8" s="45" t="s">
        <v>11</v>
      </c>
      <c r="BP8" s="13" t="s">
        <v>8</v>
      </c>
      <c r="BQ8" s="16">
        <v>2013</v>
      </c>
      <c r="BR8" s="16">
        <v>2014</v>
      </c>
      <c r="BS8" s="16">
        <v>2015</v>
      </c>
      <c r="BT8" s="16">
        <v>2016</v>
      </c>
      <c r="BU8" s="16">
        <v>2017</v>
      </c>
      <c r="BV8" s="16">
        <v>2018</v>
      </c>
      <c r="BW8" s="16">
        <v>2019</v>
      </c>
      <c r="BX8" s="16">
        <v>2020</v>
      </c>
      <c r="BY8" s="16">
        <v>2021</v>
      </c>
      <c r="BZ8" s="16">
        <v>2022</v>
      </c>
      <c r="CA8" s="16">
        <v>2023</v>
      </c>
      <c r="CB8" s="16">
        <v>2024</v>
      </c>
      <c r="CC8" s="16">
        <v>2025</v>
      </c>
      <c r="CD8" s="16">
        <v>2026</v>
      </c>
      <c r="CE8" s="16">
        <v>2027</v>
      </c>
      <c r="CF8" s="16">
        <v>2028</v>
      </c>
      <c r="CG8" s="16">
        <v>2029</v>
      </c>
      <c r="CH8" s="16">
        <v>2030</v>
      </c>
      <c r="CI8" s="16">
        <v>2031</v>
      </c>
      <c r="CJ8" s="16">
        <v>2032</v>
      </c>
      <c r="CK8" s="16">
        <v>2033</v>
      </c>
      <c r="CL8" s="16">
        <v>2034</v>
      </c>
      <c r="CM8" s="16">
        <v>2035</v>
      </c>
      <c r="CN8" s="16">
        <v>2036</v>
      </c>
      <c r="CO8" s="16">
        <v>2037</v>
      </c>
      <c r="CP8" s="16">
        <v>2038</v>
      </c>
      <c r="CQ8" s="16">
        <v>2039</v>
      </c>
      <c r="CR8" s="16">
        <v>2040</v>
      </c>
    </row>
    <row r="9" spans="1:96" s="58" customFormat="1" ht="15" x14ac:dyDescent="0.25">
      <c r="C9" s="59" t="s">
        <v>18</v>
      </c>
      <c r="D9" s="13"/>
      <c r="E9" s="19">
        <v>5.9693682570479467</v>
      </c>
      <c r="F9" s="19">
        <v>6.2965962354904415</v>
      </c>
      <c r="G9" s="19">
        <f>F9*1.02</f>
        <v>6.4225281602002502</v>
      </c>
      <c r="H9" s="19">
        <f t="shared" ref="H9:N9" si="12">G9*1.02</f>
        <v>6.5509787234042554</v>
      </c>
      <c r="I9" s="19">
        <f t="shared" si="12"/>
        <v>6.6819982978723402</v>
      </c>
      <c r="J9" s="19">
        <f t="shared" si="12"/>
        <v>6.8156382638297872</v>
      </c>
      <c r="K9" s="19">
        <f t="shared" si="12"/>
        <v>6.9519510291063833</v>
      </c>
      <c r="L9" s="19">
        <f t="shared" si="12"/>
        <v>7.0909900496885108</v>
      </c>
      <c r="M9" s="19">
        <f t="shared" si="12"/>
        <v>7.2328098506822815</v>
      </c>
      <c r="N9" s="19">
        <f t="shared" si="12"/>
        <v>7.3774660476959273</v>
      </c>
      <c r="O9" s="19">
        <f>N9*1.02</f>
        <v>7.5250153686498455</v>
      </c>
      <c r="P9" s="19">
        <f>O9*1.02</f>
        <v>7.6755156760228429</v>
      </c>
      <c r="Q9" s="19">
        <f>P9*1.02</f>
        <v>7.8290259895433003</v>
      </c>
      <c r="R9" s="19">
        <f t="shared" ref="R9:V9" si="13">Q9*1.02</f>
        <v>7.9856065093341666</v>
      </c>
      <c r="S9" s="19">
        <f t="shared" si="13"/>
        <v>8.1453186395208501</v>
      </c>
      <c r="T9" s="19">
        <f t="shared" si="13"/>
        <v>8.3082250123112669</v>
      </c>
      <c r="U9" s="19">
        <f t="shared" si="13"/>
        <v>8.474389512557492</v>
      </c>
      <c r="V9" s="19">
        <f t="shared" si="13"/>
        <v>8.643877302808642</v>
      </c>
      <c r="W9" s="19">
        <f t="shared" ref="W9" si="14">V9*1.02</f>
        <v>8.8167548488648144</v>
      </c>
      <c r="X9" s="19">
        <f t="shared" ref="X9" si="15">W9*1.02</f>
        <v>8.9930899458421116</v>
      </c>
      <c r="Y9" s="19">
        <f t="shared" ref="Y9" si="16">X9*1.02</f>
        <v>9.1729517447589544</v>
      </c>
      <c r="Z9" s="19">
        <f t="shared" ref="Z9" si="17">Y9*1.02</f>
        <v>9.3564107796541336</v>
      </c>
      <c r="AA9" s="19">
        <f t="shared" ref="AA9" si="18">Z9*1.02</f>
        <v>9.5435389952472161</v>
      </c>
      <c r="AB9" s="19">
        <f t="shared" ref="AB9" si="19">AA9*1.02</f>
        <v>9.7344097751521605</v>
      </c>
      <c r="AC9" s="19">
        <f t="shared" ref="AC9" si="20">AB9*1.02</f>
        <v>9.9290979706552047</v>
      </c>
      <c r="AD9" s="19">
        <f t="shared" ref="AD9" si="21">AC9*1.02</f>
        <v>10.127679930068309</v>
      </c>
      <c r="AE9" s="19">
        <f t="shared" ref="AE9" si="22">AD9*1.02</f>
        <v>10.330233528669675</v>
      </c>
      <c r="AF9" s="19">
        <f t="shared" ref="AF9" si="23">AE9*1.02</f>
        <v>10.536838199243068</v>
      </c>
      <c r="AJ9" s="59" t="s">
        <v>18</v>
      </c>
      <c r="AK9" s="13"/>
      <c r="AL9" s="20">
        <v>7.96</v>
      </c>
      <c r="AM9" s="20">
        <v>8.4700000000000006</v>
      </c>
      <c r="AN9" s="19">
        <f t="shared" ref="AN9:AW9" si="24">AM9*1.02</f>
        <v>8.6394000000000002</v>
      </c>
      <c r="AO9" s="19">
        <f t="shared" si="24"/>
        <v>8.8121880000000008</v>
      </c>
      <c r="AP9" s="19">
        <f t="shared" si="24"/>
        <v>8.988431760000001</v>
      </c>
      <c r="AQ9" s="19">
        <f t="shared" si="24"/>
        <v>9.1682003952000013</v>
      </c>
      <c r="AR9" s="19">
        <f t="shared" si="24"/>
        <v>9.3515644031040015</v>
      </c>
      <c r="AS9" s="19">
        <f t="shared" si="24"/>
        <v>9.5385956911660816</v>
      </c>
      <c r="AT9" s="19">
        <f t="shared" si="24"/>
        <v>9.7293676049894042</v>
      </c>
      <c r="AU9" s="19">
        <f t="shared" si="24"/>
        <v>9.9239549570891921</v>
      </c>
      <c r="AV9" s="19">
        <f t="shared" si="24"/>
        <v>10.122434056230976</v>
      </c>
      <c r="AW9" s="19">
        <f t="shared" si="24"/>
        <v>10.324882737355596</v>
      </c>
      <c r="AX9" s="19">
        <f t="shared" ref="AX9" si="25">AW9*1.02</f>
        <v>10.531380392102708</v>
      </c>
      <c r="AY9" s="19">
        <f t="shared" ref="AY9" si="26">AX9*1.02</f>
        <v>10.742007999944763</v>
      </c>
      <c r="AZ9" s="19">
        <f t="shared" ref="AZ9" si="27">AY9*1.02</f>
        <v>10.956848159943657</v>
      </c>
      <c r="BA9" s="19">
        <f t="shared" ref="BA9" si="28">AZ9*1.02</f>
        <v>11.175985123142532</v>
      </c>
      <c r="BB9" s="19">
        <f t="shared" ref="BB9" si="29">BA9*1.02</f>
        <v>11.399504825605382</v>
      </c>
      <c r="BC9" s="19">
        <f t="shared" ref="BC9" si="30">BB9*1.02</f>
        <v>11.62749492211749</v>
      </c>
      <c r="BD9" s="19">
        <f t="shared" ref="BD9" si="31">BC9*1.02</f>
        <v>11.860044820559841</v>
      </c>
      <c r="BE9" s="19">
        <f t="shared" ref="BE9" si="32">BD9*1.02</f>
        <v>12.097245716971038</v>
      </c>
      <c r="BF9" s="19">
        <f t="shared" ref="BF9" si="33">BE9*1.02</f>
        <v>12.339190631310458</v>
      </c>
      <c r="BG9" s="19">
        <f t="shared" ref="BG9" si="34">BF9*1.02</f>
        <v>12.585974443936667</v>
      </c>
      <c r="BH9" s="19">
        <f t="shared" ref="BH9" si="35">BG9*1.02</f>
        <v>12.837693932815402</v>
      </c>
      <c r="BI9" s="19">
        <f t="shared" ref="BI9" si="36">BH9*1.02</f>
        <v>13.09444781147171</v>
      </c>
      <c r="BJ9" s="19">
        <f t="shared" ref="BJ9" si="37">BI9*1.02</f>
        <v>13.356336767701144</v>
      </c>
      <c r="BK9" s="19">
        <f t="shared" ref="BK9" si="38">BJ9*1.02</f>
        <v>13.623463503055167</v>
      </c>
      <c r="BL9" s="19">
        <f t="shared" ref="BL9" si="39">BK9*1.02</f>
        <v>13.89593277311627</v>
      </c>
      <c r="BM9" s="19">
        <f t="shared" ref="BM9" si="40">BL9*1.02</f>
        <v>14.173851428578596</v>
      </c>
      <c r="BN9" s="19"/>
      <c r="BO9" s="59" t="s">
        <v>18</v>
      </c>
      <c r="BP9" s="13"/>
      <c r="BQ9" s="19">
        <v>58</v>
      </c>
      <c r="BR9" s="19">
        <f>BQ9*1.02</f>
        <v>59.160000000000004</v>
      </c>
      <c r="BS9" s="19">
        <f t="shared" ref="BS9:CB9" si="41">BR9*1.02</f>
        <v>60.343200000000003</v>
      </c>
      <c r="BT9" s="19">
        <f t="shared" si="41"/>
        <v>61.550064000000006</v>
      </c>
      <c r="BU9" s="19">
        <f t="shared" si="41"/>
        <v>62.781065280000007</v>
      </c>
      <c r="BV9" s="19">
        <f t="shared" si="41"/>
        <v>64.036686585600009</v>
      </c>
      <c r="BW9" s="19">
        <f t="shared" si="41"/>
        <v>65.317420317312013</v>
      </c>
      <c r="BX9" s="19">
        <f t="shared" si="41"/>
        <v>66.623768723658259</v>
      </c>
      <c r="BY9" s="19">
        <f t="shared" si="41"/>
        <v>67.956244098131421</v>
      </c>
      <c r="BZ9" s="19">
        <f t="shared" si="41"/>
        <v>69.31536898009405</v>
      </c>
      <c r="CA9" s="19">
        <f t="shared" si="41"/>
        <v>70.701676359695938</v>
      </c>
      <c r="CB9" s="19">
        <f t="shared" si="41"/>
        <v>72.11570988688986</v>
      </c>
      <c r="CC9" s="19">
        <f t="shared" ref="CC9" si="42">CB9*1.02</f>
        <v>73.558024084627661</v>
      </c>
      <c r="CD9" s="19">
        <f t="shared" ref="CD9" si="43">CC9*1.02</f>
        <v>75.029184566320211</v>
      </c>
      <c r="CE9" s="19">
        <f t="shared" ref="CE9" si="44">CD9*1.02</f>
        <v>76.529768257646623</v>
      </c>
      <c r="CF9" s="19">
        <f t="shared" ref="CF9" si="45">CE9*1.02</f>
        <v>78.060363622799557</v>
      </c>
      <c r="CG9" s="19">
        <f t="shared" ref="CG9" si="46">CF9*1.02</f>
        <v>79.621570895255545</v>
      </c>
      <c r="CH9" s="19">
        <f t="shared" ref="CH9" si="47">CG9*1.02</f>
        <v>81.214002313160663</v>
      </c>
      <c r="CI9" s="19">
        <f t="shared" ref="CI9" si="48">CH9*1.02</f>
        <v>82.838282359423872</v>
      </c>
      <c r="CJ9" s="19">
        <f t="shared" ref="CJ9" si="49">CI9*1.02</f>
        <v>84.49504800661235</v>
      </c>
      <c r="CK9" s="19">
        <f t="shared" ref="CK9" si="50">CJ9*1.02</f>
        <v>86.184948966744599</v>
      </c>
      <c r="CL9" s="19">
        <f t="shared" ref="CL9" si="51">CK9*1.02</f>
        <v>87.908647946079498</v>
      </c>
      <c r="CM9" s="19">
        <f t="shared" ref="CM9" si="52">CL9*1.02</f>
        <v>89.666820905001089</v>
      </c>
      <c r="CN9" s="19">
        <f t="shared" ref="CN9" si="53">CM9*1.02</f>
        <v>91.460157323101114</v>
      </c>
      <c r="CO9" s="19">
        <f t="shared" ref="CO9" si="54">CN9*1.02</f>
        <v>93.289360469563135</v>
      </c>
      <c r="CP9" s="19">
        <f t="shared" ref="CP9" si="55">CO9*1.02</f>
        <v>95.155147678954393</v>
      </c>
      <c r="CQ9" s="19">
        <f t="shared" ref="CQ9" si="56">CP9*1.02</f>
        <v>97.058250632533486</v>
      </c>
      <c r="CR9" s="19">
        <f t="shared" ref="CR9" si="57">CQ9*1.02</f>
        <v>98.999415645184158</v>
      </c>
    </row>
    <row r="10" spans="1:96" s="58" customFormat="1" ht="15" x14ac:dyDescent="0.25">
      <c r="C10" s="59" t="s">
        <v>19</v>
      </c>
      <c r="D10" s="13"/>
      <c r="E10" s="61">
        <f>E9*8760*E16</f>
        <v>7843.7498897610012</v>
      </c>
      <c r="F10" s="61">
        <f>F9*8760*F16</f>
        <v>8356.4647279687833</v>
      </c>
      <c r="G10" s="61">
        <f>G9*8760*G16</f>
        <v>8608.8299627534398</v>
      </c>
      <c r="H10" s="63">
        <f>H9*8784*H16</f>
        <v>8893.1147553755218</v>
      </c>
      <c r="I10" s="61">
        <f>I9*8760*I16</f>
        <v>9136.654889782978</v>
      </c>
      <c r="J10" s="61">
        <f>J9*8760*J16</f>
        <v>9412.5818674544244</v>
      </c>
      <c r="K10" s="61">
        <f>K9*8760*K16</f>
        <v>9696.8418398515478</v>
      </c>
      <c r="L10" s="63">
        <f>L9*8784*L16</f>
        <v>10017.055467424421</v>
      </c>
      <c r="M10" s="61">
        <f>M9*8760*M16</f>
        <v>10291.3749946102</v>
      </c>
      <c r="N10" s="61">
        <f>N9*8760*N16</f>
        <v>10602.174519447428</v>
      </c>
      <c r="O10" s="61">
        <f>O9*8760*O16</f>
        <v>10922.360189934741</v>
      </c>
      <c r="P10" s="63">
        <f>P9*8784*P16</f>
        <v>11283.043455253428</v>
      </c>
      <c r="Q10" s="82">
        <f>Q9*8760*Q16</f>
        <v>11592.032374794428</v>
      </c>
      <c r="R10" s="82">
        <f t="shared" ref="R10:S10" si="58">R9*8760*R16</f>
        <v>11942.111752513219</v>
      </c>
      <c r="S10" s="82">
        <f t="shared" si="58"/>
        <v>12302.763527439121</v>
      </c>
      <c r="T10" s="63">
        <f t="shared" ref="T10" si="59">T9*8784*T16</f>
        <v>12709.03111469646</v>
      </c>
      <c r="U10" s="82">
        <f>U9*8760*U16</f>
        <v>13057.071056944007</v>
      </c>
      <c r="V10" s="82">
        <f>V9*8760*V16</f>
        <v>13451.394602863718</v>
      </c>
      <c r="W10" s="82">
        <f>W9*8760*W16</f>
        <v>13857.626719870203</v>
      </c>
      <c r="X10" s="63">
        <f t="shared" ref="X10" si="60">X9*8784*X16</f>
        <v>14315.23972365086</v>
      </c>
      <c r="Y10" s="82">
        <f t="shared" ref="Y10:AE10" si="61">Y9*8760*Y16</f>
        <v>14707.266083623956</v>
      </c>
      <c r="Z10" s="82">
        <f t="shared" si="61"/>
        <v>15151.425519349399</v>
      </c>
      <c r="AA10" s="82">
        <f t="shared" si="61"/>
        <v>15608.998570033751</v>
      </c>
      <c r="AB10" s="63">
        <f t="shared" ref="AB10" si="62">AB9*8784*AB16</f>
        <v>16124.446190757946</v>
      </c>
      <c r="AC10" s="82">
        <f t="shared" si="61"/>
        <v>16566.018114719605</v>
      </c>
      <c r="AD10" s="82">
        <f t="shared" si="61"/>
        <v>17066.311861784139</v>
      </c>
      <c r="AE10" s="82">
        <f t="shared" si="61"/>
        <v>17581.714480010018</v>
      </c>
      <c r="AF10" s="63">
        <f t="shared" ref="AF10" si="63">AF9*8784*AF16</f>
        <v>18162.306044312638</v>
      </c>
      <c r="AJ10" s="59" t="s">
        <v>19</v>
      </c>
      <c r="AK10" s="13"/>
      <c r="AL10" s="61">
        <f>AL9*8760*AL16</f>
        <v>11156.736000000001</v>
      </c>
      <c r="AM10" s="61">
        <f t="shared" ref="AM10" si="64">AM9*8760*AM16</f>
        <v>11990.267520000001</v>
      </c>
      <c r="AN10" s="61">
        <f t="shared" ref="AN10" si="65">AN9*8760*AN16</f>
        <v>12352.373599103999</v>
      </c>
      <c r="AO10" s="63">
        <f>AO9*8784*AO16</f>
        <v>12760.27943325392</v>
      </c>
      <c r="AP10" s="61">
        <f t="shared" ref="AP10" si="66">AP9*8760*AP16</f>
        <v>13109.722823307209</v>
      </c>
      <c r="AQ10" s="61">
        <f t="shared" ref="AQ10" si="67">AQ9*8760*AQ16</f>
        <v>13505.636452571089</v>
      </c>
      <c r="AR10" s="61">
        <f t="shared" ref="AR10" si="68">AR9*8760*AR16</f>
        <v>13913.506673438736</v>
      </c>
      <c r="AS10" s="63">
        <f>AS9*8784*AS16</f>
        <v>14372.964971072413</v>
      </c>
      <c r="AT10" s="61">
        <f t="shared" ref="AT10" si="69">AT9*8760*AT16</f>
        <v>14766.572151140881</v>
      </c>
      <c r="AU10" s="61">
        <f t="shared" ref="AU10" si="70">AU9*8760*AU16</f>
        <v>15212.522630105335</v>
      </c>
      <c r="AV10" s="61">
        <f t="shared" ref="AV10:BC10" si="71">AV9*8760*AV16</f>
        <v>15671.940813534517</v>
      </c>
      <c r="AW10" s="63">
        <f>AW9*8784*AW16</f>
        <v>16189.466942339157</v>
      </c>
      <c r="AX10" s="61">
        <f t="shared" si="71"/>
        <v>16632.819475571578</v>
      </c>
      <c r="AY10" s="61">
        <f t="shared" si="71"/>
        <v>17135.130623733839</v>
      </c>
      <c r="AZ10" s="61">
        <f t="shared" si="71"/>
        <v>17652.611568570603</v>
      </c>
      <c r="BA10" s="63">
        <f t="shared" ref="BA10" si="72">BA9*8784*BA16</f>
        <v>18235.544329552238</v>
      </c>
      <c r="BB10" s="61">
        <f t="shared" si="71"/>
        <v>18734.929195167268</v>
      </c>
      <c r="BC10" s="61">
        <f t="shared" si="71"/>
        <v>19300.72405686132</v>
      </c>
      <c r="BD10" s="61">
        <f t="shared" ref="BD10:BL10" si="73">BD9*8760*BD16</f>
        <v>19883.605923378531</v>
      </c>
      <c r="BE10" s="63">
        <f t="shared" ref="BE10" si="74">BE9*8784*BE16</f>
        <v>20540.211619037895</v>
      </c>
      <c r="BF10" s="61">
        <f t="shared" si="73"/>
        <v>21102.710365096958</v>
      </c>
      <c r="BG10" s="61">
        <f t="shared" si="73"/>
        <v>21740.012218122883</v>
      </c>
      <c r="BH10" s="61">
        <f t="shared" si="73"/>
        <v>22396.560587110198</v>
      </c>
      <c r="BI10" s="63">
        <f t="shared" ref="BI10" si="75">BI9*8784*BI16</f>
        <v>23136.150242092546</v>
      </c>
      <c r="BJ10" s="61">
        <f t="shared" si="73"/>
        <v>23769.739405689525</v>
      </c>
      <c r="BK10" s="61">
        <f t="shared" si="73"/>
        <v>24487.585535741349</v>
      </c>
      <c r="BL10" s="61">
        <f t="shared" si="73"/>
        <v>25227.110618920738</v>
      </c>
      <c r="BM10" s="63">
        <f t="shared" ref="BM10" si="76">BM9*8784*BM16</f>
        <v>26060.172015391901</v>
      </c>
      <c r="BN10" s="63"/>
      <c r="BO10" s="59" t="s">
        <v>19</v>
      </c>
      <c r="BP10" s="13"/>
      <c r="BQ10" s="61">
        <f>BQ9*8760*BQ16</f>
        <v>86373.6</v>
      </c>
      <c r="BR10" s="61">
        <f t="shared" ref="BR10" si="77">BR9*8760*BR16</f>
        <v>88982.08272000002</v>
      </c>
      <c r="BS10" s="61">
        <f t="shared" ref="BS10" si="78">BS9*8760*BS16</f>
        <v>91669.341618144012</v>
      </c>
      <c r="BT10" s="63">
        <f>BT9*8784*BT16</f>
        <v>94696.489312368169</v>
      </c>
      <c r="BU10" s="61">
        <f t="shared" ref="BU10" si="79">BU9*8760*BU16</f>
        <v>97289.775958209328</v>
      </c>
      <c r="BV10" s="61">
        <f t="shared" ref="BV10" si="80">BV9*8760*BV16</f>
        <v>100227.92719214727</v>
      </c>
      <c r="BW10" s="61">
        <f t="shared" ref="BW10" si="81">BW9*8760*BW16</f>
        <v>103254.81059335012</v>
      </c>
      <c r="BX10" s="63">
        <f>BX9*8784*BX16</f>
        <v>106664.53904004539</v>
      </c>
      <c r="BY10" s="61">
        <f t="shared" ref="BY10" si="82">BY9*8760*BY16</f>
        <v>109585.57367064203</v>
      </c>
      <c r="BZ10" s="61">
        <f t="shared" ref="BZ10" si="83">BZ9*8760*BZ16</f>
        <v>112895.05799549543</v>
      </c>
      <c r="CA10" s="61">
        <f>CA9*8760*CA16</f>
        <v>116304.4887469594</v>
      </c>
      <c r="CB10" s="63">
        <f>CB9*8784*CB16</f>
        <v>120145.14974357546</v>
      </c>
      <c r="CC10" s="61">
        <f>CC9*8760*CC16</f>
        <v>123435.35421319255</v>
      </c>
      <c r="CD10" s="61">
        <f>CD9*8760*CD16</f>
        <v>127163.10191043097</v>
      </c>
      <c r="CE10" s="61">
        <f>CE9*8760*CE16</f>
        <v>131003.42758812598</v>
      </c>
      <c r="CF10" s="63">
        <f t="shared" ref="CF10" si="84">CF9*8784*CF16</f>
        <v>135329.48378923611</v>
      </c>
      <c r="CG10" s="61">
        <f>CG9*8760*CG16</f>
        <v>139035.51498054626</v>
      </c>
      <c r="CH10" s="61">
        <f>CH9*8760*CH16</f>
        <v>143234.38753295876</v>
      </c>
      <c r="CI10" s="61">
        <f t="shared" ref="CI10:CQ10" si="85">CI9*8760*CI16</f>
        <v>147560.06603645414</v>
      </c>
      <c r="CJ10" s="63">
        <f t="shared" ref="CJ10" si="86">CJ9*8784*CJ16</f>
        <v>152432.86326371599</v>
      </c>
      <c r="CK10" s="61">
        <f t="shared" si="85"/>
        <v>156607.27470768383</v>
      </c>
      <c r="CL10" s="61">
        <f t="shared" si="85"/>
        <v>161336.81440385594</v>
      </c>
      <c r="CM10" s="61">
        <f t="shared" si="85"/>
        <v>166209.18619885235</v>
      </c>
      <c r="CN10" s="63">
        <f t="shared" ref="CN10" si="87">CN9*8784*CN16</f>
        <v>171697.82335800855</v>
      </c>
      <c r="CO10" s="61">
        <f t="shared" si="85"/>
        <v>176399.81047144387</v>
      </c>
      <c r="CP10" s="61">
        <f t="shared" si="85"/>
        <v>181727.08474768142</v>
      </c>
      <c r="CQ10" s="61">
        <f t="shared" si="85"/>
        <v>187215.24270706144</v>
      </c>
      <c r="CR10" s="63">
        <f t="shared" ref="CR10" si="88">CR9*8784*CR16</f>
        <v>193397.55164787444</v>
      </c>
    </row>
    <row r="11" spans="1:96" s="58" customFormat="1" ht="15" x14ac:dyDescent="0.25">
      <c r="C11" s="59" t="s">
        <v>20</v>
      </c>
      <c r="D11" s="13"/>
      <c r="E11" s="61">
        <f>(E52*1000)/E10</f>
        <v>1733.4918939090339</v>
      </c>
      <c r="F11" s="61">
        <f>(F52*1000)/F10</f>
        <v>2392.2758234709831</v>
      </c>
      <c r="G11" s="61">
        <f t="shared" ref="G11:N11" si="89">(G52*1000)/G10</f>
        <v>3634.5046123727284</v>
      </c>
      <c r="H11" s="61">
        <f t="shared" si="89"/>
        <v>5340.4682667784145</v>
      </c>
      <c r="I11" s="61">
        <f t="shared" si="89"/>
        <v>9044.0469638348823</v>
      </c>
      <c r="J11" s="61">
        <f t="shared" si="89"/>
        <v>14185.811345641012</v>
      </c>
      <c r="K11" s="61">
        <f t="shared" si="89"/>
        <v>21141.613003063649</v>
      </c>
      <c r="L11" s="61">
        <f t="shared" si="89"/>
        <v>30004.848307577053</v>
      </c>
      <c r="M11" s="61">
        <f t="shared" si="89"/>
        <v>40792.101524959944</v>
      </c>
      <c r="N11" s="61">
        <f t="shared" si="89"/>
        <v>43456.765814733553</v>
      </c>
      <c r="O11" s="61">
        <f t="shared" ref="O11:V11" si="90">(O52*1000)/O10</f>
        <v>43674.392259003282</v>
      </c>
      <c r="P11" s="61">
        <f t="shared" si="90"/>
        <v>44068.24027085719</v>
      </c>
      <c r="Q11" s="61">
        <f t="shared" si="90"/>
        <v>44988.453408034678</v>
      </c>
      <c r="R11" s="61">
        <f t="shared" si="90"/>
        <v>45905.281428917995</v>
      </c>
      <c r="S11" s="61">
        <f t="shared" si="90"/>
        <v>46972.333447220262</v>
      </c>
      <c r="T11" s="61">
        <f t="shared" si="90"/>
        <v>47963.171299890404</v>
      </c>
      <c r="U11" s="61">
        <f t="shared" si="90"/>
        <v>49301.534046631794</v>
      </c>
      <c r="V11" s="61">
        <f t="shared" si="90"/>
        <v>50621.315801986595</v>
      </c>
      <c r="W11" s="61">
        <f>(W52*1000)/W10</f>
        <v>51849.581673805493</v>
      </c>
      <c r="X11" s="61">
        <f t="shared" ref="X11:AE11" si="91">(X52*1000)/X10</f>
        <v>52807.828504728932</v>
      </c>
      <c r="Y11" s="61">
        <f t="shared" si="91"/>
        <v>53950.351297193054</v>
      </c>
      <c r="Z11" s="61">
        <f t="shared" si="91"/>
        <v>54854.389554557398</v>
      </c>
      <c r="AA11" s="61">
        <f t="shared" si="91"/>
        <v>55692.070096518721</v>
      </c>
      <c r="AB11" s="61">
        <f t="shared" si="91"/>
        <v>56307.720161807731</v>
      </c>
      <c r="AC11" s="61">
        <f t="shared" si="91"/>
        <v>57167.063363524299</v>
      </c>
      <c r="AD11" s="61">
        <f t="shared" si="91"/>
        <v>57802.865848019777</v>
      </c>
      <c r="AE11" s="61">
        <f t="shared" si="91"/>
        <v>58364.401374749832</v>
      </c>
      <c r="AF11" s="61">
        <f>(AF52*1000)/AF10</f>
        <v>58717.757568094996</v>
      </c>
      <c r="AJ11" s="59" t="s">
        <v>20</v>
      </c>
      <c r="AK11" s="13"/>
      <c r="AL11" s="61">
        <f>(AL52*1000)/AL10</f>
        <v>297.67444117073819</v>
      </c>
      <c r="AM11" s="61">
        <f t="shared" ref="AM11" si="92">(AM52*1000)/AM10</f>
        <v>344.17954450169378</v>
      </c>
      <c r="AN11" s="61">
        <f t="shared" ref="AN11" si="93">(AN52*1000)/AN10</f>
        <v>423.8461736779966</v>
      </c>
      <c r="AO11" s="61">
        <f t="shared" ref="AO11" si="94">(AO52*1000)/AO10</f>
        <v>496.72524385146545</v>
      </c>
      <c r="AP11" s="61">
        <f t="shared" ref="AP11" si="95">(AP52*1000)/AP10</f>
        <v>664.14328311603572</v>
      </c>
      <c r="AQ11" s="61">
        <f t="shared" ref="AQ11" si="96">(AQ52*1000)/AQ10</f>
        <v>862.97262516977651</v>
      </c>
      <c r="AR11" s="61">
        <f t="shared" ref="AR11" si="97">(AR52*1000)/AR10</f>
        <v>1056.0288182424611</v>
      </c>
      <c r="AS11" s="61">
        <f t="shared" ref="AS11" si="98">(AS52*1000)/AS10</f>
        <v>1317.4280926945178</v>
      </c>
      <c r="AT11" s="61">
        <f t="shared" ref="AT11" si="99">(AT52*1000)/AT10</f>
        <v>1643.0901259308291</v>
      </c>
      <c r="AU11" s="61">
        <f t="shared" ref="AU11" si="100">(AU52*1000)/AU10</f>
        <v>1660.3449062152476</v>
      </c>
      <c r="AV11" s="61">
        <f t="shared" ref="AV11" si="101">(AV52*1000)/AV10</f>
        <v>1699.5446160568292</v>
      </c>
      <c r="AW11" s="61">
        <f>(AW52*1000)/AW10</f>
        <v>1767.1072972168424</v>
      </c>
      <c r="AX11" s="61">
        <f t="shared" ref="AX11:BC11" si="102">(AX52*1000)/AX10</f>
        <v>1888.5724432375303</v>
      </c>
      <c r="AY11" s="61">
        <f t="shared" si="102"/>
        <v>2019.2320982063281</v>
      </c>
      <c r="AZ11" s="61">
        <f t="shared" si="102"/>
        <v>2159.4171121980098</v>
      </c>
      <c r="BA11" s="61">
        <f t="shared" si="102"/>
        <v>2300.3698644976357</v>
      </c>
      <c r="BB11" s="61">
        <f>(BB52*1000)/BB10</f>
        <v>2457.321449950698</v>
      </c>
      <c r="BC11" s="61">
        <f t="shared" si="102"/>
        <v>2610.7389457919671</v>
      </c>
      <c r="BD11" s="61">
        <f t="shared" ref="BD11:BM11" si="103">(BD52*1000)/BD10</f>
        <v>2760.9316861860648</v>
      </c>
      <c r="BE11" s="61">
        <f t="shared" si="103"/>
        <v>2899.7593162036142</v>
      </c>
      <c r="BF11" s="61">
        <f t="shared" si="103"/>
        <v>3047.6808964204711</v>
      </c>
      <c r="BG11" s="61">
        <f t="shared" si="103"/>
        <v>3181.2993463360685</v>
      </c>
      <c r="BH11" s="61">
        <f t="shared" si="103"/>
        <v>3308.675192382063</v>
      </c>
      <c r="BI11" s="61">
        <f t="shared" si="103"/>
        <v>3419.0214853146035</v>
      </c>
      <c r="BJ11" s="61">
        <f t="shared" si="103"/>
        <v>3540.5455203726628</v>
      </c>
      <c r="BK11" s="61">
        <f t="shared" si="103"/>
        <v>3645.7804066382014</v>
      </c>
      <c r="BL11" s="61">
        <f t="shared" si="103"/>
        <v>3744.1264987972982</v>
      </c>
      <c r="BM11" s="61">
        <f t="shared" si="103"/>
        <v>3825.6463293735233</v>
      </c>
      <c r="BN11" s="61"/>
      <c r="BO11" s="59" t="s">
        <v>20</v>
      </c>
      <c r="BP11" s="13"/>
      <c r="BQ11" s="61">
        <f>(BQ52*1000)/BQ10</f>
        <v>177.8288094225413</v>
      </c>
      <c r="BR11" s="61">
        <f>(BR52*1000)/BR10</f>
        <v>216.03722635969186</v>
      </c>
      <c r="BS11" s="61">
        <f t="shared" ref="BS11" si="104">(BS52*1000)/BS10</f>
        <v>267.68992681417791</v>
      </c>
      <c r="BT11" s="61">
        <f t="shared" ref="BT11" si="105">(BT52*1000)/BT10</f>
        <v>314.96845439063969</v>
      </c>
      <c r="BU11" s="61">
        <f t="shared" ref="BU11" si="106">(BU52*1000)/BU10</f>
        <v>423.25233626729573</v>
      </c>
      <c r="BV11" s="61">
        <f t="shared" ref="BV11" si="107">(BV52*1000)/BV10</f>
        <v>551.82759188241994</v>
      </c>
      <c r="BW11" s="61">
        <f t="shared" ref="BW11" si="108">(BW52*1000)/BW10</f>
        <v>676.66859546184025</v>
      </c>
      <c r="BX11" s="61">
        <f t="shared" ref="BX11" si="109">(BX52*1000)/BX10</f>
        <v>845.64627776125633</v>
      </c>
      <c r="BY11" s="61">
        <f t="shared" ref="BY11" si="110">(BY52*1000)/BY10</f>
        <v>1056.0849321203991</v>
      </c>
      <c r="BZ11" s="61">
        <f t="shared" ref="BZ11" si="111">(BZ52*1000)/BZ10</f>
        <v>1067.3924512588571</v>
      </c>
      <c r="CA11" s="61">
        <f>(CA52*1000)/CA10</f>
        <v>1092.8641684961242</v>
      </c>
      <c r="CB11" s="61">
        <f>(CB52*1000)/CB10</f>
        <v>1136.6563819693743</v>
      </c>
      <c r="CC11" s="61">
        <f t="shared" ref="CC11:CH11" si="112">(CC52*1000)/CC10</f>
        <v>1215.2242708289441</v>
      </c>
      <c r="CD11" s="61">
        <f t="shared" si="112"/>
        <v>1299.7359201266627</v>
      </c>
      <c r="CE11" s="61">
        <f t="shared" si="112"/>
        <v>1390.3931695527692</v>
      </c>
      <c r="CF11" s="61">
        <f t="shared" si="112"/>
        <v>1481.5517913969929</v>
      </c>
      <c r="CG11" s="61">
        <f t="shared" si="112"/>
        <v>1583.015452762975</v>
      </c>
      <c r="CH11" s="61">
        <f t="shared" si="112"/>
        <v>1682.2031103700901</v>
      </c>
      <c r="CI11" s="61">
        <f t="shared" ref="CI11:CR11" si="113">(CI52*1000)/CI10</f>
        <v>1779.3042417904705</v>
      </c>
      <c r="CJ11" s="61">
        <f t="shared" si="113"/>
        <v>1869.0718150797732</v>
      </c>
      <c r="CK11" s="61">
        <f t="shared" si="113"/>
        <v>1964.6892364622013</v>
      </c>
      <c r="CL11" s="61">
        <f t="shared" si="113"/>
        <v>2051.0762947466033</v>
      </c>
      <c r="CM11" s="61">
        <f t="shared" si="113"/>
        <v>2133.4287555949081</v>
      </c>
      <c r="CN11" s="61">
        <f t="shared" si="113"/>
        <v>2204.7894819658241</v>
      </c>
      <c r="CO11" s="61">
        <f t="shared" si="113"/>
        <v>2283.3484367804358</v>
      </c>
      <c r="CP11" s="61">
        <f t="shared" si="113"/>
        <v>2351.3939798283609</v>
      </c>
      <c r="CQ11" s="61">
        <f t="shared" si="113"/>
        <v>2414.9881648955588</v>
      </c>
      <c r="CR11" s="61">
        <f t="shared" si="113"/>
        <v>2467.7213264201482</v>
      </c>
    </row>
    <row r="12" spans="1:96" s="58" customFormat="1" ht="15" x14ac:dyDescent="0.25">
      <c r="C12" s="59"/>
      <c r="D12" s="13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J12" s="59"/>
      <c r="AK12" s="13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59"/>
      <c r="BP12" s="13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</row>
    <row r="13" spans="1:96" s="58" customFormat="1" ht="15" x14ac:dyDescent="0.25">
      <c r="B13" s="43" t="s">
        <v>23</v>
      </c>
      <c r="C13" s="44"/>
      <c r="D13" s="70"/>
      <c r="E13" s="63">
        <f>+E11*E10/1000</f>
        <v>13597.076851750575</v>
      </c>
      <c r="F13" s="63">
        <f>+F11*F10/1000</f>
        <v>19990.968538407746</v>
      </c>
      <c r="G13" s="63">
        <f>+G11*G10/1000</f>
        <v>31288.832206759918</v>
      </c>
      <c r="H13" s="63">
        <f t="shared" ref="H13:O13" si="114">+H11*H10/1000</f>
        <v>47493.397143901857</v>
      </c>
      <c r="I13" s="63">
        <f t="shared" si="114"/>
        <v>82632.335915548872</v>
      </c>
      <c r="J13" s="63">
        <f t="shared" si="114"/>
        <v>133525.11064710983</v>
      </c>
      <c r="K13" s="63">
        <f t="shared" si="114"/>
        <v>205006.8775300571</v>
      </c>
      <c r="L13" s="63">
        <f t="shared" si="114"/>
        <v>300560.22978865512</v>
      </c>
      <c r="M13" s="63">
        <f t="shared" si="114"/>
        <v>419806.81361157337</v>
      </c>
      <c r="N13" s="63">
        <f t="shared" si="114"/>
        <v>460736.21521856211</v>
      </c>
      <c r="O13" s="63">
        <f t="shared" si="114"/>
        <v>477027.44332933147</v>
      </c>
      <c r="P13" s="63">
        <f t="shared" ref="P13:V13" si="115">+P11*P10/1000</f>
        <v>497223.86997263075</v>
      </c>
      <c r="Q13" s="63">
        <f t="shared" si="115"/>
        <v>521507.60839786869</v>
      </c>
      <c r="R13" s="63">
        <f t="shared" si="115"/>
        <v>548206.00085470849</v>
      </c>
      <c r="S13" s="63">
        <f t="shared" si="115"/>
        <v>577889.5107331702</v>
      </c>
      <c r="T13" s="63">
        <f t="shared" si="115"/>
        <v>609565.43640982336</v>
      </c>
      <c r="U13" s="63">
        <f t="shared" si="115"/>
        <v>643733.63326321554</v>
      </c>
      <c r="V13" s="63">
        <f t="shared" si="115"/>
        <v>680927.29416870233</v>
      </c>
      <c r="W13" s="63">
        <f>+W11*W10/1000</f>
        <v>718512.1484170194</v>
      </c>
      <c r="X13" s="63">
        <f t="shared" ref="X13:AF13" si="116">+X11*X10/1000</f>
        <v>755956.72433063784</v>
      </c>
      <c r="Y13" s="63">
        <f t="shared" si="116"/>
        <v>793462.17183280503</v>
      </c>
      <c r="Z13" s="63">
        <f t="shared" si="116"/>
        <v>831122.19774525403</v>
      </c>
      <c r="AA13" s="63">
        <f t="shared" si="116"/>
        <v>869297.44249878009</v>
      </c>
      <c r="AB13" s="63">
        <f t="shared" si="116"/>
        <v>907930.80387332512</v>
      </c>
      <c r="AC13" s="63">
        <f t="shared" si="116"/>
        <v>947030.60724546702</v>
      </c>
      <c r="AD13" s="63">
        <f t="shared" si="116"/>
        <v>986481.73506717733</v>
      </c>
      <c r="AE13" s="63">
        <f t="shared" si="116"/>
        <v>1026146.2407675557</v>
      </c>
      <c r="AF13" s="63">
        <f t="shared" si="116"/>
        <v>1066449.8831874959</v>
      </c>
      <c r="AG13" s="43"/>
      <c r="AH13" s="43"/>
      <c r="AI13" s="43" t="s">
        <v>23</v>
      </c>
      <c r="AJ13" s="44"/>
      <c r="AK13" s="70"/>
      <c r="AL13" s="63">
        <f>+AL11*AL10/1000</f>
        <v>3321.0751540894576</v>
      </c>
      <c r="AM13" s="63">
        <f t="shared" ref="AM13" si="117">+AM11*AM10/1000</f>
        <v>4126.8048134870542</v>
      </c>
      <c r="AN13" s="63">
        <f t="shared" ref="AN13" si="118">+AN11*AN10/1000</f>
        <v>5235.5062858213332</v>
      </c>
      <c r="AO13" s="63">
        <f t="shared" ref="AO13" si="119">+AO11*AO10/1000</f>
        <v>6338.3529130958923</v>
      </c>
      <c r="AP13" s="63">
        <f t="shared" ref="AP13" si="120">+AP11*AP10/1000</f>
        <v>8706.7343566124764</v>
      </c>
      <c r="AQ13" s="63">
        <f t="shared" ref="AQ13" si="121">+AQ11*AQ10/1000</f>
        <v>11654.9945440639</v>
      </c>
      <c r="AR13" s="63">
        <f t="shared" ref="AR13" si="122">+AR11*AR10/1000</f>
        <v>14693.064009960104</v>
      </c>
      <c r="AS13" s="63">
        <f t="shared" ref="AS13" si="123">+AS11*AS10/1000</f>
        <v>18935.347828205046</v>
      </c>
      <c r="AT13" s="63">
        <f t="shared" ref="AT13" si="124">+AT11*AT10/1000</f>
        <v>24262.808895384744</v>
      </c>
      <c r="AU13" s="63">
        <f t="shared" ref="AU13" si="125">+AU11*AU10/1000</f>
        <v>25258.034459579576</v>
      </c>
      <c r="AV13" s="63">
        <f t="shared" ref="AV13:AW13" si="126">+AV11*AV10/1000</f>
        <v>26635.162632803873</v>
      </c>
      <c r="AW13" s="63">
        <f t="shared" si="126"/>
        <v>28608.525171858368</v>
      </c>
      <c r="AX13" s="63">
        <f t="shared" ref="AX13:BC13" si="127">+AX11*AX10/1000</f>
        <v>31412.284514908992</v>
      </c>
      <c r="AY13" s="63">
        <f t="shared" si="127"/>
        <v>34599.805762401586</v>
      </c>
      <c r="AZ13" s="63">
        <f t="shared" si="127"/>
        <v>38119.351496155912</v>
      </c>
      <c r="BA13" s="63">
        <f t="shared" si="127"/>
        <v>41948.496638412711</v>
      </c>
      <c r="BB13" s="63">
        <f t="shared" si="127"/>
        <v>46037.743374592093</v>
      </c>
      <c r="BC13" s="63">
        <f t="shared" si="127"/>
        <v>50389.151977231777</v>
      </c>
      <c r="BD13" s="63">
        <f t="shared" ref="BD13:BM13" si="128">+BD11*BD10/1000</f>
        <v>54897.277629492717</v>
      </c>
      <c r="BE13" s="63">
        <f t="shared" si="128"/>
        <v>59561.669999098856</v>
      </c>
      <c r="BF13" s="63">
        <f t="shared" si="128"/>
        <v>64314.327242400264</v>
      </c>
      <c r="BG13" s="63">
        <f>+BG11*BG10/1000</f>
        <v>69161.486658852475</v>
      </c>
      <c r="BH13" s="63">
        <f t="shared" si="128"/>
        <v>74102.944409253352</v>
      </c>
      <c r="BI13" s="63">
        <f t="shared" si="128"/>
        <v>79102.99476518108</v>
      </c>
      <c r="BJ13" s="63">
        <f t="shared" si="128"/>
        <v>84157.844373239612</v>
      </c>
      <c r="BK13" s="63">
        <f t="shared" si="128"/>
        <v>89276.359552082838</v>
      </c>
      <c r="BL13" s="63">
        <f t="shared" si="128"/>
        <v>94453.493356391846</v>
      </c>
      <c r="BM13" s="63">
        <f t="shared" si="128"/>
        <v>99697.001413526639</v>
      </c>
      <c r="BN13" s="63"/>
      <c r="BO13" s="43" t="s">
        <v>23</v>
      </c>
      <c r="BP13" s="70"/>
      <c r="BQ13" s="63">
        <f>+BQ11*BQ10/1000</f>
        <v>15359.714453538814</v>
      </c>
      <c r="BR13" s="63">
        <f t="shared" ref="BR13" si="129">+BR11*BR10/1000</f>
        <v>19223.442346537471</v>
      </c>
      <c r="BS13" s="63">
        <f t="shared" ref="BS13" si="130">+BS11*BS10/1000</f>
        <v>24538.959348864842</v>
      </c>
      <c r="BT13" s="63">
        <f t="shared" ref="BT13" si="131">+BT11*BT10/1000</f>
        <v>29826.406874936332</v>
      </c>
      <c r="BU13" s="63">
        <f t="shared" ref="BU13" si="132">+BU11*BU10/1000</f>
        <v>41178.124969233875</v>
      </c>
      <c r="BV13" s="63">
        <f t="shared" ref="BV13" si="133">+BV11*BV10/1000</f>
        <v>55308.535701809145</v>
      </c>
      <c r="BW13" s="63">
        <f t="shared" ref="BW13" si="134">+BW11*BW10/1000</f>
        <v>69869.287658880581</v>
      </c>
      <c r="BX13" s="63">
        <f t="shared" ref="BX13" si="135">+BX11*BX10/1000</f>
        <v>90200.470408334601</v>
      </c>
      <c r="BY13" s="63">
        <f t="shared" ref="BY13" si="136">+BY11*BY10/1000</f>
        <v>115731.67313133499</v>
      </c>
      <c r="BZ13" s="63">
        <f t="shared" ref="BZ13" si="137">+BZ11*BZ10/1000</f>
        <v>120503.3326888227</v>
      </c>
      <c r="CA13" s="63">
        <f t="shared" ref="CA13:CB13" si="138">+CA11*CA10/1000</f>
        <v>127105.00838681261</v>
      </c>
      <c r="CB13" s="63">
        <f t="shared" si="138"/>
        <v>136563.75121870119</v>
      </c>
      <c r="CC13" s="63">
        <f t="shared" ref="CC13:CH13" si="139">+CC11*CC10/1000</f>
        <v>150001.63831823936</v>
      </c>
      <c r="CD13" s="63">
        <f t="shared" si="139"/>
        <v>165278.45126771455</v>
      </c>
      <c r="CE13" s="63">
        <f t="shared" si="139"/>
        <v>182146.27090653119</v>
      </c>
      <c r="CF13" s="63">
        <f t="shared" si="139"/>
        <v>200497.63913677307</v>
      </c>
      <c r="CG13" s="63">
        <f t="shared" si="139"/>
        <v>220095.36869706283</v>
      </c>
      <c r="CH13" s="63">
        <f t="shared" si="139"/>
        <v>240949.33221989812</v>
      </c>
      <c r="CI13" s="63">
        <f t="shared" ref="CI13:CR13" si="140">+CI11*CI10/1000</f>
        <v>262554.25141754479</v>
      </c>
      <c r="CJ13" s="63">
        <f t="shared" si="140"/>
        <v>284907.96841812052</v>
      </c>
      <c r="CK13" s="63">
        <f t="shared" si="140"/>
        <v>307684.62696986558</v>
      </c>
      <c r="CL13" s="63">
        <f t="shared" si="140"/>
        <v>330914.11549368122</v>
      </c>
      <c r="CM13" s="63">
        <f t="shared" si="140"/>
        <v>354595.45728065993</v>
      </c>
      <c r="CN13" s="63">
        <f t="shared" si="140"/>
        <v>378557.55501616321</v>
      </c>
      <c r="CO13" s="63">
        <f t="shared" si="140"/>
        <v>402782.23148833652</v>
      </c>
      <c r="CP13" s="63">
        <f t="shared" si="140"/>
        <v>427311.97304745647</v>
      </c>
      <c r="CQ13" s="63">
        <f t="shared" si="140"/>
        <v>452122.59542560298</v>
      </c>
      <c r="CR13" s="63">
        <f t="shared" si="140"/>
        <v>477251.26267890184</v>
      </c>
    </row>
    <row r="14" spans="1:96" s="58" customFormat="1" ht="15" x14ac:dyDescent="0.25">
      <c r="B14" s="71" t="s">
        <v>22</v>
      </c>
      <c r="C14" s="44"/>
      <c r="D14" s="70"/>
      <c r="E14" s="63">
        <f>+E10/E9</f>
        <v>1313.9999999999998</v>
      </c>
      <c r="F14" s="63">
        <f>+F10/F9</f>
        <v>1327.1399999999999</v>
      </c>
      <c r="G14" s="63">
        <f>+G10/G9</f>
        <v>1340.4113999999997</v>
      </c>
      <c r="H14" s="63">
        <f>+H10/H9</f>
        <v>1357.5245975999997</v>
      </c>
      <c r="I14" s="63">
        <f t="shared" ref="I14:O14" si="141">+I10/I9</f>
        <v>1367.3536691399997</v>
      </c>
      <c r="J14" s="63">
        <f t="shared" si="141"/>
        <v>1381.0272058313999</v>
      </c>
      <c r="K14" s="63">
        <f t="shared" si="141"/>
        <v>1394.8374778897137</v>
      </c>
      <c r="L14" s="63">
        <f t="shared" si="141"/>
        <v>1412.6455399361962</v>
      </c>
      <c r="M14" s="63">
        <f t="shared" si="141"/>
        <v>1422.8737111952969</v>
      </c>
      <c r="N14" s="63">
        <f t="shared" si="141"/>
        <v>1437.1024483072499</v>
      </c>
      <c r="O14" s="63">
        <f t="shared" si="141"/>
        <v>1451.4734727903226</v>
      </c>
      <c r="P14" s="63">
        <f t="shared" ref="P14:V14" si="142">+P10/P9</f>
        <v>1470.0046135662205</v>
      </c>
      <c r="Q14" s="63">
        <f t="shared" si="142"/>
        <v>1480.6480895934078</v>
      </c>
      <c r="R14" s="63">
        <f t="shared" si="142"/>
        <v>1495.4545704893419</v>
      </c>
      <c r="S14" s="63">
        <f t="shared" si="142"/>
        <v>1510.4091161942356</v>
      </c>
      <c r="T14" s="63">
        <f t="shared" si="142"/>
        <v>1529.6926955955098</v>
      </c>
      <c r="U14" s="63">
        <f t="shared" si="142"/>
        <v>1540.7683394297396</v>
      </c>
      <c r="V14" s="63">
        <f t="shared" si="142"/>
        <v>1556.1760228240371</v>
      </c>
      <c r="W14" s="63">
        <f t="shared" ref="W14:AF14" si="143">+W10/W9</f>
        <v>1571.7377830522776</v>
      </c>
      <c r="X14" s="63">
        <f t="shared" si="143"/>
        <v>1591.8043531043973</v>
      </c>
      <c r="Y14" s="63">
        <f t="shared" si="143"/>
        <v>1603.3297124916285</v>
      </c>
      <c r="Z14" s="63">
        <f t="shared" si="143"/>
        <v>1619.3630096165448</v>
      </c>
      <c r="AA14" s="63">
        <f t="shared" si="143"/>
        <v>1635.5566397127102</v>
      </c>
      <c r="AB14" s="63">
        <f t="shared" si="143"/>
        <v>1656.4379929758918</v>
      </c>
      <c r="AC14" s="63">
        <f t="shared" si="143"/>
        <v>1668.4313281709358</v>
      </c>
      <c r="AD14" s="63">
        <f t="shared" si="143"/>
        <v>1685.1156414526451</v>
      </c>
      <c r="AE14" s="63">
        <f t="shared" si="143"/>
        <v>1701.9667978671714</v>
      </c>
      <c r="AF14" s="63">
        <f t="shared" si="143"/>
        <v>1723.6960178070647</v>
      </c>
      <c r="AG14" s="72"/>
      <c r="AH14" s="72"/>
      <c r="AI14" s="73" t="s">
        <v>22</v>
      </c>
      <c r="AJ14" s="74"/>
      <c r="AK14" s="75"/>
      <c r="AL14" s="63">
        <f>+AL10/AL9</f>
        <v>1401.6000000000001</v>
      </c>
      <c r="AM14" s="63">
        <f t="shared" ref="AM14:AV14" si="144">+AM10/AM9</f>
        <v>1415.616</v>
      </c>
      <c r="AN14" s="63">
        <f t="shared" si="144"/>
        <v>1429.77216</v>
      </c>
      <c r="AO14" s="63">
        <f t="shared" si="144"/>
        <v>1448.0262374399999</v>
      </c>
      <c r="AP14" s="63">
        <f t="shared" si="144"/>
        <v>1458.5105804159998</v>
      </c>
      <c r="AQ14" s="63">
        <f t="shared" si="144"/>
        <v>1473.0956862201601</v>
      </c>
      <c r="AR14" s="63">
        <f t="shared" si="144"/>
        <v>1487.8266430823617</v>
      </c>
      <c r="AS14" s="63">
        <f t="shared" si="144"/>
        <v>1506.8219092652764</v>
      </c>
      <c r="AT14" s="63">
        <f t="shared" si="144"/>
        <v>1517.7319586083172</v>
      </c>
      <c r="AU14" s="63">
        <f t="shared" si="144"/>
        <v>1532.9092781944005</v>
      </c>
      <c r="AV14" s="63">
        <f t="shared" si="144"/>
        <v>1548.2383709763444</v>
      </c>
      <c r="AW14" s="63">
        <f t="shared" ref="AW14:BC14" si="145">+AW10/AW9</f>
        <v>1568.0049211373025</v>
      </c>
      <c r="AX14" s="63">
        <f t="shared" si="145"/>
        <v>1579.3579622329689</v>
      </c>
      <c r="AY14" s="63">
        <f t="shared" si="145"/>
        <v>1595.1515418552985</v>
      </c>
      <c r="AZ14" s="63">
        <f t="shared" si="145"/>
        <v>1611.1030572738516</v>
      </c>
      <c r="BA14" s="63">
        <f t="shared" si="145"/>
        <v>1631.6722086352113</v>
      </c>
      <c r="BB14" s="63">
        <f t="shared" si="145"/>
        <v>1643.4862287250562</v>
      </c>
      <c r="BC14" s="63">
        <f t="shared" si="145"/>
        <v>1659.9210910123065</v>
      </c>
      <c r="BD14" s="63">
        <f t="shared" ref="BD14:BM14" si="146">+BD10/BD9</f>
        <v>1676.5203019224296</v>
      </c>
      <c r="BE14" s="63">
        <f t="shared" si="146"/>
        <v>1697.9246433113574</v>
      </c>
      <c r="BF14" s="63">
        <f t="shared" si="146"/>
        <v>1710.2183599910709</v>
      </c>
      <c r="BG14" s="63">
        <f t="shared" si="146"/>
        <v>1727.3205435909813</v>
      </c>
      <c r="BH14" s="63">
        <f t="shared" si="146"/>
        <v>1744.5937490268914</v>
      </c>
      <c r="BI14" s="63">
        <f t="shared" si="146"/>
        <v>1766.8671925076183</v>
      </c>
      <c r="BJ14" s="63">
        <f t="shared" si="146"/>
        <v>1779.660083382332</v>
      </c>
      <c r="BK14" s="63">
        <f t="shared" si="146"/>
        <v>1797.4566842161555</v>
      </c>
      <c r="BL14" s="63">
        <f t="shared" si="146"/>
        <v>1815.431251058317</v>
      </c>
      <c r="BM14" s="63">
        <f t="shared" si="146"/>
        <v>1838.6090856608696</v>
      </c>
      <c r="BN14" s="63"/>
      <c r="BO14" s="73" t="s">
        <v>22</v>
      </c>
      <c r="BP14" s="75"/>
      <c r="BQ14" s="63">
        <f>+BQ10/BQ9</f>
        <v>1489.2</v>
      </c>
      <c r="BR14" s="63">
        <f t="shared" ref="BR14:CA14" si="147">+BR10/BR9</f>
        <v>1504.0920000000003</v>
      </c>
      <c r="BS14" s="63">
        <f t="shared" si="147"/>
        <v>1519.13292</v>
      </c>
      <c r="BT14" s="63">
        <f t="shared" si="147"/>
        <v>1538.5278772800002</v>
      </c>
      <c r="BU14" s="63">
        <f t="shared" si="147"/>
        <v>1549.6674916920001</v>
      </c>
      <c r="BV14" s="63">
        <f t="shared" si="147"/>
        <v>1565.1641666089204</v>
      </c>
      <c r="BW14" s="63">
        <f t="shared" si="147"/>
        <v>1580.8158082750097</v>
      </c>
      <c r="BX14" s="63">
        <f t="shared" si="147"/>
        <v>1600.9982785943564</v>
      </c>
      <c r="BY14" s="63">
        <f t="shared" si="147"/>
        <v>1612.5902060213373</v>
      </c>
      <c r="BZ14" s="63">
        <f t="shared" si="147"/>
        <v>1628.7161080815508</v>
      </c>
      <c r="CA14" s="63">
        <f t="shared" si="147"/>
        <v>1645.0032691623662</v>
      </c>
      <c r="CB14" s="63">
        <f t="shared" ref="CB14:CH14" si="148">+CB10/CB9</f>
        <v>1666.0052287083847</v>
      </c>
      <c r="CC14" s="63">
        <f t="shared" si="148"/>
        <v>1678.0678348725298</v>
      </c>
      <c r="CD14" s="63">
        <f t="shared" si="148"/>
        <v>1694.8485132212554</v>
      </c>
      <c r="CE14" s="63">
        <f t="shared" si="148"/>
        <v>1711.7969983534676</v>
      </c>
      <c r="CF14" s="63">
        <f t="shared" si="148"/>
        <v>1733.6517216749119</v>
      </c>
      <c r="CG14" s="63">
        <f t="shared" si="148"/>
        <v>1746.2041180203723</v>
      </c>
      <c r="CH14" s="63">
        <f t="shared" si="148"/>
        <v>1763.666159200576</v>
      </c>
      <c r="CI14" s="63">
        <f t="shared" ref="CI14:CR14" si="149">+CI10/CI9</f>
        <v>1781.3028207925822</v>
      </c>
      <c r="CJ14" s="63">
        <f t="shared" si="149"/>
        <v>1804.0449335183171</v>
      </c>
      <c r="CK14" s="63">
        <f t="shared" si="149"/>
        <v>1817.1070074905126</v>
      </c>
      <c r="CL14" s="63">
        <f t="shared" si="149"/>
        <v>1835.2780775654182</v>
      </c>
      <c r="CM14" s="63">
        <f t="shared" si="149"/>
        <v>1853.6308583410719</v>
      </c>
      <c r="CN14" s="63">
        <f t="shared" si="149"/>
        <v>1877.2963920393445</v>
      </c>
      <c r="CO14" s="63">
        <f t="shared" si="149"/>
        <v>1890.888838593728</v>
      </c>
      <c r="CP14" s="63">
        <f t="shared" si="149"/>
        <v>1909.7977269796647</v>
      </c>
      <c r="CQ14" s="63">
        <f t="shared" si="149"/>
        <v>1928.8957042494617</v>
      </c>
      <c r="CR14" s="63">
        <f t="shared" si="149"/>
        <v>1953.5221535146738</v>
      </c>
    </row>
    <row r="15" spans="1:96" s="58" customFormat="1" ht="15" x14ac:dyDescent="0.25">
      <c r="B15" s="65"/>
      <c r="C15" s="59"/>
      <c r="D15" s="13"/>
      <c r="E15" s="61"/>
      <c r="F15" s="61">
        <f>+F12*F10/1000</f>
        <v>0</v>
      </c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6"/>
      <c r="AH15" s="66"/>
      <c r="AI15" s="67"/>
      <c r="AJ15" s="68"/>
      <c r="AK15" s="69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7"/>
      <c r="BP15" s="69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</row>
    <row r="16" spans="1:96" ht="15" x14ac:dyDescent="0.25">
      <c r="C16" s="76" t="s">
        <v>24</v>
      </c>
      <c r="D16" s="4"/>
      <c r="E16" s="7">
        <v>0.15</v>
      </c>
      <c r="F16" s="60">
        <f>E16*1.01</f>
        <v>0.1515</v>
      </c>
      <c r="G16" s="60">
        <f t="shared" ref="G16:P16" si="150">F16*1.01</f>
        <v>0.15301499999999998</v>
      </c>
      <c r="H16" s="60">
        <f t="shared" si="150"/>
        <v>0.15454514999999999</v>
      </c>
      <c r="I16" s="60">
        <f t="shared" si="150"/>
        <v>0.15609060149999998</v>
      </c>
      <c r="J16" s="60">
        <f t="shared" si="150"/>
        <v>0.15765150751499998</v>
      </c>
      <c r="K16" s="60">
        <f t="shared" si="150"/>
        <v>0.15922802259014998</v>
      </c>
      <c r="L16" s="60">
        <f t="shared" si="150"/>
        <v>0.16082030281605147</v>
      </c>
      <c r="M16" s="60">
        <f t="shared" si="150"/>
        <v>0.16242850584421198</v>
      </c>
      <c r="N16" s="60">
        <f t="shared" si="150"/>
        <v>0.16405279090265409</v>
      </c>
      <c r="O16" s="60">
        <f t="shared" si="150"/>
        <v>0.16569331881168065</v>
      </c>
      <c r="P16" s="60">
        <f t="shared" si="150"/>
        <v>0.16735025199979744</v>
      </c>
      <c r="Q16" s="60">
        <f t="shared" ref="Q16" si="151">P16*1.01</f>
        <v>0.16902375451979543</v>
      </c>
      <c r="R16" s="60">
        <f t="shared" ref="R16" si="152">Q16*1.01</f>
        <v>0.17071399206499338</v>
      </c>
      <c r="S16" s="60">
        <f t="shared" ref="S16" si="153">R16*1.01</f>
        <v>0.17242113198564332</v>
      </c>
      <c r="T16" s="60">
        <f t="shared" ref="T16" si="154">S16*1.01</f>
        <v>0.17414534330549974</v>
      </c>
      <c r="U16" s="60">
        <f t="shared" ref="U16" si="155">T16*1.01</f>
        <v>0.17588679673855476</v>
      </c>
      <c r="V16" s="60">
        <f t="shared" ref="V16" si="156">U16*1.01</f>
        <v>0.17764566470594031</v>
      </c>
      <c r="W16" s="60">
        <f t="shared" ref="W16" si="157">V16*1.01</f>
        <v>0.17942212135299973</v>
      </c>
      <c r="X16" s="60">
        <f t="shared" ref="X16" si="158">W16*1.01</f>
        <v>0.18121634256652974</v>
      </c>
      <c r="Y16" s="60">
        <f t="shared" ref="Y16" si="159">X16*1.01</f>
        <v>0.18302850599219503</v>
      </c>
      <c r="Z16" s="60">
        <f t="shared" ref="Z16" si="160">Y16*1.01</f>
        <v>0.18485879105211697</v>
      </c>
      <c r="AA16" s="60">
        <f t="shared" ref="AA16" si="161">Z16*1.01</f>
        <v>0.18670737896263814</v>
      </c>
      <c r="AB16" s="60">
        <f t="shared" ref="AB16" si="162">AA16*1.01</f>
        <v>0.18857445275226453</v>
      </c>
      <c r="AC16" s="60">
        <f t="shared" ref="AC16" si="163">AB16*1.01</f>
        <v>0.19046019727978719</v>
      </c>
      <c r="AD16" s="60">
        <f t="shared" ref="AD16" si="164">AC16*1.01</f>
        <v>0.19236479925258507</v>
      </c>
      <c r="AE16" s="60">
        <f t="shared" ref="AE16" si="165">AD16*1.01</f>
        <v>0.19428844724511091</v>
      </c>
      <c r="AF16" s="60">
        <f t="shared" ref="AF16" si="166">AE16*1.01</f>
        <v>0.19623133171756202</v>
      </c>
      <c r="AH16" s="17"/>
      <c r="AI16" s="17"/>
      <c r="AJ16" s="76" t="s">
        <v>24</v>
      </c>
      <c r="AK16" s="17"/>
      <c r="AL16" s="21">
        <v>0.16</v>
      </c>
      <c r="AM16" s="60">
        <f>AL16*1.01</f>
        <v>0.16159999999999999</v>
      </c>
      <c r="AN16" s="60">
        <f t="shared" ref="AN16:AW16" si="167">AM16*1.01</f>
        <v>0.163216</v>
      </c>
      <c r="AO16" s="60">
        <f t="shared" si="167"/>
        <v>0.16484815999999999</v>
      </c>
      <c r="AP16" s="60">
        <f t="shared" si="167"/>
        <v>0.16649664159999999</v>
      </c>
      <c r="AQ16" s="60">
        <f t="shared" si="167"/>
        <v>0.168161608016</v>
      </c>
      <c r="AR16" s="60">
        <f t="shared" si="167"/>
        <v>0.16984322409616001</v>
      </c>
      <c r="AS16" s="60">
        <f t="shared" si="167"/>
        <v>0.17154165633712162</v>
      </c>
      <c r="AT16" s="60">
        <f t="shared" si="167"/>
        <v>0.17325707290049283</v>
      </c>
      <c r="AU16" s="60">
        <f t="shared" si="167"/>
        <v>0.17498964362949776</v>
      </c>
      <c r="AV16" s="60">
        <f t="shared" si="167"/>
        <v>0.17673954006579273</v>
      </c>
      <c r="AW16" s="60">
        <f t="shared" si="167"/>
        <v>0.17850693546645066</v>
      </c>
      <c r="AX16" s="60">
        <f t="shared" ref="AX16" si="168">AW16*1.01</f>
        <v>0.18029200482111518</v>
      </c>
      <c r="AY16" s="60">
        <f t="shared" ref="AY16" si="169">AX16*1.01</f>
        <v>0.18209492486932632</v>
      </c>
      <c r="AZ16" s="60">
        <f t="shared" ref="AZ16" si="170">AY16*1.01</f>
        <v>0.1839158741180196</v>
      </c>
      <c r="BA16" s="60">
        <f t="shared" ref="BA16" si="171">AZ16*1.01</f>
        <v>0.18575503285919981</v>
      </c>
      <c r="BB16" s="60">
        <f t="shared" ref="BB16" si="172">BA16*1.01</f>
        <v>0.18761258318779181</v>
      </c>
      <c r="BC16" s="60">
        <f t="shared" ref="BC16" si="173">BB16*1.01</f>
        <v>0.18948870901966972</v>
      </c>
      <c r="BD16" s="60">
        <f t="shared" ref="BD16" si="174">BC16*1.01</f>
        <v>0.19138359610986641</v>
      </c>
      <c r="BE16" s="60">
        <f t="shared" ref="BE16" si="175">BD16*1.01</f>
        <v>0.19329743207096509</v>
      </c>
      <c r="BF16" s="60">
        <f t="shared" ref="BF16" si="176">BE16*1.01</f>
        <v>0.19523040639167474</v>
      </c>
      <c r="BG16" s="60">
        <f t="shared" ref="BG16" si="177">BF16*1.01</f>
        <v>0.19718271045559149</v>
      </c>
      <c r="BH16" s="60">
        <f t="shared" ref="BH16" si="178">BG16*1.01</f>
        <v>0.19915453756014742</v>
      </c>
      <c r="BI16" s="60">
        <f t="shared" ref="BI16" si="179">BH16*1.01</f>
        <v>0.2011460829357489</v>
      </c>
      <c r="BJ16" s="60">
        <f t="shared" ref="BJ16" si="180">BI16*1.01</f>
        <v>0.20315754376510639</v>
      </c>
      <c r="BK16" s="60">
        <f t="shared" ref="BK16" si="181">BJ16*1.01</f>
        <v>0.20518911920275745</v>
      </c>
      <c r="BL16" s="60">
        <f t="shared" ref="BL16" si="182">BK16*1.01</f>
        <v>0.20724101039478504</v>
      </c>
      <c r="BM16" s="60">
        <f t="shared" ref="BM16" si="183">BL16*1.01</f>
        <v>0.20931342049873289</v>
      </c>
      <c r="BN16" s="60"/>
      <c r="BO16" s="76" t="s">
        <v>24</v>
      </c>
      <c r="BP16" s="17"/>
      <c r="BQ16" s="60">
        <v>0.17</v>
      </c>
      <c r="BR16" s="60">
        <f>BQ16*1.01</f>
        <v>0.17170000000000002</v>
      </c>
      <c r="BS16" s="60">
        <f t="shared" ref="BS16:CB16" si="184">BR16*1.01</f>
        <v>0.17341700000000002</v>
      </c>
      <c r="BT16" s="60">
        <f t="shared" si="184"/>
        <v>0.17515117000000002</v>
      </c>
      <c r="BU16" s="60">
        <f t="shared" si="184"/>
        <v>0.17690268170000004</v>
      </c>
      <c r="BV16" s="60">
        <f t="shared" si="184"/>
        <v>0.17867170851700004</v>
      </c>
      <c r="BW16" s="60">
        <f t="shared" si="184"/>
        <v>0.18045842560217004</v>
      </c>
      <c r="BX16" s="60">
        <f t="shared" si="184"/>
        <v>0.18226300985819174</v>
      </c>
      <c r="BY16" s="60">
        <f t="shared" si="184"/>
        <v>0.18408563995677366</v>
      </c>
      <c r="BZ16" s="60">
        <f t="shared" si="184"/>
        <v>0.1859264963563414</v>
      </c>
      <c r="CA16" s="60">
        <f t="shared" si="184"/>
        <v>0.18778576131990482</v>
      </c>
      <c r="CB16" s="60">
        <f t="shared" si="184"/>
        <v>0.18966361893310388</v>
      </c>
      <c r="CC16" s="60">
        <f t="shared" ref="CC16" si="185">CB16*1.01</f>
        <v>0.19156025512243491</v>
      </c>
      <c r="CD16" s="60">
        <f t="shared" ref="CD16" si="186">CC16*1.01</f>
        <v>0.19347585767365927</v>
      </c>
      <c r="CE16" s="60">
        <f t="shared" ref="CE16" si="187">CD16*1.01</f>
        <v>0.19541061625039585</v>
      </c>
      <c r="CF16" s="60">
        <f t="shared" ref="CF16" si="188">CE16*1.01</f>
        <v>0.19736472241289982</v>
      </c>
      <c r="CG16" s="60">
        <f t="shared" ref="CG16" si="189">CF16*1.01</f>
        <v>0.19933836963702881</v>
      </c>
      <c r="CH16" s="60">
        <f t="shared" ref="CH16" si="190">CG16*1.01</f>
        <v>0.20133175333339909</v>
      </c>
      <c r="CI16" s="60">
        <f t="shared" ref="CI16" si="191">CH16*1.01</f>
        <v>0.20334507086673309</v>
      </c>
      <c r="CJ16" s="60">
        <f t="shared" ref="CJ16" si="192">CI16*1.01</f>
        <v>0.20537852157540043</v>
      </c>
      <c r="CK16" s="60">
        <f t="shared" ref="CK16" si="193">CJ16*1.01</f>
        <v>0.20743230679115443</v>
      </c>
      <c r="CL16" s="60">
        <f t="shared" ref="CL16" si="194">CK16*1.01</f>
        <v>0.20950662985906598</v>
      </c>
      <c r="CM16" s="60">
        <f t="shared" ref="CM16" si="195">CL16*1.01</f>
        <v>0.21160169615765664</v>
      </c>
      <c r="CN16" s="60">
        <f t="shared" ref="CN16" si="196">CM16*1.01</f>
        <v>0.21371771311923321</v>
      </c>
      <c r="CO16" s="60">
        <f t="shared" ref="CO16" si="197">CN16*1.01</f>
        <v>0.21585489025042554</v>
      </c>
      <c r="CP16" s="60">
        <f t="shared" ref="CP16" si="198">CO16*1.01</f>
        <v>0.21801343915292978</v>
      </c>
      <c r="CQ16" s="60">
        <f t="shared" ref="CQ16" si="199">CP16*1.01</f>
        <v>0.22019357354445909</v>
      </c>
      <c r="CR16" s="60">
        <f t="shared" ref="CR16" si="200">CQ16*1.01</f>
        <v>0.22239550927990367</v>
      </c>
    </row>
    <row r="17" spans="3:96" ht="15" x14ac:dyDescent="0.25">
      <c r="C17" s="5" t="s">
        <v>0</v>
      </c>
      <c r="D17" s="4"/>
      <c r="E17" s="7">
        <v>5.0000000000000001E-3</v>
      </c>
      <c r="F17" s="7">
        <v>5.0000000000000001E-3</v>
      </c>
      <c r="G17" s="7">
        <v>5.0000000000000001E-3</v>
      </c>
      <c r="H17" s="7">
        <v>5.0000000000000001E-3</v>
      </c>
      <c r="I17" s="7">
        <v>5.0000000000000001E-3</v>
      </c>
      <c r="J17" s="7">
        <v>5.0000000000000001E-3</v>
      </c>
      <c r="K17" s="7">
        <v>5.0000000000000001E-3</v>
      </c>
      <c r="L17" s="7">
        <v>5.0000000000000001E-3</v>
      </c>
      <c r="M17" s="7">
        <v>5.0000000000000001E-3</v>
      </c>
      <c r="N17" s="7">
        <v>5.0000000000000001E-3</v>
      </c>
      <c r="O17" s="7">
        <v>5.0000000000000001E-3</v>
      </c>
      <c r="P17" s="60">
        <v>5.0000000000000001E-3</v>
      </c>
      <c r="Q17" s="60">
        <v>5.0000000000000001E-3</v>
      </c>
      <c r="R17" s="60">
        <v>5.0000000000000001E-3</v>
      </c>
      <c r="S17" s="60">
        <v>5.0000000000000001E-3</v>
      </c>
      <c r="T17" s="60">
        <v>5.0000000000000001E-3</v>
      </c>
      <c r="U17" s="60">
        <v>5.0000000000000001E-3</v>
      </c>
      <c r="V17" s="60">
        <v>5.0000000000000001E-3</v>
      </c>
      <c r="W17" s="60">
        <v>5.0000000000000001E-3</v>
      </c>
      <c r="X17" s="60">
        <v>5.0000000000000001E-3</v>
      </c>
      <c r="Y17" s="60">
        <v>5.0000000000000001E-3</v>
      </c>
      <c r="Z17" s="60">
        <v>5.0000000000000001E-3</v>
      </c>
      <c r="AA17" s="60">
        <v>5.0000000000000001E-3</v>
      </c>
      <c r="AB17" s="60">
        <v>5.0000000000000001E-3</v>
      </c>
      <c r="AC17" s="60">
        <v>5.0000000000000001E-3</v>
      </c>
      <c r="AD17" s="60">
        <v>5.0000000000000001E-3</v>
      </c>
      <c r="AE17" s="60">
        <v>5.0000000000000001E-3</v>
      </c>
      <c r="AF17" s="60">
        <v>5.0000000000000001E-3</v>
      </c>
      <c r="AH17" s="17"/>
      <c r="AI17" s="17"/>
      <c r="AJ17" s="18" t="s">
        <v>0</v>
      </c>
      <c r="AK17" s="17"/>
      <c r="AL17" s="21">
        <v>5.0000000000000001E-3</v>
      </c>
      <c r="AM17" s="21">
        <v>5.0000000000000001E-3</v>
      </c>
      <c r="AN17" s="21">
        <v>5.0000000000000001E-3</v>
      </c>
      <c r="AO17" s="21">
        <v>5.0000000000000001E-3</v>
      </c>
      <c r="AP17" s="21">
        <v>5.0000000000000001E-3</v>
      </c>
      <c r="AQ17" s="21">
        <v>5.0000000000000001E-3</v>
      </c>
      <c r="AR17" s="21">
        <v>5.0000000000000001E-3</v>
      </c>
      <c r="AS17" s="21">
        <v>5.0000000000000001E-3</v>
      </c>
      <c r="AT17" s="21">
        <v>5.0000000000000001E-3</v>
      </c>
      <c r="AU17" s="21">
        <v>5.0000000000000001E-3</v>
      </c>
      <c r="AV17" s="21">
        <v>5.0000000000000001E-3</v>
      </c>
      <c r="AW17" s="60">
        <v>5.0000000000000001E-3</v>
      </c>
      <c r="AX17" s="60">
        <v>5.0000000000000001E-3</v>
      </c>
      <c r="AY17" s="60">
        <v>5.0000000000000001E-3</v>
      </c>
      <c r="AZ17" s="60">
        <v>5.0000000000000001E-3</v>
      </c>
      <c r="BA17" s="60">
        <v>5.0000000000000001E-3</v>
      </c>
      <c r="BB17" s="60">
        <v>5.0000000000000001E-3</v>
      </c>
      <c r="BC17" s="60">
        <v>5.0000000000000001E-3</v>
      </c>
      <c r="BD17" s="60">
        <v>5.0000000000000001E-3</v>
      </c>
      <c r="BE17" s="60">
        <v>5.0000000000000001E-3</v>
      </c>
      <c r="BF17" s="60">
        <v>5.0000000000000001E-3</v>
      </c>
      <c r="BG17" s="60">
        <v>5.0000000000000001E-3</v>
      </c>
      <c r="BH17" s="60">
        <v>5.0000000000000001E-3</v>
      </c>
      <c r="BI17" s="60">
        <v>5.0000000000000001E-3</v>
      </c>
      <c r="BJ17" s="60">
        <v>5.0000000000000001E-3</v>
      </c>
      <c r="BK17" s="60">
        <v>5.0000000000000001E-3</v>
      </c>
      <c r="BL17" s="60">
        <v>5.0000000000000001E-3</v>
      </c>
      <c r="BM17" s="60">
        <v>5.0000000000000001E-3</v>
      </c>
      <c r="BN17" s="60"/>
      <c r="BO17" s="18" t="s">
        <v>0</v>
      </c>
      <c r="BP17" s="17"/>
      <c r="BQ17" s="21">
        <v>5.0000000000000001E-3</v>
      </c>
      <c r="BR17" s="21">
        <v>5.0000000000000001E-3</v>
      </c>
      <c r="BS17" s="21">
        <v>5.0000000000000001E-3</v>
      </c>
      <c r="BT17" s="21">
        <v>5.0000000000000001E-3</v>
      </c>
      <c r="BU17" s="21">
        <v>5.0000000000000001E-3</v>
      </c>
      <c r="BV17" s="21">
        <v>5.0000000000000001E-3</v>
      </c>
      <c r="BW17" s="21">
        <v>5.0000000000000001E-3</v>
      </c>
      <c r="BX17" s="21">
        <v>5.0000000000000001E-3</v>
      </c>
      <c r="BY17" s="21">
        <v>5.0000000000000001E-3</v>
      </c>
      <c r="BZ17" s="21">
        <v>5.0000000000000001E-3</v>
      </c>
      <c r="CA17" s="21">
        <v>5.0000000000000001E-3</v>
      </c>
      <c r="CB17" s="60">
        <v>5.0000000000000001E-3</v>
      </c>
      <c r="CC17" s="60">
        <v>5.0000000000000001E-3</v>
      </c>
      <c r="CD17" s="60">
        <v>5.0000000000000001E-3</v>
      </c>
      <c r="CE17" s="60">
        <v>5.0000000000000001E-3</v>
      </c>
      <c r="CF17" s="60">
        <v>5.0000000000000001E-3</v>
      </c>
      <c r="CG17" s="60">
        <v>5.0000000000000001E-3</v>
      </c>
      <c r="CH17" s="60">
        <v>5.0000000000000001E-3</v>
      </c>
      <c r="CI17" s="60">
        <v>5.0000000000000001E-3</v>
      </c>
      <c r="CJ17" s="60">
        <v>5.0000000000000001E-3</v>
      </c>
      <c r="CK17" s="60">
        <v>5.0000000000000001E-3</v>
      </c>
      <c r="CL17" s="60">
        <v>5.0000000000000001E-3</v>
      </c>
      <c r="CM17" s="60">
        <v>5.0000000000000001E-3</v>
      </c>
      <c r="CN17" s="60">
        <v>5.0000000000000001E-3</v>
      </c>
      <c r="CO17" s="60">
        <v>5.0000000000000001E-3</v>
      </c>
      <c r="CP17" s="60">
        <v>5.0000000000000001E-3</v>
      </c>
      <c r="CQ17" s="60">
        <v>5.0000000000000001E-3</v>
      </c>
      <c r="CR17" s="60">
        <v>5.0000000000000001E-3</v>
      </c>
    </row>
    <row r="18" spans="3:96" ht="15" x14ac:dyDescent="0.25">
      <c r="C18" s="8"/>
      <c r="D18" s="3"/>
      <c r="E18" s="9">
        <v>31</v>
      </c>
      <c r="F18" s="11"/>
      <c r="G18" s="11"/>
      <c r="H18" s="11"/>
      <c r="I18" s="11"/>
      <c r="J18" s="4"/>
      <c r="K18" s="4"/>
      <c r="L18" s="4"/>
      <c r="M18" s="4"/>
      <c r="N18" s="4"/>
      <c r="O18" s="4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H18" s="17"/>
      <c r="AI18" s="17"/>
      <c r="AJ18" s="31"/>
      <c r="AK18" s="14"/>
      <c r="AL18" s="32">
        <v>31</v>
      </c>
      <c r="AM18" s="43"/>
      <c r="AN18" s="43"/>
      <c r="AO18" s="43"/>
      <c r="AP18" s="43"/>
      <c r="AQ18" s="17"/>
      <c r="AR18" s="17"/>
      <c r="AS18" s="17"/>
      <c r="AT18" s="17"/>
      <c r="AU18" s="17"/>
      <c r="AV18" s="17"/>
      <c r="AW18" s="58"/>
      <c r="AX18" s="58"/>
      <c r="AY18" s="58"/>
      <c r="AZ18" s="58"/>
      <c r="BA18" s="58"/>
      <c r="BB18" s="58"/>
      <c r="BC18" s="58"/>
      <c r="BN18" s="58"/>
      <c r="BO18" s="31"/>
      <c r="BP18" s="14"/>
      <c r="BQ18" s="32">
        <v>31</v>
      </c>
      <c r="BR18" s="43"/>
      <c r="BS18" s="43"/>
      <c r="BT18" s="43"/>
      <c r="BU18" s="43"/>
      <c r="BV18" s="17"/>
      <c r="BW18" s="17"/>
      <c r="BX18" s="17"/>
      <c r="BY18" s="17"/>
      <c r="BZ18" s="17"/>
      <c r="CA18" s="17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</row>
    <row r="19" spans="3:96" ht="15" x14ac:dyDescent="0.25">
      <c r="C19" s="5" t="s">
        <v>1</v>
      </c>
      <c r="D19" s="5"/>
      <c r="E19" s="20">
        <f>J4*$E$2</f>
        <v>6.8727074987850267</v>
      </c>
      <c r="F19" s="20">
        <f>E21</f>
        <v>10.347851485350514</v>
      </c>
      <c r="G19" s="20">
        <f>F21</f>
        <v>15.216875906975906</v>
      </c>
      <c r="H19" s="20">
        <f>G21</f>
        <v>23.720100000000045</v>
      </c>
      <c r="I19" s="20">
        <f t="shared" ref="I19:M19" si="201">H21</f>
        <v>35.772190346724337</v>
      </c>
      <c r="J19" s="20">
        <f t="shared" si="201"/>
        <v>61.644359746479267</v>
      </c>
      <c r="K19" s="20">
        <f t="shared" si="201"/>
        <v>98.794921440339394</v>
      </c>
      <c r="L19" s="20">
        <f t="shared" si="201"/>
        <v>150.52094227062247</v>
      </c>
      <c r="M19" s="20">
        <f t="shared" si="201"/>
        <v>218.88797696965275</v>
      </c>
      <c r="N19" s="20">
        <f>M21</f>
        <v>303.75101437191461</v>
      </c>
      <c r="O19" s="20">
        <f>N21</f>
        <v>333.69211963252377</v>
      </c>
      <c r="P19" s="20">
        <f>O21</f>
        <v>346.50317648988073</v>
      </c>
      <c r="Q19" s="20">
        <f t="shared" ref="Q19:V19" si="202">P21</f>
        <v>361.86473634591636</v>
      </c>
      <c r="R19" s="20">
        <f t="shared" si="202"/>
        <v>379.94456096005013</v>
      </c>
      <c r="S19" s="20">
        <f t="shared" si="202"/>
        <v>399.54123148227103</v>
      </c>
      <c r="T19" s="20">
        <f t="shared" si="202"/>
        <v>421.00862037385502</v>
      </c>
      <c r="U19" s="20">
        <f t="shared" si="202"/>
        <v>443.60490610486772</v>
      </c>
      <c r="V19" s="20">
        <f t="shared" si="202"/>
        <v>467.75910442465886</v>
      </c>
      <c r="W19" s="20">
        <f t="shared" ref="W19" si="203">V21</f>
        <v>493.72810052733979</v>
      </c>
      <c r="X19" s="20">
        <f t="shared" ref="X19" si="204">W21</f>
        <v>519.80719028464</v>
      </c>
      <c r="Y19" s="20">
        <f t="shared" ref="Y19" si="205">X21</f>
        <v>545.58745440797372</v>
      </c>
      <c r="Z19" s="20">
        <f t="shared" ref="Z19" si="206">Y21</f>
        <v>571.33713696057964</v>
      </c>
      <c r="AA19" s="20">
        <f t="shared" ref="AA19" si="207">Z21</f>
        <v>597.04313155500358</v>
      </c>
      <c r="AB19" s="20">
        <f t="shared" ref="AB19" si="208">AA21</f>
        <v>622.92475174132005</v>
      </c>
      <c r="AC19" s="20">
        <f t="shared" ref="AC19" si="209">AB21</f>
        <v>648.87190386490965</v>
      </c>
      <c r="AD19" s="20">
        <f t="shared" ref="AD19" si="210">AC21</f>
        <v>675.02788442861049</v>
      </c>
      <c r="AE19" s="20">
        <f t="shared" ref="AE19" si="211">AD21</f>
        <v>701.24939692958469</v>
      </c>
      <c r="AF19" s="20">
        <f t="shared" ref="AF19" si="212">AE21</f>
        <v>727.45256048812234</v>
      </c>
      <c r="AH19" s="17"/>
      <c r="AI19" s="17"/>
      <c r="AJ19" s="18" t="s">
        <v>1</v>
      </c>
      <c r="AK19" s="18"/>
      <c r="AL19" s="20">
        <f>J4*$E$3</f>
        <v>1.4969923722979117</v>
      </c>
      <c r="AM19" s="20">
        <f>AL21</f>
        <v>2.4630505749876956</v>
      </c>
      <c r="AN19" s="20">
        <f t="shared" ref="AN19:AV19" si="213">AM21</f>
        <v>3.043953189233398</v>
      </c>
      <c r="AO19" s="20">
        <f t="shared" si="213"/>
        <v>3.833824140701438</v>
      </c>
      <c r="AP19" s="20">
        <f t="shared" si="213"/>
        <v>4.6135228295178052</v>
      </c>
      <c r="AQ19" s="20">
        <f t="shared" si="213"/>
        <v>6.2590873117428893</v>
      </c>
      <c r="AR19" s="20">
        <f t="shared" si="213"/>
        <v>8.2900442191731045</v>
      </c>
      <c r="AS19" s="20">
        <f t="shared" si="213"/>
        <v>10.37116331528081</v>
      </c>
      <c r="AT19" s="20">
        <f t="shared" si="213"/>
        <v>13.235303471299042</v>
      </c>
      <c r="AU19" s="20">
        <f t="shared" si="213"/>
        <v>16.807830079549785</v>
      </c>
      <c r="AV19" s="20">
        <f t="shared" si="213"/>
        <v>17.536209524148695</v>
      </c>
      <c r="AW19" s="20">
        <f>AV21</f>
        <v>18.507260477093439</v>
      </c>
      <c r="AX19" s="20">
        <f t="shared" ref="AX19:BC19" si="214">AW21</f>
        <v>19.850711842469643</v>
      </c>
      <c r="AY19" s="20">
        <f>AX21</f>
        <v>21.71143668616196</v>
      </c>
      <c r="AZ19" s="20">
        <f>AY21</f>
        <v>23.80242577311175</v>
      </c>
      <c r="BA19" s="20">
        <f t="shared" si="214"/>
        <v>26.088099446080331</v>
      </c>
      <c r="BB19" s="20">
        <f t="shared" si="214"/>
        <v>28.551671405242292</v>
      </c>
      <c r="BC19" s="20">
        <f t="shared" si="214"/>
        <v>31.160298890069612</v>
      </c>
      <c r="BD19" s="20">
        <f t="shared" ref="BD19" si="215">BC21</f>
        <v>33.912887141878031</v>
      </c>
      <c r="BE19" s="20">
        <f t="shared" ref="BE19" si="216">BD21</f>
        <v>36.752143789524247</v>
      </c>
      <c r="BF19" s="20">
        <f t="shared" ref="BF19" si="217">BE21</f>
        <v>39.660917613621415</v>
      </c>
      <c r="BG19" s="20">
        <f t="shared" ref="BG19" si="218">BF21</f>
        <v>42.614029164431386</v>
      </c>
      <c r="BH19" s="20">
        <f t="shared" ref="BH19" si="219">BG21</f>
        <v>45.606369568094259</v>
      </c>
      <c r="BI19" s="20">
        <f t="shared" ref="BI19" si="220">BH21</f>
        <v>48.637026525706474</v>
      </c>
      <c r="BJ19" s="20">
        <f t="shared" ref="BJ19" si="221">BI21</f>
        <v>51.676624012573534</v>
      </c>
      <c r="BK19" s="20">
        <f t="shared" ref="BK19" si="222">BJ21</f>
        <v>54.739211431810212</v>
      </c>
      <c r="BL19" s="20">
        <f t="shared" ref="BL19" si="223">BK21</f>
        <v>57.820957128021547</v>
      </c>
      <c r="BM19" s="20">
        <f t="shared" ref="BM19" si="224">BL21</f>
        <v>60.918576825154751</v>
      </c>
      <c r="BN19" s="20"/>
      <c r="BO19" s="18" t="s">
        <v>1</v>
      </c>
      <c r="BP19" s="18"/>
      <c r="BQ19" s="20">
        <f>J4*$E$4</f>
        <v>6.751435202633342</v>
      </c>
      <c r="BR19" s="20">
        <f>+BQ21</f>
        <v>11.108357440934849</v>
      </c>
      <c r="BS19" s="20">
        <f>+BR21</f>
        <v>13.728228077349609</v>
      </c>
      <c r="BT19" s="20">
        <f t="shared" ref="BT19:CA19" si="225">+BS21</f>
        <v>17.290545859298575</v>
      </c>
      <c r="BU19" s="20">
        <f t="shared" si="225"/>
        <v>20.806986739382292</v>
      </c>
      <c r="BV19" s="20">
        <f t="shared" si="225"/>
        <v>28.228482118442642</v>
      </c>
      <c r="BW19" s="20">
        <f t="shared" si="225"/>
        <v>37.388097233119353</v>
      </c>
      <c r="BX19" s="20">
        <f t="shared" si="225"/>
        <v>46.773943805447708</v>
      </c>
      <c r="BY19" s="20">
        <f t="shared" si="225"/>
        <v>59.691215150614617</v>
      </c>
      <c r="BZ19" s="20">
        <f t="shared" si="225"/>
        <v>75.803309207756783</v>
      </c>
      <c r="CA19" s="20">
        <f t="shared" si="225"/>
        <v>79.088300310010027</v>
      </c>
      <c r="CB19" s="20">
        <f>+CA21</f>
        <v>83.467739850639234</v>
      </c>
      <c r="CC19" s="20">
        <f t="shared" ref="CC19:CH19" si="226">+CB21</f>
        <v>89.526705152716062</v>
      </c>
      <c r="CD19" s="20">
        <f t="shared" si="226"/>
        <v>97.918573705015334</v>
      </c>
      <c r="CE19" s="20">
        <f t="shared" si="226"/>
        <v>107.34893393342774</v>
      </c>
      <c r="CF19" s="20">
        <f t="shared" si="226"/>
        <v>117.65732159322896</v>
      </c>
      <c r="CG19" s="20">
        <f t="shared" si="226"/>
        <v>128.76803047665166</v>
      </c>
      <c r="CH19" s="20">
        <f t="shared" si="226"/>
        <v>140.53293974241186</v>
      </c>
      <c r="CI19" s="20">
        <f t="shared" ref="CI19" si="227">+CH21</f>
        <v>152.94711202913345</v>
      </c>
      <c r="CJ19" s="20">
        <f t="shared" ref="CJ19" si="228">+CI21</f>
        <v>165.75215875813214</v>
      </c>
      <c r="CK19" s="20">
        <f t="shared" ref="CK19" si="229">+CJ21</f>
        <v>178.87072793451526</v>
      </c>
      <c r="CL19" s="20">
        <f t="shared" ref="CL19" si="230">+CK21</f>
        <v>192.1892602466317</v>
      </c>
      <c r="CM19" s="20">
        <f t="shared" ref="CM19" si="231">+CL21</f>
        <v>205.68471467472622</v>
      </c>
      <c r="CN19" s="20">
        <f t="shared" ref="CN19" si="232">+CM21</f>
        <v>219.35297675098542</v>
      </c>
      <c r="CO19" s="20">
        <f t="shared" ref="CO19" si="233">+CN21</f>
        <v>233.06156061181628</v>
      </c>
      <c r="CP19" s="20">
        <f t="shared" ref="CP19" si="234">+CO21</f>
        <v>246.87382906154599</v>
      </c>
      <c r="CQ19" s="20">
        <f t="shared" ref="CQ19" si="235">+CP21</f>
        <v>260.77250133535802</v>
      </c>
      <c r="CR19" s="20">
        <f t="shared" ref="CR19" si="236">+CQ21</f>
        <v>274.74276534912389</v>
      </c>
    </row>
    <row r="20" spans="3:96" ht="15.75" thickBot="1" x14ac:dyDescent="0.3">
      <c r="C20" s="5" t="s">
        <v>2</v>
      </c>
      <c r="D20" s="5"/>
      <c r="E20" s="55">
        <f t="shared" ref="E20:O20" si="237">E21-E19</f>
        <v>3.4751439865654872</v>
      </c>
      <c r="F20" s="55">
        <f>F21-F19</f>
        <v>4.869024421625392</v>
      </c>
      <c r="G20" s="55">
        <f>G21-G19</f>
        <v>8.503224093024139</v>
      </c>
      <c r="H20" s="55">
        <f t="shared" si="237"/>
        <v>12.052090346724292</v>
      </c>
      <c r="I20" s="55">
        <f t="shared" si="237"/>
        <v>25.872169399754931</v>
      </c>
      <c r="J20" s="55">
        <f t="shared" si="237"/>
        <v>37.150561693860126</v>
      </c>
      <c r="K20" s="55">
        <f t="shared" si="237"/>
        <v>51.726020830283076</v>
      </c>
      <c r="L20" s="55">
        <f t="shared" si="237"/>
        <v>68.367034699030285</v>
      </c>
      <c r="M20" s="55">
        <f t="shared" si="237"/>
        <v>84.863037402261853</v>
      </c>
      <c r="N20" s="55">
        <f t="shared" si="237"/>
        <v>29.941105260609163</v>
      </c>
      <c r="O20" s="55">
        <f t="shared" si="237"/>
        <v>12.811056857356959</v>
      </c>
      <c r="P20" s="55">
        <f t="shared" ref="P20:AF20" si="238">P21-P19</f>
        <v>15.361559856035626</v>
      </c>
      <c r="Q20" s="55">
        <f>Q21-Q19</f>
        <v>18.07982461413377</v>
      </c>
      <c r="R20" s="55">
        <f t="shared" si="238"/>
        <v>19.596670522220904</v>
      </c>
      <c r="S20" s="55">
        <f t="shared" si="238"/>
        <v>21.467388891583994</v>
      </c>
      <c r="T20" s="55">
        <f t="shared" si="238"/>
        <v>22.596285731012699</v>
      </c>
      <c r="U20" s="55">
        <f t="shared" si="238"/>
        <v>24.154198319791135</v>
      </c>
      <c r="V20" s="55">
        <f t="shared" si="238"/>
        <v>25.968996102680933</v>
      </c>
      <c r="W20" s="55">
        <f>W21-W19</f>
        <v>26.07908975730021</v>
      </c>
      <c r="X20" s="55">
        <f t="shared" si="238"/>
        <v>25.780264123333723</v>
      </c>
      <c r="Y20" s="55">
        <f t="shared" si="238"/>
        <v>25.749682552605918</v>
      </c>
      <c r="Z20" s="55">
        <f t="shared" si="238"/>
        <v>25.705994594423942</v>
      </c>
      <c r="AA20" s="55">
        <f t="shared" si="238"/>
        <v>25.881620186316468</v>
      </c>
      <c r="AB20" s="55">
        <f t="shared" si="238"/>
        <v>25.947152123589603</v>
      </c>
      <c r="AC20" s="55">
        <f t="shared" si="238"/>
        <v>26.155980563700837</v>
      </c>
      <c r="AD20" s="55">
        <f t="shared" si="238"/>
        <v>26.2215125009742</v>
      </c>
      <c r="AE20" s="55">
        <f t="shared" si="238"/>
        <v>26.203163558537653</v>
      </c>
      <c r="AF20" s="55">
        <f t="shared" si="238"/>
        <v>26.358692689666327</v>
      </c>
      <c r="AH20" s="17"/>
      <c r="AI20" s="17"/>
      <c r="AJ20" s="18" t="s">
        <v>2</v>
      </c>
      <c r="AK20" s="18"/>
      <c r="AL20" s="55">
        <f t="shared" ref="AL20:AV20" si="239">AL21-AL19</f>
        <v>0.96605820268978393</v>
      </c>
      <c r="AM20" s="55">
        <f t="shared" si="239"/>
        <v>0.58090261424570233</v>
      </c>
      <c r="AN20" s="55">
        <f t="shared" si="239"/>
        <v>0.78987095146803998</v>
      </c>
      <c r="AO20" s="55">
        <f t="shared" si="239"/>
        <v>0.77969868881636728</v>
      </c>
      <c r="AP20" s="55">
        <f t="shared" si="239"/>
        <v>1.6455644822250841</v>
      </c>
      <c r="AQ20" s="55">
        <f t="shared" si="239"/>
        <v>2.0309569074302152</v>
      </c>
      <c r="AR20" s="55">
        <f t="shared" si="239"/>
        <v>2.081119096107706</v>
      </c>
      <c r="AS20" s="55">
        <f t="shared" si="239"/>
        <v>2.864140156018232</v>
      </c>
      <c r="AT20" s="55">
        <f t="shared" si="239"/>
        <v>3.5725266082507421</v>
      </c>
      <c r="AU20" s="55">
        <f t="shared" si="239"/>
        <v>0.72837944459891091</v>
      </c>
      <c r="AV20" s="55">
        <f t="shared" si="239"/>
        <v>0.97105095294474353</v>
      </c>
      <c r="AW20" s="55">
        <f>AW21-AW19</f>
        <v>1.3434513653762039</v>
      </c>
      <c r="AX20" s="55">
        <f>AX21-AX19</f>
        <v>1.8607248436923172</v>
      </c>
      <c r="AY20" s="55">
        <f t="shared" ref="AY20:BC20" si="240">AY21-AY19</f>
        <v>2.09098908694979</v>
      </c>
      <c r="AZ20" s="55">
        <f t="shared" si="240"/>
        <v>2.2856736729685814</v>
      </c>
      <c r="BA20" s="55">
        <f t="shared" si="240"/>
        <v>2.4635719591619605</v>
      </c>
      <c r="BB20" s="55">
        <f t="shared" si="240"/>
        <v>2.6086274848273199</v>
      </c>
      <c r="BC20" s="55">
        <f t="shared" si="240"/>
        <v>2.7525882518084188</v>
      </c>
      <c r="BD20" s="55">
        <f t="shared" ref="BD20:BM20" si="241">BD21-BD19</f>
        <v>2.8392566476462164</v>
      </c>
      <c r="BE20" s="55">
        <f t="shared" si="241"/>
        <v>2.9087738240971674</v>
      </c>
      <c r="BF20" s="55">
        <f t="shared" si="241"/>
        <v>2.9531115508099717</v>
      </c>
      <c r="BG20" s="55">
        <f t="shared" si="241"/>
        <v>2.9923404036628725</v>
      </c>
      <c r="BH20" s="55">
        <f t="shared" si="241"/>
        <v>3.0306569576122158</v>
      </c>
      <c r="BI20" s="55">
        <f t="shared" si="241"/>
        <v>3.0395974868670592</v>
      </c>
      <c r="BJ20" s="55">
        <f t="shared" si="241"/>
        <v>3.062587419236678</v>
      </c>
      <c r="BK20" s="55">
        <f t="shared" si="241"/>
        <v>3.0817456962113354</v>
      </c>
      <c r="BL20" s="55">
        <f t="shared" si="241"/>
        <v>3.0976196971332044</v>
      </c>
      <c r="BM20" s="55">
        <f t="shared" si="241"/>
        <v>3.108749743756583</v>
      </c>
      <c r="BN20" s="81"/>
      <c r="BO20" s="18" t="s">
        <v>2</v>
      </c>
      <c r="BP20" s="18"/>
      <c r="BQ20" s="55">
        <f>BQ21-BQ19</f>
        <v>4.3569222383015074</v>
      </c>
      <c r="BR20" s="55">
        <f>BR21-BR19</f>
        <v>2.6198706364147597</v>
      </c>
      <c r="BS20" s="55">
        <f>BS21-BS19</f>
        <v>3.5623177819489662</v>
      </c>
      <c r="BT20" s="55">
        <f>BT21-BT19</f>
        <v>3.5164408800837172</v>
      </c>
      <c r="BU20" s="55">
        <f t="shared" ref="BU20" si="242">BU21-BU19</f>
        <v>7.4214953790603495</v>
      </c>
      <c r="BV20" s="55">
        <f t="shared" ref="BV20" si="243">BV21-BV19</f>
        <v>9.1596151146767113</v>
      </c>
      <c r="BW20" s="55">
        <f t="shared" ref="BW20" si="244">BW21-BW19</f>
        <v>9.3858465723283544</v>
      </c>
      <c r="BX20" s="55">
        <f t="shared" ref="BX20" si="245">BX21-BX19</f>
        <v>12.91727134516691</v>
      </c>
      <c r="BY20" s="55">
        <f t="shared" ref="BY20" si="246">BY21-BY19</f>
        <v>16.112094057142166</v>
      </c>
      <c r="BZ20" s="55">
        <f t="shared" ref="BZ20" si="247">BZ21-BZ19</f>
        <v>3.2849911022532439</v>
      </c>
      <c r="CA20" s="55">
        <f t="shared" ref="CA20:CB20" si="248">CA21-CA19</f>
        <v>4.3794395406292068</v>
      </c>
      <c r="CB20" s="55">
        <f t="shared" si="248"/>
        <v>6.0589653020768282</v>
      </c>
      <c r="CC20" s="55">
        <f t="shared" ref="CC20:CH20" si="249">CC21-CC19</f>
        <v>8.3918685522992718</v>
      </c>
      <c r="CD20" s="55">
        <f t="shared" si="249"/>
        <v>9.4303602284124111</v>
      </c>
      <c r="CE20" s="55">
        <f t="shared" si="249"/>
        <v>10.308387659801213</v>
      </c>
      <c r="CF20" s="55">
        <f t="shared" si="249"/>
        <v>11.110708883422703</v>
      </c>
      <c r="CG20" s="55">
        <f t="shared" si="249"/>
        <v>11.764909265760195</v>
      </c>
      <c r="CH20" s="55">
        <f t="shared" si="249"/>
        <v>12.414172286721595</v>
      </c>
      <c r="CI20" s="55">
        <f t="shared" ref="CI20:CR20" si="250">CI21-CI19</f>
        <v>12.80504672899869</v>
      </c>
      <c r="CJ20" s="55">
        <f t="shared" si="250"/>
        <v>13.118569176383119</v>
      </c>
      <c r="CK20" s="55">
        <f t="shared" si="250"/>
        <v>13.318532312116446</v>
      </c>
      <c r="CL20" s="55">
        <f t="shared" si="250"/>
        <v>13.495454428094519</v>
      </c>
      <c r="CM20" s="55">
        <f t="shared" si="250"/>
        <v>13.668262076259197</v>
      </c>
      <c r="CN20" s="55">
        <f t="shared" si="250"/>
        <v>13.708583860830856</v>
      </c>
      <c r="CO20" s="55">
        <f t="shared" si="250"/>
        <v>13.812268449729714</v>
      </c>
      <c r="CP20" s="55">
        <f t="shared" si="250"/>
        <v>13.898672273812025</v>
      </c>
      <c r="CQ20" s="55">
        <f t="shared" si="250"/>
        <v>13.97026401376587</v>
      </c>
      <c r="CR20" s="55">
        <f t="shared" si="250"/>
        <v>14.020460521089831</v>
      </c>
    </row>
    <row r="21" spans="3:96" ht="15.75" thickTop="1" x14ac:dyDescent="0.25">
      <c r="C21" s="10" t="s">
        <v>3</v>
      </c>
      <c r="D21" s="6"/>
      <c r="E21" s="61">
        <f>'[1]FPL Forecast'!$H$7</f>
        <v>10.347851485350514</v>
      </c>
      <c r="F21" s="61">
        <f>'[1]FPL Forecast'!$H$8</f>
        <v>15.216875906975906</v>
      </c>
      <c r="G21" s="61">
        <f>'[1]FPL Forecast'!$H$9</f>
        <v>23.720100000000045</v>
      </c>
      <c r="H21" s="61">
        <f>'[1]FPL Forecast'!$H$10</f>
        <v>35.772190346724337</v>
      </c>
      <c r="I21" s="61">
        <f>'[1]FPL Forecast'!$H$11</f>
        <v>61.644359746479267</v>
      </c>
      <c r="J21" s="61">
        <f>'[1]FPL Forecast'!$H$12</f>
        <v>98.794921440339394</v>
      </c>
      <c r="K21" s="61">
        <f>'[1]FPL Forecast'!$H$13</f>
        <v>150.52094227062247</v>
      </c>
      <c r="L21" s="61">
        <f>'[1]FPL Forecast'!$H$14</f>
        <v>218.88797696965275</v>
      </c>
      <c r="M21" s="61">
        <f>'[1]FPL Forecast'!$H$15</f>
        <v>303.75101437191461</v>
      </c>
      <c r="N21" s="61">
        <f>'[1]FPL Forecast'!$H$16</f>
        <v>333.69211963252377</v>
      </c>
      <c r="O21" s="61">
        <f>'[1]FPL Forecast'!$H$17</f>
        <v>346.50317648988073</v>
      </c>
      <c r="P21" s="61">
        <f>'[1]FPL Forecast'!$H$18</f>
        <v>361.86473634591636</v>
      </c>
      <c r="Q21" s="61">
        <f>'[1]FPL Forecast'!$H$19</f>
        <v>379.94456096005013</v>
      </c>
      <c r="R21" s="61">
        <f>'[1]FPL Forecast'!$H$20</f>
        <v>399.54123148227103</v>
      </c>
      <c r="S21" s="61">
        <f>'[1]FPL Forecast'!$H$21</f>
        <v>421.00862037385502</v>
      </c>
      <c r="T21" s="61">
        <f>'[1]FPL Forecast'!$H$22</f>
        <v>443.60490610486772</v>
      </c>
      <c r="U21" s="61">
        <f>'[1]FPL Forecast'!$H$23</f>
        <v>467.75910442465886</v>
      </c>
      <c r="V21" s="61">
        <f>'[1]FPL Forecast'!$H$24</f>
        <v>493.72810052733979</v>
      </c>
      <c r="W21" s="61">
        <f>'[1]FPL Forecast'!$H$25</f>
        <v>519.80719028464</v>
      </c>
      <c r="X21" s="61">
        <f>'[1]FPL Forecast'!$H$26</f>
        <v>545.58745440797372</v>
      </c>
      <c r="Y21" s="61">
        <f>'[1]FPL Forecast'!$H$27</f>
        <v>571.33713696057964</v>
      </c>
      <c r="Z21" s="61">
        <f>'[1]FPL Forecast'!$H$28</f>
        <v>597.04313155500358</v>
      </c>
      <c r="AA21" s="61">
        <f>'[1]FPL Forecast'!$H$29</f>
        <v>622.92475174132005</v>
      </c>
      <c r="AB21" s="61">
        <f>'[1]FPL Forecast'!$H$30</f>
        <v>648.87190386490965</v>
      </c>
      <c r="AC21" s="61">
        <f>'[1]FPL Forecast'!$H$31</f>
        <v>675.02788442861049</v>
      </c>
      <c r="AD21" s="61">
        <f>'[1]FPL Forecast'!$H$32</f>
        <v>701.24939692958469</v>
      </c>
      <c r="AE21" s="61">
        <f>'[1]FPL Forecast'!$H$33</f>
        <v>727.45256048812234</v>
      </c>
      <c r="AF21" s="61">
        <f>'[1]FPL Forecast'!$H$34</f>
        <v>753.81125317778867</v>
      </c>
      <c r="AH21" s="17"/>
      <c r="AI21" s="17"/>
      <c r="AJ21" s="39" t="s">
        <v>3</v>
      </c>
      <c r="AK21" s="19"/>
      <c r="AL21" s="37">
        <f>'[1]FPL Forecast'!$I$7*($E$3/($E$3+$E$4))</f>
        <v>2.4630505749876956</v>
      </c>
      <c r="AM21" s="61">
        <f>'[1]FPL Forecast'!$I$8*($E$3/($E$3+$E$4))</f>
        <v>3.043953189233398</v>
      </c>
      <c r="AN21" s="61">
        <f>'[1]FPL Forecast'!$I$9*($E$3/($E$3+$E$4))</f>
        <v>3.833824140701438</v>
      </c>
      <c r="AO21" s="61">
        <f>'[1]FPL Forecast'!$I$10*($E$3/($E$3+$E$4))</f>
        <v>4.6135228295178052</v>
      </c>
      <c r="AP21" s="61">
        <f>'[1]FPL Forecast'!$I$11*($E$3/($E$3+$E$4))</f>
        <v>6.2590873117428893</v>
      </c>
      <c r="AQ21" s="61">
        <f>'[1]FPL Forecast'!$I$12*($E$3/($E$3+$E$4))</f>
        <v>8.2900442191731045</v>
      </c>
      <c r="AR21" s="61">
        <f>'[1]FPL Forecast'!$I$13*($E$3/($E$3+$E$4))</f>
        <v>10.37116331528081</v>
      </c>
      <c r="AS21" s="61">
        <f>'[1]FPL Forecast'!$I$14*($E$3/($E$3+$E$4))</f>
        <v>13.235303471299042</v>
      </c>
      <c r="AT21" s="61">
        <f>'[1]FPL Forecast'!$I$15*($E$3/($E$3+$E$4))</f>
        <v>16.807830079549785</v>
      </c>
      <c r="AU21" s="61">
        <f>'[1]FPL Forecast'!$I$16*($E$3/($E$3+$E$4))</f>
        <v>17.536209524148695</v>
      </c>
      <c r="AV21" s="61">
        <f>'[1]FPL Forecast'!$I$17*($E$3/($E$3+$E$4))</f>
        <v>18.507260477093439</v>
      </c>
      <c r="AW21" s="61">
        <f>'[1]FPL Forecast'!$I$18*($E$3/($E$3+$E$4))</f>
        <v>19.850711842469643</v>
      </c>
      <c r="AX21" s="61">
        <f>'[1]FPL Forecast'!$I$19*($E$3/($E$3+$E$4))</f>
        <v>21.71143668616196</v>
      </c>
      <c r="AY21" s="61">
        <f>'[1]FPL Forecast'!$I$20*($E$3/($E$3+$E$4))</f>
        <v>23.80242577311175</v>
      </c>
      <c r="AZ21" s="61">
        <f>'[1]FPL Forecast'!$I$21*($E$3/($E$3+$E$4))</f>
        <v>26.088099446080331</v>
      </c>
      <c r="BA21" s="61">
        <f>'[1]FPL Forecast'!$I$22*($E$3/($E$3+$E$4))</f>
        <v>28.551671405242292</v>
      </c>
      <c r="BB21" s="61">
        <f>'[1]FPL Forecast'!$I$23*($E$3/($E$3+$E$4))</f>
        <v>31.160298890069612</v>
      </c>
      <c r="BC21" s="61">
        <f>'[1]FPL Forecast'!$I$24*($E$3/($E$3+$E$4))</f>
        <v>33.912887141878031</v>
      </c>
      <c r="BD21" s="61">
        <f>'[1]FPL Forecast'!$I$25*($E$3/($E$3+$E$4))</f>
        <v>36.752143789524247</v>
      </c>
      <c r="BE21" s="61">
        <f>'[1]FPL Forecast'!$I$26*($E$3/($E$3+$E$4))</f>
        <v>39.660917613621415</v>
      </c>
      <c r="BF21" s="61">
        <f>'[1]FPL Forecast'!$I$27*($E$3/($E$3+$E$4))</f>
        <v>42.614029164431386</v>
      </c>
      <c r="BG21" s="61">
        <f>'[1]FPL Forecast'!$I$28*($E$3/($E$3+$E$4))</f>
        <v>45.606369568094259</v>
      </c>
      <c r="BH21" s="61">
        <f>'[1]FPL Forecast'!$I$29*($E$3/($E$3+$E$4))</f>
        <v>48.637026525706474</v>
      </c>
      <c r="BI21" s="61">
        <f>'[1]FPL Forecast'!$I$30*($E$3/($E$3+$E$4))</f>
        <v>51.676624012573534</v>
      </c>
      <c r="BJ21" s="61">
        <f>'[1]FPL Forecast'!$I$31*($E$3/($E$3+$E$4))</f>
        <v>54.739211431810212</v>
      </c>
      <c r="BK21" s="61">
        <f>'[1]FPL Forecast'!$I$32*($E$3/($E$3+$E$4))</f>
        <v>57.820957128021547</v>
      </c>
      <c r="BL21" s="61">
        <f>'[1]FPL Forecast'!$I$33*($E$3/($E$3+$E$4))</f>
        <v>60.918576825154751</v>
      </c>
      <c r="BM21" s="61">
        <f>'[1]FPL Forecast'!$I$34*($E$3/($E$3+$E$4))</f>
        <v>64.027326568911334</v>
      </c>
      <c r="BN21" s="61"/>
      <c r="BO21" s="39" t="s">
        <v>3</v>
      </c>
      <c r="BP21" s="19"/>
      <c r="BQ21" s="37">
        <f>'[1]FPL Forecast'!$I$7-AL21</f>
        <v>11.108357440934849</v>
      </c>
      <c r="BR21" s="61">
        <f>'[1]FPL Forecast'!$I$8-AM21</f>
        <v>13.728228077349609</v>
      </c>
      <c r="BS21" s="61">
        <f>'[1]FPL Forecast'!$I$9-AN21</f>
        <v>17.290545859298575</v>
      </c>
      <c r="BT21" s="61">
        <f>'[1]FPL Forecast'!$I$10-AO21</f>
        <v>20.806986739382292</v>
      </c>
      <c r="BU21" s="61">
        <f>'[1]FPL Forecast'!$I$11-AP21</f>
        <v>28.228482118442642</v>
      </c>
      <c r="BV21" s="61">
        <f>'[1]FPL Forecast'!$I$12-AQ21</f>
        <v>37.388097233119353</v>
      </c>
      <c r="BW21" s="61">
        <f>'[1]FPL Forecast'!$I$13-AR21</f>
        <v>46.773943805447708</v>
      </c>
      <c r="BX21" s="61">
        <f>'[1]FPL Forecast'!$I$14-AS21</f>
        <v>59.691215150614617</v>
      </c>
      <c r="BY21" s="61">
        <f>'[1]FPL Forecast'!$I$15-AT21</f>
        <v>75.803309207756783</v>
      </c>
      <c r="BZ21" s="61">
        <f>'[1]FPL Forecast'!$I$16-AU21</f>
        <v>79.088300310010027</v>
      </c>
      <c r="CA21" s="61">
        <f>'[1]FPL Forecast'!$I$17-AV21</f>
        <v>83.467739850639234</v>
      </c>
      <c r="CB21" s="61">
        <f>'[1]FPL Forecast'!$I$18-AW21</f>
        <v>89.526705152716062</v>
      </c>
      <c r="CC21" s="61">
        <f>'[1]FPL Forecast'!$I$19-AX21</f>
        <v>97.918573705015334</v>
      </c>
      <c r="CD21" s="61">
        <f>'[1]FPL Forecast'!$I$20-AY21</f>
        <v>107.34893393342774</v>
      </c>
      <c r="CE21" s="61">
        <f>'[1]FPL Forecast'!$I$21-AZ21</f>
        <v>117.65732159322896</v>
      </c>
      <c r="CF21" s="61">
        <f>'[1]FPL Forecast'!$I$22-BA21</f>
        <v>128.76803047665166</v>
      </c>
      <c r="CG21" s="61">
        <f>'[1]FPL Forecast'!$I$23-BB21</f>
        <v>140.53293974241186</v>
      </c>
      <c r="CH21" s="61">
        <f>'[1]FPL Forecast'!$I$24-BC21</f>
        <v>152.94711202913345</v>
      </c>
      <c r="CI21" s="61">
        <f>'[1]FPL Forecast'!$I$25-BD21</f>
        <v>165.75215875813214</v>
      </c>
      <c r="CJ21" s="61">
        <f>'[1]FPL Forecast'!$I$26-BE21</f>
        <v>178.87072793451526</v>
      </c>
      <c r="CK21" s="61">
        <f>'[1]FPL Forecast'!$I$27-BF21</f>
        <v>192.1892602466317</v>
      </c>
      <c r="CL21" s="61">
        <f>'[1]FPL Forecast'!$I$28-BG21</f>
        <v>205.68471467472622</v>
      </c>
      <c r="CM21" s="61">
        <f>'[1]FPL Forecast'!$I$29-BH21</f>
        <v>219.35297675098542</v>
      </c>
      <c r="CN21" s="61">
        <f>'[1]FPL Forecast'!$I$30-BI21</f>
        <v>233.06156061181628</v>
      </c>
      <c r="CO21" s="61">
        <f>'[1]FPL Forecast'!$I$31-BJ21</f>
        <v>246.87382906154599</v>
      </c>
      <c r="CP21" s="61">
        <f>'[1]FPL Forecast'!$I$32-BK21</f>
        <v>260.77250133535802</v>
      </c>
      <c r="CQ21" s="61">
        <f>'[1]FPL Forecast'!$I$33-BL21</f>
        <v>274.74276534912389</v>
      </c>
      <c r="CR21" s="61">
        <f>'[1]FPL Forecast'!$I$34-BM21</f>
        <v>288.76322587021372</v>
      </c>
    </row>
    <row r="22" spans="3:96" ht="15.75" thickBot="1" x14ac:dyDescent="0.3">
      <c r="C22" s="5"/>
      <c r="D22" s="5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H22" s="17"/>
      <c r="AI22" s="17"/>
      <c r="AJ22" s="18"/>
      <c r="AK22" s="18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8"/>
      <c r="BP22" s="18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</row>
    <row r="23" spans="3:96" ht="15" x14ac:dyDescent="0.25">
      <c r="C23" s="5" t="s">
        <v>4</v>
      </c>
      <c r="D23" s="29">
        <v>2012</v>
      </c>
      <c r="E23" s="27">
        <f>E19*8760*$E$16</f>
        <v>9030.7376534035247</v>
      </c>
      <c r="F23" s="22">
        <f t="shared" ref="F23:N23" si="251">E23*(1-F$17)</f>
        <v>8985.5839651365077</v>
      </c>
      <c r="G23" s="22">
        <f>F23*(1-G$17)</f>
        <v>8940.656045310825</v>
      </c>
      <c r="H23" s="22">
        <f t="shared" si="251"/>
        <v>8895.9527650842701</v>
      </c>
      <c r="I23" s="22">
        <f t="shared" si="251"/>
        <v>8851.4730012588479</v>
      </c>
      <c r="J23" s="22">
        <f t="shared" si="251"/>
        <v>8807.2156362525529</v>
      </c>
      <c r="K23" s="22">
        <f t="shared" si="251"/>
        <v>8763.1795580712896</v>
      </c>
      <c r="L23" s="22">
        <f t="shared" si="251"/>
        <v>8719.3636602809329</v>
      </c>
      <c r="M23" s="22">
        <f t="shared" si="251"/>
        <v>8675.7668419795282</v>
      </c>
      <c r="N23" s="22">
        <f t="shared" si="251"/>
        <v>8632.3880077696303</v>
      </c>
      <c r="O23" s="22">
        <f>N23*(1-O$17)</f>
        <v>8589.2260677307822</v>
      </c>
      <c r="P23" s="22">
        <f>O23*(1-P$17)</f>
        <v>8546.279937392128</v>
      </c>
      <c r="Q23" s="22">
        <f t="shared" ref="Q23:V29" si="252">P23*(1-Q$17)</f>
        <v>8503.5485377051682</v>
      </c>
      <c r="R23" s="22">
        <f t="shared" si="252"/>
        <v>8461.0307950166425</v>
      </c>
      <c r="S23" s="22">
        <f t="shared" si="252"/>
        <v>8418.7256410415594</v>
      </c>
      <c r="T23" s="22">
        <f t="shared" si="252"/>
        <v>8376.6320128363514</v>
      </c>
      <c r="U23" s="22">
        <f t="shared" si="252"/>
        <v>8334.7488527721689</v>
      </c>
      <c r="V23" s="22">
        <f t="shared" si="252"/>
        <v>8293.0751085083084</v>
      </c>
      <c r="W23" s="22">
        <f t="shared" ref="W23:W40" si="253">V23*(1-W$17)</f>
        <v>8251.6097329657659</v>
      </c>
      <c r="X23" s="22">
        <f t="shared" ref="X23:X40" si="254">W23*(1-X$17)</f>
        <v>8210.3516843009365</v>
      </c>
      <c r="Y23" s="22">
        <f t="shared" ref="Y23:Y40" si="255">X23*(1-Y$17)</f>
        <v>8169.2999258794316</v>
      </c>
      <c r="Z23" s="22">
        <f t="shared" ref="Z23:Z40" si="256">Y23*(1-Z$17)</f>
        <v>8128.4534262500347</v>
      </c>
      <c r="AA23" s="22">
        <f t="shared" ref="AA23:AA40" si="257">Z23*(1-AA$17)</f>
        <v>8087.8111591187844</v>
      </c>
      <c r="AB23" s="22">
        <f t="shared" ref="AB23:AB40" si="258">AA23*(1-AB$17)</f>
        <v>8047.3721033231905</v>
      </c>
      <c r="AC23" s="22">
        <f t="shared" ref="AC23:AC40" si="259">AB23*(1-AC$17)</f>
        <v>8007.1352428065748</v>
      </c>
      <c r="AD23" s="22">
        <f t="shared" ref="AD23:AD40" si="260">AC23*(1-AD$17)</f>
        <v>7967.099566592542</v>
      </c>
      <c r="AE23" s="22">
        <f t="shared" ref="AE23:AE40" si="261">AD23*(1-AE$17)</f>
        <v>7927.2640687595795</v>
      </c>
      <c r="AF23" s="23">
        <f t="shared" ref="AF23:AF40" si="262">AE23*(1-AF$17)</f>
        <v>7887.6277484157818</v>
      </c>
      <c r="AH23" s="17"/>
      <c r="AI23" s="17"/>
      <c r="AJ23" s="18" t="s">
        <v>4</v>
      </c>
      <c r="AK23" s="89">
        <v>2012</v>
      </c>
      <c r="AL23" s="22">
        <f>AL19*8760*$E$16</f>
        <v>1967.0479771994558</v>
      </c>
      <c r="AM23" s="22">
        <f t="shared" ref="AM23:AM24" si="263">AL23*(1-AM$17)</f>
        <v>1957.2127373134585</v>
      </c>
      <c r="AN23" s="22">
        <f>AM23*(1-AN$17)</f>
        <v>1947.4266736268912</v>
      </c>
      <c r="AO23" s="22">
        <f t="shared" ref="AO23:AO26" si="264">AN23*(1-AO$17)</f>
        <v>1937.6895402587568</v>
      </c>
      <c r="AP23" s="22">
        <f t="shared" ref="AP23:AP27" si="265">AO23*(1-AP$17)</f>
        <v>1928.0010925574629</v>
      </c>
      <c r="AQ23" s="22">
        <f t="shared" ref="AQ23:AQ28" si="266">AP23*(1-AQ$17)</f>
        <v>1918.3610870946757</v>
      </c>
      <c r="AR23" s="22">
        <f t="shared" ref="AR23:AR29" si="267">AQ23*(1-AR$17)</f>
        <v>1908.7692816592023</v>
      </c>
      <c r="AS23" s="22">
        <f t="shared" ref="AS23:AS29" si="268">AR23*(1-AS$17)</f>
        <v>1899.2254352509062</v>
      </c>
      <c r="AT23" s="22">
        <f t="shared" ref="AT23:AT29" si="269">AS23*(1-AT$17)</f>
        <v>1889.7293080746517</v>
      </c>
      <c r="AU23" s="22">
        <f t="shared" ref="AU23:AU29" si="270">AT23*(1-AU$17)</f>
        <v>1880.2806615342784</v>
      </c>
      <c r="AV23" s="22">
        <f>AU23*(1-AV$17)</f>
        <v>1870.8792582266069</v>
      </c>
      <c r="AW23" s="22">
        <f>AV23*(1-AW$17)</f>
        <v>1861.5248619354738</v>
      </c>
      <c r="AX23" s="22">
        <f t="shared" ref="AX23:BC23" si="271">AW23*(1-AX$17)</f>
        <v>1852.2172376257965</v>
      </c>
      <c r="AY23" s="22">
        <f t="shared" si="271"/>
        <v>1842.9561514376676</v>
      </c>
      <c r="AZ23" s="22">
        <f t="shared" si="271"/>
        <v>1833.7413706804793</v>
      </c>
      <c r="BA23" s="22">
        <f t="shared" si="271"/>
        <v>1824.5726638270769</v>
      </c>
      <c r="BB23" s="22">
        <f t="shared" si="271"/>
        <v>1815.4498005079415</v>
      </c>
      <c r="BC23" s="22">
        <f t="shared" si="271"/>
        <v>1806.3725515054018</v>
      </c>
      <c r="BD23" s="22">
        <f t="shared" ref="BD23:BD41" si="272">BC23*(1-BD$17)</f>
        <v>1797.3406887478748</v>
      </c>
      <c r="BE23" s="22">
        <f t="shared" ref="BE23:BE41" si="273">BD23*(1-BE$17)</f>
        <v>1788.3539853041354</v>
      </c>
      <c r="BF23" s="22">
        <f t="shared" ref="BF23:BF43" si="274">BE23*(1-BF$17)</f>
        <v>1779.4122153776148</v>
      </c>
      <c r="BG23" s="22">
        <f t="shared" ref="BG23:BG44" si="275">BF23*(1-BG$17)</f>
        <v>1770.5151543007266</v>
      </c>
      <c r="BH23" s="22">
        <f t="shared" ref="BH23:BH41" si="276">BG23*(1-BH$17)</f>
        <v>1761.6625785292231</v>
      </c>
      <c r="BI23" s="22">
        <f t="shared" ref="BI23:BI46" si="277">BH23*(1-BI$17)</f>
        <v>1752.8542656365769</v>
      </c>
      <c r="BJ23" s="22">
        <f t="shared" ref="BJ23:BJ47" si="278">BI23*(1-BJ$17)</f>
        <v>1744.0899943083939</v>
      </c>
      <c r="BK23" s="22">
        <f t="shared" ref="BK23:BK48" si="279">BJ23*(1-BK$17)</f>
        <v>1735.369544336852</v>
      </c>
      <c r="BL23" s="22">
        <f t="shared" ref="BL23:BL49" si="280">BK23*(1-BL$17)</f>
        <v>1726.6926966151677</v>
      </c>
      <c r="BM23" s="23">
        <f t="shared" ref="BM23:BM50" si="281">BL23*(1-BM$17)</f>
        <v>1718.0592331320918</v>
      </c>
      <c r="BN23" s="24"/>
      <c r="BO23" s="18" t="s">
        <v>4</v>
      </c>
      <c r="BP23" s="89">
        <v>2012</v>
      </c>
      <c r="BQ23" s="22">
        <f>BQ19*8760*$E$16</f>
        <v>8871.3858562602109</v>
      </c>
      <c r="BR23" s="22">
        <f t="shared" ref="BR23:BR24" si="282">BQ23*(1-BR$17)</f>
        <v>8827.02892697891</v>
      </c>
      <c r="BS23" s="22">
        <f>BR23*(1-BS$17)</f>
        <v>8782.8937823440156</v>
      </c>
      <c r="BT23" s="22">
        <f t="shared" ref="BT23:BT26" si="283">BS23*(1-BT$17)</f>
        <v>8738.9793134322954</v>
      </c>
      <c r="BU23" s="22">
        <f t="shared" ref="BU23:BU27" si="284">BT23*(1-BU$17)</f>
        <v>8695.2844168651336</v>
      </c>
      <c r="BV23" s="22">
        <f t="shared" ref="BV23:BV28" si="285">BU23*(1-BV$17)</f>
        <v>8651.8079947808073</v>
      </c>
      <c r="BW23" s="22">
        <f t="shared" ref="BW23:BW29" si="286">BV23*(1-BW$17)</f>
        <v>8608.5489548069036</v>
      </c>
      <c r="BX23" s="22">
        <f t="shared" ref="BX23:BX29" si="287">BW23*(1-BX$17)</f>
        <v>8565.5062100328687</v>
      </c>
      <c r="BY23" s="22">
        <f t="shared" ref="BY23:BY29" si="288">BX23*(1-BY$17)</f>
        <v>8522.6786789827038</v>
      </c>
      <c r="BZ23" s="22">
        <f t="shared" ref="BZ23:BZ29" si="289">BY23*(1-BZ$17)</f>
        <v>8480.0652855877906</v>
      </c>
      <c r="CA23" s="22">
        <f>BZ23*(1-CA$17)</f>
        <v>8437.6649591598525</v>
      </c>
      <c r="CB23" s="22">
        <f>CA23*(1-CB$17)</f>
        <v>8395.4766343640531</v>
      </c>
      <c r="CC23" s="22">
        <f t="shared" ref="CC23:CH29" si="290">CB23*(1-CC$17)</f>
        <v>8353.4992511922319</v>
      </c>
      <c r="CD23" s="22">
        <f t="shared" si="290"/>
        <v>8311.7317549362706</v>
      </c>
      <c r="CE23" s="22">
        <f t="shared" si="290"/>
        <v>8270.1730961615885</v>
      </c>
      <c r="CF23" s="22">
        <f t="shared" si="290"/>
        <v>8228.8222306807802</v>
      </c>
      <c r="CG23" s="22">
        <f t="shared" si="290"/>
        <v>8187.6781195273761</v>
      </c>
      <c r="CH23" s="22">
        <f t="shared" si="290"/>
        <v>8146.7397289297396</v>
      </c>
      <c r="CI23" s="22">
        <f t="shared" ref="CI23:CI41" si="291">CH23*(1-CI$17)</f>
        <v>8106.0060302850907</v>
      </c>
      <c r="CJ23" s="22">
        <f t="shared" ref="CJ23:CJ42" si="292">CI23*(1-CJ$17)</f>
        <v>8065.4760001336654</v>
      </c>
      <c r="CK23" s="22">
        <f t="shared" ref="CK23:CK43" si="293">CJ23*(1-CK$17)</f>
        <v>8025.1486201329972</v>
      </c>
      <c r="CL23" s="22">
        <f t="shared" ref="CL23:CL44" si="294">CK23*(1-CL$17)</f>
        <v>7985.022877032332</v>
      </c>
      <c r="CM23" s="22">
        <f t="shared" ref="CM23:CM41" si="295">CL23*(1-CM$17)</f>
        <v>7945.0977626471704</v>
      </c>
      <c r="CN23" s="22">
        <f t="shared" ref="CN23:CN46" si="296">CM23*(1-CN$17)</f>
        <v>7905.3722738339347</v>
      </c>
      <c r="CO23" s="22">
        <f t="shared" ref="CO23:CO47" si="297">CN23*(1-CO$17)</f>
        <v>7865.8454124647651</v>
      </c>
      <c r="CP23" s="22">
        <f t="shared" ref="CP23:CP48" si="298">CO23*(1-CP$17)</f>
        <v>7826.5161854024409</v>
      </c>
      <c r="CQ23" s="22">
        <f t="shared" ref="CQ23:CQ49" si="299">CP23*(1-CQ$17)</f>
        <v>7787.3836044754289</v>
      </c>
      <c r="CR23" s="23">
        <f t="shared" ref="CR23:CR50" si="300">CQ23*(1-CR$17)</f>
        <v>7748.4466864530514</v>
      </c>
    </row>
    <row r="24" spans="3:96" ht="15" x14ac:dyDescent="0.25">
      <c r="C24" s="5" t="s">
        <v>5</v>
      </c>
      <c r="D24" s="30">
        <v>2013</v>
      </c>
      <c r="E24" s="28">
        <f>E$20*8760*E$16</f>
        <v>4566.3391983470501</v>
      </c>
      <c r="F24" s="24">
        <f t="shared" ref="F24:P24" si="301">E24*(1-F$17)</f>
        <v>4543.5075023553145</v>
      </c>
      <c r="G24" s="24">
        <f t="shared" si="301"/>
        <v>4520.7899648435377</v>
      </c>
      <c r="H24" s="24">
        <f t="shared" si="301"/>
        <v>4498.1860150193197</v>
      </c>
      <c r="I24" s="24">
        <f t="shared" si="301"/>
        <v>4475.6950849442228</v>
      </c>
      <c r="J24" s="24">
        <f t="shared" si="301"/>
        <v>4453.316609519502</v>
      </c>
      <c r="K24" s="24">
        <f t="shared" si="301"/>
        <v>4431.0500264719049</v>
      </c>
      <c r="L24" s="24">
        <f t="shared" si="301"/>
        <v>4408.8947763395454</v>
      </c>
      <c r="M24" s="24">
        <f t="shared" si="301"/>
        <v>4386.8503024578476</v>
      </c>
      <c r="N24" s="24">
        <f t="shared" si="301"/>
        <v>4364.9160509455587</v>
      </c>
      <c r="O24" s="24">
        <f t="shared" si="301"/>
        <v>4343.0914706908306</v>
      </c>
      <c r="P24" s="24">
        <f t="shared" si="301"/>
        <v>4321.3760133373762</v>
      </c>
      <c r="Q24" s="24">
        <f t="shared" si="252"/>
        <v>4299.7691332706891</v>
      </c>
      <c r="R24" s="24">
        <f t="shared" si="252"/>
        <v>4278.2702876043359</v>
      </c>
      <c r="S24" s="24">
        <f t="shared" si="252"/>
        <v>4256.8789361663139</v>
      </c>
      <c r="T24" s="24">
        <f t="shared" si="252"/>
        <v>4235.5945414854823</v>
      </c>
      <c r="U24" s="24">
        <f t="shared" si="252"/>
        <v>4214.4165687780551</v>
      </c>
      <c r="V24" s="24">
        <f t="shared" si="252"/>
        <v>4193.3444859341644</v>
      </c>
      <c r="W24" s="24">
        <f t="shared" si="253"/>
        <v>4172.3777635044935</v>
      </c>
      <c r="X24" s="24">
        <f t="shared" si="254"/>
        <v>4151.5158746869711</v>
      </c>
      <c r="Y24" s="24">
        <f t="shared" si="255"/>
        <v>4130.7582953135361</v>
      </c>
      <c r="Z24" s="24">
        <f t="shared" si="256"/>
        <v>4110.1045038369684</v>
      </c>
      <c r="AA24" s="24">
        <f t="shared" si="257"/>
        <v>4089.5539813177834</v>
      </c>
      <c r="AB24" s="24">
        <f t="shared" si="258"/>
        <v>4069.1062114111946</v>
      </c>
      <c r="AC24" s="24">
        <f t="shared" si="259"/>
        <v>4048.7606803541385</v>
      </c>
      <c r="AD24" s="24">
        <f t="shared" si="260"/>
        <v>4028.516876952368</v>
      </c>
      <c r="AE24" s="24">
        <f t="shared" si="261"/>
        <v>4008.3742925676061</v>
      </c>
      <c r="AF24" s="25">
        <f t="shared" si="262"/>
        <v>3988.3324211047679</v>
      </c>
      <c r="AH24" s="17"/>
      <c r="AI24" s="17"/>
      <c r="AJ24" s="18" t="s">
        <v>5</v>
      </c>
      <c r="AK24" s="90">
        <v>2013</v>
      </c>
      <c r="AL24" s="24">
        <f>AL$20*8760*AL$16</f>
        <v>1354.0271768900013</v>
      </c>
      <c r="AM24" s="24">
        <f t="shared" si="263"/>
        <v>1347.2570410055514</v>
      </c>
      <c r="AN24" s="24">
        <f t="shared" ref="AN24" si="302">AM24*(1-AN$17)</f>
        <v>1340.5207558005236</v>
      </c>
      <c r="AO24" s="24">
        <f t="shared" si="264"/>
        <v>1333.818152021521</v>
      </c>
      <c r="AP24" s="24">
        <f t="shared" si="265"/>
        <v>1327.1490612614134</v>
      </c>
      <c r="AQ24" s="24">
        <f t="shared" si="266"/>
        <v>1320.5133159551062</v>
      </c>
      <c r="AR24" s="24">
        <f t="shared" si="267"/>
        <v>1313.9107493753306</v>
      </c>
      <c r="AS24" s="24">
        <f t="shared" si="268"/>
        <v>1307.341195628454</v>
      </c>
      <c r="AT24" s="24">
        <f t="shared" si="269"/>
        <v>1300.8044896503118</v>
      </c>
      <c r="AU24" s="24">
        <f t="shared" si="270"/>
        <v>1294.3004672020602</v>
      </c>
      <c r="AV24" s="24">
        <f t="shared" ref="AV24:AV29" si="303">AU24*(1-AV$17)</f>
        <v>1287.8289648660498</v>
      </c>
      <c r="AW24" s="24">
        <f t="shared" ref="AW24:BC29" si="304">AV24*(1-AW$17)</f>
        <v>1281.3898200417195</v>
      </c>
      <c r="AX24" s="24">
        <f t="shared" si="304"/>
        <v>1274.982870941511</v>
      </c>
      <c r="AY24" s="24">
        <f t="shared" si="304"/>
        <v>1268.6079565868035</v>
      </c>
      <c r="AZ24" s="24">
        <f t="shared" si="304"/>
        <v>1262.2649168038695</v>
      </c>
      <c r="BA24" s="24">
        <f t="shared" si="304"/>
        <v>1255.9535922198502</v>
      </c>
      <c r="BB24" s="24">
        <f t="shared" si="304"/>
        <v>1249.673824258751</v>
      </c>
      <c r="BC24" s="24">
        <f t="shared" si="304"/>
        <v>1243.4254551374572</v>
      </c>
      <c r="BD24" s="24">
        <f t="shared" si="272"/>
        <v>1237.2083278617699</v>
      </c>
      <c r="BE24" s="24">
        <f t="shared" si="273"/>
        <v>1231.0222862224612</v>
      </c>
      <c r="BF24" s="24">
        <f t="shared" si="274"/>
        <v>1224.8671747913488</v>
      </c>
      <c r="BG24" s="24">
        <f t="shared" si="275"/>
        <v>1218.742838917392</v>
      </c>
      <c r="BH24" s="24">
        <f t="shared" si="276"/>
        <v>1212.649124722805</v>
      </c>
      <c r="BI24" s="24">
        <f t="shared" si="277"/>
        <v>1206.5858790991911</v>
      </c>
      <c r="BJ24" s="24">
        <f t="shared" si="278"/>
        <v>1200.552949703695</v>
      </c>
      <c r="BK24" s="24">
        <f t="shared" si="279"/>
        <v>1194.5501849551765</v>
      </c>
      <c r="BL24" s="24">
        <f t="shared" si="280"/>
        <v>1188.5774340304006</v>
      </c>
      <c r="BM24" s="25">
        <f t="shared" si="281"/>
        <v>1182.6345468602485</v>
      </c>
      <c r="BN24" s="24"/>
      <c r="BO24" s="18" t="s">
        <v>5</v>
      </c>
      <c r="BP24" s="90">
        <v>2013</v>
      </c>
      <c r="BQ24" s="24">
        <f>BQ$20*8760*BQ$16</f>
        <v>6488.3285972786043</v>
      </c>
      <c r="BR24" s="24">
        <f t="shared" si="282"/>
        <v>6455.8869542922112</v>
      </c>
      <c r="BS24" s="24">
        <f t="shared" ref="BS24" si="305">BR24*(1-BS$17)</f>
        <v>6423.6075195207504</v>
      </c>
      <c r="BT24" s="24">
        <f t="shared" si="283"/>
        <v>6391.4894819231467</v>
      </c>
      <c r="BU24" s="24">
        <f t="shared" si="284"/>
        <v>6359.5320345135306</v>
      </c>
      <c r="BV24" s="24">
        <f t="shared" si="285"/>
        <v>6327.7343743409629</v>
      </c>
      <c r="BW24" s="24">
        <f t="shared" si="286"/>
        <v>6296.095702469258</v>
      </c>
      <c r="BX24" s="24">
        <f t="shared" si="287"/>
        <v>6264.6152239569119</v>
      </c>
      <c r="BY24" s="24">
        <f t="shared" si="288"/>
        <v>6233.2921478371272</v>
      </c>
      <c r="BZ24" s="24">
        <f t="shared" si="289"/>
        <v>6202.1256870979414</v>
      </c>
      <c r="CA24" s="24">
        <f t="shared" ref="CA24:CA29" si="306">BZ24*(1-CA$17)</f>
        <v>6171.1150586624517</v>
      </c>
      <c r="CB24" s="24">
        <f t="shared" ref="CB24:CB29" si="307">CA24*(1-CB$17)</f>
        <v>6140.2594833691392</v>
      </c>
      <c r="CC24" s="24">
        <f t="shared" si="290"/>
        <v>6109.5581859522936</v>
      </c>
      <c r="CD24" s="24">
        <f t="shared" si="290"/>
        <v>6079.0103950225321</v>
      </c>
      <c r="CE24" s="24">
        <f t="shared" si="290"/>
        <v>6048.6153430474196</v>
      </c>
      <c r="CF24" s="24">
        <f t="shared" si="290"/>
        <v>6018.3722663321823</v>
      </c>
      <c r="CG24" s="24">
        <f t="shared" si="290"/>
        <v>5988.2804050005216</v>
      </c>
      <c r="CH24" s="24">
        <f t="shared" si="290"/>
        <v>5958.3390029755192</v>
      </c>
      <c r="CI24" s="24">
        <f t="shared" si="291"/>
        <v>5928.5473079606418</v>
      </c>
      <c r="CJ24" s="24">
        <f t="shared" si="292"/>
        <v>5898.9045714208387</v>
      </c>
      <c r="CK24" s="24">
        <f t="shared" si="293"/>
        <v>5869.4100485637346</v>
      </c>
      <c r="CL24" s="24">
        <f t="shared" si="294"/>
        <v>5840.0629983209155</v>
      </c>
      <c r="CM24" s="24">
        <f t="shared" si="295"/>
        <v>5810.862683329311</v>
      </c>
      <c r="CN24" s="24">
        <f t="shared" si="296"/>
        <v>5781.8083699126646</v>
      </c>
      <c r="CO24" s="24">
        <f t="shared" si="297"/>
        <v>5752.8993280631012</v>
      </c>
      <c r="CP24" s="24">
        <f t="shared" si="298"/>
        <v>5724.1348314227853</v>
      </c>
      <c r="CQ24" s="24">
        <f t="shared" si="299"/>
        <v>5695.5141572656712</v>
      </c>
      <c r="CR24" s="25">
        <f t="shared" si="300"/>
        <v>5667.036586479343</v>
      </c>
    </row>
    <row r="25" spans="3:96" ht="15" x14ac:dyDescent="0.25">
      <c r="C25" s="4"/>
      <c r="D25" s="30">
        <v>2014</v>
      </c>
      <c r="E25" s="2"/>
      <c r="F25" s="24">
        <f>F$20*8760*F$16</f>
        <v>6461.8770709159226</v>
      </c>
      <c r="G25" s="24">
        <f>F25*(1-G$17)</f>
        <v>6429.5676855613428</v>
      </c>
      <c r="H25" s="24">
        <f t="shared" ref="H25:P25" si="308">G25*(1-H$17)</f>
        <v>6397.4198471335358</v>
      </c>
      <c r="I25" s="24">
        <f t="shared" si="308"/>
        <v>6365.4327478978685</v>
      </c>
      <c r="J25" s="24">
        <f t="shared" si="308"/>
        <v>6333.6055841583793</v>
      </c>
      <c r="K25" s="24">
        <f t="shared" si="308"/>
        <v>6301.9375562375872</v>
      </c>
      <c r="L25" s="24">
        <f t="shared" si="308"/>
        <v>6270.4278684563988</v>
      </c>
      <c r="M25" s="24">
        <f t="shared" si="308"/>
        <v>6239.0757291141172</v>
      </c>
      <c r="N25" s="24">
        <f t="shared" si="308"/>
        <v>6207.8803504685466</v>
      </c>
      <c r="O25" s="24">
        <f t="shared" si="308"/>
        <v>6176.8409487162035</v>
      </c>
      <c r="P25" s="24">
        <f t="shared" si="308"/>
        <v>6145.9567439726225</v>
      </c>
      <c r="Q25" s="24">
        <f t="shared" si="252"/>
        <v>6115.2269602527595</v>
      </c>
      <c r="R25" s="24">
        <f t="shared" si="252"/>
        <v>6084.6508254514956</v>
      </c>
      <c r="S25" s="24">
        <f t="shared" si="252"/>
        <v>6054.2275713242379</v>
      </c>
      <c r="T25" s="24">
        <f t="shared" si="252"/>
        <v>6023.956433467617</v>
      </c>
      <c r="U25" s="24">
        <f t="shared" si="252"/>
        <v>5993.8366513002793</v>
      </c>
      <c r="V25" s="24">
        <f t="shared" si="252"/>
        <v>5963.867468043778</v>
      </c>
      <c r="W25" s="24">
        <f t="shared" si="253"/>
        <v>5934.0481307035589</v>
      </c>
      <c r="X25" s="24">
        <f t="shared" si="254"/>
        <v>5904.3778900500411</v>
      </c>
      <c r="Y25" s="24">
        <f t="shared" si="255"/>
        <v>5874.8560005997906</v>
      </c>
      <c r="Z25" s="24">
        <f t="shared" si="256"/>
        <v>5845.481720596792</v>
      </c>
      <c r="AA25" s="24">
        <f t="shared" si="257"/>
        <v>5816.2543119938082</v>
      </c>
      <c r="AB25" s="24">
        <f t="shared" si="258"/>
        <v>5787.1730404338396</v>
      </c>
      <c r="AC25" s="24">
        <f t="shared" si="259"/>
        <v>5758.2371752316703</v>
      </c>
      <c r="AD25" s="24">
        <f t="shared" si="260"/>
        <v>5729.4459893555122</v>
      </c>
      <c r="AE25" s="24">
        <f t="shared" si="261"/>
        <v>5700.7987594087344</v>
      </c>
      <c r="AF25" s="25">
        <f t="shared" si="262"/>
        <v>5672.2947656116903</v>
      </c>
      <c r="AH25" s="17"/>
      <c r="AI25" s="17"/>
      <c r="AJ25" s="17"/>
      <c r="AK25" s="90">
        <v>2014</v>
      </c>
      <c r="AL25" s="83"/>
      <c r="AM25" s="24">
        <f>AM$20*8760*AM$16</f>
        <v>822.33503516804421</v>
      </c>
      <c r="AN25" s="24">
        <f>AM25*(1-AN$17)</f>
        <v>818.223359992204</v>
      </c>
      <c r="AO25" s="24">
        <f t="shared" si="264"/>
        <v>814.13224319224298</v>
      </c>
      <c r="AP25" s="24">
        <f t="shared" si="265"/>
        <v>810.06158197628179</v>
      </c>
      <c r="AQ25" s="24">
        <f t="shared" si="266"/>
        <v>806.01127406640035</v>
      </c>
      <c r="AR25" s="24">
        <f t="shared" si="267"/>
        <v>801.98121769606837</v>
      </c>
      <c r="AS25" s="24">
        <f t="shared" si="268"/>
        <v>797.97131160758806</v>
      </c>
      <c r="AT25" s="24">
        <f t="shared" si="269"/>
        <v>793.98145504955016</v>
      </c>
      <c r="AU25" s="24">
        <f t="shared" si="270"/>
        <v>790.01154777430236</v>
      </c>
      <c r="AV25" s="24">
        <f t="shared" si="303"/>
        <v>786.06149003543089</v>
      </c>
      <c r="AW25" s="24">
        <f t="shared" si="304"/>
        <v>782.13118258525378</v>
      </c>
      <c r="AX25" s="24">
        <f t="shared" si="304"/>
        <v>778.22052667232754</v>
      </c>
      <c r="AY25" s="24">
        <f t="shared" si="304"/>
        <v>774.32942403896584</v>
      </c>
      <c r="AZ25" s="24">
        <f t="shared" si="304"/>
        <v>770.45777691877106</v>
      </c>
      <c r="BA25" s="24">
        <f t="shared" si="304"/>
        <v>766.60548803417726</v>
      </c>
      <c r="BB25" s="24">
        <f t="shared" si="304"/>
        <v>762.77246059400636</v>
      </c>
      <c r="BC25" s="24">
        <f t="shared" si="304"/>
        <v>758.95859829103631</v>
      </c>
      <c r="BD25" s="24">
        <f t="shared" si="272"/>
        <v>755.1638052995811</v>
      </c>
      <c r="BE25" s="24">
        <f t="shared" si="273"/>
        <v>751.38798627308324</v>
      </c>
      <c r="BF25" s="24">
        <f t="shared" si="274"/>
        <v>747.63104634171782</v>
      </c>
      <c r="BG25" s="24">
        <f t="shared" si="275"/>
        <v>743.89289111000926</v>
      </c>
      <c r="BH25" s="24">
        <f t="shared" si="276"/>
        <v>740.17342665445926</v>
      </c>
      <c r="BI25" s="24">
        <f t="shared" si="277"/>
        <v>736.47255952118701</v>
      </c>
      <c r="BJ25" s="24">
        <f t="shared" si="278"/>
        <v>732.79019672358106</v>
      </c>
      <c r="BK25" s="24">
        <f t="shared" si="279"/>
        <v>729.12624573996311</v>
      </c>
      <c r="BL25" s="24">
        <f t="shared" si="280"/>
        <v>725.4806145112633</v>
      </c>
      <c r="BM25" s="25">
        <f t="shared" si="281"/>
        <v>721.85321143870692</v>
      </c>
      <c r="BN25" s="24"/>
      <c r="BO25" s="17"/>
      <c r="BP25" s="90">
        <v>2014</v>
      </c>
      <c r="BQ25" s="83"/>
      <c r="BR25" s="24">
        <f>BR$20*8760*BR$16</f>
        <v>3940.5264652663491</v>
      </c>
      <c r="BS25" s="24">
        <f>BR25*(1-BS$17)</f>
        <v>3920.8238329400174</v>
      </c>
      <c r="BT25" s="24">
        <f t="shared" si="283"/>
        <v>3901.2197137753174</v>
      </c>
      <c r="BU25" s="24">
        <f t="shared" si="284"/>
        <v>3881.7136152064409</v>
      </c>
      <c r="BV25" s="24">
        <f t="shared" si="285"/>
        <v>3862.3050471304086</v>
      </c>
      <c r="BW25" s="24">
        <f t="shared" si="286"/>
        <v>3842.9935218947567</v>
      </c>
      <c r="BX25" s="24">
        <f t="shared" si="287"/>
        <v>3823.778554285283</v>
      </c>
      <c r="BY25" s="24">
        <f t="shared" si="288"/>
        <v>3804.6596615138565</v>
      </c>
      <c r="BZ25" s="24">
        <f t="shared" si="289"/>
        <v>3785.6363632062871</v>
      </c>
      <c r="CA25" s="24">
        <f t="shared" si="306"/>
        <v>3766.7081813902555</v>
      </c>
      <c r="CB25" s="24">
        <f t="shared" si="307"/>
        <v>3747.8746404833041</v>
      </c>
      <c r="CC25" s="24">
        <f t="shared" si="290"/>
        <v>3729.1352672808875</v>
      </c>
      <c r="CD25" s="24">
        <f t="shared" si="290"/>
        <v>3710.4895909444831</v>
      </c>
      <c r="CE25" s="24">
        <f t="shared" si="290"/>
        <v>3691.9371429897606</v>
      </c>
      <c r="CF25" s="24">
        <f t="shared" si="290"/>
        <v>3673.4774572748115</v>
      </c>
      <c r="CG25" s="24">
        <f t="shared" si="290"/>
        <v>3655.1100699884373</v>
      </c>
      <c r="CH25" s="24">
        <f t="shared" si="290"/>
        <v>3636.8345196384953</v>
      </c>
      <c r="CI25" s="24">
        <f t="shared" si="291"/>
        <v>3618.6503470403027</v>
      </c>
      <c r="CJ25" s="24">
        <f t="shared" si="292"/>
        <v>3600.557095305101</v>
      </c>
      <c r="CK25" s="24">
        <f t="shared" si="293"/>
        <v>3582.5543098285757</v>
      </c>
      <c r="CL25" s="24">
        <f t="shared" si="294"/>
        <v>3564.641538279433</v>
      </c>
      <c r="CM25" s="24">
        <f t="shared" si="295"/>
        <v>3546.8183305880357</v>
      </c>
      <c r="CN25" s="24">
        <f t="shared" si="296"/>
        <v>3529.0842389350955</v>
      </c>
      <c r="CO25" s="24">
        <f t="shared" si="297"/>
        <v>3511.4388177404198</v>
      </c>
      <c r="CP25" s="24">
        <f t="shared" si="298"/>
        <v>3493.8816236517177</v>
      </c>
      <c r="CQ25" s="24">
        <f t="shared" si="299"/>
        <v>3476.4122155334589</v>
      </c>
      <c r="CR25" s="25">
        <f t="shared" si="300"/>
        <v>3459.0301544557915</v>
      </c>
    </row>
    <row r="26" spans="3:96" ht="15" x14ac:dyDescent="0.25">
      <c r="C26" s="4"/>
      <c r="D26" s="30">
        <v>2015</v>
      </c>
      <c r="E26" s="2"/>
      <c r="F26" s="26"/>
      <c r="G26" s="24">
        <f>G$20*8760*G$16</f>
        <v>11397.818511044215</v>
      </c>
      <c r="H26" s="24">
        <f t="shared" ref="H26:P26" si="309">G26*(1-H$17)</f>
        <v>11340.829418488995</v>
      </c>
      <c r="I26" s="24">
        <f t="shared" si="309"/>
        <v>11284.12527139655</v>
      </c>
      <c r="J26" s="24">
        <f t="shared" si="309"/>
        <v>11227.704645039566</v>
      </c>
      <c r="K26" s="24">
        <f t="shared" si="309"/>
        <v>11171.566121814369</v>
      </c>
      <c r="L26" s="24">
        <f t="shared" si="309"/>
        <v>11115.708291205297</v>
      </c>
      <c r="M26" s="24">
        <f t="shared" si="309"/>
        <v>11060.129749749271</v>
      </c>
      <c r="N26" s="24">
        <f t="shared" si="309"/>
        <v>11004.829101000525</v>
      </c>
      <c r="O26" s="24">
        <f t="shared" si="309"/>
        <v>10949.804955495523</v>
      </c>
      <c r="P26" s="24">
        <f t="shared" si="309"/>
        <v>10895.055930718045</v>
      </c>
      <c r="Q26" s="24">
        <f t="shared" si="252"/>
        <v>10840.580651064454</v>
      </c>
      <c r="R26" s="24">
        <f t="shared" si="252"/>
        <v>10786.377747809132</v>
      </c>
      <c r="S26" s="24">
        <f t="shared" si="252"/>
        <v>10732.445859070087</v>
      </c>
      <c r="T26" s="24">
        <f t="shared" si="252"/>
        <v>10678.783629774736</v>
      </c>
      <c r="U26" s="24">
        <f t="shared" si="252"/>
        <v>10625.389711625863</v>
      </c>
      <c r="V26" s="24">
        <f t="shared" si="252"/>
        <v>10572.262763067734</v>
      </c>
      <c r="W26" s="24">
        <f t="shared" si="253"/>
        <v>10519.401449252395</v>
      </c>
      <c r="X26" s="24">
        <f t="shared" si="254"/>
        <v>10466.804442006132</v>
      </c>
      <c r="Y26" s="24">
        <f t="shared" si="255"/>
        <v>10414.470419796102</v>
      </c>
      <c r="Z26" s="24">
        <f t="shared" si="256"/>
        <v>10362.39806769712</v>
      </c>
      <c r="AA26" s="24">
        <f t="shared" si="257"/>
        <v>10310.586077358636</v>
      </c>
      <c r="AB26" s="24">
        <f t="shared" si="258"/>
        <v>10259.033146971842</v>
      </c>
      <c r="AC26" s="24">
        <f t="shared" si="259"/>
        <v>10207.737981236984</v>
      </c>
      <c r="AD26" s="24">
        <f t="shared" si="260"/>
        <v>10156.699291330799</v>
      </c>
      <c r="AE26" s="24">
        <f t="shared" si="261"/>
        <v>10105.915794874145</v>
      </c>
      <c r="AF26" s="25">
        <f t="shared" si="262"/>
        <v>10055.386215899774</v>
      </c>
      <c r="AH26" s="17"/>
      <c r="AI26" s="17"/>
      <c r="AJ26" s="17"/>
      <c r="AK26" s="90">
        <v>2015</v>
      </c>
      <c r="AL26" s="83"/>
      <c r="AM26" s="26"/>
      <c r="AN26" s="24">
        <f>AN$20*8760*AN$16</f>
        <v>1129.3354964017146</v>
      </c>
      <c r="AO26" s="24">
        <f t="shared" si="264"/>
        <v>1123.6888189197061</v>
      </c>
      <c r="AP26" s="24">
        <f t="shared" si="265"/>
        <v>1118.0703748251076</v>
      </c>
      <c r="AQ26" s="24">
        <f t="shared" si="266"/>
        <v>1112.4800229509819</v>
      </c>
      <c r="AR26" s="24">
        <f t="shared" si="267"/>
        <v>1106.9176228362271</v>
      </c>
      <c r="AS26" s="24">
        <f t="shared" si="268"/>
        <v>1101.383034722046</v>
      </c>
      <c r="AT26" s="24">
        <f t="shared" si="269"/>
        <v>1095.8761195484358</v>
      </c>
      <c r="AU26" s="24">
        <f t="shared" si="270"/>
        <v>1090.3967389506936</v>
      </c>
      <c r="AV26" s="24">
        <f t="shared" si="303"/>
        <v>1084.9447552559402</v>
      </c>
      <c r="AW26" s="24">
        <f t="shared" si="304"/>
        <v>1079.5200314796605</v>
      </c>
      <c r="AX26" s="24">
        <f t="shared" si="304"/>
        <v>1074.1224313222622</v>
      </c>
      <c r="AY26" s="24">
        <f t="shared" si="304"/>
        <v>1068.7518191656509</v>
      </c>
      <c r="AZ26" s="24">
        <f t="shared" si="304"/>
        <v>1063.4080600698226</v>
      </c>
      <c r="BA26" s="24">
        <f t="shared" si="304"/>
        <v>1058.0910197694734</v>
      </c>
      <c r="BB26" s="24">
        <f t="shared" si="304"/>
        <v>1052.800564670626</v>
      </c>
      <c r="BC26" s="24">
        <f t="shared" si="304"/>
        <v>1047.5365618472729</v>
      </c>
      <c r="BD26" s="24">
        <f t="shared" si="272"/>
        <v>1042.2988790380366</v>
      </c>
      <c r="BE26" s="24">
        <f t="shared" si="273"/>
        <v>1037.0873846428465</v>
      </c>
      <c r="BF26" s="24">
        <f t="shared" si="274"/>
        <v>1031.9019477196323</v>
      </c>
      <c r="BG26" s="24">
        <f t="shared" si="275"/>
        <v>1026.7424379810341</v>
      </c>
      <c r="BH26" s="24">
        <f t="shared" si="276"/>
        <v>1021.6087257911289</v>
      </c>
      <c r="BI26" s="24">
        <f t="shared" si="277"/>
        <v>1016.5006821621732</v>
      </c>
      <c r="BJ26" s="24">
        <f t="shared" si="278"/>
        <v>1011.4181787513623</v>
      </c>
      <c r="BK26" s="24">
        <f t="shared" si="279"/>
        <v>1006.3610878576055</v>
      </c>
      <c r="BL26" s="24">
        <f t="shared" si="280"/>
        <v>1001.3292824183175</v>
      </c>
      <c r="BM26" s="25">
        <f t="shared" si="281"/>
        <v>996.32263600622582</v>
      </c>
      <c r="BN26" s="24"/>
      <c r="BO26" s="17"/>
      <c r="BP26" s="90">
        <v>2015</v>
      </c>
      <c r="BQ26" s="83"/>
      <c r="BR26" s="26"/>
      <c r="BS26" s="24">
        <f>BS$20*8760*BS$16</f>
        <v>5411.6342140600573</v>
      </c>
      <c r="BT26" s="24">
        <f t="shared" si="283"/>
        <v>5384.5760429897573</v>
      </c>
      <c r="BU26" s="24">
        <f t="shared" si="284"/>
        <v>5357.6531627748082</v>
      </c>
      <c r="BV26" s="24">
        <f t="shared" si="285"/>
        <v>5330.8648969609339</v>
      </c>
      <c r="BW26" s="24">
        <f t="shared" si="286"/>
        <v>5304.2105724761295</v>
      </c>
      <c r="BX26" s="24">
        <f t="shared" si="287"/>
        <v>5277.6895196137484</v>
      </c>
      <c r="BY26" s="24">
        <f t="shared" si="288"/>
        <v>5251.3010720156799</v>
      </c>
      <c r="BZ26" s="24">
        <f t="shared" si="289"/>
        <v>5225.0445666556016</v>
      </c>
      <c r="CA26" s="24">
        <f t="shared" si="306"/>
        <v>5198.9193438223238</v>
      </c>
      <c r="CB26" s="24">
        <f t="shared" si="307"/>
        <v>5172.9247471032122</v>
      </c>
      <c r="CC26" s="24">
        <f t="shared" si="290"/>
        <v>5147.0601233676962</v>
      </c>
      <c r="CD26" s="24">
        <f t="shared" si="290"/>
        <v>5121.3248227508575</v>
      </c>
      <c r="CE26" s="24">
        <f t="shared" si="290"/>
        <v>5095.7181986371033</v>
      </c>
      <c r="CF26" s="24">
        <f t="shared" si="290"/>
        <v>5070.2396076439181</v>
      </c>
      <c r="CG26" s="24">
        <f t="shared" si="290"/>
        <v>5044.8884096056981</v>
      </c>
      <c r="CH26" s="24">
        <f t="shared" si="290"/>
        <v>5019.6639675576698</v>
      </c>
      <c r="CI26" s="24">
        <f t="shared" si="291"/>
        <v>4994.5656477198818</v>
      </c>
      <c r="CJ26" s="24">
        <f t="shared" si="292"/>
        <v>4969.5928194812823</v>
      </c>
      <c r="CK26" s="24">
        <f t="shared" si="293"/>
        <v>4944.7448553838758</v>
      </c>
      <c r="CL26" s="24">
        <f t="shared" si="294"/>
        <v>4920.0211311069561</v>
      </c>
      <c r="CM26" s="24">
        <f t="shared" si="295"/>
        <v>4895.421025451421</v>
      </c>
      <c r="CN26" s="24">
        <f t="shared" si="296"/>
        <v>4870.9439203241636</v>
      </c>
      <c r="CO26" s="24">
        <f t="shared" si="297"/>
        <v>4846.589200722543</v>
      </c>
      <c r="CP26" s="24">
        <f t="shared" si="298"/>
        <v>4822.3562547189304</v>
      </c>
      <c r="CQ26" s="24">
        <f t="shared" si="299"/>
        <v>4798.2444734453356</v>
      </c>
      <c r="CR26" s="25">
        <f t="shared" si="300"/>
        <v>4774.2532510781093</v>
      </c>
    </row>
    <row r="27" spans="3:96" ht="15" x14ac:dyDescent="0.25">
      <c r="C27" s="4"/>
      <c r="D27" s="30">
        <v>2016</v>
      </c>
      <c r="E27" s="2"/>
      <c r="F27" s="26"/>
      <c r="G27" s="26"/>
      <c r="H27" s="64">
        <f>H$20*8784*H$16</f>
        <v>16361.009098175738</v>
      </c>
      <c r="I27" s="24">
        <f t="shared" ref="I27:P27" si="310">H27*(1-I$17)</f>
        <v>16279.20405268486</v>
      </c>
      <c r="J27" s="24">
        <f t="shared" si="310"/>
        <v>16197.808032421435</v>
      </c>
      <c r="K27" s="24">
        <f t="shared" si="310"/>
        <v>16116.818992259328</v>
      </c>
      <c r="L27" s="24">
        <f t="shared" si="310"/>
        <v>16036.234897298031</v>
      </c>
      <c r="M27" s="24">
        <f t="shared" si="310"/>
        <v>15956.053722811541</v>
      </c>
      <c r="N27" s="24">
        <f t="shared" si="310"/>
        <v>15876.273454197482</v>
      </c>
      <c r="O27" s="24">
        <f t="shared" si="310"/>
        <v>15796.892086926495</v>
      </c>
      <c r="P27" s="24">
        <f t="shared" si="310"/>
        <v>15717.907626491862</v>
      </c>
      <c r="Q27" s="24">
        <f t="shared" si="252"/>
        <v>15639.318088359403</v>
      </c>
      <c r="R27" s="24">
        <f t="shared" si="252"/>
        <v>15561.121497917606</v>
      </c>
      <c r="S27" s="24">
        <f t="shared" si="252"/>
        <v>15483.315890428017</v>
      </c>
      <c r="T27" s="24">
        <f t="shared" si="252"/>
        <v>15405.899310975878</v>
      </c>
      <c r="U27" s="24">
        <f t="shared" si="252"/>
        <v>15328.869814420997</v>
      </c>
      <c r="V27" s="24">
        <f t="shared" si="252"/>
        <v>15252.225465348893</v>
      </c>
      <c r="W27" s="24">
        <f t="shared" si="253"/>
        <v>15175.964338022148</v>
      </c>
      <c r="X27" s="24">
        <f t="shared" si="254"/>
        <v>15100.084516332037</v>
      </c>
      <c r="Y27" s="24">
        <f t="shared" si="255"/>
        <v>15024.584093750376</v>
      </c>
      <c r="Z27" s="24">
        <f t="shared" si="256"/>
        <v>14949.461173281625</v>
      </c>
      <c r="AA27" s="24">
        <f t="shared" si="257"/>
        <v>14874.713867415216</v>
      </c>
      <c r="AB27" s="24">
        <f t="shared" si="258"/>
        <v>14800.340298078139</v>
      </c>
      <c r="AC27" s="24">
        <f t="shared" si="259"/>
        <v>14726.338596587748</v>
      </c>
      <c r="AD27" s="24">
        <f t="shared" si="260"/>
        <v>14652.706903604809</v>
      </c>
      <c r="AE27" s="24">
        <f t="shared" si="261"/>
        <v>14579.443369086785</v>
      </c>
      <c r="AF27" s="25">
        <f t="shared" si="262"/>
        <v>14506.54615224135</v>
      </c>
      <c r="AH27" s="17"/>
      <c r="AI27" s="17"/>
      <c r="AJ27" s="17"/>
      <c r="AK27" s="90">
        <v>2016</v>
      </c>
      <c r="AL27" s="83"/>
      <c r="AM27" s="26"/>
      <c r="AN27" s="26"/>
      <c r="AO27" s="64">
        <f>AO$20*8784*AO$16</f>
        <v>1129.0241587036658</v>
      </c>
      <c r="AP27" s="24">
        <f t="shared" si="265"/>
        <v>1123.3790379101474</v>
      </c>
      <c r="AQ27" s="24">
        <f t="shared" si="266"/>
        <v>1117.7621427205968</v>
      </c>
      <c r="AR27" s="24">
        <f t="shared" si="267"/>
        <v>1112.1733320069939</v>
      </c>
      <c r="AS27" s="24">
        <f t="shared" si="268"/>
        <v>1106.612465346959</v>
      </c>
      <c r="AT27" s="24">
        <f t="shared" si="269"/>
        <v>1101.0794030202242</v>
      </c>
      <c r="AU27" s="24">
        <f t="shared" si="270"/>
        <v>1095.574006005123</v>
      </c>
      <c r="AV27" s="24">
        <f t="shared" si="303"/>
        <v>1090.0961359750975</v>
      </c>
      <c r="AW27" s="24">
        <f t="shared" si="304"/>
        <v>1084.645655295222</v>
      </c>
      <c r="AX27" s="24">
        <f t="shared" si="304"/>
        <v>1079.222427018746</v>
      </c>
      <c r="AY27" s="24">
        <f t="shared" si="304"/>
        <v>1073.8263148836522</v>
      </c>
      <c r="AZ27" s="24">
        <f t="shared" si="304"/>
        <v>1068.4571833092339</v>
      </c>
      <c r="BA27" s="24">
        <f t="shared" si="304"/>
        <v>1063.1148973926877</v>
      </c>
      <c r="BB27" s="24">
        <f t="shared" si="304"/>
        <v>1057.7993229057242</v>
      </c>
      <c r="BC27" s="24">
        <f t="shared" si="304"/>
        <v>1052.5103262911957</v>
      </c>
      <c r="BD27" s="24">
        <f t="shared" si="272"/>
        <v>1047.2477746597397</v>
      </c>
      <c r="BE27" s="24">
        <f>BD27*(1-BE$17)</f>
        <v>1042.0115357864408</v>
      </c>
      <c r="BF27" s="24">
        <f t="shared" si="274"/>
        <v>1036.8014781075087</v>
      </c>
      <c r="BG27" s="24">
        <f t="shared" si="275"/>
        <v>1031.6174707169712</v>
      </c>
      <c r="BH27" s="24">
        <f t="shared" si="276"/>
        <v>1026.4593833633862</v>
      </c>
      <c r="BI27" s="24">
        <f t="shared" si="277"/>
        <v>1021.3270864465693</v>
      </c>
      <c r="BJ27" s="24">
        <f t="shared" si="278"/>
        <v>1016.2204510143364</v>
      </c>
      <c r="BK27" s="24">
        <f t="shared" si="279"/>
        <v>1011.1393487592647</v>
      </c>
      <c r="BL27" s="24">
        <f t="shared" si="280"/>
        <v>1006.0836520154684</v>
      </c>
      <c r="BM27" s="25">
        <f t="shared" si="281"/>
        <v>1001.053233755391</v>
      </c>
      <c r="BN27" s="24"/>
      <c r="BO27" s="17"/>
      <c r="BP27" s="90">
        <v>2016</v>
      </c>
      <c r="BQ27" s="83"/>
      <c r="BR27" s="26"/>
      <c r="BS27" s="26"/>
      <c r="BT27" s="64">
        <f>BT$20*8784*BT$16</f>
        <v>5410.1423228158174</v>
      </c>
      <c r="BU27" s="24">
        <f t="shared" si="284"/>
        <v>5383.0916112017385</v>
      </c>
      <c r="BV27" s="24">
        <f t="shared" si="285"/>
        <v>5356.1761531457296</v>
      </c>
      <c r="BW27" s="24">
        <f t="shared" si="286"/>
        <v>5329.3952723800012</v>
      </c>
      <c r="BX27" s="24">
        <f t="shared" si="287"/>
        <v>5302.7482960181014</v>
      </c>
      <c r="BY27" s="24">
        <f t="shared" si="288"/>
        <v>5276.2345545380113</v>
      </c>
      <c r="BZ27" s="24">
        <f t="shared" si="289"/>
        <v>5249.8533817653215</v>
      </c>
      <c r="CA27" s="24">
        <f t="shared" si="306"/>
        <v>5223.6041148564946</v>
      </c>
      <c r="CB27" s="24">
        <f t="shared" si="307"/>
        <v>5197.4860942822124</v>
      </c>
      <c r="CC27" s="24">
        <f t="shared" si="290"/>
        <v>5171.4986638108012</v>
      </c>
      <c r="CD27" s="24">
        <f t="shared" si="290"/>
        <v>5145.6411704917473</v>
      </c>
      <c r="CE27" s="24">
        <f t="shared" si="290"/>
        <v>5119.9129646392885</v>
      </c>
      <c r="CF27" s="24">
        <f t="shared" si="290"/>
        <v>5094.313399816092</v>
      </c>
      <c r="CG27" s="24">
        <f t="shared" si="290"/>
        <v>5068.8418328170119</v>
      </c>
      <c r="CH27" s="24">
        <f t="shared" si="290"/>
        <v>5043.4976236529264</v>
      </c>
      <c r="CI27" s="24">
        <f t="shared" si="291"/>
        <v>5018.2801355346619</v>
      </c>
      <c r="CJ27" s="24">
        <f t="shared" si="292"/>
        <v>4993.188734856989</v>
      </c>
      <c r="CK27" s="24">
        <f t="shared" si="293"/>
        <v>4968.222791182704</v>
      </c>
      <c r="CL27" s="24">
        <f t="shared" si="294"/>
        <v>4943.3816772267901</v>
      </c>
      <c r="CM27" s="24">
        <f t="shared" si="295"/>
        <v>4918.6647688406565</v>
      </c>
      <c r="CN27" s="24">
        <f t="shared" si="296"/>
        <v>4894.0714449964535</v>
      </c>
      <c r="CO27" s="24">
        <f t="shared" si="297"/>
        <v>4869.6010877714716</v>
      </c>
      <c r="CP27" s="24">
        <f t="shared" si="298"/>
        <v>4845.2530823326142</v>
      </c>
      <c r="CQ27" s="24">
        <f t="shared" si="299"/>
        <v>4821.0268169209512</v>
      </c>
      <c r="CR27" s="25">
        <f t="shared" si="300"/>
        <v>4796.921682836346</v>
      </c>
    </row>
    <row r="28" spans="3:96" ht="15" x14ac:dyDescent="0.25">
      <c r="C28" s="4"/>
      <c r="D28" s="30">
        <v>2017</v>
      </c>
      <c r="E28" s="2"/>
      <c r="F28" s="26"/>
      <c r="G28" s="26"/>
      <c r="H28" s="26"/>
      <c r="I28" s="24">
        <f>I$20*8760*I$16</f>
        <v>35376.405757366534</v>
      </c>
      <c r="J28" s="24">
        <f t="shared" ref="J28:P28" si="311">I28*(1-J$17)</f>
        <v>35199.523728579705</v>
      </c>
      <c r="K28" s="24">
        <f t="shared" si="311"/>
        <v>35023.526109936807</v>
      </c>
      <c r="L28" s="24">
        <f t="shared" si="311"/>
        <v>34848.408479387122</v>
      </c>
      <c r="M28" s="24">
        <f t="shared" si="311"/>
        <v>34674.166436990185</v>
      </c>
      <c r="N28" s="24">
        <f t="shared" si="311"/>
        <v>34500.795604805237</v>
      </c>
      <c r="O28" s="24">
        <f t="shared" si="311"/>
        <v>34328.291626781211</v>
      </c>
      <c r="P28" s="24">
        <f t="shared" si="311"/>
        <v>34156.650168647306</v>
      </c>
      <c r="Q28" s="24">
        <f t="shared" si="252"/>
        <v>33985.866917804065</v>
      </c>
      <c r="R28" s="24">
        <f t="shared" si="252"/>
        <v>33815.937583215047</v>
      </c>
      <c r="S28" s="24">
        <f t="shared" si="252"/>
        <v>33646.85789529897</v>
      </c>
      <c r="T28" s="24">
        <f t="shared" si="252"/>
        <v>33478.623605822475</v>
      </c>
      <c r="U28" s="24">
        <f t="shared" si="252"/>
        <v>33311.230487793364</v>
      </c>
      <c r="V28" s="24">
        <f t="shared" si="252"/>
        <v>33144.674335354393</v>
      </c>
      <c r="W28" s="24">
        <f t="shared" si="253"/>
        <v>32978.95096367762</v>
      </c>
      <c r="X28" s="24">
        <f t="shared" si="254"/>
        <v>32814.056208859234</v>
      </c>
      <c r="Y28" s="24">
        <f t="shared" si="255"/>
        <v>32649.985927814938</v>
      </c>
      <c r="Z28" s="24">
        <f t="shared" si="256"/>
        <v>32486.735998175864</v>
      </c>
      <c r="AA28" s="24">
        <f t="shared" si="257"/>
        <v>32324.302318184986</v>
      </c>
      <c r="AB28" s="24">
        <f t="shared" si="258"/>
        <v>32162.68080659406</v>
      </c>
      <c r="AC28" s="24">
        <f t="shared" si="259"/>
        <v>32001.867402561089</v>
      </c>
      <c r="AD28" s="24">
        <f t="shared" si="260"/>
        <v>31841.858065548284</v>
      </c>
      <c r="AE28" s="24">
        <f t="shared" si="261"/>
        <v>31682.648775220543</v>
      </c>
      <c r="AF28" s="25">
        <f t="shared" si="262"/>
        <v>31524.235531344439</v>
      </c>
      <c r="AH28" s="17"/>
      <c r="AI28" s="17"/>
      <c r="AJ28" s="17"/>
      <c r="AK28" s="90">
        <v>2017</v>
      </c>
      <c r="AL28" s="83"/>
      <c r="AM28" s="26"/>
      <c r="AN28" s="26"/>
      <c r="AO28" s="26"/>
      <c r="AP28" s="24">
        <f>AP$20*8760*AP$16</f>
        <v>2400.0732080820617</v>
      </c>
      <c r="AQ28" s="24">
        <f t="shared" si="266"/>
        <v>2388.0728420416513</v>
      </c>
      <c r="AR28" s="24">
        <f t="shared" si="267"/>
        <v>2376.1324778314429</v>
      </c>
      <c r="AS28" s="24">
        <f t="shared" si="268"/>
        <v>2364.2518154422855</v>
      </c>
      <c r="AT28" s="24">
        <f t="shared" si="269"/>
        <v>2352.4305563650742</v>
      </c>
      <c r="AU28" s="24">
        <f t="shared" si="270"/>
        <v>2340.6684035832486</v>
      </c>
      <c r="AV28" s="24">
        <f t="shared" si="303"/>
        <v>2328.9650615653322</v>
      </c>
      <c r="AW28" s="24">
        <f t="shared" si="304"/>
        <v>2317.3202362575057</v>
      </c>
      <c r="AX28" s="24">
        <f t="shared" si="304"/>
        <v>2305.733635076218</v>
      </c>
      <c r="AY28" s="24">
        <f t="shared" si="304"/>
        <v>2294.204966900837</v>
      </c>
      <c r="AZ28" s="24">
        <f t="shared" si="304"/>
        <v>2282.7339420663329</v>
      </c>
      <c r="BA28" s="24">
        <f t="shared" si="304"/>
        <v>2271.3202723560012</v>
      </c>
      <c r="BB28" s="24">
        <f t="shared" si="304"/>
        <v>2259.963670994221</v>
      </c>
      <c r="BC28" s="24">
        <f t="shared" si="304"/>
        <v>2248.6638526392499</v>
      </c>
      <c r="BD28" s="24">
        <f t="shared" si="272"/>
        <v>2237.4205333760538</v>
      </c>
      <c r="BE28" s="24">
        <f t="shared" si="273"/>
        <v>2226.2334307091733</v>
      </c>
      <c r="BF28" s="24">
        <f t="shared" si="274"/>
        <v>2215.1022635556274</v>
      </c>
      <c r="BG28" s="24">
        <f t="shared" si="275"/>
        <v>2204.026752237849</v>
      </c>
      <c r="BH28" s="24">
        <f t="shared" si="276"/>
        <v>2193.0066184766597</v>
      </c>
      <c r="BI28" s="24">
        <f t="shared" si="277"/>
        <v>2182.0415853842765</v>
      </c>
      <c r="BJ28" s="24">
        <f t="shared" si="278"/>
        <v>2171.131377457355</v>
      </c>
      <c r="BK28" s="24">
        <f t="shared" si="279"/>
        <v>2160.2757205700682</v>
      </c>
      <c r="BL28" s="24">
        <f t="shared" si="280"/>
        <v>2149.4743419672177</v>
      </c>
      <c r="BM28" s="25">
        <f t="shared" si="281"/>
        <v>2138.7269702573817</v>
      </c>
      <c r="BN28" s="24"/>
      <c r="BO28" s="17"/>
      <c r="BP28" s="90">
        <v>2017</v>
      </c>
      <c r="BQ28" s="83"/>
      <c r="BR28" s="26"/>
      <c r="BS28" s="26"/>
      <c r="BT28" s="26"/>
      <c r="BU28" s="24">
        <f>BU$20*8760*BU$16</f>
        <v>11500.850128672222</v>
      </c>
      <c r="BV28" s="24">
        <f t="shared" si="285"/>
        <v>11443.34587802886</v>
      </c>
      <c r="BW28" s="24">
        <f t="shared" si="286"/>
        <v>11386.129148638716</v>
      </c>
      <c r="BX28" s="24">
        <f t="shared" si="287"/>
        <v>11329.198502895522</v>
      </c>
      <c r="BY28" s="24">
        <f t="shared" si="288"/>
        <v>11272.552510381045</v>
      </c>
      <c r="BZ28" s="24">
        <f t="shared" si="289"/>
        <v>11216.189747829139</v>
      </c>
      <c r="CA28" s="24">
        <f t="shared" si="306"/>
        <v>11160.108799089994</v>
      </c>
      <c r="CB28" s="24">
        <f t="shared" si="307"/>
        <v>11104.308255094544</v>
      </c>
      <c r="CC28" s="24">
        <f t="shared" si="290"/>
        <v>11048.78671381907</v>
      </c>
      <c r="CD28" s="24">
        <f t="shared" si="290"/>
        <v>10993.542780249974</v>
      </c>
      <c r="CE28" s="24">
        <f t="shared" si="290"/>
        <v>10938.575066348725</v>
      </c>
      <c r="CF28" s="24">
        <f t="shared" si="290"/>
        <v>10883.882191016981</v>
      </c>
      <c r="CG28" s="24">
        <f t="shared" si="290"/>
        <v>10829.462780061896</v>
      </c>
      <c r="CH28" s="24">
        <f t="shared" si="290"/>
        <v>10775.315466161586</v>
      </c>
      <c r="CI28" s="24">
        <f t="shared" si="291"/>
        <v>10721.438888830779</v>
      </c>
      <c r="CJ28" s="24">
        <f t="shared" si="292"/>
        <v>10667.831694386625</v>
      </c>
      <c r="CK28" s="24">
        <f t="shared" si="293"/>
        <v>10614.492535914691</v>
      </c>
      <c r="CL28" s="24">
        <f t="shared" si="294"/>
        <v>10561.420073235118</v>
      </c>
      <c r="CM28" s="24">
        <f t="shared" si="295"/>
        <v>10508.612972868943</v>
      </c>
      <c r="CN28" s="24">
        <f t="shared" si="296"/>
        <v>10456.069908004598</v>
      </c>
      <c r="CO28" s="24">
        <f t="shared" si="297"/>
        <v>10403.789558464576</v>
      </c>
      <c r="CP28" s="24">
        <f t="shared" si="298"/>
        <v>10351.770610672253</v>
      </c>
      <c r="CQ28" s="24">
        <f t="shared" si="299"/>
        <v>10300.011757618891</v>
      </c>
      <c r="CR28" s="25">
        <f t="shared" si="300"/>
        <v>10248.511698830796</v>
      </c>
    </row>
    <row r="29" spans="3:96" ht="15" x14ac:dyDescent="0.25">
      <c r="C29" s="4"/>
      <c r="D29" s="30">
        <v>2018</v>
      </c>
      <c r="E29" s="2"/>
      <c r="F29" s="26"/>
      <c r="G29" s="26"/>
      <c r="H29" s="26"/>
      <c r="I29" s="26"/>
      <c r="J29" s="24">
        <f>J$20*8760*J$16</f>
        <v>51305.936411138689</v>
      </c>
      <c r="K29" s="24">
        <f t="shared" ref="K29:P29" si="312">J29*(1-K$17)</f>
        <v>51049.406729082999</v>
      </c>
      <c r="L29" s="24">
        <f t="shared" si="312"/>
        <v>50794.159695437585</v>
      </c>
      <c r="M29" s="24">
        <f t="shared" si="312"/>
        <v>50540.188896960397</v>
      </c>
      <c r="N29" s="24">
        <f t="shared" si="312"/>
        <v>50287.487952475596</v>
      </c>
      <c r="O29" s="24">
        <f t="shared" si="312"/>
        <v>50036.05051271322</v>
      </c>
      <c r="P29" s="24">
        <f t="shared" si="312"/>
        <v>49785.870260149655</v>
      </c>
      <c r="Q29" s="24">
        <f t="shared" si="252"/>
        <v>49536.940908848905</v>
      </c>
      <c r="R29" s="24">
        <f t="shared" si="252"/>
        <v>49289.256204304656</v>
      </c>
      <c r="S29" s="24">
        <f t="shared" si="252"/>
        <v>49042.80992328313</v>
      </c>
      <c r="T29" s="24">
        <f t="shared" si="252"/>
        <v>48797.595873666716</v>
      </c>
      <c r="U29" s="24">
        <f t="shared" si="252"/>
        <v>48553.60789429838</v>
      </c>
      <c r="V29" s="24">
        <f t="shared" si="252"/>
        <v>48310.839854826889</v>
      </c>
      <c r="W29" s="24">
        <f t="shared" si="253"/>
        <v>48069.285655552754</v>
      </c>
      <c r="X29" s="24">
        <f t="shared" si="254"/>
        <v>47828.93922727499</v>
      </c>
      <c r="Y29" s="24">
        <f t="shared" si="255"/>
        <v>47589.794531138614</v>
      </c>
      <c r="Z29" s="24">
        <f t="shared" si="256"/>
        <v>47351.845558482921</v>
      </c>
      <c r="AA29" s="24">
        <f t="shared" si="257"/>
        <v>47115.086330690508</v>
      </c>
      <c r="AB29" s="24">
        <f t="shared" si="258"/>
        <v>46879.510899037057</v>
      </c>
      <c r="AC29" s="24">
        <f t="shared" si="259"/>
        <v>46645.113344541875</v>
      </c>
      <c r="AD29" s="24">
        <f t="shared" si="260"/>
        <v>46411.887777819167</v>
      </c>
      <c r="AE29" s="24">
        <f t="shared" si="261"/>
        <v>46179.82833893007</v>
      </c>
      <c r="AF29" s="25">
        <f t="shared" si="262"/>
        <v>45948.929197235419</v>
      </c>
      <c r="AH29" s="17"/>
      <c r="AI29" s="17"/>
      <c r="AJ29" s="17"/>
      <c r="AK29" s="90">
        <v>2018</v>
      </c>
      <c r="AL29" s="83"/>
      <c r="AM29" s="26"/>
      <c r="AN29" s="26"/>
      <c r="AO29" s="26"/>
      <c r="AP29" s="26"/>
      <c r="AQ29" s="24">
        <f>AQ$20*8760*AQ$16</f>
        <v>2991.7938592344867</v>
      </c>
      <c r="AR29" s="24">
        <f t="shared" si="267"/>
        <v>2976.8348899383141</v>
      </c>
      <c r="AS29" s="24">
        <f t="shared" si="268"/>
        <v>2961.9507154886223</v>
      </c>
      <c r="AT29" s="24">
        <f t="shared" si="269"/>
        <v>2947.1409619111791</v>
      </c>
      <c r="AU29" s="24">
        <f t="shared" si="270"/>
        <v>2932.4052571016232</v>
      </c>
      <c r="AV29" s="24">
        <f t="shared" si="303"/>
        <v>2917.7432308161151</v>
      </c>
      <c r="AW29" s="24">
        <f t="shared" si="304"/>
        <v>2903.1545146620347</v>
      </c>
      <c r="AX29" s="24">
        <f t="shared" si="304"/>
        <v>2888.6387420887245</v>
      </c>
      <c r="AY29" s="24">
        <f t="shared" si="304"/>
        <v>2874.1955483782808</v>
      </c>
      <c r="AZ29" s="24">
        <f t="shared" si="304"/>
        <v>2859.8245706363896</v>
      </c>
      <c r="BA29" s="24">
        <f t="shared" si="304"/>
        <v>2845.5254477832077</v>
      </c>
      <c r="BB29" s="24">
        <f t="shared" si="304"/>
        <v>2831.2978205442919</v>
      </c>
      <c r="BC29" s="24">
        <f t="shared" si="304"/>
        <v>2817.1413314415704</v>
      </c>
      <c r="BD29" s="24">
        <f t="shared" si="272"/>
        <v>2803.0556247843624</v>
      </c>
      <c r="BE29" s="24">
        <f t="shared" si="273"/>
        <v>2789.0403466604407</v>
      </c>
      <c r="BF29" s="24">
        <f t="shared" si="274"/>
        <v>2775.0951449271383</v>
      </c>
      <c r="BG29" s="24">
        <f t="shared" si="275"/>
        <v>2761.2196692025027</v>
      </c>
      <c r="BH29" s="24">
        <f t="shared" si="276"/>
        <v>2747.41357085649</v>
      </c>
      <c r="BI29" s="24">
        <f t="shared" si="277"/>
        <v>2733.6765030022075</v>
      </c>
      <c r="BJ29" s="24">
        <f t="shared" si="278"/>
        <v>2720.0081204871963</v>
      </c>
      <c r="BK29" s="24">
        <f t="shared" si="279"/>
        <v>2706.4080798847604</v>
      </c>
      <c r="BL29" s="24">
        <f t="shared" si="280"/>
        <v>2692.8760394853366</v>
      </c>
      <c r="BM29" s="25">
        <f t="shared" si="281"/>
        <v>2679.41165928791</v>
      </c>
      <c r="BN29" s="24"/>
      <c r="BO29" s="17"/>
      <c r="BP29" s="90">
        <v>2018</v>
      </c>
      <c r="BQ29" s="83"/>
      <c r="BR29" s="26"/>
      <c r="BS29" s="26"/>
      <c r="BT29" s="26"/>
      <c r="BU29" s="26"/>
      <c r="BV29" s="24">
        <f>BV$20*8760*BV$16</f>
        <v>14336.301357421444</v>
      </c>
      <c r="BW29" s="24">
        <f t="shared" si="286"/>
        <v>14264.619850634337</v>
      </c>
      <c r="BX29" s="24">
        <f t="shared" si="287"/>
        <v>14193.296751381165</v>
      </c>
      <c r="BY29" s="24">
        <f t="shared" si="288"/>
        <v>14122.33026762426</v>
      </c>
      <c r="BZ29" s="24">
        <f t="shared" si="289"/>
        <v>14051.718616286138</v>
      </c>
      <c r="CA29" s="24">
        <f t="shared" si="306"/>
        <v>13981.460023204707</v>
      </c>
      <c r="CB29" s="24">
        <f t="shared" si="307"/>
        <v>13911.552723088684</v>
      </c>
      <c r="CC29" s="24">
        <f t="shared" si="290"/>
        <v>13841.994959473241</v>
      </c>
      <c r="CD29" s="24">
        <f t="shared" si="290"/>
        <v>13772.784984675875</v>
      </c>
      <c r="CE29" s="24">
        <f t="shared" si="290"/>
        <v>13703.921059752494</v>
      </c>
      <c r="CF29" s="24">
        <f t="shared" si="290"/>
        <v>13635.401454453731</v>
      </c>
      <c r="CG29" s="24">
        <f t="shared" si="290"/>
        <v>13567.224447181463</v>
      </c>
      <c r="CH29" s="24">
        <f t="shared" si="290"/>
        <v>13499.388324945556</v>
      </c>
      <c r="CI29" s="24">
        <f t="shared" si="291"/>
        <v>13431.891383320828</v>
      </c>
      <c r="CJ29" s="24">
        <f t="shared" si="292"/>
        <v>13364.731926404223</v>
      </c>
      <c r="CK29" s="24">
        <f t="shared" si="293"/>
        <v>13297.908266772203</v>
      </c>
      <c r="CL29" s="24">
        <f t="shared" si="294"/>
        <v>13231.418725438341</v>
      </c>
      <c r="CM29" s="24">
        <f t="shared" si="295"/>
        <v>13165.26163181115</v>
      </c>
      <c r="CN29" s="24">
        <f t="shared" si="296"/>
        <v>13099.435323652095</v>
      </c>
      <c r="CO29" s="24">
        <f t="shared" si="297"/>
        <v>13033.938147033834</v>
      </c>
      <c r="CP29" s="24">
        <f t="shared" si="298"/>
        <v>12968.768456298665</v>
      </c>
      <c r="CQ29" s="24">
        <f t="shared" si="299"/>
        <v>12903.924614017171</v>
      </c>
      <c r="CR29" s="25">
        <f t="shared" si="300"/>
        <v>12839.404990947085</v>
      </c>
    </row>
    <row r="30" spans="3:96" ht="15" x14ac:dyDescent="0.25">
      <c r="C30" s="4"/>
      <c r="D30" s="30">
        <v>2019</v>
      </c>
      <c r="E30" s="2"/>
      <c r="F30" s="26"/>
      <c r="G30" s="26"/>
      <c r="H30" s="26"/>
      <c r="I30" s="26"/>
      <c r="J30" s="26"/>
      <c r="K30" s="24">
        <f>K$20*8760*K$16</f>
        <v>72149.392436182839</v>
      </c>
      <c r="L30" s="24">
        <f>K30*(1-L$17)</f>
        <v>71788.645474001925</v>
      </c>
      <c r="M30" s="24">
        <f>L30*(1-M$17)</f>
        <v>71429.702246631918</v>
      </c>
      <c r="N30" s="24">
        <f>M30*(1-N$17)</f>
        <v>71072.55373539876</v>
      </c>
      <c r="O30" s="24">
        <f>N30*(1-O$17)</f>
        <v>70717.19096672177</v>
      </c>
      <c r="P30" s="24">
        <f>O30*(1-P$17)</f>
        <v>70363.605011888154</v>
      </c>
      <c r="Q30" s="24">
        <f t="shared" ref="Q30:V30" si="313">P30*(1-Q$17)</f>
        <v>70011.786986828709</v>
      </c>
      <c r="R30" s="24">
        <f t="shared" si="313"/>
        <v>69661.728051894563</v>
      </c>
      <c r="S30" s="24">
        <f t="shared" si="313"/>
        <v>69313.419411635085</v>
      </c>
      <c r="T30" s="24">
        <f t="shared" si="313"/>
        <v>68966.852314576914</v>
      </c>
      <c r="U30" s="24">
        <f t="shared" si="313"/>
        <v>68622.018053004023</v>
      </c>
      <c r="V30" s="24">
        <f t="shared" si="313"/>
        <v>68278.907962739002</v>
      </c>
      <c r="W30" s="24">
        <f t="shared" si="253"/>
        <v>67937.513422925302</v>
      </c>
      <c r="X30" s="24">
        <f t="shared" si="254"/>
        <v>67597.825855810675</v>
      </c>
      <c r="Y30" s="24">
        <f t="shared" si="255"/>
        <v>67259.836726531619</v>
      </c>
      <c r="Z30" s="24">
        <f t="shared" si="256"/>
        <v>66923.537542898965</v>
      </c>
      <c r="AA30" s="24">
        <f t="shared" si="257"/>
        <v>66588.919855184475</v>
      </c>
      <c r="AB30" s="24">
        <f t="shared" si="258"/>
        <v>66255.975255908546</v>
      </c>
      <c r="AC30" s="24">
        <f t="shared" si="259"/>
        <v>65924.695379629004</v>
      </c>
      <c r="AD30" s="24">
        <f t="shared" si="260"/>
        <v>65595.071902730851</v>
      </c>
      <c r="AE30" s="24">
        <f t="shared" si="261"/>
        <v>65267.096543217194</v>
      </c>
      <c r="AF30" s="25">
        <f t="shared" si="262"/>
        <v>64940.761060501107</v>
      </c>
      <c r="AH30" s="17"/>
      <c r="AI30" s="17"/>
      <c r="AJ30" s="17"/>
      <c r="AK30" s="90">
        <v>2019</v>
      </c>
      <c r="AL30" s="83"/>
      <c r="AM30" s="26"/>
      <c r="AN30" s="26"/>
      <c r="AO30" s="26"/>
      <c r="AP30" s="26"/>
      <c r="AQ30" s="26"/>
      <c r="AR30" s="24">
        <f>AR$20*8760*AR$16</f>
        <v>3096.344438616527</v>
      </c>
      <c r="AS30" s="24">
        <f>AR30*(1-AS$17)</f>
        <v>3080.8627164234445</v>
      </c>
      <c r="AT30" s="24">
        <f>AS30*(1-AT$17)</f>
        <v>3065.4584028413274</v>
      </c>
      <c r="AU30" s="24">
        <f>AT30*(1-AU$17)</f>
        <v>3050.1311108271207</v>
      </c>
      <c r="AV30" s="24">
        <f>AU30*(1-AV$17)</f>
        <v>3034.8804552729853</v>
      </c>
      <c r="AW30" s="24">
        <f>AV30*(1-AW$17)</f>
        <v>3019.7060529966202</v>
      </c>
      <c r="AX30" s="24">
        <f t="shared" ref="AX30:BC30" si="314">AW30*(1-AX$17)</f>
        <v>3004.6075227316369</v>
      </c>
      <c r="AY30" s="24">
        <f t="shared" si="314"/>
        <v>2989.5844851179786</v>
      </c>
      <c r="AZ30" s="24">
        <f t="shared" si="314"/>
        <v>2974.6365626923889</v>
      </c>
      <c r="BA30" s="24">
        <f t="shared" si="314"/>
        <v>2959.763379878927</v>
      </c>
      <c r="BB30" s="24">
        <f t="shared" si="314"/>
        <v>2944.9645629795323</v>
      </c>
      <c r="BC30" s="24">
        <f t="shared" si="314"/>
        <v>2930.2397401646344</v>
      </c>
      <c r="BD30" s="24">
        <f t="shared" si="272"/>
        <v>2915.5885414638115</v>
      </c>
      <c r="BE30" s="24">
        <f t="shared" si="273"/>
        <v>2901.0105987564925</v>
      </c>
      <c r="BF30" s="24">
        <f t="shared" si="274"/>
        <v>2886.50554576271</v>
      </c>
      <c r="BG30" s="24">
        <f t="shared" si="275"/>
        <v>2872.0730180338965</v>
      </c>
      <c r="BH30" s="24">
        <f t="shared" si="276"/>
        <v>2857.7126529437269</v>
      </c>
      <c r="BI30" s="24">
        <f t="shared" si="277"/>
        <v>2843.4240896790084</v>
      </c>
      <c r="BJ30" s="24">
        <f t="shared" si="278"/>
        <v>2829.2069692306131</v>
      </c>
      <c r="BK30" s="24">
        <f t="shared" si="279"/>
        <v>2815.0609343844599</v>
      </c>
      <c r="BL30" s="24">
        <f t="shared" si="280"/>
        <v>2800.9856297125375</v>
      </c>
      <c r="BM30" s="25">
        <f t="shared" si="281"/>
        <v>2786.9807015639749</v>
      </c>
      <c r="BN30" s="24"/>
      <c r="BO30" s="17"/>
      <c r="BP30" s="90">
        <v>2019</v>
      </c>
      <c r="BQ30" s="83"/>
      <c r="BR30" s="26"/>
      <c r="BS30" s="26"/>
      <c r="BT30" s="26"/>
      <c r="BU30" s="26"/>
      <c r="BV30" s="26"/>
      <c r="BW30" s="24">
        <f>BW$20*8760*BW$16</f>
        <v>14837.294635580476</v>
      </c>
      <c r="BX30" s="24">
        <f>BW30*(1-BX$17)</f>
        <v>14763.108162402574</v>
      </c>
      <c r="BY30" s="24">
        <f>BX30*(1-BY$17)</f>
        <v>14689.292621590561</v>
      </c>
      <c r="BZ30" s="24">
        <f>BY30*(1-BZ$17)</f>
        <v>14615.846158482607</v>
      </c>
      <c r="CA30" s="24">
        <f>BZ30*(1-CA$17)</f>
        <v>14542.766927690194</v>
      </c>
      <c r="CB30" s="24">
        <f>CA30*(1-CB$17)</f>
        <v>14470.053093051743</v>
      </c>
      <c r="CC30" s="24">
        <f t="shared" ref="CC30:CH30" si="315">CB30*(1-CC$17)</f>
        <v>14397.702827586485</v>
      </c>
      <c r="CD30" s="24">
        <f t="shared" si="315"/>
        <v>14325.714313448552</v>
      </c>
      <c r="CE30" s="24">
        <f t="shared" si="315"/>
        <v>14254.08574188131</v>
      </c>
      <c r="CF30" s="24">
        <f t="shared" si="315"/>
        <v>14182.815313171903</v>
      </c>
      <c r="CG30" s="24">
        <f t="shared" si="315"/>
        <v>14111.901236606043</v>
      </c>
      <c r="CH30" s="24">
        <f t="shared" si="315"/>
        <v>14041.341730423013</v>
      </c>
      <c r="CI30" s="24">
        <f t="shared" si="291"/>
        <v>13971.135021770899</v>
      </c>
      <c r="CJ30" s="24">
        <f t="shared" si="292"/>
        <v>13901.279346662044</v>
      </c>
      <c r="CK30" s="24">
        <f t="shared" si="293"/>
        <v>13831.772949928734</v>
      </c>
      <c r="CL30" s="24">
        <f t="shared" si="294"/>
        <v>13762.61408517909</v>
      </c>
      <c r="CM30" s="24">
        <f t="shared" si="295"/>
        <v>13693.801014753195</v>
      </c>
      <c r="CN30" s="24">
        <f t="shared" si="296"/>
        <v>13625.332009679429</v>
      </c>
      <c r="CO30" s="24">
        <f t="shared" si="297"/>
        <v>13557.205349631031</v>
      </c>
      <c r="CP30" s="24">
        <f t="shared" si="298"/>
        <v>13489.419322882875</v>
      </c>
      <c r="CQ30" s="24">
        <f t="shared" si="299"/>
        <v>13421.972226268461</v>
      </c>
      <c r="CR30" s="25">
        <f t="shared" si="300"/>
        <v>13354.862365137118</v>
      </c>
    </row>
    <row r="31" spans="3:96" ht="15" x14ac:dyDescent="0.25">
      <c r="C31" s="4"/>
      <c r="D31" s="30">
        <v>2020</v>
      </c>
      <c r="E31" s="2"/>
      <c r="F31" s="26"/>
      <c r="G31" s="26"/>
      <c r="H31" s="26"/>
      <c r="I31" s="26"/>
      <c r="J31" s="26"/>
      <c r="K31" s="26"/>
      <c r="L31" s="64">
        <f>L$20*8784*L$16</f>
        <v>96578.386646248284</v>
      </c>
      <c r="M31" s="24">
        <f>L31*(1-M$17)</f>
        <v>96095.494713017048</v>
      </c>
      <c r="N31" s="24">
        <f>M31*(1-N$17)</f>
        <v>95615.017239451961</v>
      </c>
      <c r="O31" s="24">
        <f>N31*(1-O$17)</f>
        <v>95136.942153254698</v>
      </c>
      <c r="P31" s="24">
        <f>O31*(1-P$17)</f>
        <v>94661.257442488422</v>
      </c>
      <c r="Q31" s="24">
        <f t="shared" ref="Q31:V31" si="316">P31*(1-Q$17)</f>
        <v>94187.95115527598</v>
      </c>
      <c r="R31" s="24">
        <f t="shared" si="316"/>
        <v>93717.011399499606</v>
      </c>
      <c r="S31" s="24">
        <f t="shared" si="316"/>
        <v>93248.426342502105</v>
      </c>
      <c r="T31" s="24">
        <f t="shared" si="316"/>
        <v>92782.184210789594</v>
      </c>
      <c r="U31" s="24">
        <f t="shared" si="316"/>
        <v>92318.273289735647</v>
      </c>
      <c r="V31" s="24">
        <f t="shared" si="316"/>
        <v>91856.681923286975</v>
      </c>
      <c r="W31" s="24">
        <f t="shared" si="253"/>
        <v>91397.398513670545</v>
      </c>
      <c r="X31" s="24">
        <f t="shared" si="254"/>
        <v>90940.411521102185</v>
      </c>
      <c r="Y31" s="24">
        <f t="shared" si="255"/>
        <v>90485.709463496678</v>
      </c>
      <c r="Z31" s="24">
        <f t="shared" si="256"/>
        <v>90033.280916179196</v>
      </c>
      <c r="AA31" s="24">
        <f t="shared" si="257"/>
        <v>89583.114511598294</v>
      </c>
      <c r="AB31" s="24">
        <f t="shared" si="258"/>
        <v>89135.198939040303</v>
      </c>
      <c r="AC31" s="24">
        <f t="shared" si="259"/>
        <v>88689.522944345095</v>
      </c>
      <c r="AD31" s="24">
        <f t="shared" si="260"/>
        <v>88246.075329623374</v>
      </c>
      <c r="AE31" s="24">
        <f t="shared" si="261"/>
        <v>87804.844952975254</v>
      </c>
      <c r="AF31" s="25">
        <f t="shared" si="262"/>
        <v>87365.820728210383</v>
      </c>
      <c r="AH31" s="17"/>
      <c r="AI31" s="17"/>
      <c r="AJ31" s="17"/>
      <c r="AK31" s="90">
        <v>2020</v>
      </c>
      <c r="AL31" s="83"/>
      <c r="AM31" s="26"/>
      <c r="AN31" s="26"/>
      <c r="AO31" s="26"/>
      <c r="AP31" s="26"/>
      <c r="AQ31" s="26"/>
      <c r="AR31" s="26"/>
      <c r="AS31" s="64">
        <f>AS$20*8784*AS$16</f>
        <v>4315.7491382947392</v>
      </c>
      <c r="AT31" s="24">
        <f>AS31*(1-AT$17)</f>
        <v>4294.1703926032651</v>
      </c>
      <c r="AU31" s="24">
        <f>AT31*(1-AU$17)</f>
        <v>4272.6995406402484</v>
      </c>
      <c r="AV31" s="24">
        <f>AU31*(1-AV$17)</f>
        <v>4251.3360429370468</v>
      </c>
      <c r="AW31" s="24">
        <f>AV31*(1-AW$17)</f>
        <v>4230.079362722362</v>
      </c>
      <c r="AX31" s="24">
        <f t="shared" ref="AX31:BC31" si="317">AW31*(1-AX$17)</f>
        <v>4208.9289659087499</v>
      </c>
      <c r="AY31" s="24">
        <f t="shared" si="317"/>
        <v>4187.8843210792065</v>
      </c>
      <c r="AZ31" s="24">
        <f t="shared" si="317"/>
        <v>4166.9448994738104</v>
      </c>
      <c r="BA31" s="24">
        <f t="shared" si="317"/>
        <v>4146.1101749764412</v>
      </c>
      <c r="BB31" s="24">
        <f t="shared" si="317"/>
        <v>4125.3796241015589</v>
      </c>
      <c r="BC31" s="24">
        <f t="shared" si="317"/>
        <v>4104.7527259810513</v>
      </c>
      <c r="BD31" s="24">
        <f t="shared" si="272"/>
        <v>4084.228962351146</v>
      </c>
      <c r="BE31" s="24">
        <f t="shared" si="273"/>
        <v>4063.8078175393903</v>
      </c>
      <c r="BF31" s="24">
        <f t="shared" si="274"/>
        <v>4043.4887784516932</v>
      </c>
      <c r="BG31" s="24">
        <f t="shared" si="275"/>
        <v>4023.2713345594348</v>
      </c>
      <c r="BH31" s="24">
        <f t="shared" si="276"/>
        <v>4003.1549778866374</v>
      </c>
      <c r="BI31" s="24">
        <f t="shared" si="277"/>
        <v>3983.1392029972044</v>
      </c>
      <c r="BJ31" s="24">
        <f t="shared" si="278"/>
        <v>3963.2235069822182</v>
      </c>
      <c r="BK31" s="24">
        <f t="shared" si="279"/>
        <v>3943.4073894473072</v>
      </c>
      <c r="BL31" s="24">
        <f t="shared" si="280"/>
        <v>3923.6903525000707</v>
      </c>
      <c r="BM31" s="25">
        <f t="shared" si="281"/>
        <v>3904.0719007375706</v>
      </c>
      <c r="BN31" s="24"/>
      <c r="BO31" s="17"/>
      <c r="BP31" s="90">
        <v>2020</v>
      </c>
      <c r="BQ31" s="83"/>
      <c r="BR31" s="26"/>
      <c r="BS31" s="26"/>
      <c r="BT31" s="26"/>
      <c r="BU31" s="26"/>
      <c r="BV31" s="26"/>
      <c r="BW31" s="26"/>
      <c r="BX31" s="64">
        <f>BX$20*8784*BX$16</f>
        <v>20680.529187748427</v>
      </c>
      <c r="BY31" s="24">
        <f>BX31*(1-BY$17)</f>
        <v>20577.126541809685</v>
      </c>
      <c r="BZ31" s="24">
        <f>BY31*(1-BZ$17)</f>
        <v>20474.240909100638</v>
      </c>
      <c r="CA31" s="24">
        <f>BZ31*(1-CA$17)</f>
        <v>20371.869704555134</v>
      </c>
      <c r="CB31" s="24">
        <f>CA31*(1-CB$17)</f>
        <v>20270.010356032359</v>
      </c>
      <c r="CC31" s="24">
        <f t="shared" ref="CC31:CH31" si="318">CB31*(1-CC$17)</f>
        <v>20168.660304252197</v>
      </c>
      <c r="CD31" s="24">
        <f t="shared" si="318"/>
        <v>20067.817002730935</v>
      </c>
      <c r="CE31" s="24">
        <f t="shared" si="318"/>
        <v>19967.477917717282</v>
      </c>
      <c r="CF31" s="24">
        <f t="shared" si="318"/>
        <v>19867.640528128697</v>
      </c>
      <c r="CG31" s="24">
        <f t="shared" si="318"/>
        <v>19768.302325488054</v>
      </c>
      <c r="CH31" s="24">
        <f t="shared" si="318"/>
        <v>19669.460813860613</v>
      </c>
      <c r="CI31" s="24">
        <f t="shared" si="291"/>
        <v>19571.11350979131</v>
      </c>
      <c r="CJ31" s="24">
        <f t="shared" si="292"/>
        <v>19473.257942242355</v>
      </c>
      <c r="CK31" s="24">
        <f t="shared" si="293"/>
        <v>19375.891652531143</v>
      </c>
      <c r="CL31" s="24">
        <f t="shared" si="294"/>
        <v>19279.012194268489</v>
      </c>
      <c r="CM31" s="24">
        <f t="shared" si="295"/>
        <v>19182.617133297146</v>
      </c>
      <c r="CN31" s="24">
        <f t="shared" si="296"/>
        <v>19086.704047630661</v>
      </c>
      <c r="CO31" s="24">
        <f t="shared" si="297"/>
        <v>18991.270527392509</v>
      </c>
      <c r="CP31" s="24">
        <f t="shared" si="298"/>
        <v>18896.314174755546</v>
      </c>
      <c r="CQ31" s="24">
        <f t="shared" si="299"/>
        <v>18801.832603881769</v>
      </c>
      <c r="CR31" s="25">
        <f t="shared" si="300"/>
        <v>18707.823440862361</v>
      </c>
    </row>
    <row r="32" spans="3:96" ht="15" x14ac:dyDescent="0.25">
      <c r="C32" s="4"/>
      <c r="D32" s="30">
        <v>2021</v>
      </c>
      <c r="E32" s="2"/>
      <c r="F32" s="26"/>
      <c r="G32" s="26"/>
      <c r="H32" s="26"/>
      <c r="I32" s="26"/>
      <c r="J32" s="26"/>
      <c r="K32" s="26"/>
      <c r="L32" s="26"/>
      <c r="M32" s="24">
        <f>M$20*8760*M$16</f>
        <v>120749.38497186161</v>
      </c>
      <c r="N32" s="24">
        <f>M32*(1-N$17)</f>
        <v>120145.6380470023</v>
      </c>
      <c r="O32" s="24">
        <f>N32*(1-O$17)</f>
        <v>119544.90985676729</v>
      </c>
      <c r="P32" s="24">
        <f>O32*(1-P$17)</f>
        <v>118947.18530748345</v>
      </c>
      <c r="Q32" s="24">
        <f t="shared" ref="Q32:V32" si="319">P32*(1-Q$17)</f>
        <v>118352.44938094604</v>
      </c>
      <c r="R32" s="24">
        <f t="shared" si="319"/>
        <v>117760.68713404131</v>
      </c>
      <c r="S32" s="24">
        <f t="shared" si="319"/>
        <v>117171.88369837109</v>
      </c>
      <c r="T32" s="24">
        <f t="shared" si="319"/>
        <v>116586.02427987923</v>
      </c>
      <c r="U32" s="24">
        <f t="shared" si="319"/>
        <v>116003.09415847984</v>
      </c>
      <c r="V32" s="24">
        <f t="shared" si="319"/>
        <v>115423.07868768745</v>
      </c>
      <c r="W32" s="24">
        <f t="shared" si="253"/>
        <v>114845.96329424901</v>
      </c>
      <c r="X32" s="24">
        <f t="shared" si="254"/>
        <v>114271.73347777777</v>
      </c>
      <c r="Y32" s="24">
        <f t="shared" si="255"/>
        <v>113700.37481038888</v>
      </c>
      <c r="Z32" s="24">
        <f t="shared" si="256"/>
        <v>113131.87293633693</v>
      </c>
      <c r="AA32" s="24">
        <f t="shared" si="257"/>
        <v>112566.21357165524</v>
      </c>
      <c r="AB32" s="24">
        <f t="shared" si="258"/>
        <v>112003.38250379697</v>
      </c>
      <c r="AC32" s="24">
        <f t="shared" si="259"/>
        <v>111443.36559127798</v>
      </c>
      <c r="AD32" s="24">
        <f t="shared" si="260"/>
        <v>110886.14876332159</v>
      </c>
      <c r="AE32" s="24">
        <f t="shared" si="261"/>
        <v>110331.71801950497</v>
      </c>
      <c r="AF32" s="25">
        <f t="shared" si="262"/>
        <v>109780.05942940745</v>
      </c>
      <c r="AH32" s="17"/>
      <c r="AI32" s="17"/>
      <c r="AJ32" s="17"/>
      <c r="AK32" s="90">
        <v>2021</v>
      </c>
      <c r="AL32" s="83"/>
      <c r="AM32" s="26"/>
      <c r="AN32" s="26"/>
      <c r="AO32" s="26"/>
      <c r="AP32" s="26"/>
      <c r="AQ32" s="26"/>
      <c r="AR32" s="26"/>
      <c r="AS32" s="26"/>
      <c r="AT32" s="24">
        <f>AT$20*8760*AT$16</f>
        <v>5422.1378063207267</v>
      </c>
      <c r="AU32" s="24">
        <f>AT32*(1-AU$17)</f>
        <v>5395.0271172891235</v>
      </c>
      <c r="AV32" s="24">
        <f>AU32*(1-AV$17)</f>
        <v>5368.0519817026779</v>
      </c>
      <c r="AW32" s="24">
        <f>AV32*(1-AW$17)</f>
        <v>5341.211721794165</v>
      </c>
      <c r="AX32" s="24">
        <f t="shared" ref="AX32:BC32" si="320">AW32*(1-AX$17)</f>
        <v>5314.505663185194</v>
      </c>
      <c r="AY32" s="24">
        <f t="shared" si="320"/>
        <v>5287.9331348692676</v>
      </c>
      <c r="AZ32" s="24">
        <f t="shared" si="320"/>
        <v>5261.4934691949211</v>
      </c>
      <c r="BA32" s="24">
        <f t="shared" si="320"/>
        <v>5235.186001848946</v>
      </c>
      <c r="BB32" s="24">
        <f t="shared" si="320"/>
        <v>5209.0100718397016</v>
      </c>
      <c r="BC32" s="24">
        <f t="shared" si="320"/>
        <v>5182.9650214805033</v>
      </c>
      <c r="BD32" s="24">
        <f t="shared" si="272"/>
        <v>5157.0501963731003</v>
      </c>
      <c r="BE32" s="24">
        <f t="shared" si="273"/>
        <v>5131.2649453912345</v>
      </c>
      <c r="BF32" s="24">
        <f t="shared" si="274"/>
        <v>5105.6086206642785</v>
      </c>
      <c r="BG32" s="24">
        <f t="shared" si="275"/>
        <v>5080.080577560957</v>
      </c>
      <c r="BH32" s="24">
        <f t="shared" si="276"/>
        <v>5054.6801746731526</v>
      </c>
      <c r="BI32" s="24">
        <f t="shared" si="277"/>
        <v>5029.4067737997866</v>
      </c>
      <c r="BJ32" s="24">
        <f t="shared" si="278"/>
        <v>5004.2597399307879</v>
      </c>
      <c r="BK32" s="24">
        <f t="shared" si="279"/>
        <v>4979.2384412311339</v>
      </c>
      <c r="BL32" s="24">
        <f t="shared" si="280"/>
        <v>4954.3422490249786</v>
      </c>
      <c r="BM32" s="25">
        <f t="shared" si="281"/>
        <v>4929.570537779854</v>
      </c>
      <c r="BN32" s="24"/>
      <c r="BO32" s="17"/>
      <c r="BP32" s="90">
        <v>2021</v>
      </c>
      <c r="BQ32" s="83"/>
      <c r="BR32" s="26"/>
      <c r="BS32" s="26"/>
      <c r="BT32" s="26"/>
      <c r="BU32" s="26"/>
      <c r="BV32" s="26"/>
      <c r="BW32" s="26"/>
      <c r="BX32" s="26"/>
      <c r="BY32" s="24">
        <f>BY$20*8760*BY$16</f>
        <v>25982.205075042046</v>
      </c>
      <c r="BZ32" s="24">
        <f>BY32*(1-BZ$17)</f>
        <v>25852.294049666834</v>
      </c>
      <c r="CA32" s="24">
        <f>BZ32*(1-CA$17)</f>
        <v>25723.032579418501</v>
      </c>
      <c r="CB32" s="24">
        <f>CA32*(1-CB$17)</f>
        <v>25594.41741652141</v>
      </c>
      <c r="CC32" s="24">
        <f t="shared" ref="CC32:CH32" si="321">CB32*(1-CC$17)</f>
        <v>25466.445329438804</v>
      </c>
      <c r="CD32" s="24">
        <f t="shared" si="321"/>
        <v>25339.113102791609</v>
      </c>
      <c r="CE32" s="24">
        <f t="shared" si="321"/>
        <v>25212.417537277652</v>
      </c>
      <c r="CF32" s="24">
        <f t="shared" si="321"/>
        <v>25086.355449591265</v>
      </c>
      <c r="CG32" s="24">
        <f t="shared" si="321"/>
        <v>24960.92367234331</v>
      </c>
      <c r="CH32" s="24">
        <f t="shared" si="321"/>
        <v>24836.119053981594</v>
      </c>
      <c r="CI32" s="24">
        <f t="shared" si="291"/>
        <v>24711.938458711687</v>
      </c>
      <c r="CJ32" s="24">
        <f t="shared" si="292"/>
        <v>24588.378766418129</v>
      </c>
      <c r="CK32" s="24">
        <f t="shared" si="293"/>
        <v>24465.436872586037</v>
      </c>
      <c r="CL32" s="24">
        <f t="shared" si="294"/>
        <v>24343.109688223107</v>
      </c>
      <c r="CM32" s="24">
        <f t="shared" si="295"/>
        <v>24221.394139781991</v>
      </c>
      <c r="CN32" s="24">
        <f t="shared" si="296"/>
        <v>24100.28716908308</v>
      </c>
      <c r="CO32" s="24">
        <f t="shared" si="297"/>
        <v>23979.785733237662</v>
      </c>
      <c r="CP32" s="24">
        <f t="shared" si="298"/>
        <v>23859.886804571473</v>
      </c>
      <c r="CQ32" s="24">
        <f t="shared" si="299"/>
        <v>23740.587370548616</v>
      </c>
      <c r="CR32" s="25">
        <f t="shared" si="300"/>
        <v>23621.884433695872</v>
      </c>
    </row>
    <row r="33" spans="3:96" ht="15" x14ac:dyDescent="0.25">
      <c r="C33" s="4"/>
      <c r="D33" s="30">
        <v>2022</v>
      </c>
      <c r="E33" s="2"/>
      <c r="F33" s="26"/>
      <c r="G33" s="26"/>
      <c r="H33" s="26"/>
      <c r="I33" s="26"/>
      <c r="J33" s="26"/>
      <c r="K33" s="26"/>
      <c r="L33" s="26"/>
      <c r="M33" s="26"/>
      <c r="N33" s="24">
        <f>N$20*8760*N$16</f>
        <v>43028.435675046501</v>
      </c>
      <c r="O33" s="24">
        <f>N33*(1-O$17)</f>
        <v>42813.293496671271</v>
      </c>
      <c r="P33" s="24">
        <f>O33*(1-P$17)</f>
        <v>42599.227029187918</v>
      </c>
      <c r="Q33" s="24">
        <f t="shared" ref="Q33:V33" si="322">P33*(1-Q$17)</f>
        <v>42386.230894041975</v>
      </c>
      <c r="R33" s="24">
        <f t="shared" si="322"/>
        <v>42174.299739571768</v>
      </c>
      <c r="S33" s="24">
        <f t="shared" si="322"/>
        <v>41963.428240873909</v>
      </c>
      <c r="T33" s="24">
        <f t="shared" si="322"/>
        <v>41753.611099669542</v>
      </c>
      <c r="U33" s="24">
        <f t="shared" si="322"/>
        <v>41544.843044171197</v>
      </c>
      <c r="V33" s="24">
        <f t="shared" si="322"/>
        <v>41337.118828950341</v>
      </c>
      <c r="W33" s="24">
        <f t="shared" si="253"/>
        <v>41130.43323480559</v>
      </c>
      <c r="X33" s="24">
        <f t="shared" si="254"/>
        <v>40924.781068631564</v>
      </c>
      <c r="Y33" s="24">
        <f t="shared" si="255"/>
        <v>40720.157163288408</v>
      </c>
      <c r="Z33" s="24">
        <f t="shared" si="256"/>
        <v>40516.556377471963</v>
      </c>
      <c r="AA33" s="24">
        <f t="shared" si="257"/>
        <v>40313.973595584604</v>
      </c>
      <c r="AB33" s="24">
        <f t="shared" si="258"/>
        <v>40112.403727606681</v>
      </c>
      <c r="AC33" s="24">
        <f t="shared" si="259"/>
        <v>39911.841708968648</v>
      </c>
      <c r="AD33" s="24">
        <f t="shared" si="260"/>
        <v>39712.282500423804</v>
      </c>
      <c r="AE33" s="24">
        <f t="shared" si="261"/>
        <v>39513.721087921687</v>
      </c>
      <c r="AF33" s="25">
        <f t="shared" si="262"/>
        <v>39316.152482482081</v>
      </c>
      <c r="AH33" s="17"/>
      <c r="AI33" s="17"/>
      <c r="AJ33" s="17"/>
      <c r="AK33" s="90">
        <v>2022</v>
      </c>
      <c r="AL33" s="83"/>
      <c r="AM33" s="26"/>
      <c r="AN33" s="26"/>
      <c r="AO33" s="26"/>
      <c r="AP33" s="26"/>
      <c r="AQ33" s="26"/>
      <c r="AR33" s="26"/>
      <c r="AS33" s="26"/>
      <c r="AT33" s="26"/>
      <c r="AU33" s="24">
        <f>AU$20*8760*AU$16</f>
        <v>1116.5396086717549</v>
      </c>
      <c r="AV33" s="24">
        <f>AU33*(1-AV$17)</f>
        <v>1110.9569106283961</v>
      </c>
      <c r="AW33" s="24">
        <f>AV33*(1-AW$17)</f>
        <v>1105.402126075254</v>
      </c>
      <c r="AX33" s="24">
        <f t="shared" ref="AX33:BC33" si="323">AW33*(1-AX$17)</f>
        <v>1099.8751154448778</v>
      </c>
      <c r="AY33" s="24">
        <f t="shared" si="323"/>
        <v>1094.3757398676535</v>
      </c>
      <c r="AZ33" s="24">
        <f t="shared" si="323"/>
        <v>1088.9038611683152</v>
      </c>
      <c r="BA33" s="24">
        <f t="shared" si="323"/>
        <v>1083.4593418624736</v>
      </c>
      <c r="BB33" s="24">
        <f t="shared" si="323"/>
        <v>1078.0420451531613</v>
      </c>
      <c r="BC33" s="24">
        <f t="shared" si="323"/>
        <v>1072.6518349273956</v>
      </c>
      <c r="BD33" s="24">
        <f t="shared" si="272"/>
        <v>1067.2885757527586</v>
      </c>
      <c r="BE33" s="24">
        <f t="shared" si="273"/>
        <v>1061.9521328739947</v>
      </c>
      <c r="BF33" s="24">
        <f t="shared" si="274"/>
        <v>1056.6423722096247</v>
      </c>
      <c r="BG33" s="24">
        <f t="shared" si="275"/>
        <v>1051.3591603485766</v>
      </c>
      <c r="BH33" s="24">
        <f t="shared" si="276"/>
        <v>1046.1023645468338</v>
      </c>
      <c r="BI33" s="24">
        <f t="shared" si="277"/>
        <v>1040.8718527240997</v>
      </c>
      <c r="BJ33" s="24">
        <f t="shared" si="278"/>
        <v>1035.6674934604791</v>
      </c>
      <c r="BK33" s="24">
        <f t="shared" si="279"/>
        <v>1030.4891559931768</v>
      </c>
      <c r="BL33" s="24">
        <f t="shared" si="280"/>
        <v>1025.3367102132108</v>
      </c>
      <c r="BM33" s="25">
        <f t="shared" si="281"/>
        <v>1020.2100266621447</v>
      </c>
      <c r="BN33" s="24"/>
      <c r="BO33" s="17"/>
      <c r="BP33" s="90">
        <v>2022</v>
      </c>
      <c r="BQ33" s="83"/>
      <c r="BR33" s="26"/>
      <c r="BS33" s="26"/>
      <c r="BT33" s="26"/>
      <c r="BU33" s="26"/>
      <c r="BV33" s="26"/>
      <c r="BW33" s="26"/>
      <c r="BX33" s="26"/>
      <c r="BY33" s="26"/>
      <c r="BZ33" s="24">
        <f>BZ$20*8760*BZ$16</f>
        <v>5350.3179231444265</v>
      </c>
      <c r="CA33" s="24">
        <f>BZ33*(1-CA$17)</f>
        <v>5323.5663335287045</v>
      </c>
      <c r="CB33" s="24">
        <f>CA33*(1-CB$17)</f>
        <v>5296.9485018610612</v>
      </c>
      <c r="CC33" s="24">
        <f t="shared" ref="CC33:CH33" si="324">CB33*(1-CC$17)</f>
        <v>5270.4637593517555</v>
      </c>
      <c r="CD33" s="24">
        <f t="shared" si="324"/>
        <v>5244.111440554997</v>
      </c>
      <c r="CE33" s="24">
        <f t="shared" si="324"/>
        <v>5217.8908833522219</v>
      </c>
      <c r="CF33" s="24">
        <f t="shared" si="324"/>
        <v>5191.8014289354605</v>
      </c>
      <c r="CG33" s="24">
        <f t="shared" si="324"/>
        <v>5165.8424217907832</v>
      </c>
      <c r="CH33" s="24">
        <f t="shared" si="324"/>
        <v>5140.0132096818288</v>
      </c>
      <c r="CI33" s="24">
        <f t="shared" si="291"/>
        <v>5114.3131436334197</v>
      </c>
      <c r="CJ33" s="24">
        <f t="shared" si="292"/>
        <v>5088.7415779152525</v>
      </c>
      <c r="CK33" s="24">
        <f t="shared" si="293"/>
        <v>5063.2978700256763</v>
      </c>
      <c r="CL33" s="24">
        <f t="shared" si="294"/>
        <v>5037.9813806755483</v>
      </c>
      <c r="CM33" s="24">
        <f t="shared" si="295"/>
        <v>5012.7914737721703</v>
      </c>
      <c r="CN33" s="24">
        <f t="shared" si="296"/>
        <v>4987.7275164033099</v>
      </c>
      <c r="CO33" s="24">
        <f t="shared" si="297"/>
        <v>4962.7888788212931</v>
      </c>
      <c r="CP33" s="24">
        <f t="shared" si="298"/>
        <v>4937.9749344271868</v>
      </c>
      <c r="CQ33" s="24">
        <f t="shared" si="299"/>
        <v>4913.2850597550505</v>
      </c>
      <c r="CR33" s="25">
        <f t="shared" si="300"/>
        <v>4888.7186344562751</v>
      </c>
    </row>
    <row r="34" spans="3:96" ht="15" x14ac:dyDescent="0.25">
      <c r="C34" s="4"/>
      <c r="D34" s="30">
        <v>2023</v>
      </c>
      <c r="E34" s="2"/>
      <c r="F34" s="26"/>
      <c r="G34" s="26"/>
      <c r="H34" s="26"/>
      <c r="I34" s="26"/>
      <c r="J34" s="26"/>
      <c r="K34" s="26"/>
      <c r="L34" s="26"/>
      <c r="M34" s="26"/>
      <c r="N34" s="26"/>
      <c r="O34" s="24">
        <f>O$20*8760*O$16</f>
        <v>18594.90918686218</v>
      </c>
      <c r="P34" s="24">
        <f>O34*(1-P$17)</f>
        <v>18501.93464092787</v>
      </c>
      <c r="Q34" s="24">
        <f t="shared" ref="Q34:V37" si="325">P34*(1-Q$17)</f>
        <v>18409.424967723229</v>
      </c>
      <c r="R34" s="24">
        <f t="shared" si="325"/>
        <v>18317.377842884613</v>
      </c>
      <c r="S34" s="24">
        <f t="shared" si="325"/>
        <v>18225.790953670188</v>
      </c>
      <c r="T34" s="24">
        <f t="shared" si="325"/>
        <v>18134.661998901836</v>
      </c>
      <c r="U34" s="24">
        <f t="shared" si="325"/>
        <v>18043.988688907328</v>
      </c>
      <c r="V34" s="24">
        <f t="shared" si="325"/>
        <v>17953.768745462792</v>
      </c>
      <c r="W34" s="24">
        <f t="shared" si="253"/>
        <v>17863.999901735478</v>
      </c>
      <c r="X34" s="24">
        <f t="shared" si="254"/>
        <v>17774.679902226802</v>
      </c>
      <c r="Y34" s="24">
        <f t="shared" si="255"/>
        <v>17685.80650271567</v>
      </c>
      <c r="Z34" s="24">
        <f t="shared" si="256"/>
        <v>17597.377470202093</v>
      </c>
      <c r="AA34" s="24">
        <f t="shared" si="257"/>
        <v>17509.390582851083</v>
      </c>
      <c r="AB34" s="24">
        <f t="shared" si="258"/>
        <v>17421.84362993683</v>
      </c>
      <c r="AC34" s="24">
        <f t="shared" si="259"/>
        <v>17334.734411787147</v>
      </c>
      <c r="AD34" s="24">
        <f t="shared" si="260"/>
        <v>17248.060739728211</v>
      </c>
      <c r="AE34" s="24">
        <f t="shared" si="261"/>
        <v>17161.820436029571</v>
      </c>
      <c r="AF34" s="25">
        <f t="shared" si="262"/>
        <v>17076.011333849423</v>
      </c>
      <c r="AH34" s="17"/>
      <c r="AI34" s="17"/>
      <c r="AJ34" s="17"/>
      <c r="AK34" s="90">
        <v>2023</v>
      </c>
      <c r="AL34" s="83"/>
      <c r="AM34" s="26"/>
      <c r="AN34" s="26"/>
      <c r="AO34" s="26"/>
      <c r="AP34" s="26"/>
      <c r="AQ34" s="26"/>
      <c r="AR34" s="26"/>
      <c r="AS34" s="26"/>
      <c r="AT34" s="26"/>
      <c r="AU34" s="26"/>
      <c r="AV34" s="24">
        <f>AV$20*8760*AV$16</f>
        <v>1503.4183455221967</v>
      </c>
      <c r="AW34" s="24">
        <f>AV34*(1-AW$17)</f>
        <v>1495.9012537945857</v>
      </c>
      <c r="AX34" s="24">
        <f t="shared" ref="AX34:BC34" si="326">AW34*(1-AX$17)</f>
        <v>1488.4217475256128</v>
      </c>
      <c r="AY34" s="24">
        <f t="shared" si="326"/>
        <v>1480.9796387879846</v>
      </c>
      <c r="AZ34" s="24">
        <f t="shared" si="326"/>
        <v>1473.5747405940447</v>
      </c>
      <c r="BA34" s="24">
        <f t="shared" si="326"/>
        <v>1466.2068668910745</v>
      </c>
      <c r="BB34" s="24">
        <f t="shared" si="326"/>
        <v>1458.8758325566191</v>
      </c>
      <c r="BC34" s="24">
        <f t="shared" si="326"/>
        <v>1451.581453393836</v>
      </c>
      <c r="BD34" s="24">
        <f t="shared" si="272"/>
        <v>1444.3235461268669</v>
      </c>
      <c r="BE34" s="24">
        <f t="shared" si="273"/>
        <v>1437.1019283962326</v>
      </c>
      <c r="BF34" s="24">
        <f t="shared" si="274"/>
        <v>1429.9164187542515</v>
      </c>
      <c r="BG34" s="24">
        <f t="shared" si="275"/>
        <v>1422.7668366604803</v>
      </c>
      <c r="BH34" s="24">
        <f t="shared" si="276"/>
        <v>1415.6530024771778</v>
      </c>
      <c r="BI34" s="24">
        <f t="shared" si="277"/>
        <v>1408.574737464792</v>
      </c>
      <c r="BJ34" s="24">
        <f t="shared" si="278"/>
        <v>1401.5318637774681</v>
      </c>
      <c r="BK34" s="24">
        <f t="shared" si="279"/>
        <v>1394.5242044585807</v>
      </c>
      <c r="BL34" s="24">
        <f t="shared" si="280"/>
        <v>1387.5515834362877</v>
      </c>
      <c r="BM34" s="25">
        <f t="shared" si="281"/>
        <v>1380.6138255191063</v>
      </c>
      <c r="BN34" s="24"/>
      <c r="BO34" s="17"/>
      <c r="BP34" s="90">
        <v>2023</v>
      </c>
      <c r="BQ34" s="83"/>
      <c r="BR34" s="26"/>
      <c r="BS34" s="26"/>
      <c r="BT34" s="26"/>
      <c r="BU34" s="26"/>
      <c r="BV34" s="26"/>
      <c r="BW34" s="26"/>
      <c r="BX34" s="26"/>
      <c r="BY34" s="26"/>
      <c r="BZ34" s="26"/>
      <c r="CA34" s="24">
        <f>CA$20*8760*CA$16</f>
        <v>7204.1923614339776</v>
      </c>
      <c r="CB34" s="24">
        <f>CA34*(1-CB$17)</f>
        <v>7168.1713996268072</v>
      </c>
      <c r="CC34" s="24">
        <f t="shared" ref="CC34:CH34" si="327">CB34*(1-CC$17)</f>
        <v>7132.3305426286734</v>
      </c>
      <c r="CD34" s="24">
        <f t="shared" si="327"/>
        <v>7096.6688899155297</v>
      </c>
      <c r="CE34" s="24">
        <f t="shared" si="327"/>
        <v>7061.1855454659517</v>
      </c>
      <c r="CF34" s="24">
        <f t="shared" si="327"/>
        <v>7025.8796177386221</v>
      </c>
      <c r="CG34" s="24">
        <f t="shared" si="327"/>
        <v>6990.750219649929</v>
      </c>
      <c r="CH34" s="24">
        <f t="shared" si="327"/>
        <v>6955.796468551679</v>
      </c>
      <c r="CI34" s="24">
        <f t="shared" si="291"/>
        <v>6921.0174862089207</v>
      </c>
      <c r="CJ34" s="24">
        <f t="shared" si="292"/>
        <v>6886.4123987778758</v>
      </c>
      <c r="CK34" s="24">
        <f t="shared" si="293"/>
        <v>6851.9803367839868</v>
      </c>
      <c r="CL34" s="24">
        <f t="shared" si="294"/>
        <v>6817.7204351000664</v>
      </c>
      <c r="CM34" s="24">
        <f t="shared" si="295"/>
        <v>6783.631832924566</v>
      </c>
      <c r="CN34" s="24">
        <f t="shared" si="296"/>
        <v>6749.713673759943</v>
      </c>
      <c r="CO34" s="24">
        <f t="shared" si="297"/>
        <v>6715.965105391143</v>
      </c>
      <c r="CP34" s="24">
        <f t="shared" si="298"/>
        <v>6682.3852798641874</v>
      </c>
      <c r="CQ34" s="24">
        <f t="shared" si="299"/>
        <v>6648.9733534648667</v>
      </c>
      <c r="CR34" s="25">
        <f t="shared" si="300"/>
        <v>6615.7284866975424</v>
      </c>
    </row>
    <row r="35" spans="3:96" s="58" customFormat="1" ht="15" x14ac:dyDescent="0.25">
      <c r="D35" s="30">
        <v>2024</v>
      </c>
      <c r="E35" s="2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64">
        <f>P$20*8784*P$16</f>
        <v>22581.563859946018</v>
      </c>
      <c r="Q35" s="24">
        <f t="shared" si="325"/>
        <v>22468.656040646289</v>
      </c>
      <c r="R35" s="24">
        <f t="shared" si="325"/>
        <v>22356.312760443056</v>
      </c>
      <c r="S35" s="24">
        <f t="shared" si="325"/>
        <v>22244.531196640841</v>
      </c>
      <c r="T35" s="24">
        <f t="shared" si="325"/>
        <v>22133.308540657636</v>
      </c>
      <c r="U35" s="24">
        <f t="shared" si="325"/>
        <v>22022.641997954346</v>
      </c>
      <c r="V35" s="24">
        <f t="shared" si="325"/>
        <v>21912.528787964573</v>
      </c>
      <c r="W35" s="24">
        <f t="shared" si="253"/>
        <v>21802.966144024751</v>
      </c>
      <c r="X35" s="24">
        <f t="shared" si="254"/>
        <v>21693.951313304628</v>
      </c>
      <c r="Y35" s="24">
        <f t="shared" si="255"/>
        <v>21585.481556738105</v>
      </c>
      <c r="Z35" s="24">
        <f t="shared" si="256"/>
        <v>21477.554148954416</v>
      </c>
      <c r="AA35" s="24">
        <f t="shared" si="257"/>
        <v>21370.166378209644</v>
      </c>
      <c r="AB35" s="24">
        <f t="shared" si="258"/>
        <v>21263.315546318594</v>
      </c>
      <c r="AC35" s="24">
        <f t="shared" si="259"/>
        <v>21156.998968587002</v>
      </c>
      <c r="AD35" s="24">
        <f t="shared" si="260"/>
        <v>21051.213973744067</v>
      </c>
      <c r="AE35" s="24">
        <f t="shared" si="261"/>
        <v>20945.957903875347</v>
      </c>
      <c r="AF35" s="25">
        <f t="shared" si="262"/>
        <v>20841.22811435597</v>
      </c>
      <c r="AK35" s="90">
        <v>2024</v>
      </c>
      <c r="AL35" s="83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64">
        <f>AW$20*8784*AW$16</f>
        <v>2106.5383522185161</v>
      </c>
      <c r="AX35" s="24">
        <f t="shared" ref="AX35:BC35" si="328">AW35*(1-AX$17)</f>
        <v>2096.0056604574233</v>
      </c>
      <c r="AY35" s="24">
        <f t="shared" si="328"/>
        <v>2085.525632155136</v>
      </c>
      <c r="AZ35" s="24">
        <f t="shared" si="328"/>
        <v>2075.0980039943602</v>
      </c>
      <c r="BA35" s="24">
        <f t="shared" si="328"/>
        <v>2064.7225139743882</v>
      </c>
      <c r="BB35" s="24">
        <f t="shared" si="328"/>
        <v>2054.3989014045164</v>
      </c>
      <c r="BC35" s="24">
        <f t="shared" si="328"/>
        <v>2044.1269068974939</v>
      </c>
      <c r="BD35" s="24">
        <f t="shared" si="272"/>
        <v>2033.9062723630063</v>
      </c>
      <c r="BE35" s="24">
        <f t="shared" si="273"/>
        <v>2023.7367410011914</v>
      </c>
      <c r="BF35" s="24">
        <f t="shared" si="274"/>
        <v>2013.6180572961855</v>
      </c>
      <c r="BG35" s="24">
        <f t="shared" si="275"/>
        <v>2003.5499670097045</v>
      </c>
      <c r="BH35" s="24">
        <f t="shared" si="276"/>
        <v>1993.5322171746559</v>
      </c>
      <c r="BI35" s="24">
        <f t="shared" si="277"/>
        <v>1983.5645560887826</v>
      </c>
      <c r="BJ35" s="24">
        <f t="shared" si="278"/>
        <v>1973.6467333083388</v>
      </c>
      <c r="BK35" s="24">
        <f t="shared" si="279"/>
        <v>1963.778499641797</v>
      </c>
      <c r="BL35" s="24">
        <f t="shared" si="280"/>
        <v>1953.9596071435881</v>
      </c>
      <c r="BM35" s="25">
        <f t="shared" si="281"/>
        <v>1944.1898091078701</v>
      </c>
      <c r="BN35" s="64"/>
      <c r="BP35" s="90">
        <v>2024</v>
      </c>
      <c r="BQ35" s="83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64">
        <f>CB$20*8784*CB$16</f>
        <v>10094.267873822671</v>
      </c>
      <c r="CC35" s="24">
        <f t="shared" ref="CC35:CH35" si="329">CB35*(1-CC$17)</f>
        <v>10043.796534453559</v>
      </c>
      <c r="CD35" s="24">
        <f t="shared" si="329"/>
        <v>9993.5775517812908</v>
      </c>
      <c r="CE35" s="24">
        <f t="shared" si="329"/>
        <v>9943.6096640223841</v>
      </c>
      <c r="CF35" s="24">
        <f t="shared" si="329"/>
        <v>9893.8916157022722</v>
      </c>
      <c r="CG35" s="24">
        <f t="shared" si="329"/>
        <v>9844.4221576237614</v>
      </c>
      <c r="CH35" s="24">
        <f t="shared" si="329"/>
        <v>9795.2000468356418</v>
      </c>
      <c r="CI35" s="24">
        <f t="shared" si="291"/>
        <v>9746.2240466014628</v>
      </c>
      <c r="CJ35" s="24">
        <f t="shared" si="292"/>
        <v>9697.4929263684553</v>
      </c>
      <c r="CK35" s="24">
        <f t="shared" si="293"/>
        <v>9649.0054617366131</v>
      </c>
      <c r="CL35" s="24">
        <f t="shared" si="294"/>
        <v>9600.7604344279298</v>
      </c>
      <c r="CM35" s="24">
        <f t="shared" si="295"/>
        <v>9552.7566322557905</v>
      </c>
      <c r="CN35" s="24">
        <f t="shared" si="296"/>
        <v>9504.9928490945113</v>
      </c>
      <c r="CO35" s="24">
        <f t="shared" si="297"/>
        <v>9457.4678848490385</v>
      </c>
      <c r="CP35" s="24">
        <f t="shared" si="298"/>
        <v>9410.1805454247933</v>
      </c>
      <c r="CQ35" s="24">
        <f t="shared" si="299"/>
        <v>9363.1296426976696</v>
      </c>
      <c r="CR35" s="25">
        <f t="shared" si="300"/>
        <v>9316.3139944841805</v>
      </c>
    </row>
    <row r="36" spans="3:96" s="58" customFormat="1" ht="15" x14ac:dyDescent="0.25">
      <c r="D36" s="30">
        <v>2025</v>
      </c>
      <c r="E36" s="2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4">
        <f>Q$20*8760*Q$16</f>
        <v>26769.857775101042</v>
      </c>
      <c r="R36" s="92">
        <f>Q36*(1-R$17)</f>
        <v>26636.008486225535</v>
      </c>
      <c r="S36" s="92">
        <f t="shared" si="325"/>
        <v>26502.828443794406</v>
      </c>
      <c r="T36" s="24">
        <f t="shared" si="325"/>
        <v>26370.314301575432</v>
      </c>
      <c r="U36" s="24">
        <f t="shared" si="325"/>
        <v>26238.462730067557</v>
      </c>
      <c r="V36" s="24">
        <f t="shared" si="325"/>
        <v>26107.270416417217</v>
      </c>
      <c r="W36" s="24">
        <f t="shared" si="253"/>
        <v>25976.734064335131</v>
      </c>
      <c r="X36" s="24">
        <f t="shared" si="254"/>
        <v>25846.850394013454</v>
      </c>
      <c r="Y36" s="24">
        <f t="shared" si="255"/>
        <v>25717.616142043385</v>
      </c>
      <c r="Z36" s="24">
        <f t="shared" si="256"/>
        <v>25589.028061333167</v>
      </c>
      <c r="AA36" s="24">
        <f t="shared" si="257"/>
        <v>25461.0829210265</v>
      </c>
      <c r="AB36" s="24">
        <f t="shared" si="258"/>
        <v>25333.777506421367</v>
      </c>
      <c r="AC36" s="24">
        <f t="shared" si="259"/>
        <v>25207.108618889262</v>
      </c>
      <c r="AD36" s="24">
        <f t="shared" si="260"/>
        <v>25081.073075794815</v>
      </c>
      <c r="AE36" s="24">
        <f t="shared" si="261"/>
        <v>24955.667710415841</v>
      </c>
      <c r="AF36" s="25">
        <f t="shared" si="262"/>
        <v>24830.889371863763</v>
      </c>
      <c r="AK36" s="90">
        <v>2025</v>
      </c>
      <c r="AL36" s="83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92">
        <f>AX$20*8784*AX$16</f>
        <v>2946.8019689099115</v>
      </c>
      <c r="AY36" s="92">
        <f>AX36*(1-AY$17)</f>
        <v>2932.0679590653617</v>
      </c>
      <c r="AZ36" s="92">
        <f t="shared" ref="AZ36:BC40" si="330">AY36*(1-AZ$17)</f>
        <v>2917.407619270035</v>
      </c>
      <c r="BA36" s="24">
        <f t="shared" si="330"/>
        <v>2902.8205811736848</v>
      </c>
      <c r="BB36" s="24">
        <f t="shared" si="330"/>
        <v>2888.3064782678161</v>
      </c>
      <c r="BC36" s="24">
        <f t="shared" si="330"/>
        <v>2873.8649458764771</v>
      </c>
      <c r="BD36" s="24">
        <f t="shared" si="272"/>
        <v>2859.4956211470949</v>
      </c>
      <c r="BE36" s="24">
        <f t="shared" si="273"/>
        <v>2845.1981430413593</v>
      </c>
      <c r="BF36" s="24">
        <f t="shared" si="274"/>
        <v>2830.9721523261524</v>
      </c>
      <c r="BG36" s="24">
        <f t="shared" si="275"/>
        <v>2816.8172915645214</v>
      </c>
      <c r="BH36" s="24">
        <f t="shared" si="276"/>
        <v>2802.7332051066987</v>
      </c>
      <c r="BI36" s="24">
        <f t="shared" si="277"/>
        <v>2788.7195390811653</v>
      </c>
      <c r="BJ36" s="24">
        <f t="shared" si="278"/>
        <v>2774.7759413857593</v>
      </c>
      <c r="BK36" s="24">
        <f t="shared" si="279"/>
        <v>2760.9020616788307</v>
      </c>
      <c r="BL36" s="24">
        <f t="shared" si="280"/>
        <v>2747.0975513704366</v>
      </c>
      <c r="BM36" s="25">
        <f t="shared" si="281"/>
        <v>2733.3620636135843</v>
      </c>
      <c r="BN36" s="64"/>
      <c r="BP36" s="90">
        <v>2025</v>
      </c>
      <c r="BQ36" s="83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92">
        <f>CC$20*8784*CC$16</f>
        <v>14120.705855631686</v>
      </c>
      <c r="CD36" s="92">
        <f>CC36*(1-CD$17)</f>
        <v>14050.102326353528</v>
      </c>
      <c r="CE36" s="92">
        <f t="shared" ref="CE36:CH37" si="331">CD36*(1-CE$17)</f>
        <v>13979.85181472176</v>
      </c>
      <c r="CF36" s="24">
        <f t="shared" si="331"/>
        <v>13909.952555648151</v>
      </c>
      <c r="CG36" s="24">
        <f t="shared" si="331"/>
        <v>13840.402792869911</v>
      </c>
      <c r="CH36" s="24">
        <f t="shared" si="331"/>
        <v>13771.200778905561</v>
      </c>
      <c r="CI36" s="24">
        <f t="shared" si="291"/>
        <v>13702.344775011034</v>
      </c>
      <c r="CJ36" s="24">
        <f t="shared" si="292"/>
        <v>13633.833051135978</v>
      </c>
      <c r="CK36" s="24">
        <f t="shared" si="293"/>
        <v>13565.663885880298</v>
      </c>
      <c r="CL36" s="24">
        <f t="shared" si="294"/>
        <v>13497.835566450896</v>
      </c>
      <c r="CM36" s="24">
        <f t="shared" si="295"/>
        <v>13430.346388618642</v>
      </c>
      <c r="CN36" s="24">
        <f t="shared" si="296"/>
        <v>13363.194656675549</v>
      </c>
      <c r="CO36" s="24">
        <f t="shared" si="297"/>
        <v>13296.378683392171</v>
      </c>
      <c r="CP36" s="24">
        <f t="shared" si="298"/>
        <v>13229.89678997521</v>
      </c>
      <c r="CQ36" s="24">
        <f t="shared" si="299"/>
        <v>13163.747306025334</v>
      </c>
      <c r="CR36" s="25">
        <f t="shared" si="300"/>
        <v>13097.928569495207</v>
      </c>
    </row>
    <row r="37" spans="3:96" s="58" customFormat="1" ht="15" x14ac:dyDescent="0.25">
      <c r="D37" s="30">
        <v>2026</v>
      </c>
      <c r="E37" s="2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93"/>
      <c r="R37" s="24">
        <f>R$20*8760*R$16</f>
        <v>29305.930498829013</v>
      </c>
      <c r="S37" s="92">
        <f t="shared" si="325"/>
        <v>29159.400846334869</v>
      </c>
      <c r="T37" s="24">
        <f t="shared" ref="T37" si="332">S37*(1-T$17)</f>
        <v>29013.603842103195</v>
      </c>
      <c r="U37" s="24">
        <f t="shared" ref="U37" si="333">T37*(1-U$17)</f>
        <v>28868.535822892678</v>
      </c>
      <c r="V37" s="24">
        <f t="shared" ref="V37" si="334">U37*(1-V$17)</f>
        <v>28724.193143778215</v>
      </c>
      <c r="W37" s="24">
        <f t="shared" si="253"/>
        <v>28580.572178059323</v>
      </c>
      <c r="X37" s="24">
        <f t="shared" si="254"/>
        <v>28437.669317169028</v>
      </c>
      <c r="Y37" s="24">
        <f t="shared" si="255"/>
        <v>28295.480970583183</v>
      </c>
      <c r="Z37" s="24">
        <f t="shared" si="256"/>
        <v>28154.003565730269</v>
      </c>
      <c r="AA37" s="24">
        <f t="shared" si="257"/>
        <v>28013.233547901618</v>
      </c>
      <c r="AB37" s="24">
        <f t="shared" si="258"/>
        <v>27873.167380162111</v>
      </c>
      <c r="AC37" s="24">
        <f t="shared" si="259"/>
        <v>27733.801543261299</v>
      </c>
      <c r="AD37" s="24">
        <f t="shared" si="260"/>
        <v>27595.132535544992</v>
      </c>
      <c r="AE37" s="24">
        <f t="shared" si="261"/>
        <v>27457.156872867268</v>
      </c>
      <c r="AF37" s="25">
        <f t="shared" si="262"/>
        <v>27319.871088502932</v>
      </c>
      <c r="AK37" s="90">
        <v>2026</v>
      </c>
      <c r="AL37" s="83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93"/>
      <c r="AY37" s="92">
        <f>AY$20*8784*AY$16</f>
        <v>3344.5826700671373</v>
      </c>
      <c r="AZ37" s="92">
        <f t="shared" ref="AZ37" si="335">AY37*(1-AZ$17)</f>
        <v>3327.8597567168017</v>
      </c>
      <c r="BA37" s="24">
        <f t="shared" si="330"/>
        <v>3311.2204579332179</v>
      </c>
      <c r="BB37" s="24">
        <f t="shared" si="330"/>
        <v>3294.664355643552</v>
      </c>
      <c r="BC37" s="24">
        <f t="shared" si="330"/>
        <v>3278.1910338653342</v>
      </c>
      <c r="BD37" s="24">
        <f t="shared" si="272"/>
        <v>3261.8000786960074</v>
      </c>
      <c r="BE37" s="24">
        <f t="shared" si="273"/>
        <v>3245.4910783025275</v>
      </c>
      <c r="BF37" s="24">
        <f t="shared" si="274"/>
        <v>3229.2636229110149</v>
      </c>
      <c r="BG37" s="24">
        <f t="shared" si="275"/>
        <v>3213.1173047964598</v>
      </c>
      <c r="BH37" s="24">
        <f t="shared" si="276"/>
        <v>3197.0517182724775</v>
      </c>
      <c r="BI37" s="24">
        <f t="shared" si="277"/>
        <v>3181.0664596811152</v>
      </c>
      <c r="BJ37" s="24">
        <f t="shared" si="278"/>
        <v>3165.1611273827098</v>
      </c>
      <c r="BK37" s="24">
        <f t="shared" si="279"/>
        <v>3149.3353217457961</v>
      </c>
      <c r="BL37" s="24">
        <f t="shared" si="280"/>
        <v>3133.588645137067</v>
      </c>
      <c r="BM37" s="25">
        <f t="shared" si="281"/>
        <v>3117.9207019113815</v>
      </c>
      <c r="BN37" s="64"/>
      <c r="BP37" s="90">
        <v>2026</v>
      </c>
      <c r="BQ37" s="83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93"/>
      <c r="CD37" s="92">
        <f>CD$20*8784*CD$16</f>
        <v>16026.821141066359</v>
      </c>
      <c r="CE37" s="92">
        <f t="shared" si="331"/>
        <v>15946.687035361027</v>
      </c>
      <c r="CF37" s="24">
        <f t="shared" si="331"/>
        <v>15866.953600184221</v>
      </c>
      <c r="CG37" s="24">
        <f t="shared" si="331"/>
        <v>15787.6188321833</v>
      </c>
      <c r="CH37" s="24">
        <f t="shared" si="331"/>
        <v>15708.680738022384</v>
      </c>
      <c r="CI37" s="24">
        <f t="shared" si="291"/>
        <v>15630.137334332272</v>
      </c>
      <c r="CJ37" s="24">
        <f t="shared" si="292"/>
        <v>15551.986647660611</v>
      </c>
      <c r="CK37" s="24">
        <f t="shared" si="293"/>
        <v>15474.226714422308</v>
      </c>
      <c r="CL37" s="24">
        <f t="shared" si="294"/>
        <v>15396.855580850197</v>
      </c>
      <c r="CM37" s="24">
        <f t="shared" si="295"/>
        <v>15319.871302945945</v>
      </c>
      <c r="CN37" s="24">
        <f t="shared" si="296"/>
        <v>15243.271946431216</v>
      </c>
      <c r="CO37" s="24">
        <f t="shared" si="297"/>
        <v>15167.05558669906</v>
      </c>
      <c r="CP37" s="24">
        <f t="shared" si="298"/>
        <v>15091.220308765565</v>
      </c>
      <c r="CQ37" s="24">
        <f t="shared" si="299"/>
        <v>15015.764207221737</v>
      </c>
      <c r="CR37" s="25">
        <f t="shared" si="300"/>
        <v>14940.685386185629</v>
      </c>
    </row>
    <row r="38" spans="3:96" s="58" customFormat="1" x14ac:dyDescent="0.3">
      <c r="D38" s="30">
        <v>2027</v>
      </c>
      <c r="E38" s="2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93"/>
      <c r="R38" s="93"/>
      <c r="S38" s="24">
        <f>S$20*8760*S$16</f>
        <v>32424.539882735327</v>
      </c>
      <c r="T38" s="24">
        <f t="shared" ref="T38" si="336">S38*(1-T$17)</f>
        <v>32262.41718332165</v>
      </c>
      <c r="U38" s="24">
        <f t="shared" ref="U38" si="337">T38*(1-U$17)</f>
        <v>32101.105097405041</v>
      </c>
      <c r="V38" s="24">
        <f t="shared" ref="V38" si="338">U38*(1-V$17)</f>
        <v>31940.599571918017</v>
      </c>
      <c r="W38" s="24">
        <f t="shared" si="253"/>
        <v>31780.896574058428</v>
      </c>
      <c r="X38" s="24">
        <f t="shared" si="254"/>
        <v>31621.992091188135</v>
      </c>
      <c r="Y38" s="24">
        <f t="shared" si="255"/>
        <v>31463.882130732192</v>
      </c>
      <c r="Z38" s="24">
        <f t="shared" si="256"/>
        <v>31306.562720078531</v>
      </c>
      <c r="AA38" s="24">
        <f t="shared" si="257"/>
        <v>31150.029906478139</v>
      </c>
      <c r="AB38" s="24">
        <f t="shared" si="258"/>
        <v>30994.279756945747</v>
      </c>
      <c r="AC38" s="24">
        <f t="shared" si="259"/>
        <v>30839.308358161019</v>
      </c>
      <c r="AD38" s="24">
        <f t="shared" si="260"/>
        <v>30685.111816370212</v>
      </c>
      <c r="AE38" s="24">
        <f t="shared" si="261"/>
        <v>30531.686257288362</v>
      </c>
      <c r="AF38" s="25">
        <f t="shared" si="262"/>
        <v>30379.027826001919</v>
      </c>
      <c r="AK38" s="90">
        <v>2027</v>
      </c>
      <c r="AL38" s="83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93"/>
      <c r="AY38" s="93"/>
      <c r="AZ38" s="92">
        <f>AZ$20*8784*AZ$16</f>
        <v>3692.5447625663369</v>
      </c>
      <c r="BA38" s="24">
        <f t="shared" si="330"/>
        <v>3674.082038753505</v>
      </c>
      <c r="BB38" s="24">
        <f t="shared" si="330"/>
        <v>3655.7116285597376</v>
      </c>
      <c r="BC38" s="24">
        <f t="shared" si="330"/>
        <v>3637.4330704169388</v>
      </c>
      <c r="BD38" s="24">
        <f t="shared" si="272"/>
        <v>3619.245905064854</v>
      </c>
      <c r="BE38" s="24">
        <f t="shared" si="273"/>
        <v>3601.1496755395297</v>
      </c>
      <c r="BF38" s="24">
        <f t="shared" si="274"/>
        <v>3583.1439271618319</v>
      </c>
      <c r="BG38" s="24">
        <f t="shared" si="275"/>
        <v>3565.2282075260227</v>
      </c>
      <c r="BH38" s="24">
        <f t="shared" si="276"/>
        <v>3547.4020664883924</v>
      </c>
      <c r="BI38" s="24">
        <f t="shared" si="277"/>
        <v>3529.6650561559504</v>
      </c>
      <c r="BJ38" s="24">
        <f t="shared" si="278"/>
        <v>3512.0167308751707</v>
      </c>
      <c r="BK38" s="24">
        <f t="shared" si="279"/>
        <v>3494.4566472207948</v>
      </c>
      <c r="BL38" s="24">
        <f t="shared" si="280"/>
        <v>3476.9843639846908</v>
      </c>
      <c r="BM38" s="25">
        <f t="shared" si="281"/>
        <v>3459.5994421647674</v>
      </c>
      <c r="BN38" s="64"/>
      <c r="BP38" s="90">
        <v>2027</v>
      </c>
      <c r="BQ38" s="83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93"/>
      <c r="CD38" s="93"/>
      <c r="CE38" s="92">
        <f>CE$20*8784*CE$16</f>
        <v>17694.211895155237</v>
      </c>
      <c r="CF38" s="24">
        <f t="shared" ref="CF38:CH38" si="339">CE38*(1-CF$17)</f>
        <v>17605.740835679459</v>
      </c>
      <c r="CG38" s="24">
        <f t="shared" si="339"/>
        <v>17517.712131501063</v>
      </c>
      <c r="CH38" s="24">
        <f t="shared" si="339"/>
        <v>17430.123570843556</v>
      </c>
      <c r="CI38" s="24">
        <f t="shared" si="291"/>
        <v>17342.972952989338</v>
      </c>
      <c r="CJ38" s="24">
        <f t="shared" si="292"/>
        <v>17256.258088224389</v>
      </c>
      <c r="CK38" s="24">
        <f t="shared" si="293"/>
        <v>17169.976797783267</v>
      </c>
      <c r="CL38" s="24">
        <f t="shared" si="294"/>
        <v>17084.126913794349</v>
      </c>
      <c r="CM38" s="24">
        <f t="shared" si="295"/>
        <v>16998.706279225378</v>
      </c>
      <c r="CN38" s="24">
        <f t="shared" si="296"/>
        <v>16913.71274782925</v>
      </c>
      <c r="CO38" s="24">
        <f t="shared" si="297"/>
        <v>16829.144184090102</v>
      </c>
      <c r="CP38" s="24">
        <f t="shared" si="298"/>
        <v>16744.998463169653</v>
      </c>
      <c r="CQ38" s="24">
        <f t="shared" si="299"/>
        <v>16661.273470853805</v>
      </c>
      <c r="CR38" s="25">
        <f t="shared" si="300"/>
        <v>16577.967103499537</v>
      </c>
    </row>
    <row r="39" spans="3:96" s="58" customFormat="1" x14ac:dyDescent="0.3">
      <c r="D39" s="30">
        <v>2028</v>
      </c>
      <c r="E39" s="2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64">
        <f>T$20*8784*T$16</f>
        <v>34565.373230319165</v>
      </c>
      <c r="U39" s="24">
        <f t="shared" ref="U39" si="340">T39*(1-U$17)</f>
        <v>34392.546364167567</v>
      </c>
      <c r="V39" s="24">
        <f t="shared" ref="V39" si="341">U39*(1-V$17)</f>
        <v>34220.58363234673</v>
      </c>
      <c r="W39" s="24">
        <f t="shared" si="253"/>
        <v>34049.480714184996</v>
      </c>
      <c r="X39" s="24">
        <f t="shared" si="254"/>
        <v>33879.233310614072</v>
      </c>
      <c r="Y39" s="24">
        <f t="shared" si="255"/>
        <v>33709.837144060999</v>
      </c>
      <c r="Z39" s="24">
        <f t="shared" si="256"/>
        <v>33541.28795834069</v>
      </c>
      <c r="AA39" s="24">
        <f t="shared" si="257"/>
        <v>33373.581518548985</v>
      </c>
      <c r="AB39" s="24">
        <f t="shared" si="258"/>
        <v>33206.713610956242</v>
      </c>
      <c r="AC39" s="24">
        <f t="shared" si="259"/>
        <v>33040.680042901462</v>
      </c>
      <c r="AD39" s="24">
        <f t="shared" si="260"/>
        <v>32875.476642686954</v>
      </c>
      <c r="AE39" s="24">
        <f t="shared" si="261"/>
        <v>32711.099259473518</v>
      </c>
      <c r="AF39" s="25">
        <f t="shared" si="262"/>
        <v>32547.543763176149</v>
      </c>
      <c r="AK39" s="90">
        <v>2028</v>
      </c>
      <c r="AL39" s="83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64">
        <f>BA$20*8784*BA$16</f>
        <v>4019.7418997375703</v>
      </c>
      <c r="BB39" s="24">
        <f t="shared" si="330"/>
        <v>3999.6431902388822</v>
      </c>
      <c r="BC39" s="24">
        <f t="shared" si="330"/>
        <v>3979.6449742876875</v>
      </c>
      <c r="BD39" s="24">
        <f t="shared" si="272"/>
        <v>3959.7467494162493</v>
      </c>
      <c r="BE39" s="24">
        <f t="shared" si="273"/>
        <v>3939.9480156691679</v>
      </c>
      <c r="BF39" s="24">
        <f t="shared" si="274"/>
        <v>3920.2482755908222</v>
      </c>
      <c r="BG39" s="24">
        <f t="shared" si="275"/>
        <v>3900.6470342128682</v>
      </c>
      <c r="BH39" s="24">
        <f t="shared" si="276"/>
        <v>3881.143799041804</v>
      </c>
      <c r="BI39" s="24">
        <f t="shared" si="277"/>
        <v>3861.7380800465949</v>
      </c>
      <c r="BJ39" s="24">
        <f t="shared" si="278"/>
        <v>3842.4293896463619</v>
      </c>
      <c r="BK39" s="24">
        <f t="shared" si="279"/>
        <v>3823.2172426981301</v>
      </c>
      <c r="BL39" s="24">
        <f t="shared" si="280"/>
        <v>3804.1011564846394</v>
      </c>
      <c r="BM39" s="25">
        <f t="shared" si="281"/>
        <v>3785.0806507022162</v>
      </c>
      <c r="BN39" s="64"/>
      <c r="BP39" s="90">
        <v>2028</v>
      </c>
      <c r="BQ39" s="83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93"/>
      <c r="CD39" s="93"/>
      <c r="CE39" s="93"/>
      <c r="CF39" s="64">
        <f>CF$20*8784*CF$16</f>
        <v>19262.099584774507</v>
      </c>
      <c r="CG39" s="24">
        <f t="shared" ref="CG39:CH39" si="342">CF39*(1-CG$17)</f>
        <v>19165.789086850633</v>
      </c>
      <c r="CH39" s="24">
        <f t="shared" si="342"/>
        <v>19069.960141416381</v>
      </c>
      <c r="CI39" s="24">
        <f t="shared" si="291"/>
        <v>18974.6103407093</v>
      </c>
      <c r="CJ39" s="24">
        <f t="shared" si="292"/>
        <v>18879.737289005752</v>
      </c>
      <c r="CK39" s="24">
        <f t="shared" si="293"/>
        <v>18785.338602560725</v>
      </c>
      <c r="CL39" s="24">
        <f t="shared" si="294"/>
        <v>18691.411909547922</v>
      </c>
      <c r="CM39" s="24">
        <f t="shared" si="295"/>
        <v>18597.954850000184</v>
      </c>
      <c r="CN39" s="24">
        <f t="shared" si="296"/>
        <v>18504.965075750184</v>
      </c>
      <c r="CO39" s="24">
        <f t="shared" si="297"/>
        <v>18412.440250371434</v>
      </c>
      <c r="CP39" s="24">
        <f t="shared" si="298"/>
        <v>18320.378049119576</v>
      </c>
      <c r="CQ39" s="24">
        <f t="shared" si="299"/>
        <v>18228.776158873978</v>
      </c>
      <c r="CR39" s="25">
        <f t="shared" si="300"/>
        <v>18137.632278079607</v>
      </c>
    </row>
    <row r="40" spans="3:96" s="58" customFormat="1" x14ac:dyDescent="0.3">
      <c r="D40" s="30">
        <v>2029</v>
      </c>
      <c r="E40" s="2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4">
        <f>U$20*8760*U$16</f>
        <v>37216.024035441194</v>
      </c>
      <c r="V40" s="92">
        <f t="shared" ref="V40" si="343">U40*(1-V$17)</f>
        <v>37029.94391526399</v>
      </c>
      <c r="W40" s="92">
        <f t="shared" si="253"/>
        <v>36844.794195687668</v>
      </c>
      <c r="X40" s="92">
        <f t="shared" si="254"/>
        <v>36660.570224709227</v>
      </c>
      <c r="Y40" s="92">
        <f t="shared" si="255"/>
        <v>36477.267373585681</v>
      </c>
      <c r="Z40" s="92">
        <f t="shared" si="256"/>
        <v>36294.88103671775</v>
      </c>
      <c r="AA40" s="92">
        <f t="shared" si="257"/>
        <v>36113.406631534162</v>
      </c>
      <c r="AB40" s="92">
        <f t="shared" si="258"/>
        <v>35932.839598376493</v>
      </c>
      <c r="AC40" s="92">
        <f t="shared" si="259"/>
        <v>35753.175400384607</v>
      </c>
      <c r="AD40" s="92">
        <f t="shared" si="260"/>
        <v>35574.409523382681</v>
      </c>
      <c r="AE40" s="92">
        <f t="shared" si="261"/>
        <v>35396.53747576577</v>
      </c>
      <c r="AF40" s="94">
        <f t="shared" si="262"/>
        <v>35219.554788386944</v>
      </c>
      <c r="AK40" s="90">
        <v>2029</v>
      </c>
      <c r="AL40" s="83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92">
        <f>BB$20*8784*BB$16</f>
        <v>4298.9892193714559</v>
      </c>
      <c r="BC40" s="92">
        <f t="shared" si="330"/>
        <v>4277.4942732745985</v>
      </c>
      <c r="BD40" s="92">
        <f t="shared" si="272"/>
        <v>4256.1068019082259</v>
      </c>
      <c r="BE40" s="92">
        <f t="shared" si="273"/>
        <v>4234.8262678986848</v>
      </c>
      <c r="BF40" s="92">
        <f t="shared" si="274"/>
        <v>4213.6521365591916</v>
      </c>
      <c r="BG40" s="92">
        <f t="shared" si="275"/>
        <v>4192.5838758763957</v>
      </c>
      <c r="BH40" s="92">
        <f t="shared" si="276"/>
        <v>4171.620956497014</v>
      </c>
      <c r="BI40" s="92">
        <f t="shared" si="277"/>
        <v>4150.7628517145286</v>
      </c>
      <c r="BJ40" s="92">
        <f t="shared" si="278"/>
        <v>4130.0090374559559</v>
      </c>
      <c r="BK40" s="92">
        <f t="shared" si="279"/>
        <v>4109.358992268676</v>
      </c>
      <c r="BL40" s="92">
        <f t="shared" si="280"/>
        <v>4088.8121973073326</v>
      </c>
      <c r="BM40" s="94">
        <f t="shared" si="281"/>
        <v>4068.3681363207957</v>
      </c>
      <c r="BN40" s="64"/>
      <c r="BP40" s="90">
        <v>2029</v>
      </c>
      <c r="BQ40" s="83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92">
        <f>CG$20*8784*CG$16</f>
        <v>20600.21775597363</v>
      </c>
      <c r="CH40" s="92">
        <f t="shared" ref="CH40" si="344">CG40*(1-CH$17)</f>
        <v>20497.216667193763</v>
      </c>
      <c r="CI40" s="92">
        <f t="shared" si="291"/>
        <v>20394.730583857796</v>
      </c>
      <c r="CJ40" s="92">
        <f t="shared" si="292"/>
        <v>20292.756930938507</v>
      </c>
      <c r="CK40" s="92">
        <f t="shared" si="293"/>
        <v>20191.293146283813</v>
      </c>
      <c r="CL40" s="92">
        <f t="shared" si="294"/>
        <v>20090.336680552395</v>
      </c>
      <c r="CM40" s="92">
        <f t="shared" si="295"/>
        <v>19989.884997149631</v>
      </c>
      <c r="CN40" s="92">
        <f t="shared" si="296"/>
        <v>19889.935572163882</v>
      </c>
      <c r="CO40" s="92">
        <f t="shared" si="297"/>
        <v>19790.485894303063</v>
      </c>
      <c r="CP40" s="92">
        <f t="shared" si="298"/>
        <v>19691.533464831547</v>
      </c>
      <c r="CQ40" s="92">
        <f t="shared" si="299"/>
        <v>19593.07579750739</v>
      </c>
      <c r="CR40" s="94">
        <f t="shared" si="300"/>
        <v>19495.110418519853</v>
      </c>
    </row>
    <row r="41" spans="3:96" s="58" customFormat="1" x14ac:dyDescent="0.3">
      <c r="D41" s="30">
        <v>2030</v>
      </c>
      <c r="E41" s="2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93"/>
      <c r="V41" s="24">
        <f>V$20*8760*V$16</f>
        <v>40412.329071802938</v>
      </c>
      <c r="W41" s="92">
        <f t="shared" ref="W41" si="345">V41*(1-W$17)</f>
        <v>40210.267426443927</v>
      </c>
      <c r="X41" s="92">
        <f t="shared" ref="X41" si="346">W41*(1-X$17)</f>
        <v>40009.216089311703</v>
      </c>
      <c r="Y41" s="92">
        <f t="shared" ref="Y41" si="347">X41*(1-Y$17)</f>
        <v>39809.170008865141</v>
      </c>
      <c r="Z41" s="92">
        <f t="shared" ref="Z41" si="348">Y41*(1-Z$17)</f>
        <v>39610.124158820814</v>
      </c>
      <c r="AA41" s="92">
        <f t="shared" ref="AA41" si="349">Z41*(1-AA$17)</f>
        <v>39412.073538026707</v>
      </c>
      <c r="AB41" s="92">
        <f t="shared" ref="AB41" si="350">AA41*(1-AB$17)</f>
        <v>39215.013170336577</v>
      </c>
      <c r="AC41" s="92">
        <f t="shared" ref="AC41" si="351">AB41*(1-AC$17)</f>
        <v>39018.938104484892</v>
      </c>
      <c r="AD41" s="92">
        <f t="shared" ref="AD41" si="352">AC41*(1-AD$17)</f>
        <v>38823.843413962466</v>
      </c>
      <c r="AE41" s="92">
        <f t="shared" ref="AE41" si="353">AD41*(1-AE$17)</f>
        <v>38629.724196892654</v>
      </c>
      <c r="AF41" s="94">
        <f t="shared" ref="AF41" si="354">AE41*(1-AF$17)</f>
        <v>38436.575575908188</v>
      </c>
      <c r="AK41" s="90">
        <v>2030</v>
      </c>
      <c r="AL41" s="83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93"/>
      <c r="BC41" s="92">
        <f>BC$20*8784*BC$16</f>
        <v>4581.597319512638</v>
      </c>
      <c r="BD41" s="92">
        <f t="shared" si="272"/>
        <v>4558.6893329150744</v>
      </c>
      <c r="BE41" s="92">
        <f t="shared" si="273"/>
        <v>4535.8958862504987</v>
      </c>
      <c r="BF41" s="92">
        <f t="shared" si="274"/>
        <v>4513.216406819246</v>
      </c>
      <c r="BG41" s="92">
        <f t="shared" si="275"/>
        <v>4490.6503247851497</v>
      </c>
      <c r="BH41" s="92">
        <f t="shared" si="276"/>
        <v>4468.1970731612237</v>
      </c>
      <c r="BI41" s="92">
        <f t="shared" si="277"/>
        <v>4445.8560877954178</v>
      </c>
      <c r="BJ41" s="92">
        <f t="shared" si="278"/>
        <v>4423.6268073564406</v>
      </c>
      <c r="BK41" s="92">
        <f t="shared" si="279"/>
        <v>4401.5086733196586</v>
      </c>
      <c r="BL41" s="92">
        <f t="shared" si="280"/>
        <v>4379.5011299530606</v>
      </c>
      <c r="BM41" s="94">
        <f t="shared" si="281"/>
        <v>4357.603624303295</v>
      </c>
      <c r="BN41" s="64"/>
      <c r="BP41" s="90">
        <v>2030</v>
      </c>
      <c r="BQ41" s="83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93"/>
      <c r="CH41" s="92">
        <f>CH$20*8784*CH$16</f>
        <v>21954.440366320552</v>
      </c>
      <c r="CI41" s="92">
        <f t="shared" si="291"/>
        <v>21844.66816448895</v>
      </c>
      <c r="CJ41" s="92">
        <f t="shared" si="292"/>
        <v>21735.444823666505</v>
      </c>
      <c r="CK41" s="92">
        <f t="shared" si="293"/>
        <v>21626.767599548173</v>
      </c>
      <c r="CL41" s="92">
        <f t="shared" si="294"/>
        <v>21518.633761550431</v>
      </c>
      <c r="CM41" s="92">
        <f t="shared" si="295"/>
        <v>21411.04059274268</v>
      </c>
      <c r="CN41" s="92">
        <f t="shared" si="296"/>
        <v>21303.985389778965</v>
      </c>
      <c r="CO41" s="92">
        <f t="shared" si="297"/>
        <v>21197.46546283007</v>
      </c>
      <c r="CP41" s="92">
        <f t="shared" si="298"/>
        <v>21091.478135515921</v>
      </c>
      <c r="CQ41" s="92">
        <f t="shared" si="299"/>
        <v>20986.020744838341</v>
      </c>
      <c r="CR41" s="94">
        <f t="shared" si="300"/>
        <v>20881.090641114148</v>
      </c>
    </row>
    <row r="42" spans="3:96" s="58" customFormat="1" x14ac:dyDescent="0.3">
      <c r="D42" s="30">
        <v>2031</v>
      </c>
      <c r="E42" s="2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93"/>
      <c r="V42" s="93"/>
      <c r="W42" s="24">
        <f>W$20*8760*W$16</f>
        <v>40989.490719160392</v>
      </c>
      <c r="X42" s="92">
        <f t="shared" ref="X42" si="355">W42*(1-X$17)</f>
        <v>40784.543265564593</v>
      </c>
      <c r="Y42" s="92">
        <f t="shared" ref="Y42" si="356">X42*(1-Y$17)</f>
        <v>40580.620549236766</v>
      </c>
      <c r="Z42" s="92">
        <f t="shared" ref="Z42" si="357">Y42*(1-Z$17)</f>
        <v>40377.717446490584</v>
      </c>
      <c r="AA42" s="92">
        <f>Z42*(1-AA$17)</f>
        <v>40175.82885925813</v>
      </c>
      <c r="AB42" s="92">
        <f t="shared" ref="AB42" si="358">AA42*(1-AB$17)</f>
        <v>39974.94971496184</v>
      </c>
      <c r="AC42" s="92">
        <f t="shared" ref="AC42" si="359">AB42*(1-AC$17)</f>
        <v>39775.07496638703</v>
      </c>
      <c r="AD42" s="92">
        <f t="shared" ref="AD42" si="360">AC42*(1-AD$17)</f>
        <v>39576.199591555094</v>
      </c>
      <c r="AE42" s="92">
        <f t="shared" ref="AE42" si="361">AD42*(1-AE$17)</f>
        <v>39378.318593597316</v>
      </c>
      <c r="AF42" s="94">
        <f t="shared" ref="AF42" si="362">AE42*(1-AF$17)</f>
        <v>39181.42700062933</v>
      </c>
      <c r="AK42" s="90">
        <v>2031</v>
      </c>
      <c r="AL42" s="83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93"/>
      <c r="BC42" s="93"/>
      <c r="BD42" s="24">
        <f>BD$20*8760*BD$16</f>
        <v>4760.0714121471001</v>
      </c>
      <c r="BE42" s="92">
        <f>BD42*(1-BE$17)</f>
        <v>4736.2710550863649</v>
      </c>
      <c r="BF42" s="92">
        <f t="shared" si="274"/>
        <v>4712.5896998109329</v>
      </c>
      <c r="BG42" s="92">
        <f t="shared" si="275"/>
        <v>4689.0267513118779</v>
      </c>
      <c r="BH42" s="92">
        <f>BG42*(1-BH$17)</f>
        <v>4665.5816175553182</v>
      </c>
      <c r="BI42" s="92">
        <f t="shared" si="277"/>
        <v>4642.2537094675417</v>
      </c>
      <c r="BJ42" s="92">
        <f t="shared" si="278"/>
        <v>4619.0424409202042</v>
      </c>
      <c r="BK42" s="92">
        <f t="shared" si="279"/>
        <v>4595.9472287156032</v>
      </c>
      <c r="BL42" s="92">
        <f t="shared" si="280"/>
        <v>4572.9674925720255</v>
      </c>
      <c r="BM42" s="94">
        <f t="shared" si="281"/>
        <v>4550.1026551091654</v>
      </c>
      <c r="BN42" s="64"/>
      <c r="BP42" s="90">
        <v>2031</v>
      </c>
      <c r="BQ42" s="83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93"/>
      <c r="CH42" s="93"/>
      <c r="CI42" s="24">
        <f>CI$20*8760*CI$16</f>
        <v>22809.66585874619</v>
      </c>
      <c r="CJ42" s="92">
        <f t="shared" si="292"/>
        <v>22695.617529452458</v>
      </c>
      <c r="CK42" s="92">
        <f t="shared" si="293"/>
        <v>22582.139441805197</v>
      </c>
      <c r="CL42" s="92">
        <f t="shared" si="294"/>
        <v>22469.22874459617</v>
      </c>
      <c r="CM42" s="92">
        <f>CL42*(1-CM$17)</f>
        <v>22356.882600873188</v>
      </c>
      <c r="CN42" s="92">
        <f t="shared" si="296"/>
        <v>22245.098187868822</v>
      </c>
      <c r="CO42" s="92">
        <f t="shared" si="297"/>
        <v>22133.872696929477</v>
      </c>
      <c r="CP42" s="92">
        <f t="shared" si="298"/>
        <v>22023.203333444828</v>
      </c>
      <c r="CQ42" s="92">
        <f t="shared" si="299"/>
        <v>21913.087316777604</v>
      </c>
      <c r="CR42" s="94">
        <f t="shared" si="300"/>
        <v>21803.521880193715</v>
      </c>
    </row>
    <row r="43" spans="3:96" s="58" customFormat="1" x14ac:dyDescent="0.3">
      <c r="D43" s="30">
        <v>2032</v>
      </c>
      <c r="E43" s="2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93"/>
      <c r="V43" s="93"/>
      <c r="W43" s="93"/>
      <c r="X43" s="64">
        <f>X$20*8784*X$16</f>
        <v>41037.13665570374</v>
      </c>
      <c r="Y43" s="92">
        <f t="shared" ref="Y43" si="363">X43*(1-Y$17)</f>
        <v>40831.95097242522</v>
      </c>
      <c r="Z43" s="92">
        <f t="shared" ref="Z43" si="364">Y43*(1-Z$17)</f>
        <v>40627.791217563092</v>
      </c>
      <c r="AA43" s="92">
        <f t="shared" ref="AA43" si="365">Z43*(1-AA$17)</f>
        <v>40424.652261475276</v>
      </c>
      <c r="AB43" s="92">
        <f t="shared" ref="AB43" si="366">AA43*(1-AB$17)</f>
        <v>40222.529000167902</v>
      </c>
      <c r="AC43" s="92">
        <f t="shared" ref="AC43" si="367">AB43*(1-AC$17)</f>
        <v>40021.416355167064</v>
      </c>
      <c r="AD43" s="92">
        <f t="shared" ref="AD43" si="368">AC43*(1-AD$17)</f>
        <v>39821.309273391227</v>
      </c>
      <c r="AE43" s="92">
        <f t="shared" ref="AE43" si="369">AD43*(1-AE$17)</f>
        <v>39622.202727024269</v>
      </c>
      <c r="AF43" s="94">
        <f t="shared" ref="AF43" si="370">AE43*(1-AF$17)</f>
        <v>39424.091713389149</v>
      </c>
      <c r="AK43" s="90">
        <v>2032</v>
      </c>
      <c r="AL43" s="83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93"/>
      <c r="BC43" s="93"/>
      <c r="BD43" s="93"/>
      <c r="BE43" s="64">
        <f>BE$20*8784*BE$16</f>
        <v>4938.8787577535959</v>
      </c>
      <c r="BF43" s="92">
        <f t="shared" si="274"/>
        <v>4914.1843639648278</v>
      </c>
      <c r="BG43" s="92">
        <f t="shared" si="275"/>
        <v>4889.6134421450033</v>
      </c>
      <c r="BH43" s="92">
        <f t="shared" ref="BH43:BH45" si="371">BG43*(1-BH$17)</f>
        <v>4865.1653749342786</v>
      </c>
      <c r="BI43" s="92">
        <f t="shared" si="277"/>
        <v>4840.8395480596073</v>
      </c>
      <c r="BJ43" s="92">
        <f t="shared" si="278"/>
        <v>4816.6353503193095</v>
      </c>
      <c r="BK43" s="92">
        <f t="shared" si="279"/>
        <v>4792.552173567713</v>
      </c>
      <c r="BL43" s="92">
        <f t="shared" si="280"/>
        <v>4768.5894126998746</v>
      </c>
      <c r="BM43" s="94">
        <f t="shared" si="281"/>
        <v>4744.7464656363754</v>
      </c>
      <c r="BN43" s="64"/>
      <c r="BP43" s="90">
        <v>2032</v>
      </c>
      <c r="BQ43" s="83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93"/>
      <c r="CH43" s="93"/>
      <c r="CI43" s="93"/>
      <c r="CJ43" s="64">
        <f>CJ$20*8784*CJ$16</f>
        <v>23666.488257663528</v>
      </c>
      <c r="CK43" s="92">
        <f t="shared" si="293"/>
        <v>23548.155816375209</v>
      </c>
      <c r="CL43" s="92">
        <f t="shared" si="294"/>
        <v>23430.415037293333</v>
      </c>
      <c r="CM43" s="92">
        <f t="shared" ref="CM43:CM45" si="372">CL43*(1-CM$17)</f>
        <v>23313.262962106866</v>
      </c>
      <c r="CN43" s="92">
        <f t="shared" si="296"/>
        <v>23196.696647296332</v>
      </c>
      <c r="CO43" s="92">
        <f t="shared" si="297"/>
        <v>23080.713164059849</v>
      </c>
      <c r="CP43" s="92">
        <f t="shared" si="298"/>
        <v>22965.30959823955</v>
      </c>
      <c r="CQ43" s="92">
        <f t="shared" si="299"/>
        <v>22850.483050248353</v>
      </c>
      <c r="CR43" s="94">
        <f t="shared" si="300"/>
        <v>22736.230634997111</v>
      </c>
    </row>
    <row r="44" spans="3:96" s="58" customFormat="1" x14ac:dyDescent="0.3">
      <c r="D44" s="30">
        <v>2033</v>
      </c>
      <c r="E44" s="2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93"/>
      <c r="V44" s="93"/>
      <c r="W44" s="93"/>
      <c r="X44" s="93"/>
      <c r="Y44" s="24">
        <f>Y$20*8760*Y$16</f>
        <v>41285.231123820347</v>
      </c>
      <c r="Z44" s="92">
        <f t="shared" ref="Z44" si="373">Y44*(1-Z$17)</f>
        <v>41078.804968201242</v>
      </c>
      <c r="AA44" s="92">
        <f t="shared" ref="AA44" si="374">Z44*(1-AA$17)</f>
        <v>40873.410943360235</v>
      </c>
      <c r="AB44" s="92">
        <f t="shared" ref="AB44" si="375">AA44*(1-AB$17)</f>
        <v>40669.043888643435</v>
      </c>
      <c r="AC44" s="92">
        <f t="shared" ref="AC44" si="376">AB44*(1-AC$17)</f>
        <v>40465.698669200217</v>
      </c>
      <c r="AD44" s="92">
        <f t="shared" ref="AD44" si="377">AC44*(1-AD$17)</f>
        <v>40263.370175854216</v>
      </c>
      <c r="AE44" s="92">
        <f t="shared" ref="AE44" si="378">AD44*(1-AE$17)</f>
        <v>40062.053324974942</v>
      </c>
      <c r="AF44" s="94">
        <f t="shared" ref="AF44" si="379">AE44*(1-AF$17)</f>
        <v>39861.743058350068</v>
      </c>
      <c r="AK44" s="90">
        <v>2033</v>
      </c>
      <c r="AL44" s="83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93"/>
      <c r="BC44" s="93"/>
      <c r="BD44" s="93"/>
      <c r="BE44" s="93"/>
      <c r="BF44" s="24">
        <f>BF$20*8760*BF$16</f>
        <v>5050.4655932969181</v>
      </c>
      <c r="BG44" s="92">
        <f t="shared" si="275"/>
        <v>5025.2132653304334</v>
      </c>
      <c r="BH44" s="92">
        <f t="shared" si="371"/>
        <v>5000.0871990037813</v>
      </c>
      <c r="BI44" s="92">
        <f t="shared" si="277"/>
        <v>4975.0867630087623</v>
      </c>
      <c r="BJ44" s="92">
        <f t="shared" si="278"/>
        <v>4950.2113291937185</v>
      </c>
      <c r="BK44" s="92">
        <f t="shared" si="279"/>
        <v>4925.4602725477498</v>
      </c>
      <c r="BL44" s="92">
        <f t="shared" si="280"/>
        <v>4900.832971185011</v>
      </c>
      <c r="BM44" s="94">
        <f t="shared" si="281"/>
        <v>4876.3288063290856</v>
      </c>
      <c r="BN44" s="64"/>
      <c r="BP44" s="90">
        <v>2033</v>
      </c>
      <c r="BQ44" s="83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93"/>
      <c r="CH44" s="93"/>
      <c r="CI44" s="93"/>
      <c r="CJ44" s="93"/>
      <c r="CK44" s="24">
        <f>CK$20*8760*CK$16</f>
        <v>24201.198393835613</v>
      </c>
      <c r="CL44" s="92">
        <f t="shared" si="294"/>
        <v>24080.192401866436</v>
      </c>
      <c r="CM44" s="92">
        <f t="shared" si="372"/>
        <v>23959.791439857105</v>
      </c>
      <c r="CN44" s="92">
        <f t="shared" si="296"/>
        <v>23839.992482657821</v>
      </c>
      <c r="CO44" s="92">
        <f t="shared" si="297"/>
        <v>23720.792520244533</v>
      </c>
      <c r="CP44" s="92">
        <f t="shared" si="298"/>
        <v>23602.188557643309</v>
      </c>
      <c r="CQ44" s="92">
        <f t="shared" si="299"/>
        <v>23484.177614855093</v>
      </c>
      <c r="CR44" s="94">
        <f t="shared" si="300"/>
        <v>23366.756726780815</v>
      </c>
    </row>
    <row r="45" spans="3:96" s="58" customFormat="1" x14ac:dyDescent="0.3">
      <c r="D45" s="30">
        <v>2034</v>
      </c>
      <c r="E45" s="2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93"/>
      <c r="V45" s="93"/>
      <c r="W45" s="93"/>
      <c r="X45" s="93"/>
      <c r="Y45" s="93"/>
      <c r="Z45" s="24">
        <f>Z$20*8760*Z$16</f>
        <v>41627.33677161298</v>
      </c>
      <c r="AA45" s="92">
        <f t="shared" ref="AA45" si="380">Z45*(1-AA$17)</f>
        <v>41419.200087754914</v>
      </c>
      <c r="AB45" s="92">
        <f t="shared" ref="AB45" si="381">AA45*(1-AB$17)</f>
        <v>41212.10408731614</v>
      </c>
      <c r="AC45" s="92">
        <f t="shared" ref="AC45" si="382">AB45*(1-AC$17)</f>
        <v>41006.043566879562</v>
      </c>
      <c r="AD45" s="92">
        <f t="shared" ref="AD45" si="383">AC45*(1-AD$17)</f>
        <v>40801.013349045163</v>
      </c>
      <c r="AE45" s="92">
        <f t="shared" ref="AE45" si="384">AD45*(1-AE$17)</f>
        <v>40597.008282299939</v>
      </c>
      <c r="AF45" s="94">
        <f t="shared" ref="AF45" si="385">AE45*(1-AF$17)</f>
        <v>40394.02324088844</v>
      </c>
      <c r="AK45" s="90">
        <v>2034</v>
      </c>
      <c r="AL45" s="83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93"/>
      <c r="BC45" s="93"/>
      <c r="BD45" s="93"/>
      <c r="BE45" s="93"/>
      <c r="BF45" s="93"/>
      <c r="BG45" s="24">
        <f>BG$20*8760*BG$16</f>
        <v>5168.7310526642104</v>
      </c>
      <c r="BH45" s="92">
        <f t="shared" si="371"/>
        <v>5142.8873974008893</v>
      </c>
      <c r="BI45" s="92">
        <f t="shared" si="277"/>
        <v>5117.1729604138845</v>
      </c>
      <c r="BJ45" s="92">
        <f t="shared" si="278"/>
        <v>5091.5870956118151</v>
      </c>
      <c r="BK45" s="92">
        <f t="shared" si="279"/>
        <v>5066.1291601337562</v>
      </c>
      <c r="BL45" s="92">
        <f t="shared" si="280"/>
        <v>5040.798514333087</v>
      </c>
      <c r="BM45" s="94">
        <f t="shared" si="281"/>
        <v>5015.5945217614217</v>
      </c>
      <c r="BN45" s="64"/>
      <c r="BP45" s="90">
        <v>2034</v>
      </c>
      <c r="BQ45" s="83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93"/>
      <c r="CH45" s="93"/>
      <c r="CI45" s="93"/>
      <c r="CJ45" s="93"/>
      <c r="CK45" s="93"/>
      <c r="CL45" s="24">
        <f>CL$20*8760*CL$16</f>
        <v>24767.911658665016</v>
      </c>
      <c r="CM45" s="92">
        <f t="shared" si="372"/>
        <v>24644.07210037169</v>
      </c>
      <c r="CN45" s="92">
        <f t="shared" si="296"/>
        <v>24520.851739869831</v>
      </c>
      <c r="CO45" s="92">
        <f t="shared" si="297"/>
        <v>24398.247481170481</v>
      </c>
      <c r="CP45" s="92">
        <f t="shared" si="298"/>
        <v>24276.25624376463</v>
      </c>
      <c r="CQ45" s="92">
        <f t="shared" si="299"/>
        <v>24154.874962545808</v>
      </c>
      <c r="CR45" s="94">
        <f t="shared" si="300"/>
        <v>24034.100587733079</v>
      </c>
    </row>
    <row r="46" spans="3:96" s="58" customFormat="1" x14ac:dyDescent="0.3">
      <c r="D46" s="30">
        <v>2035</v>
      </c>
      <c r="E46" s="2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93"/>
      <c r="V46" s="93"/>
      <c r="W46" s="93"/>
      <c r="X46" s="93"/>
      <c r="Y46" s="93"/>
      <c r="Z46" s="93"/>
      <c r="AA46" s="24">
        <f>AA$20*8760*AA$16</f>
        <v>42330.85574225241</v>
      </c>
      <c r="AB46" s="92">
        <f t="shared" ref="AB46" si="386">AA46*(1-AB$17)</f>
        <v>42119.201463541147</v>
      </c>
      <c r="AC46" s="92">
        <f t="shared" ref="AC46" si="387">AB46*(1-AC$17)</f>
        <v>41908.605456223442</v>
      </c>
      <c r="AD46" s="92">
        <f t="shared" ref="AD46" si="388">AC46*(1-AD$17)</f>
        <v>41699.062428942321</v>
      </c>
      <c r="AE46" s="92">
        <f t="shared" ref="AE46" si="389">AD46*(1-AE$17)</f>
        <v>41490.567116797611</v>
      </c>
      <c r="AF46" s="94">
        <f t="shared" ref="AF46" si="390">AE46*(1-AF$17)</f>
        <v>41283.114281213624</v>
      </c>
      <c r="AK46" s="90">
        <v>2035</v>
      </c>
      <c r="AL46" s="83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93"/>
      <c r="BC46" s="93"/>
      <c r="BD46" s="93"/>
      <c r="BE46" s="93"/>
      <c r="BF46" s="93"/>
      <c r="BG46" s="93"/>
      <c r="BH46" s="24">
        <f>BH$20*8760*BH$16</f>
        <v>5287.2651836951281</v>
      </c>
      <c r="BI46" s="92">
        <f t="shared" si="277"/>
        <v>5260.8288577766525</v>
      </c>
      <c r="BJ46" s="92">
        <f t="shared" si="278"/>
        <v>5234.5247134877691</v>
      </c>
      <c r="BK46" s="92">
        <f t="shared" si="279"/>
        <v>5208.3520899203304</v>
      </c>
      <c r="BL46" s="92">
        <f t="shared" si="280"/>
        <v>5182.3103294707289</v>
      </c>
      <c r="BM46" s="94">
        <f t="shared" si="281"/>
        <v>5156.398777823375</v>
      </c>
      <c r="BN46" s="64"/>
      <c r="BP46" s="90">
        <v>2035</v>
      </c>
      <c r="BQ46" s="83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93"/>
      <c r="CH46" s="93"/>
      <c r="CI46" s="93"/>
      <c r="CJ46" s="93"/>
      <c r="CK46" s="93"/>
      <c r="CL46" s="93"/>
      <c r="CM46" s="24">
        <f>CM$20*8760*CM$16</f>
        <v>25335.91236444706</v>
      </c>
      <c r="CN46" s="92">
        <f t="shared" si="296"/>
        <v>25209.232802624825</v>
      </c>
      <c r="CO46" s="92">
        <f t="shared" si="297"/>
        <v>25083.1866386117</v>
      </c>
      <c r="CP46" s="92">
        <f t="shared" si="298"/>
        <v>24957.770705418643</v>
      </c>
      <c r="CQ46" s="92">
        <f t="shared" si="299"/>
        <v>24832.981851891549</v>
      </c>
      <c r="CR46" s="94">
        <f t="shared" si="300"/>
        <v>24708.816942632093</v>
      </c>
    </row>
    <row r="47" spans="3:96" s="58" customFormat="1" x14ac:dyDescent="0.3">
      <c r="D47" s="30">
        <v>2036</v>
      </c>
      <c r="E47" s="2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93"/>
      <c r="V47" s="93"/>
      <c r="W47" s="93"/>
      <c r="X47" s="93"/>
      <c r="Y47" s="93"/>
      <c r="Z47" s="93"/>
      <c r="AA47" s="93"/>
      <c r="AB47" s="64">
        <f>AB$20*8784*AB$16</f>
        <v>42979.848587038912</v>
      </c>
      <c r="AC47" s="92">
        <f t="shared" ref="AC47" si="391">AB47*(1-AC$17)</f>
        <v>42764.949344103719</v>
      </c>
      <c r="AD47" s="92">
        <f t="shared" ref="AD47" si="392">AC47*(1-AD$17)</f>
        <v>42551.124597383197</v>
      </c>
      <c r="AE47" s="92">
        <f t="shared" ref="AE47" si="393">AD47*(1-AE$17)</f>
        <v>42338.368974396282</v>
      </c>
      <c r="AF47" s="94">
        <f t="shared" ref="AF47" si="394">AE47*(1-AF$17)</f>
        <v>42126.677129524302</v>
      </c>
      <c r="AK47" s="90">
        <v>2036</v>
      </c>
      <c r="AL47" s="83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93"/>
      <c r="BC47" s="93"/>
      <c r="BD47" s="93"/>
      <c r="BE47" s="93"/>
      <c r="BF47" s="93"/>
      <c r="BG47" s="93"/>
      <c r="BH47" s="93"/>
      <c r="BI47" s="64">
        <f>BI$20*8784*BI$16</f>
        <v>5370.5650779740135</v>
      </c>
      <c r="BJ47" s="92">
        <f t="shared" si="278"/>
        <v>5343.7122525841432</v>
      </c>
      <c r="BK47" s="92">
        <f t="shared" si="279"/>
        <v>5316.9936913212223</v>
      </c>
      <c r="BL47" s="92">
        <f t="shared" si="280"/>
        <v>5290.4087228646158</v>
      </c>
      <c r="BM47" s="94">
        <f t="shared" si="281"/>
        <v>5263.9566792502928</v>
      </c>
      <c r="BN47" s="64"/>
      <c r="BP47" s="90">
        <v>2036</v>
      </c>
      <c r="BQ47" s="83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93"/>
      <c r="CH47" s="93"/>
      <c r="CI47" s="93"/>
      <c r="CJ47" s="93"/>
      <c r="CK47" s="93"/>
      <c r="CL47" s="93"/>
      <c r="CM47" s="93"/>
      <c r="CN47" s="64">
        <f>CN$20*8784*CN$16</f>
        <v>25735.075021906556</v>
      </c>
      <c r="CO47" s="92">
        <f t="shared" si="297"/>
        <v>25606.399646797025</v>
      </c>
      <c r="CP47" s="92">
        <f t="shared" si="298"/>
        <v>25478.367648563039</v>
      </c>
      <c r="CQ47" s="92">
        <f t="shared" si="299"/>
        <v>25350.975810320222</v>
      </c>
      <c r="CR47" s="94">
        <f t="shared" si="300"/>
        <v>25224.220931268621</v>
      </c>
    </row>
    <row r="48" spans="3:96" s="58" customFormat="1" x14ac:dyDescent="0.3">
      <c r="D48" s="30">
        <v>2037</v>
      </c>
      <c r="E48" s="2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93"/>
      <c r="V48" s="93"/>
      <c r="W48" s="93"/>
      <c r="X48" s="93"/>
      <c r="Y48" s="93"/>
      <c r="Z48" s="93"/>
      <c r="AA48" s="93"/>
      <c r="AB48" s="93"/>
      <c r="AC48" s="24">
        <f>AC$20*8760*AC$16</f>
        <v>43639.457391508571</v>
      </c>
      <c r="AD48" s="92">
        <f t="shared" ref="AD48" si="395">AC48*(1-AD$17)</f>
        <v>43421.260104551031</v>
      </c>
      <c r="AE48" s="92">
        <f t="shared" ref="AE48" si="396">AD48*(1-AE$17)</f>
        <v>43204.153804028276</v>
      </c>
      <c r="AF48" s="94">
        <f t="shared" ref="AF48" si="397">AE48*(1-AF$17)</f>
        <v>42988.133035008133</v>
      </c>
      <c r="AK48" s="90">
        <v>2037</v>
      </c>
      <c r="AL48" s="83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93"/>
      <c r="BC48" s="93"/>
      <c r="BD48" s="93"/>
      <c r="BE48" s="93"/>
      <c r="BF48" s="93"/>
      <c r="BG48" s="93"/>
      <c r="BH48" s="93"/>
      <c r="BI48" s="93"/>
      <c r="BJ48" s="24">
        <f>BJ$20*8760*BJ$16</f>
        <v>5450.364581884427</v>
      </c>
      <c r="BK48" s="92">
        <f t="shared" si="279"/>
        <v>5423.1127589750049</v>
      </c>
      <c r="BL48" s="92">
        <f t="shared" si="280"/>
        <v>5395.9971951801299</v>
      </c>
      <c r="BM48" s="94">
        <f t="shared" si="281"/>
        <v>5369.0172092042294</v>
      </c>
      <c r="BN48" s="64"/>
      <c r="BP48" s="90">
        <v>2037</v>
      </c>
      <c r="BQ48" s="83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93"/>
      <c r="CH48" s="93"/>
      <c r="CI48" s="93"/>
      <c r="CJ48" s="93"/>
      <c r="CK48" s="93"/>
      <c r="CL48" s="93"/>
      <c r="CM48" s="93"/>
      <c r="CN48" s="93"/>
      <c r="CO48" s="24">
        <f>CO$20*8760*CO$16</f>
        <v>26117.464247254207</v>
      </c>
      <c r="CP48" s="92">
        <f t="shared" si="298"/>
        <v>25986.876926017936</v>
      </c>
      <c r="CQ48" s="92">
        <f t="shared" si="299"/>
        <v>25856.942541387845</v>
      </c>
      <c r="CR48" s="94">
        <f t="shared" si="300"/>
        <v>25727.657828680905</v>
      </c>
    </row>
    <row r="49" spans="1:96" s="58" customFormat="1" x14ac:dyDescent="0.3">
      <c r="D49" s="30">
        <v>2038</v>
      </c>
      <c r="E49" s="2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93"/>
      <c r="V49" s="93"/>
      <c r="W49" s="93"/>
      <c r="X49" s="93"/>
      <c r="Y49" s="93"/>
      <c r="Z49" s="93"/>
      <c r="AA49" s="93"/>
      <c r="AB49" s="93"/>
      <c r="AC49" s="93"/>
      <c r="AD49" s="24">
        <f>AD$20*8760*AD$16</f>
        <v>44186.280857937694</v>
      </c>
      <c r="AE49" s="92">
        <f t="shared" ref="AE49" si="398">AD49*(1-AE$17)</f>
        <v>43965.349453648007</v>
      </c>
      <c r="AF49" s="94">
        <f t="shared" ref="AF49:AF50" si="399">AE49*(1-AF$17)</f>
        <v>43745.522706379765</v>
      </c>
      <c r="AK49" s="90">
        <v>2038</v>
      </c>
      <c r="AL49" s="83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93"/>
      <c r="BC49" s="93"/>
      <c r="BD49" s="93"/>
      <c r="BE49" s="93"/>
      <c r="BF49" s="93"/>
      <c r="BG49" s="93"/>
      <c r="BH49" s="93"/>
      <c r="BI49" s="93"/>
      <c r="BJ49" s="93"/>
      <c r="BK49" s="24">
        <f>BK$20*8760*BK$16</f>
        <v>5539.304400709434</v>
      </c>
      <c r="BL49" s="92">
        <f t="shared" si="280"/>
        <v>5511.6078787058868</v>
      </c>
      <c r="BM49" s="94">
        <f t="shared" si="281"/>
        <v>5484.0498393123571</v>
      </c>
      <c r="BN49" s="64"/>
      <c r="BP49" s="90">
        <v>2038</v>
      </c>
      <c r="BQ49" s="83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93"/>
      <c r="CH49" s="93"/>
      <c r="CI49" s="93"/>
      <c r="CJ49" s="93"/>
      <c r="CK49" s="93"/>
      <c r="CL49" s="93"/>
      <c r="CM49" s="93"/>
      <c r="CN49" s="93"/>
      <c r="CO49" s="93"/>
      <c r="CP49" s="24">
        <f>CP$20*8760*CP$16</f>
        <v>26543.652716561497</v>
      </c>
      <c r="CQ49" s="92">
        <f t="shared" si="299"/>
        <v>26410.93445297869</v>
      </c>
      <c r="CR49" s="94">
        <f t="shared" si="300"/>
        <v>26278.879780713796</v>
      </c>
    </row>
    <row r="50" spans="1:96" s="58" customFormat="1" x14ac:dyDescent="0.3">
      <c r="D50" s="30">
        <v>2039</v>
      </c>
      <c r="E50" s="2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24">
        <f>AE$20*8760*AE$16</f>
        <v>44596.914375714092</v>
      </c>
      <c r="AF50" s="94">
        <f t="shared" si="399"/>
        <v>44373.929803835519</v>
      </c>
      <c r="AK50" s="90">
        <v>2039</v>
      </c>
      <c r="AL50" s="83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24">
        <f>BL$20*8760*BL$16</f>
        <v>5623.5156020694185</v>
      </c>
      <c r="BM50" s="94">
        <f t="shared" si="281"/>
        <v>5595.3980240590718</v>
      </c>
      <c r="BN50" s="64"/>
      <c r="BP50" s="90">
        <v>2039</v>
      </c>
      <c r="BQ50" s="83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24">
        <f>CQ$20*8760*CQ$16</f>
        <v>26947.182243383832</v>
      </c>
      <c r="CR50" s="94">
        <f t="shared" si="300"/>
        <v>26812.446332166914</v>
      </c>
    </row>
    <row r="51" spans="1:96" s="58" customFormat="1" ht="15" thickBot="1" x14ac:dyDescent="0.35">
      <c r="D51" s="30">
        <v>2040</v>
      </c>
      <c r="E51" s="2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9">
        <f>AF$20*8784*AF$16</f>
        <v>45434.373623778039</v>
      </c>
      <c r="AK51" s="91">
        <v>2040</v>
      </c>
      <c r="AL51" s="83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  <c r="BM51" s="99">
        <f>BM$20*8784*BM$16</f>
        <v>5715.7755239167536</v>
      </c>
      <c r="BN51" s="64"/>
      <c r="BP51" s="91">
        <v>2040</v>
      </c>
      <c r="BQ51" s="83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9">
        <f>CR$20*8784*CR$16</f>
        <v>27389.280230426873</v>
      </c>
    </row>
    <row r="52" spans="1:96" ht="15" thickBot="1" x14ac:dyDescent="0.35">
      <c r="C52" s="5" t="s">
        <v>6</v>
      </c>
      <c r="D52" s="12"/>
      <c r="E52" s="84">
        <f>SUM(E23:E51)</f>
        <v>13597.076851750575</v>
      </c>
      <c r="F52" s="85">
        <f t="shared" ref="F52:AF52" si="400">SUM(F23:F51)</f>
        <v>19990.968538407746</v>
      </c>
      <c r="G52" s="85">
        <f t="shared" si="400"/>
        <v>31288.832206759922</v>
      </c>
      <c r="H52" s="85">
        <f t="shared" si="400"/>
        <v>47493.397143901857</v>
      </c>
      <c r="I52" s="85">
        <f t="shared" si="400"/>
        <v>82632.335915548872</v>
      </c>
      <c r="J52" s="85">
        <f t="shared" si="400"/>
        <v>133525.11064710983</v>
      </c>
      <c r="K52" s="85">
        <f t="shared" si="400"/>
        <v>205006.8775300571</v>
      </c>
      <c r="L52" s="85">
        <f t="shared" si="400"/>
        <v>300560.22978865512</v>
      </c>
      <c r="M52" s="85">
        <f t="shared" si="400"/>
        <v>419806.81361157342</v>
      </c>
      <c r="N52" s="85">
        <f t="shared" si="400"/>
        <v>460736.21521856211</v>
      </c>
      <c r="O52" s="85">
        <f t="shared" si="400"/>
        <v>477027.44332933147</v>
      </c>
      <c r="P52" s="85">
        <f t="shared" si="400"/>
        <v>497223.86997263081</v>
      </c>
      <c r="Q52" s="85">
        <f t="shared" si="400"/>
        <v>521507.60839786869</v>
      </c>
      <c r="R52" s="85">
        <f t="shared" si="400"/>
        <v>548206.00085470849</v>
      </c>
      <c r="S52" s="85">
        <f t="shared" si="400"/>
        <v>577889.5107331702</v>
      </c>
      <c r="T52" s="85">
        <f t="shared" si="400"/>
        <v>609565.43640982336</v>
      </c>
      <c r="U52" s="85">
        <f t="shared" si="400"/>
        <v>643733.63326321554</v>
      </c>
      <c r="V52" s="85">
        <f t="shared" si="400"/>
        <v>680927.29416870233</v>
      </c>
      <c r="W52" s="85">
        <f t="shared" si="400"/>
        <v>718512.1484170194</v>
      </c>
      <c r="X52" s="85">
        <f t="shared" si="400"/>
        <v>755956.72433063784</v>
      </c>
      <c r="Y52" s="85">
        <f t="shared" si="400"/>
        <v>793462.17183280503</v>
      </c>
      <c r="Z52" s="85">
        <f t="shared" si="400"/>
        <v>831122.19774525403</v>
      </c>
      <c r="AA52" s="85">
        <f t="shared" si="400"/>
        <v>869297.44249878009</v>
      </c>
      <c r="AB52" s="85">
        <f t="shared" si="400"/>
        <v>907930.80387332512</v>
      </c>
      <c r="AC52" s="85">
        <f t="shared" si="400"/>
        <v>947030.60724546702</v>
      </c>
      <c r="AD52" s="85">
        <f t="shared" si="400"/>
        <v>986481.73506717733</v>
      </c>
      <c r="AE52" s="85">
        <f t="shared" si="400"/>
        <v>1026146.2407675557</v>
      </c>
      <c r="AF52" s="86">
        <f t="shared" si="400"/>
        <v>1066449.8831874959</v>
      </c>
      <c r="AH52" s="17"/>
      <c r="AI52" s="17"/>
      <c r="AJ52" s="18" t="s">
        <v>6</v>
      </c>
      <c r="AK52" s="12"/>
      <c r="AL52" s="84">
        <f>SUM(AL23:AL51)</f>
        <v>3321.0751540894571</v>
      </c>
      <c r="AM52" s="85">
        <f t="shared" ref="AM52" si="401">SUM(AM23:AM51)</f>
        <v>4126.8048134870542</v>
      </c>
      <c r="AN52" s="85">
        <f t="shared" ref="AN52" si="402">SUM(AN23:AN51)</f>
        <v>5235.5062858213332</v>
      </c>
      <c r="AO52" s="85">
        <f t="shared" ref="AO52" si="403">SUM(AO23:AO51)</f>
        <v>6338.3529130958923</v>
      </c>
      <c r="AP52" s="85">
        <f t="shared" ref="AP52" si="404">SUM(AP23:AP51)</f>
        <v>8706.7343566124764</v>
      </c>
      <c r="AQ52" s="85">
        <f t="shared" ref="AQ52" si="405">SUM(AQ23:AQ51)</f>
        <v>11654.9945440639</v>
      </c>
      <c r="AR52" s="85">
        <f t="shared" ref="AR52" si="406">SUM(AR23:AR51)</f>
        <v>14693.064009960106</v>
      </c>
      <c r="AS52" s="85">
        <f t="shared" ref="AS52" si="407">SUM(AS23:AS51)</f>
        <v>18935.347828205046</v>
      </c>
      <c r="AT52" s="85">
        <f t="shared" ref="AT52" si="408">SUM(AT23:AT51)</f>
        <v>24262.808895384744</v>
      </c>
      <c r="AU52" s="85">
        <f t="shared" ref="AU52" si="409">SUM(AU23:AU51)</f>
        <v>25258.034459579576</v>
      </c>
      <c r="AV52" s="85">
        <f t="shared" ref="AV52" si="410">SUM(AV23:AV51)</f>
        <v>26635.162632803873</v>
      </c>
      <c r="AW52" s="85">
        <f t="shared" ref="AW52" si="411">SUM(AW23:AW51)</f>
        <v>28608.525171858368</v>
      </c>
      <c r="AX52" s="85">
        <f t="shared" ref="AX52" si="412">SUM(AX23:AX51)</f>
        <v>31412.284514908992</v>
      </c>
      <c r="AY52" s="85">
        <f t="shared" ref="AY52" si="413">SUM(AY23:AY51)</f>
        <v>34599.805762401586</v>
      </c>
      <c r="AZ52" s="85">
        <f t="shared" ref="AZ52" si="414">SUM(AZ23:AZ51)</f>
        <v>38119.351496155912</v>
      </c>
      <c r="BA52" s="85">
        <f t="shared" ref="BA52" si="415">SUM(BA23:BA51)</f>
        <v>41948.496638412711</v>
      </c>
      <c r="BB52" s="85">
        <f t="shared" ref="BB52" si="416">SUM(BB23:BB51)</f>
        <v>46037.743374592093</v>
      </c>
      <c r="BC52" s="85">
        <f t="shared" ref="BC52" si="417">SUM(BC23:BC51)</f>
        <v>50389.151977231777</v>
      </c>
      <c r="BD52" s="85">
        <f t="shared" ref="BD52" si="418">SUM(BD23:BD51)</f>
        <v>54897.277629492717</v>
      </c>
      <c r="BE52" s="85">
        <f t="shared" ref="BE52" si="419">SUM(BE23:BE51)</f>
        <v>59561.669999098849</v>
      </c>
      <c r="BF52" s="85">
        <f t="shared" ref="BF52" si="420">SUM(BF23:BF51)</f>
        <v>64314.327242400264</v>
      </c>
      <c r="BG52" s="85">
        <f t="shared" ref="BG52" si="421">SUM(BG23:BG51)</f>
        <v>69161.486658852475</v>
      </c>
      <c r="BH52" s="85">
        <f t="shared" ref="BH52" si="422">SUM(BH23:BH51)</f>
        <v>74102.944409253352</v>
      </c>
      <c r="BI52" s="85">
        <f t="shared" ref="BI52" si="423">SUM(BI23:BI51)</f>
        <v>79102.99476518108</v>
      </c>
      <c r="BJ52" s="85">
        <f t="shared" ref="BJ52" si="424">SUM(BJ23:BJ51)</f>
        <v>84157.844373239612</v>
      </c>
      <c r="BK52" s="85">
        <f t="shared" ref="BK52" si="425">SUM(BK23:BK51)</f>
        <v>89276.359552082838</v>
      </c>
      <c r="BL52" s="85">
        <f t="shared" ref="BL52" si="426">SUM(BL23:BL51)</f>
        <v>94453.493356391846</v>
      </c>
      <c r="BM52" s="86">
        <f t="shared" ref="BM52" si="427">SUM(BM23:BM51)</f>
        <v>99697.001413526639</v>
      </c>
      <c r="BN52" s="24"/>
      <c r="BO52" s="18" t="s">
        <v>6</v>
      </c>
      <c r="BP52" s="97"/>
      <c r="BQ52" s="84">
        <f>SUM(BQ23:BQ51)</f>
        <v>15359.714453538814</v>
      </c>
      <c r="BR52" s="85">
        <f t="shared" ref="BR52" si="428">SUM(BR23:BR51)</f>
        <v>19223.442346537471</v>
      </c>
      <c r="BS52" s="85">
        <f t="shared" ref="BS52" si="429">SUM(BS23:BS51)</f>
        <v>24538.959348864842</v>
      </c>
      <c r="BT52" s="85">
        <f t="shared" ref="BT52" si="430">SUM(BT23:BT51)</f>
        <v>29826.406874936332</v>
      </c>
      <c r="BU52" s="85">
        <f t="shared" ref="BU52" si="431">SUM(BU23:BU51)</f>
        <v>41178.124969233875</v>
      </c>
      <c r="BV52" s="85">
        <f t="shared" ref="BV52" si="432">SUM(BV23:BV51)</f>
        <v>55308.535701809145</v>
      </c>
      <c r="BW52" s="85">
        <f t="shared" ref="BW52" si="433">SUM(BW23:BW51)</f>
        <v>69869.287658880581</v>
      </c>
      <c r="BX52" s="85">
        <f t="shared" ref="BX52" si="434">SUM(BX23:BX51)</f>
        <v>90200.470408334601</v>
      </c>
      <c r="BY52" s="85">
        <f t="shared" ref="BY52" si="435">SUM(BY23:BY51)</f>
        <v>115731.67313133497</v>
      </c>
      <c r="BZ52" s="85">
        <f t="shared" ref="BZ52" si="436">SUM(BZ23:BZ51)</f>
        <v>120503.33268882272</v>
      </c>
      <c r="CA52" s="85">
        <f t="shared" ref="CA52" si="437">SUM(CA23:CA51)</f>
        <v>127105.00838681261</v>
      </c>
      <c r="CB52" s="85">
        <f t="shared" ref="CB52" si="438">SUM(CB23:CB51)</f>
        <v>136563.75121870119</v>
      </c>
      <c r="CC52" s="85">
        <f t="shared" ref="CC52" si="439">SUM(CC23:CC51)</f>
        <v>150001.63831823936</v>
      </c>
      <c r="CD52" s="85">
        <f t="shared" ref="CD52" si="440">SUM(CD23:CD51)</f>
        <v>165278.45126771455</v>
      </c>
      <c r="CE52" s="85">
        <f t="shared" ref="CE52" si="441">SUM(CE23:CE51)</f>
        <v>182146.27090653119</v>
      </c>
      <c r="CF52" s="85">
        <f t="shared" ref="CF52" si="442">SUM(CF23:CF51)</f>
        <v>200497.63913677307</v>
      </c>
      <c r="CG52" s="85">
        <f t="shared" ref="CG52" si="443">SUM(CG23:CG51)</f>
        <v>220095.36869706283</v>
      </c>
      <c r="CH52" s="85">
        <f t="shared" ref="CH52" si="444">SUM(CH23:CH51)</f>
        <v>240949.33221989806</v>
      </c>
      <c r="CI52" s="85">
        <f t="shared" ref="CI52" si="445">SUM(CI23:CI51)</f>
        <v>262554.25141754479</v>
      </c>
      <c r="CJ52" s="85">
        <f t="shared" ref="CJ52" si="446">SUM(CJ23:CJ51)</f>
        <v>284907.96841812052</v>
      </c>
      <c r="CK52" s="85">
        <f t="shared" ref="CK52" si="447">SUM(CK23:CK51)</f>
        <v>307684.62696986558</v>
      </c>
      <c r="CL52" s="85">
        <f t="shared" ref="CL52" si="448">SUM(CL23:CL51)</f>
        <v>330914.11549368122</v>
      </c>
      <c r="CM52" s="85">
        <f t="shared" ref="CM52" si="449">SUM(CM23:CM51)</f>
        <v>354595.45728065993</v>
      </c>
      <c r="CN52" s="85">
        <f t="shared" ref="CN52" si="450">SUM(CN23:CN51)</f>
        <v>378557.55501616321</v>
      </c>
      <c r="CO52" s="85">
        <f t="shared" ref="CO52" si="451">SUM(CO23:CO51)</f>
        <v>402782.23148833652</v>
      </c>
      <c r="CP52" s="85">
        <f t="shared" ref="CP52" si="452">SUM(CP23:CP51)</f>
        <v>427311.97304745647</v>
      </c>
      <c r="CQ52" s="85">
        <f t="shared" ref="CQ52" si="453">SUM(CQ23:CQ51)</f>
        <v>452122.59542560298</v>
      </c>
      <c r="CR52" s="86">
        <f t="shared" ref="CR52" si="454">SUM(CR23:CR51)</f>
        <v>477251.26267890178</v>
      </c>
    </row>
    <row r="53" spans="1:96" x14ac:dyDescent="0.3"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H53" s="1"/>
      <c r="AU53" s="1"/>
      <c r="AW53" s="58"/>
      <c r="AX53" s="58"/>
      <c r="AY53" s="58"/>
      <c r="AZ53" s="58"/>
      <c r="BA53" s="58"/>
      <c r="BB53" s="58"/>
      <c r="BC53" s="58"/>
      <c r="BN53" s="58"/>
      <c r="CB53" s="58"/>
    </row>
    <row r="54" spans="1:96" ht="15" thickBot="1" x14ac:dyDescent="0.35"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H54" s="1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R54" s="80"/>
      <c r="BS54" s="80"/>
      <c r="BT54" s="80"/>
      <c r="BU54" s="80"/>
      <c r="BV54" s="80"/>
      <c r="BW54" s="80"/>
      <c r="BX54" s="80"/>
      <c r="BY54" s="80"/>
      <c r="BZ54" s="80"/>
      <c r="CA54" s="80"/>
      <c r="CB54" s="80"/>
    </row>
    <row r="55" spans="1:96" ht="18" x14ac:dyDescent="0.35">
      <c r="A55" s="40"/>
      <c r="B55" s="29"/>
      <c r="C55" s="41"/>
      <c r="D55" s="46" t="s">
        <v>16</v>
      </c>
      <c r="E55" s="87">
        <v>2013</v>
      </c>
      <c r="F55" s="87">
        <v>2014</v>
      </c>
      <c r="G55" s="87">
        <v>2015</v>
      </c>
      <c r="H55" s="87">
        <v>2016</v>
      </c>
      <c r="I55" s="87">
        <v>2017</v>
      </c>
      <c r="J55" s="87">
        <v>2018</v>
      </c>
      <c r="K55" s="87">
        <v>2019</v>
      </c>
      <c r="L55" s="87">
        <v>2020</v>
      </c>
      <c r="M55" s="87">
        <v>2021</v>
      </c>
      <c r="N55" s="87">
        <v>2022</v>
      </c>
      <c r="O55" s="87">
        <v>2023</v>
      </c>
      <c r="P55" s="87">
        <v>2024</v>
      </c>
      <c r="Q55" s="87">
        <v>2025</v>
      </c>
      <c r="R55" s="87">
        <v>2026</v>
      </c>
      <c r="S55" s="87">
        <v>2027</v>
      </c>
      <c r="T55" s="87">
        <v>2028</v>
      </c>
      <c r="U55" s="87">
        <v>2029</v>
      </c>
      <c r="V55" s="87">
        <v>2030</v>
      </c>
      <c r="W55" s="87">
        <v>2031</v>
      </c>
      <c r="X55" s="87">
        <v>2032</v>
      </c>
      <c r="Y55" s="87">
        <v>2033</v>
      </c>
      <c r="Z55" s="87">
        <v>2034</v>
      </c>
      <c r="AA55" s="87">
        <v>2035</v>
      </c>
      <c r="AB55" s="87">
        <v>2036</v>
      </c>
      <c r="AC55" s="87">
        <v>2037</v>
      </c>
      <c r="AD55" s="87">
        <v>2038</v>
      </c>
      <c r="AE55" s="87">
        <v>2039</v>
      </c>
      <c r="AF55" s="88">
        <v>2040</v>
      </c>
      <c r="AH55" s="1"/>
      <c r="AU55" s="1"/>
      <c r="AW55" s="58"/>
      <c r="AX55" s="58"/>
      <c r="AY55" s="58"/>
      <c r="AZ55" s="58"/>
      <c r="BA55" s="58"/>
      <c r="BB55" s="58"/>
      <c r="BC55" s="58"/>
      <c r="BN55" s="58"/>
      <c r="CB55" s="58"/>
    </row>
    <row r="56" spans="1:96" x14ac:dyDescent="0.3">
      <c r="A56" s="40"/>
      <c r="B56" s="48"/>
      <c r="C56" s="40"/>
      <c r="D56" s="42" t="s">
        <v>9</v>
      </c>
      <c r="E56" s="33">
        <f>E52</f>
        <v>13597.076851750575</v>
      </c>
      <c r="F56" s="33">
        <f t="shared" ref="F56:O56" si="455">F52</f>
        <v>19990.968538407746</v>
      </c>
      <c r="G56" s="33">
        <f t="shared" si="455"/>
        <v>31288.832206759922</v>
      </c>
      <c r="H56" s="33">
        <f t="shared" si="455"/>
        <v>47493.397143901857</v>
      </c>
      <c r="I56" s="33">
        <f t="shared" si="455"/>
        <v>82632.335915548872</v>
      </c>
      <c r="J56" s="33">
        <f t="shared" si="455"/>
        <v>133525.11064710983</v>
      </c>
      <c r="K56" s="33">
        <f t="shared" si="455"/>
        <v>205006.8775300571</v>
      </c>
      <c r="L56" s="33">
        <f t="shared" si="455"/>
        <v>300560.22978865512</v>
      </c>
      <c r="M56" s="33">
        <f t="shared" si="455"/>
        <v>419806.81361157342</v>
      </c>
      <c r="N56" s="33">
        <f t="shared" si="455"/>
        <v>460736.21521856211</v>
      </c>
      <c r="O56" s="33">
        <f t="shared" si="455"/>
        <v>477027.44332933147</v>
      </c>
      <c r="P56" s="33">
        <f>P52</f>
        <v>497223.86997263081</v>
      </c>
      <c r="Q56" s="33">
        <f t="shared" ref="Q56:V56" si="456">Q52</f>
        <v>521507.60839786869</v>
      </c>
      <c r="R56" s="33">
        <f t="shared" si="456"/>
        <v>548206.00085470849</v>
      </c>
      <c r="S56" s="33">
        <f t="shared" si="456"/>
        <v>577889.5107331702</v>
      </c>
      <c r="T56" s="33">
        <f t="shared" si="456"/>
        <v>609565.43640982336</v>
      </c>
      <c r="U56" s="33">
        <f t="shared" si="456"/>
        <v>643733.63326321554</v>
      </c>
      <c r="V56" s="33">
        <f t="shared" si="456"/>
        <v>680927.29416870233</v>
      </c>
      <c r="W56" s="33">
        <f t="shared" ref="W56:AF56" si="457">W52</f>
        <v>718512.1484170194</v>
      </c>
      <c r="X56" s="33">
        <f t="shared" si="457"/>
        <v>755956.72433063784</v>
      </c>
      <c r="Y56" s="33">
        <f t="shared" si="457"/>
        <v>793462.17183280503</v>
      </c>
      <c r="Z56" s="33">
        <f t="shared" si="457"/>
        <v>831122.19774525403</v>
      </c>
      <c r="AA56" s="33">
        <f t="shared" si="457"/>
        <v>869297.44249878009</v>
      </c>
      <c r="AB56" s="33">
        <f t="shared" si="457"/>
        <v>907930.80387332512</v>
      </c>
      <c r="AC56" s="33">
        <f t="shared" si="457"/>
        <v>947030.60724546702</v>
      </c>
      <c r="AD56" s="33">
        <f t="shared" si="457"/>
        <v>986481.73506717733</v>
      </c>
      <c r="AE56" s="33">
        <f t="shared" si="457"/>
        <v>1026146.2407675557</v>
      </c>
      <c r="AF56" s="34">
        <f t="shared" si="457"/>
        <v>1066449.8831874959</v>
      </c>
      <c r="AH56" s="1"/>
      <c r="AU56" s="1"/>
      <c r="AW56" s="58"/>
      <c r="AX56" s="58"/>
      <c r="AY56" s="58"/>
      <c r="AZ56" s="58"/>
      <c r="BA56" s="58"/>
      <c r="BB56" s="58"/>
      <c r="BC56" s="58"/>
      <c r="BN56" s="58"/>
      <c r="CB56" s="58"/>
    </row>
    <row r="57" spans="1:96" x14ac:dyDescent="0.3">
      <c r="A57" s="40"/>
      <c r="B57" s="48"/>
      <c r="C57" s="40"/>
      <c r="D57" s="42" t="s">
        <v>10</v>
      </c>
      <c r="E57" s="33">
        <f t="shared" ref="E57:V57" si="458">AL52</f>
        <v>3321.0751540894571</v>
      </c>
      <c r="F57" s="33">
        <f t="shared" si="458"/>
        <v>4126.8048134870542</v>
      </c>
      <c r="G57" s="33">
        <f t="shared" si="458"/>
        <v>5235.5062858213332</v>
      </c>
      <c r="H57" s="33">
        <f t="shared" si="458"/>
        <v>6338.3529130958923</v>
      </c>
      <c r="I57" s="33">
        <f t="shared" si="458"/>
        <v>8706.7343566124764</v>
      </c>
      <c r="J57" s="33">
        <f t="shared" si="458"/>
        <v>11654.9945440639</v>
      </c>
      <c r="K57" s="33">
        <f t="shared" si="458"/>
        <v>14693.064009960106</v>
      </c>
      <c r="L57" s="33">
        <f t="shared" si="458"/>
        <v>18935.347828205046</v>
      </c>
      <c r="M57" s="33">
        <f t="shared" si="458"/>
        <v>24262.808895384744</v>
      </c>
      <c r="N57" s="33">
        <f t="shared" si="458"/>
        <v>25258.034459579576</v>
      </c>
      <c r="O57" s="33">
        <f t="shared" si="458"/>
        <v>26635.162632803873</v>
      </c>
      <c r="P57" s="33">
        <f t="shared" si="458"/>
        <v>28608.525171858368</v>
      </c>
      <c r="Q57" s="33">
        <f t="shared" si="458"/>
        <v>31412.284514908992</v>
      </c>
      <c r="R57" s="33">
        <f t="shared" si="458"/>
        <v>34599.805762401586</v>
      </c>
      <c r="S57" s="33">
        <f t="shared" si="458"/>
        <v>38119.351496155912</v>
      </c>
      <c r="T57" s="33">
        <f t="shared" si="458"/>
        <v>41948.496638412711</v>
      </c>
      <c r="U57" s="33">
        <f t="shared" si="458"/>
        <v>46037.743374592093</v>
      </c>
      <c r="V57" s="33">
        <f t="shared" si="458"/>
        <v>50389.151977231777</v>
      </c>
      <c r="W57" s="33">
        <f t="shared" ref="W57:AF57" si="459">BD52</f>
        <v>54897.277629492717</v>
      </c>
      <c r="X57" s="33">
        <f t="shared" si="459"/>
        <v>59561.669999098849</v>
      </c>
      <c r="Y57" s="33">
        <f t="shared" si="459"/>
        <v>64314.327242400264</v>
      </c>
      <c r="Z57" s="33">
        <f t="shared" si="459"/>
        <v>69161.486658852475</v>
      </c>
      <c r="AA57" s="33">
        <f t="shared" si="459"/>
        <v>74102.944409253352</v>
      </c>
      <c r="AB57" s="33">
        <f t="shared" si="459"/>
        <v>79102.99476518108</v>
      </c>
      <c r="AC57" s="33">
        <f t="shared" si="459"/>
        <v>84157.844373239612</v>
      </c>
      <c r="AD57" s="33">
        <f t="shared" si="459"/>
        <v>89276.359552082838</v>
      </c>
      <c r="AE57" s="33">
        <f t="shared" si="459"/>
        <v>94453.493356391846</v>
      </c>
      <c r="AF57" s="34">
        <f t="shared" si="459"/>
        <v>99697.001413526639</v>
      </c>
      <c r="AH57" s="1"/>
      <c r="AU57" s="1"/>
      <c r="AW57" s="58"/>
      <c r="AX57" s="58"/>
      <c r="AY57" s="58"/>
      <c r="AZ57" s="58"/>
      <c r="BA57" s="58"/>
      <c r="BB57" s="58"/>
      <c r="BC57" s="58"/>
      <c r="BN57" s="58"/>
      <c r="CB57" s="58"/>
    </row>
    <row r="58" spans="1:96" ht="15" thickBot="1" x14ac:dyDescent="0.35">
      <c r="A58" s="40"/>
      <c r="B58" s="48"/>
      <c r="C58" s="40"/>
      <c r="D58" s="42" t="s">
        <v>11</v>
      </c>
      <c r="E58" s="56">
        <f t="shared" ref="E58:V58" si="460">BQ52</f>
        <v>15359.714453538814</v>
      </c>
      <c r="F58" s="56">
        <f t="shared" si="460"/>
        <v>19223.442346537471</v>
      </c>
      <c r="G58" s="56">
        <f t="shared" si="460"/>
        <v>24538.959348864842</v>
      </c>
      <c r="H58" s="56">
        <f t="shared" si="460"/>
        <v>29826.406874936332</v>
      </c>
      <c r="I58" s="56">
        <f t="shared" si="460"/>
        <v>41178.124969233875</v>
      </c>
      <c r="J58" s="56">
        <f t="shared" si="460"/>
        <v>55308.535701809145</v>
      </c>
      <c r="K58" s="56">
        <f t="shared" si="460"/>
        <v>69869.287658880581</v>
      </c>
      <c r="L58" s="56">
        <f t="shared" si="460"/>
        <v>90200.470408334601</v>
      </c>
      <c r="M58" s="56">
        <f t="shared" si="460"/>
        <v>115731.67313133497</v>
      </c>
      <c r="N58" s="56">
        <f t="shared" si="460"/>
        <v>120503.33268882272</v>
      </c>
      <c r="O58" s="56">
        <f t="shared" si="460"/>
        <v>127105.00838681261</v>
      </c>
      <c r="P58" s="56">
        <f t="shared" si="460"/>
        <v>136563.75121870119</v>
      </c>
      <c r="Q58" s="56">
        <f t="shared" si="460"/>
        <v>150001.63831823936</v>
      </c>
      <c r="R58" s="56">
        <f t="shared" si="460"/>
        <v>165278.45126771455</v>
      </c>
      <c r="S58" s="56">
        <f t="shared" si="460"/>
        <v>182146.27090653119</v>
      </c>
      <c r="T58" s="56">
        <f t="shared" si="460"/>
        <v>200497.63913677307</v>
      </c>
      <c r="U58" s="56">
        <f t="shared" si="460"/>
        <v>220095.36869706283</v>
      </c>
      <c r="V58" s="56">
        <f t="shared" si="460"/>
        <v>240949.33221989806</v>
      </c>
      <c r="W58" s="56">
        <f t="shared" ref="W58:AF58" si="461">CI52</f>
        <v>262554.25141754479</v>
      </c>
      <c r="X58" s="56">
        <f t="shared" si="461"/>
        <v>284907.96841812052</v>
      </c>
      <c r="Y58" s="56">
        <f t="shared" si="461"/>
        <v>307684.62696986558</v>
      </c>
      <c r="Z58" s="56">
        <f t="shared" si="461"/>
        <v>330914.11549368122</v>
      </c>
      <c r="AA58" s="56">
        <f t="shared" si="461"/>
        <v>354595.45728065993</v>
      </c>
      <c r="AB58" s="56">
        <f t="shared" si="461"/>
        <v>378557.55501616321</v>
      </c>
      <c r="AC58" s="56">
        <f t="shared" si="461"/>
        <v>402782.23148833652</v>
      </c>
      <c r="AD58" s="56">
        <f t="shared" si="461"/>
        <v>427311.97304745647</v>
      </c>
      <c r="AE58" s="56">
        <f t="shared" si="461"/>
        <v>452122.59542560298</v>
      </c>
      <c r="AF58" s="57">
        <f t="shared" si="461"/>
        <v>477251.26267890178</v>
      </c>
      <c r="AH58" s="1"/>
      <c r="AU58" s="1"/>
      <c r="AW58" s="58"/>
      <c r="AX58" s="58"/>
      <c r="AY58" s="58"/>
      <c r="AZ58" s="58"/>
      <c r="BA58" s="58"/>
      <c r="BB58" s="58"/>
      <c r="BC58" s="58"/>
      <c r="BN58" s="58"/>
      <c r="CB58" s="58"/>
    </row>
    <row r="59" spans="1:96" ht="15.6" thickTop="1" thickBot="1" x14ac:dyDescent="0.35">
      <c r="A59" s="40"/>
      <c r="B59" s="51"/>
      <c r="C59" s="52"/>
      <c r="D59" s="53" t="s">
        <v>17</v>
      </c>
      <c r="E59" s="35">
        <f>SUM(E56:E58)</f>
        <v>32277.866459378845</v>
      </c>
      <c r="F59" s="35">
        <f t="shared" ref="F59:O59" si="462">SUM(F56:F58)</f>
        <v>43341.215698432272</v>
      </c>
      <c r="G59" s="35">
        <f t="shared" si="462"/>
        <v>61063.297841446096</v>
      </c>
      <c r="H59" s="35">
        <f t="shared" si="462"/>
        <v>83658.156931934078</v>
      </c>
      <c r="I59" s="35">
        <f t="shared" si="462"/>
        <v>132517.19524139521</v>
      </c>
      <c r="J59" s="35">
        <f t="shared" si="462"/>
        <v>200488.64089298289</v>
      </c>
      <c r="K59" s="35">
        <f t="shared" si="462"/>
        <v>289569.22919889778</v>
      </c>
      <c r="L59" s="35">
        <f t="shared" si="462"/>
        <v>409696.04802519479</v>
      </c>
      <c r="M59" s="35">
        <f t="shared" si="462"/>
        <v>559801.29563829314</v>
      </c>
      <c r="N59" s="35">
        <f t="shared" si="462"/>
        <v>606497.58236696443</v>
      </c>
      <c r="O59" s="35">
        <f t="shared" si="462"/>
        <v>630767.614348948</v>
      </c>
      <c r="P59" s="35">
        <f>SUM(P56:P58)</f>
        <v>662396.14636319038</v>
      </c>
      <c r="Q59" s="35">
        <f t="shared" ref="Q59:V59" si="463">SUM(Q56:Q58)</f>
        <v>702921.53123101708</v>
      </c>
      <c r="R59" s="35">
        <f t="shared" si="463"/>
        <v>748084.25788482465</v>
      </c>
      <c r="S59" s="35">
        <f t="shared" si="463"/>
        <v>798155.13313585729</v>
      </c>
      <c r="T59" s="35">
        <f t="shared" si="463"/>
        <v>852011.57218500914</v>
      </c>
      <c r="U59" s="35">
        <f t="shared" si="463"/>
        <v>909866.74533487041</v>
      </c>
      <c r="V59" s="35">
        <f t="shared" si="463"/>
        <v>972265.77836583205</v>
      </c>
      <c r="W59" s="35">
        <f t="shared" ref="W59:AF59" si="464">SUM(W56:W58)</f>
        <v>1035963.6774640569</v>
      </c>
      <c r="X59" s="35">
        <f t="shared" si="464"/>
        <v>1100426.3627478573</v>
      </c>
      <c r="Y59" s="35">
        <f t="shared" si="464"/>
        <v>1165461.1260450708</v>
      </c>
      <c r="Z59" s="35">
        <f t="shared" si="464"/>
        <v>1231197.7998977876</v>
      </c>
      <c r="AA59" s="35">
        <f t="shared" si="464"/>
        <v>1297995.8441886934</v>
      </c>
      <c r="AB59" s="35">
        <f t="shared" si="464"/>
        <v>1365591.3536546694</v>
      </c>
      <c r="AC59" s="35">
        <f t="shared" si="464"/>
        <v>1433970.6831070432</v>
      </c>
      <c r="AD59" s="35">
        <f t="shared" si="464"/>
        <v>1503070.0676667166</v>
      </c>
      <c r="AE59" s="35">
        <f t="shared" si="464"/>
        <v>1572722.3295495505</v>
      </c>
      <c r="AF59" s="36">
        <f t="shared" si="464"/>
        <v>1643398.1472799242</v>
      </c>
      <c r="AH59" s="1"/>
      <c r="AU59" s="1"/>
      <c r="AW59" s="58"/>
      <c r="AX59" s="58"/>
      <c r="AY59" s="58"/>
      <c r="AZ59" s="58"/>
      <c r="BA59" s="58"/>
      <c r="BB59" s="58"/>
      <c r="BC59" s="58"/>
      <c r="BN59" s="58"/>
      <c r="CB59" s="58"/>
    </row>
    <row r="60" spans="1:96" x14ac:dyDescent="0.3"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100"/>
      <c r="AH60" s="1"/>
      <c r="AU60" s="1"/>
      <c r="AW60" s="58"/>
      <c r="AX60" s="58"/>
      <c r="AY60" s="58"/>
      <c r="AZ60" s="58"/>
      <c r="BA60" s="58"/>
      <c r="BB60" s="58"/>
      <c r="BC60" s="58"/>
      <c r="BN60" s="58"/>
      <c r="CB60" s="58"/>
    </row>
    <row r="61" spans="1:96" x14ac:dyDescent="0.3"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H61" s="1"/>
      <c r="AU61" s="1"/>
      <c r="AW61" s="58"/>
      <c r="AX61" s="58"/>
      <c r="AY61" s="58"/>
      <c r="AZ61" s="58"/>
      <c r="BA61" s="58"/>
      <c r="BB61" s="58"/>
      <c r="BC61" s="58"/>
      <c r="BN61" s="58"/>
      <c r="CB61" s="58"/>
    </row>
    <row r="62" spans="1:96" x14ac:dyDescent="0.3">
      <c r="C62" s="59" t="s">
        <v>26</v>
      </c>
      <c r="E62" s="79">
        <f>E52/E11</f>
        <v>7.8437498897610016</v>
      </c>
      <c r="F62" s="79">
        <f t="shared" ref="F62:O62" si="465">F52/F11</f>
        <v>8.3564647279687829</v>
      </c>
      <c r="G62" s="79">
        <f>G52/G11</f>
        <v>8.6088299627534397</v>
      </c>
      <c r="H62" s="79">
        <f t="shared" si="465"/>
        <v>8.893114755375521</v>
      </c>
      <c r="I62" s="79">
        <f t="shared" si="465"/>
        <v>9.136654889782978</v>
      </c>
      <c r="J62" s="79">
        <f t="shared" si="465"/>
        <v>9.4125818674544242</v>
      </c>
      <c r="K62" s="79">
        <f t="shared" si="465"/>
        <v>9.6968418398515475</v>
      </c>
      <c r="L62" s="79">
        <f t="shared" si="465"/>
        <v>10.017055467424422</v>
      </c>
      <c r="M62" s="79">
        <f t="shared" si="465"/>
        <v>10.291374994610202</v>
      </c>
      <c r="N62" s="79">
        <f t="shared" si="465"/>
        <v>10.602174519447427</v>
      </c>
      <c r="O62" s="79">
        <f t="shared" si="465"/>
        <v>10.922360189934741</v>
      </c>
      <c r="P62" s="79">
        <f t="shared" ref="P62:U62" si="466">P52/P11</f>
        <v>11.283043455253429</v>
      </c>
      <c r="Q62" s="79">
        <f t="shared" si="466"/>
        <v>11.592032374794428</v>
      </c>
      <c r="R62" s="79">
        <f t="shared" si="466"/>
        <v>11.94211175251322</v>
      </c>
      <c r="S62" s="79">
        <f t="shared" si="466"/>
        <v>12.302763527439122</v>
      </c>
      <c r="T62" s="79">
        <f t="shared" si="466"/>
        <v>12.70903111469646</v>
      </c>
      <c r="U62" s="79">
        <f t="shared" si="466"/>
        <v>13.057071056944007</v>
      </c>
      <c r="V62" s="79">
        <f>V52/V11</f>
        <v>13.451394602863719</v>
      </c>
      <c r="W62" s="79">
        <f>W52/W11</f>
        <v>13.857626719870202</v>
      </c>
      <c r="X62" s="79">
        <f t="shared" ref="X62:AE62" si="467">X52/X11</f>
        <v>14.31523972365086</v>
      </c>
      <c r="Y62" s="79">
        <f t="shared" si="467"/>
        <v>14.707266083623955</v>
      </c>
      <c r="Z62" s="79">
        <f t="shared" si="467"/>
        <v>15.151425519349399</v>
      </c>
      <c r="AA62" s="79">
        <f t="shared" si="467"/>
        <v>15.60899857003375</v>
      </c>
      <c r="AB62" s="79">
        <f t="shared" si="467"/>
        <v>16.124446190757947</v>
      </c>
      <c r="AC62" s="79">
        <f t="shared" si="467"/>
        <v>16.566018114719604</v>
      </c>
      <c r="AD62" s="79">
        <f t="shared" si="467"/>
        <v>17.06631186178414</v>
      </c>
      <c r="AE62" s="79">
        <f t="shared" si="467"/>
        <v>17.581714480010017</v>
      </c>
      <c r="AF62" s="79">
        <f>AF52/AF11</f>
        <v>18.162306044312636</v>
      </c>
      <c r="AH62" s="1"/>
      <c r="AK62" s="59" t="s">
        <v>26</v>
      </c>
      <c r="AL62" s="79">
        <f>AL52/AL11</f>
        <v>11.156736</v>
      </c>
      <c r="AM62" s="79">
        <f t="shared" ref="AM62:BB62" si="468">AM52/AM11</f>
        <v>11.990267520000002</v>
      </c>
      <c r="AN62" s="79">
        <f>AN52/AN11</f>
        <v>12.352373599103998</v>
      </c>
      <c r="AO62" s="79">
        <f t="shared" si="468"/>
        <v>12.760279433253919</v>
      </c>
      <c r="AP62" s="79">
        <f t="shared" si="468"/>
        <v>13.109722823307212</v>
      </c>
      <c r="AQ62" s="79">
        <f t="shared" si="468"/>
        <v>13.505636452571089</v>
      </c>
      <c r="AR62" s="79">
        <f t="shared" si="468"/>
        <v>13.913506673438738</v>
      </c>
      <c r="AS62" s="79">
        <f t="shared" si="468"/>
        <v>14.372964971072415</v>
      </c>
      <c r="AT62" s="79">
        <f t="shared" si="468"/>
        <v>14.766572151140881</v>
      </c>
      <c r="AU62" s="79">
        <f t="shared" si="468"/>
        <v>15.212522630105335</v>
      </c>
      <c r="AV62" s="79">
        <f t="shared" si="468"/>
        <v>15.671940813534517</v>
      </c>
      <c r="AW62" s="79">
        <f t="shared" si="468"/>
        <v>16.189466942339159</v>
      </c>
      <c r="AX62" s="79">
        <f t="shared" si="468"/>
        <v>16.632819475571576</v>
      </c>
      <c r="AY62" s="79">
        <f t="shared" si="468"/>
        <v>17.135130623733836</v>
      </c>
      <c r="AZ62" s="79">
        <f t="shared" si="468"/>
        <v>17.652611568570602</v>
      </c>
      <c r="BA62" s="79">
        <f t="shared" si="468"/>
        <v>18.235544329552237</v>
      </c>
      <c r="BB62" s="79">
        <f t="shared" si="468"/>
        <v>18.734929195167268</v>
      </c>
      <c r="BC62" s="79">
        <f>BC52/BC11</f>
        <v>19.30072405686132</v>
      </c>
      <c r="BD62" s="79">
        <f>BD52/BD11</f>
        <v>19.883605923378532</v>
      </c>
      <c r="BE62" s="79">
        <f t="shared" ref="BE62:BL62" si="469">BE52/BE11</f>
        <v>20.540211619037894</v>
      </c>
      <c r="BF62" s="79">
        <f t="shared" si="469"/>
        <v>21.102710365096957</v>
      </c>
      <c r="BG62" s="79">
        <f t="shared" si="469"/>
        <v>21.740012218122885</v>
      </c>
      <c r="BH62" s="79">
        <f t="shared" si="469"/>
        <v>22.396560587110194</v>
      </c>
      <c r="BI62" s="79">
        <f t="shared" si="469"/>
        <v>23.136150242092548</v>
      </c>
      <c r="BJ62" s="79">
        <f t="shared" si="469"/>
        <v>23.769739405689524</v>
      </c>
      <c r="BK62" s="79">
        <f t="shared" si="469"/>
        <v>24.487585535741349</v>
      </c>
      <c r="BL62" s="79">
        <f t="shared" si="469"/>
        <v>25.22711061892074</v>
      </c>
      <c r="BM62" s="79">
        <f>BM52/BM11</f>
        <v>26.060172015391903</v>
      </c>
      <c r="BN62" s="58"/>
      <c r="BP62" s="59" t="s">
        <v>26</v>
      </c>
      <c r="BQ62" s="79">
        <f>BQ52/BQ11</f>
        <v>86.37360000000001</v>
      </c>
      <c r="BR62" s="79">
        <f t="shared" ref="BR62:CG62" si="470">BR52/BR11</f>
        <v>88.982082720000022</v>
      </c>
      <c r="BS62" s="79">
        <f>BS52/BS11</f>
        <v>91.669341618144003</v>
      </c>
      <c r="BT62" s="79">
        <f t="shared" si="470"/>
        <v>94.696489312368172</v>
      </c>
      <c r="BU62" s="79">
        <f t="shared" si="470"/>
        <v>97.289775958209319</v>
      </c>
      <c r="BV62" s="79">
        <f t="shared" si="470"/>
        <v>100.22792719214728</v>
      </c>
      <c r="BW62" s="79">
        <f t="shared" si="470"/>
        <v>103.25481059335014</v>
      </c>
      <c r="BX62" s="79">
        <f t="shared" si="470"/>
        <v>106.6645390400454</v>
      </c>
      <c r="BY62" s="79">
        <f t="shared" si="470"/>
        <v>109.58557367064202</v>
      </c>
      <c r="BZ62" s="79">
        <f t="shared" si="470"/>
        <v>112.89505799549543</v>
      </c>
      <c r="CA62" s="79">
        <f t="shared" si="470"/>
        <v>116.30448874695939</v>
      </c>
      <c r="CB62" s="79">
        <f t="shared" si="470"/>
        <v>120.14514974357547</v>
      </c>
      <c r="CC62" s="79">
        <f t="shared" si="470"/>
        <v>123.43535421319255</v>
      </c>
      <c r="CD62" s="79">
        <f t="shared" si="470"/>
        <v>127.16310191043095</v>
      </c>
      <c r="CE62" s="79">
        <f t="shared" si="470"/>
        <v>131.00342758812599</v>
      </c>
      <c r="CF62" s="79">
        <f t="shared" si="470"/>
        <v>135.32948378923609</v>
      </c>
      <c r="CG62" s="79">
        <f t="shared" si="470"/>
        <v>139.03551498054625</v>
      </c>
      <c r="CH62" s="79">
        <f>CH52/CH11</f>
        <v>143.23438753295875</v>
      </c>
      <c r="CI62" s="79">
        <f>CI52/CI11</f>
        <v>147.56006603645415</v>
      </c>
      <c r="CJ62" s="79">
        <f t="shared" ref="CJ62:CQ62" si="471">CJ52/CJ11</f>
        <v>152.432863263716</v>
      </c>
      <c r="CK62" s="79">
        <f t="shared" si="471"/>
        <v>156.60727470768384</v>
      </c>
      <c r="CL62" s="79">
        <f t="shared" si="471"/>
        <v>161.33681440385593</v>
      </c>
      <c r="CM62" s="79">
        <f t="shared" si="471"/>
        <v>166.20918619885234</v>
      </c>
      <c r="CN62" s="79">
        <f t="shared" si="471"/>
        <v>171.69782335800855</v>
      </c>
      <c r="CO62" s="79">
        <f t="shared" si="471"/>
        <v>176.39981047144389</v>
      </c>
      <c r="CP62" s="79">
        <f t="shared" si="471"/>
        <v>181.72708474768143</v>
      </c>
      <c r="CQ62" s="79">
        <f t="shared" si="471"/>
        <v>187.21524270706144</v>
      </c>
      <c r="CR62" s="79">
        <f>CR52/CR11</f>
        <v>193.39755164787442</v>
      </c>
    </row>
    <row r="63" spans="1:96" x14ac:dyDescent="0.3">
      <c r="C63" s="59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H63" s="1"/>
      <c r="AU63" s="1"/>
      <c r="AW63" s="58"/>
      <c r="AX63" s="58"/>
      <c r="AY63" s="58"/>
      <c r="AZ63" s="58"/>
      <c r="BA63" s="58"/>
      <c r="BB63" s="58"/>
      <c r="BC63" s="58"/>
      <c r="BN63" s="58"/>
      <c r="CB63" s="58"/>
    </row>
    <row r="64" spans="1:96" x14ac:dyDescent="0.3">
      <c r="C64" s="59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H64" s="1"/>
      <c r="AU64" s="1"/>
      <c r="AW64" s="58"/>
      <c r="AX64" s="58"/>
      <c r="AY64" s="58"/>
      <c r="AZ64" s="58"/>
      <c r="BA64" s="58"/>
      <c r="BB64" s="58"/>
      <c r="BC64" s="58"/>
      <c r="BN64" s="58"/>
      <c r="CB64" s="58"/>
    </row>
    <row r="65" spans="2:74" x14ac:dyDescent="0.3">
      <c r="C65" s="59" t="s">
        <v>25</v>
      </c>
      <c r="E65" s="77">
        <f>E62*1000</f>
        <v>7843.7498897610012</v>
      </c>
      <c r="F65" s="77">
        <f t="shared" ref="F65:O65" si="472">F62*1000</f>
        <v>8356.4647279687833</v>
      </c>
      <c r="G65" s="77">
        <f t="shared" si="472"/>
        <v>8608.8299627534398</v>
      </c>
      <c r="H65" s="77">
        <f t="shared" si="472"/>
        <v>8893.1147553755218</v>
      </c>
      <c r="I65" s="77">
        <f t="shared" si="472"/>
        <v>9136.654889782978</v>
      </c>
      <c r="J65" s="77">
        <f t="shared" si="472"/>
        <v>9412.5818674544244</v>
      </c>
      <c r="K65" s="77">
        <f t="shared" si="472"/>
        <v>9696.8418398515478</v>
      </c>
      <c r="L65" s="77">
        <f t="shared" si="472"/>
        <v>10017.055467424421</v>
      </c>
      <c r="M65" s="77">
        <f t="shared" si="472"/>
        <v>10291.374994610202</v>
      </c>
      <c r="N65" s="77">
        <f t="shared" si="472"/>
        <v>10602.174519447428</v>
      </c>
      <c r="O65" s="77">
        <f t="shared" si="472"/>
        <v>10922.360189934741</v>
      </c>
      <c r="P65" s="77">
        <f t="shared" ref="P65:U65" si="473">P62*1000</f>
        <v>11283.04345525343</v>
      </c>
      <c r="Q65" s="77">
        <f t="shared" si="473"/>
        <v>11592.032374794428</v>
      </c>
      <c r="R65" s="77">
        <f t="shared" si="473"/>
        <v>11942.111752513219</v>
      </c>
      <c r="S65" s="77">
        <f t="shared" si="473"/>
        <v>12302.763527439121</v>
      </c>
      <c r="T65" s="77">
        <f t="shared" si="473"/>
        <v>12709.03111469646</v>
      </c>
      <c r="U65" s="77">
        <f t="shared" si="473"/>
        <v>13057.071056944007</v>
      </c>
      <c r="V65" s="77">
        <f>V62*1000</f>
        <v>13451.394602863718</v>
      </c>
      <c r="W65" s="77">
        <f>W62*1000</f>
        <v>13857.626719870203</v>
      </c>
      <c r="X65" s="77">
        <f t="shared" ref="X65:AF65" si="474">X62*1000</f>
        <v>14315.23972365086</v>
      </c>
      <c r="Y65" s="77">
        <f t="shared" si="474"/>
        <v>14707.266083623954</v>
      </c>
      <c r="Z65" s="77">
        <f t="shared" si="474"/>
        <v>15151.425519349399</v>
      </c>
      <c r="AA65" s="77">
        <f t="shared" si="474"/>
        <v>15608.998570033749</v>
      </c>
      <c r="AB65" s="77">
        <f t="shared" si="474"/>
        <v>16124.446190757946</v>
      </c>
      <c r="AC65" s="77">
        <f t="shared" si="474"/>
        <v>16566.018114719605</v>
      </c>
      <c r="AD65" s="77">
        <f t="shared" si="474"/>
        <v>17066.311861784139</v>
      </c>
      <c r="AE65" s="77">
        <f t="shared" si="474"/>
        <v>17581.714480010018</v>
      </c>
      <c r="AF65" s="77">
        <f t="shared" si="474"/>
        <v>18162.306044312638</v>
      </c>
      <c r="AH65" s="1"/>
      <c r="AU65" s="1"/>
      <c r="AW65" s="58"/>
      <c r="BN65" s="58"/>
      <c r="BV65" s="58"/>
    </row>
    <row r="66" spans="2:74" x14ac:dyDescent="0.3">
      <c r="O66" s="58"/>
      <c r="P66" s="58"/>
      <c r="Q66" s="58"/>
      <c r="R66" s="58"/>
      <c r="S66" s="58"/>
      <c r="T66" s="58"/>
      <c r="U66" s="58"/>
      <c r="V66" s="58"/>
      <c r="AH66" s="1"/>
      <c r="AM66" s="58"/>
      <c r="AT66" s="58"/>
      <c r="AU66" s="1"/>
    </row>
    <row r="67" spans="2:74" x14ac:dyDescent="0.3">
      <c r="C67" s="1" t="s">
        <v>28</v>
      </c>
      <c r="E67" s="77">
        <f t="array" ref="E67:AF67">TRANSPOSE(D85:D112)</f>
        <v>13162.742088343057</v>
      </c>
      <c r="F67" s="77">
        <v>13241.078084859017</v>
      </c>
      <c r="G67" s="77">
        <v>13918.360425248788</v>
      </c>
      <c r="H67" s="77">
        <v>13704.116064880624</v>
      </c>
      <c r="I67" s="77">
        <v>13172.165355103427</v>
      </c>
      <c r="J67" s="77">
        <v>13059.539415503767</v>
      </c>
      <c r="K67" s="77">
        <v>12949.724986519332</v>
      </c>
      <c r="L67" s="77">
        <v>12919.464174356608</v>
      </c>
      <c r="M67" s="77">
        <v>12834.84235878451</v>
      </c>
      <c r="N67" s="77">
        <v>12745.891515178695</v>
      </c>
      <c r="O67" s="77">
        <v>12664.777470831299</v>
      </c>
      <c r="P67" s="77">
        <v>12588.176737881624</v>
      </c>
      <c r="Q67" s="77">
        <v>12517.336409745774</v>
      </c>
      <c r="R67" s="77">
        <v>12507.961746532204</v>
      </c>
      <c r="S67" s="77">
        <v>12488.042006980306</v>
      </c>
      <c r="T67" s="77">
        <v>12520.253432583453</v>
      </c>
      <c r="U67" s="77">
        <v>12578.839658865121</v>
      </c>
      <c r="V67" s="77">
        <v>12672.649064262025</v>
      </c>
      <c r="W67" s="77">
        <v>12717.42469923902</v>
      </c>
      <c r="X67" s="77">
        <v>12768.032480727268</v>
      </c>
      <c r="Y67" s="77">
        <v>12721.669262231633</v>
      </c>
      <c r="Z67" s="77">
        <v>12731.912634106955</v>
      </c>
      <c r="AA67" s="77">
        <v>12763.428208191868</v>
      </c>
      <c r="AB67" s="77">
        <v>12769.522522461197</v>
      </c>
      <c r="AC67" s="77">
        <v>12743.374125171449</v>
      </c>
      <c r="AD67" s="77">
        <v>12761.8288394301</v>
      </c>
      <c r="AE67" s="77">
        <v>12787.852992524782</v>
      </c>
      <c r="AF67" s="77">
        <v>12836.745532454283</v>
      </c>
      <c r="AH67" s="1"/>
      <c r="AM67" s="58"/>
      <c r="AT67" s="58"/>
      <c r="AU67" s="1"/>
    </row>
    <row r="68" spans="2:74" x14ac:dyDescent="0.3"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H68" s="1"/>
      <c r="AM68" s="58"/>
      <c r="AT68" s="58"/>
      <c r="AU68" s="1"/>
    </row>
    <row r="69" spans="2:74" x14ac:dyDescent="0.3">
      <c r="C69" s="1" t="s">
        <v>27</v>
      </c>
      <c r="E69" s="78">
        <f>E67-E65</f>
        <v>5318.9921985820556</v>
      </c>
      <c r="F69" s="78">
        <f t="shared" ref="F69:O69" si="475">F67-F65</f>
        <v>4884.6133568902333</v>
      </c>
      <c r="G69" s="78">
        <f t="shared" si="475"/>
        <v>5309.5304624953478</v>
      </c>
      <c r="H69" s="78">
        <f>H67-H65</f>
        <v>4811.0013095051017</v>
      </c>
      <c r="I69" s="78">
        <f t="shared" si="475"/>
        <v>4035.5104653204489</v>
      </c>
      <c r="J69" s="78">
        <f t="shared" si="475"/>
        <v>3646.9575480493422</v>
      </c>
      <c r="K69" s="78">
        <f t="shared" si="475"/>
        <v>3252.8831466677839</v>
      </c>
      <c r="L69" s="78">
        <f t="shared" si="475"/>
        <v>2902.4087069321868</v>
      </c>
      <c r="M69" s="78">
        <f t="shared" si="475"/>
        <v>2543.4673641743084</v>
      </c>
      <c r="N69" s="78">
        <f t="shared" si="475"/>
        <v>2143.7169957312672</v>
      </c>
      <c r="O69" s="78">
        <f t="shared" si="475"/>
        <v>1742.4172808965577</v>
      </c>
      <c r="P69" s="78">
        <f t="shared" ref="P69:AF69" si="476">P67-P65</f>
        <v>1305.1332826281941</v>
      </c>
      <c r="Q69" s="78">
        <f t="shared" si="476"/>
        <v>925.30403495134669</v>
      </c>
      <c r="R69" s="78">
        <f t="shared" si="476"/>
        <v>565.84999401898494</v>
      </c>
      <c r="S69" s="78">
        <f t="shared" si="476"/>
        <v>185.27847954118442</v>
      </c>
      <c r="T69" s="78">
        <f t="shared" si="476"/>
        <v>-188.77768211300645</v>
      </c>
      <c r="U69" s="78">
        <f t="shared" si="476"/>
        <v>-478.23139807888583</v>
      </c>
      <c r="V69" s="78">
        <f t="shared" si="476"/>
        <v>-778.74553860169362</v>
      </c>
      <c r="W69" s="78">
        <f t="shared" si="476"/>
        <v>-1140.2020206311827</v>
      </c>
      <c r="X69" s="78">
        <f t="shared" si="476"/>
        <v>-1547.2072429235923</v>
      </c>
      <c r="Y69" s="78">
        <f t="shared" si="476"/>
        <v>-1985.5968213923206</v>
      </c>
      <c r="Z69" s="78">
        <f t="shared" si="476"/>
        <v>-2419.5128852424441</v>
      </c>
      <c r="AA69" s="78">
        <f t="shared" si="476"/>
        <v>-2845.5703618418811</v>
      </c>
      <c r="AB69" s="78">
        <f t="shared" si="476"/>
        <v>-3354.9236682967494</v>
      </c>
      <c r="AC69" s="78">
        <f t="shared" si="476"/>
        <v>-3822.6439895481562</v>
      </c>
      <c r="AD69" s="78">
        <f t="shared" si="476"/>
        <v>-4304.4830223540393</v>
      </c>
      <c r="AE69" s="78">
        <f t="shared" si="476"/>
        <v>-4793.8614874852356</v>
      </c>
      <c r="AF69" s="78">
        <f t="shared" si="476"/>
        <v>-5325.5605118583553</v>
      </c>
      <c r="AH69" s="1"/>
      <c r="AM69" s="58"/>
      <c r="AT69" s="58"/>
      <c r="AU69" s="1"/>
    </row>
    <row r="70" spans="2:74" x14ac:dyDescent="0.3">
      <c r="O70" s="58"/>
      <c r="P70" s="58"/>
      <c r="Q70" s="58"/>
      <c r="R70" s="58"/>
      <c r="S70" s="58"/>
      <c r="T70" s="58"/>
      <c r="U70" s="58"/>
      <c r="V70" s="58"/>
      <c r="AH70" s="1"/>
      <c r="AM70" s="58"/>
      <c r="AT70" s="58"/>
      <c r="AU70" s="1"/>
    </row>
    <row r="71" spans="2:74" x14ac:dyDescent="0.3">
      <c r="C71" s="1" t="s">
        <v>30</v>
      </c>
      <c r="O71" s="58"/>
      <c r="P71" s="58"/>
      <c r="Q71" s="58"/>
      <c r="R71" s="58"/>
      <c r="S71" s="58"/>
      <c r="T71" s="58"/>
      <c r="U71" s="58"/>
      <c r="V71" s="58"/>
      <c r="AH71" s="1"/>
      <c r="AN71" s="58"/>
    </row>
    <row r="72" spans="2:74" x14ac:dyDescent="0.3">
      <c r="C72" s="1" t="s">
        <v>29</v>
      </c>
      <c r="P72" s="58"/>
      <c r="Q72" s="58"/>
      <c r="R72" s="58"/>
      <c r="S72" s="58"/>
      <c r="T72" s="58"/>
      <c r="U72" s="58"/>
      <c r="V72" s="58"/>
      <c r="AH72" s="1"/>
      <c r="AN72" s="58"/>
    </row>
    <row r="73" spans="2:74" x14ac:dyDescent="0.3">
      <c r="P73" s="58"/>
      <c r="Q73" s="58"/>
      <c r="R73" s="58"/>
      <c r="S73" s="58"/>
      <c r="T73" s="58"/>
      <c r="U73" s="58"/>
      <c r="V73" s="58"/>
      <c r="AH73" s="1"/>
      <c r="AN73" s="58"/>
    </row>
    <row r="74" spans="2:74" x14ac:dyDescent="0.3">
      <c r="P74" s="58"/>
      <c r="Q74" s="58"/>
      <c r="R74" s="58"/>
      <c r="S74" s="58"/>
      <c r="T74" s="58"/>
      <c r="U74" s="58"/>
      <c r="V74" s="58"/>
      <c r="AH74" s="1"/>
      <c r="AN74" s="58"/>
    </row>
    <row r="75" spans="2:74" ht="15" thickBot="1" x14ac:dyDescent="0.35">
      <c r="B75" s="1" t="s">
        <v>31</v>
      </c>
      <c r="P75" s="58"/>
      <c r="Q75" s="58"/>
      <c r="R75" s="58"/>
      <c r="S75" s="58"/>
      <c r="T75" s="58"/>
      <c r="U75" s="58"/>
      <c r="V75" s="58"/>
      <c r="AH75" s="1"/>
      <c r="AN75" s="58"/>
    </row>
    <row r="76" spans="2:74" ht="18" x14ac:dyDescent="0.35">
      <c r="B76" s="29"/>
      <c r="C76" s="41"/>
      <c r="D76" s="46" t="s">
        <v>16</v>
      </c>
      <c r="E76" s="87">
        <v>2013</v>
      </c>
      <c r="F76" s="87">
        <v>2014</v>
      </c>
      <c r="G76" s="87">
        <v>2015</v>
      </c>
      <c r="H76" s="87">
        <v>2016</v>
      </c>
      <c r="I76" s="87">
        <v>2017</v>
      </c>
      <c r="J76" s="87">
        <v>2018</v>
      </c>
      <c r="K76" s="87">
        <v>2019</v>
      </c>
      <c r="L76" s="87">
        <v>2020</v>
      </c>
      <c r="M76" s="87">
        <v>2021</v>
      </c>
      <c r="N76" s="87">
        <v>2022</v>
      </c>
      <c r="O76" s="87">
        <v>2023</v>
      </c>
      <c r="P76" s="87">
        <v>2024</v>
      </c>
      <c r="Q76" s="87">
        <v>2025</v>
      </c>
      <c r="R76" s="87">
        <v>2026</v>
      </c>
      <c r="S76" s="87">
        <v>2027</v>
      </c>
      <c r="T76" s="87">
        <v>2028</v>
      </c>
      <c r="U76" s="87">
        <v>2029</v>
      </c>
      <c r="V76" s="88">
        <v>2030</v>
      </c>
    </row>
    <row r="77" spans="2:74" x14ac:dyDescent="0.3">
      <c r="B77" s="48"/>
      <c r="C77" s="40"/>
      <c r="D77" s="42" t="s">
        <v>9</v>
      </c>
      <c r="E77" s="33">
        <f>E56-'[2]Generation Model'!E46</f>
        <v>-379.48562824942019</v>
      </c>
      <c r="F77" s="33">
        <f>F56-'[2]Generation Model'!F46</f>
        <v>-973.87518159224419</v>
      </c>
      <c r="G77" s="33">
        <f>G56-'[2]Generation Model'!G46</f>
        <v>-977.18040331846714</v>
      </c>
      <c r="H77" s="33">
        <f>H56-'[2]Generation Model'!H46</f>
        <v>-6992.5391341493814</v>
      </c>
      <c r="I77" s="33">
        <f>I56-'[2]Generation Model'!I46</f>
        <v>9511.5422673732828</v>
      </c>
      <c r="J77" s="33">
        <f>J56-'[2]Generation Model'!J46</f>
        <v>33594.331847363559</v>
      </c>
      <c r="K77" s="33">
        <f>K56-'[2]Generation Model'!K46</f>
        <v>67742.925717242179</v>
      </c>
      <c r="L77" s="33">
        <f>L56-'[2]Generation Model'!L46</f>
        <v>106884.47834841724</v>
      </c>
      <c r="M77" s="33">
        <f>M56-'[2]Generation Model'!M46</f>
        <v>169587.90619676502</v>
      </c>
      <c r="N77" s="33">
        <f>N56-'[2]Generation Model'!N46</f>
        <v>153681.75226173823</v>
      </c>
      <c r="O77" s="33">
        <f>O56-'[2]Generation Model'!O46</f>
        <v>112840.73610741145</v>
      </c>
      <c r="P77" s="33">
        <f>P56-'[2]Generation Model'!P46</f>
        <v>75441.564289783186</v>
      </c>
      <c r="Q77" s="33">
        <f>Q56-'[2]Generation Model'!Q46</f>
        <v>66806.104194793617</v>
      </c>
      <c r="R77" s="33">
        <f>R56-'[2]Generation Model'!R46</f>
        <v>58636.369143788645</v>
      </c>
      <c r="S77" s="33">
        <f>S56-'[2]Generation Model'!S46</f>
        <v>52035.578064294183</v>
      </c>
      <c r="T77" s="33">
        <f>T56-'[2]Generation Model'!T46</f>
        <v>46916.375497355126</v>
      </c>
      <c r="U77" s="33">
        <f>U56-'[2]Generation Model'!U46</f>
        <v>43708.824195074965</v>
      </c>
      <c r="V77" s="34">
        <f>V56-'[2]Generation Model'!V46</f>
        <v>41512.323897205759</v>
      </c>
    </row>
    <row r="78" spans="2:74" x14ac:dyDescent="0.3">
      <c r="B78" s="48"/>
      <c r="C78" s="40"/>
      <c r="D78" s="42" t="s">
        <v>10</v>
      </c>
      <c r="E78" s="33">
        <f>E57-'[2]Generation Model'!E47</f>
        <v>71.035290415430609</v>
      </c>
      <c r="F78" s="33">
        <f>F57-'[2]Generation Model'!F47</f>
        <v>73.345350553809567</v>
      </c>
      <c r="G78" s="33">
        <f>G57-'[2]Generation Model'!G47</f>
        <v>236.46987421216272</v>
      </c>
      <c r="H78" s="33">
        <f>H57-'[2]Generation Model'!H47</f>
        <v>36.78806407612592</v>
      </c>
      <c r="I78" s="33">
        <f>I57-'[2]Generation Model'!I47</f>
        <v>1451.4196165028061</v>
      </c>
      <c r="J78" s="33">
        <f>J57-'[2]Generation Model'!J47</f>
        <v>3227.6081653474921</v>
      </c>
      <c r="K78" s="33">
        <f>K57-'[2]Generation Model'!K47</f>
        <v>4800.2224700174247</v>
      </c>
      <c r="L78" s="33">
        <f>L57-'[2]Generation Model'!L47</f>
        <v>7056.1842196417674</v>
      </c>
      <c r="M78" s="33">
        <f>M57-'[2]Generation Model'!M47</f>
        <v>10392.514845942196</v>
      </c>
      <c r="N78" s="33">
        <f>N57-'[2]Generation Model'!N47</f>
        <v>9386.0603588729355</v>
      </c>
      <c r="O78" s="33">
        <f>O57-'[2]Generation Model'!O47</f>
        <v>8750.8065658743471</v>
      </c>
      <c r="P78" s="33">
        <f>P57-'[2]Generation Model'!P47</f>
        <v>8695.143522621609</v>
      </c>
      <c r="Q78" s="33">
        <f>Q57-'[2]Generation Model'!Q47</f>
        <v>10068.579959405888</v>
      </c>
      <c r="R78" s="33">
        <f>R57-'[2]Generation Model'!R47</f>
        <v>11700.852602655057</v>
      </c>
      <c r="S78" s="33">
        <f>S57-'[2]Generation Model'!S47</f>
        <v>13512.827690790724</v>
      </c>
      <c r="T78" s="33">
        <f>T57-'[2]Generation Model'!T47</f>
        <v>15498.291003568498</v>
      </c>
      <c r="U78" s="33">
        <f>U57-'[2]Generation Model'!U47</f>
        <v>17635.908983490608</v>
      </c>
      <c r="V78" s="34">
        <f>V57-'[2]Generation Model'!V47</f>
        <v>19882.369147630518</v>
      </c>
    </row>
    <row r="79" spans="2:74" ht="15" thickBot="1" x14ac:dyDescent="0.35">
      <c r="B79" s="48"/>
      <c r="C79" s="40"/>
      <c r="D79" s="42" t="s">
        <v>11</v>
      </c>
      <c r="E79" s="56">
        <f>E58-'[2]Generation Model'!E48</f>
        <v>341.65925970986791</v>
      </c>
      <c r="F79" s="56">
        <f>F58-'[2]Generation Model'!F48</f>
        <v>352.72244324829444</v>
      </c>
      <c r="G79" s="56">
        <f>G58-'[2]Generation Model'!G48</f>
        <v>1134.3884205945033</v>
      </c>
      <c r="H79" s="56">
        <f>H58-'[2]Generation Model'!H48</f>
        <v>177.53193078992626</v>
      </c>
      <c r="I79" s="56">
        <f>I58-'[2]Generation Model'!I48</f>
        <v>6956.2628623581841</v>
      </c>
      <c r="J79" s="56">
        <f>J58-'[2]Generation Model'!J48</f>
        <v>15467.529655609491</v>
      </c>
      <c r="K79" s="56">
        <f>K58-'[2]Generation Model'!K48</f>
        <v>23003.294205882798</v>
      </c>
      <c r="L79" s="56">
        <f>L58-'[2]Generation Model'!L48</f>
        <v>33813.574132566398</v>
      </c>
      <c r="M79" s="56">
        <f>M58-'[2]Generation Model'!M48</f>
        <v>49800.846396927707</v>
      </c>
      <c r="N79" s="56">
        <f>N58-'[2]Generation Model'!N48</f>
        <v>44978.036498669389</v>
      </c>
      <c r="O79" s="56">
        <f>O58-'[2]Generation Model'!O48</f>
        <v>41933.9738522978</v>
      </c>
      <c r="P79" s="56">
        <f>P58-'[2]Generation Model'!P48</f>
        <v>41667.237497064634</v>
      </c>
      <c r="Q79" s="56">
        <f>Q58-'[2]Generation Model'!Q48</f>
        <v>48248.566840757223</v>
      </c>
      <c r="R79" s="56">
        <f>R58-'[2]Generation Model'!R48</f>
        <v>56070.20688845226</v>
      </c>
      <c r="S79" s="56">
        <f>S58-'[2]Generation Model'!S48</f>
        <v>64752.958568502087</v>
      </c>
      <c r="T79" s="56">
        <f>T58-'[2]Generation Model'!T48</f>
        <v>74267.044115872457</v>
      </c>
      <c r="U79" s="56">
        <f>U58-'[2]Generation Model'!U48</f>
        <v>84510.235795583052</v>
      </c>
      <c r="V79" s="57">
        <f>V58-'[2]Generation Model'!V48</f>
        <v>95274.985615549318</v>
      </c>
    </row>
    <row r="80" spans="2:74" ht="15.6" thickTop="1" thickBot="1" x14ac:dyDescent="0.35">
      <c r="B80" s="51"/>
      <c r="C80" s="52"/>
      <c r="D80" s="53" t="s">
        <v>17</v>
      </c>
      <c r="E80" s="35">
        <f>SUM(E77:E79)</f>
        <v>33.208921875878332</v>
      </c>
      <c r="F80" s="35">
        <f t="shared" ref="F80:O80" si="477">SUM(F77:F79)</f>
        <v>-547.80738779014018</v>
      </c>
      <c r="G80" s="35">
        <f t="shared" si="477"/>
        <v>393.67789148819884</v>
      </c>
      <c r="H80" s="35">
        <f t="shared" si="477"/>
        <v>-6778.2191392833292</v>
      </c>
      <c r="I80" s="35">
        <f t="shared" si="477"/>
        <v>17919.224746234271</v>
      </c>
      <c r="J80" s="35">
        <f t="shared" si="477"/>
        <v>52289.46966832054</v>
      </c>
      <c r="K80" s="35">
        <f t="shared" si="477"/>
        <v>95546.44239314241</v>
      </c>
      <c r="L80" s="35">
        <f t="shared" si="477"/>
        <v>147754.23670062539</v>
      </c>
      <c r="M80" s="35">
        <f t="shared" si="477"/>
        <v>229781.26743963495</v>
      </c>
      <c r="N80" s="35">
        <f t="shared" si="477"/>
        <v>208045.84911928055</v>
      </c>
      <c r="O80" s="35">
        <f t="shared" si="477"/>
        <v>163525.51652558357</v>
      </c>
      <c r="P80" s="35">
        <f>SUM(P77:P79)</f>
        <v>125803.94530946943</v>
      </c>
      <c r="Q80" s="35">
        <f t="shared" ref="Q80:V80" si="478">SUM(Q77:Q79)</f>
        <v>125123.25099495673</v>
      </c>
      <c r="R80" s="35">
        <f t="shared" si="478"/>
        <v>126407.42863489596</v>
      </c>
      <c r="S80" s="35">
        <f t="shared" si="478"/>
        <v>130301.364323587</v>
      </c>
      <c r="T80" s="35">
        <f t="shared" si="478"/>
        <v>136681.71061679607</v>
      </c>
      <c r="U80" s="35">
        <f t="shared" si="478"/>
        <v>145854.96897414862</v>
      </c>
      <c r="V80" s="36">
        <f t="shared" si="478"/>
        <v>156669.6786603856</v>
      </c>
    </row>
    <row r="85" spans="1:4" x14ac:dyDescent="0.3">
      <c r="A85" s="1" t="s">
        <v>32</v>
      </c>
      <c r="C85" s="58">
        <v>2013</v>
      </c>
      <c r="D85" s="77">
        <f>'[3]Sales(ST)'!$R696/[3]Customers_revenue_class!$C813*1000</f>
        <v>13162.742088343057</v>
      </c>
    </row>
    <row r="86" spans="1:4" x14ac:dyDescent="0.3">
      <c r="C86" s="58">
        <v>2014</v>
      </c>
      <c r="D86" s="77">
        <f>'[3]Sales(ST)'!$R697/[3]Customers_revenue_class!$C814*1000</f>
        <v>13241.078084859017</v>
      </c>
    </row>
    <row r="87" spans="1:4" x14ac:dyDescent="0.3">
      <c r="C87" s="58">
        <v>2015</v>
      </c>
      <c r="D87" s="77">
        <f>'[3]Sales(ST)'!$R698/[3]Customers_revenue_class!$C815*1000</f>
        <v>13918.360425248788</v>
      </c>
    </row>
    <row r="88" spans="1:4" x14ac:dyDescent="0.3">
      <c r="C88" s="58">
        <v>2016</v>
      </c>
      <c r="D88" s="77">
        <f>'[3]Sales(ST)'!$R699/[3]Customers_revenue_class!$C816*1000</f>
        <v>13704.116064880624</v>
      </c>
    </row>
    <row r="89" spans="1:4" x14ac:dyDescent="0.3">
      <c r="C89" s="1">
        <v>2017</v>
      </c>
      <c r="D89" s="77">
        <f>'[3]Sales(ST)'!$R700/[3]Customers_revenue_class!$C817*1000</f>
        <v>13172.165355103427</v>
      </c>
    </row>
    <row r="90" spans="1:4" x14ac:dyDescent="0.3">
      <c r="C90" s="1">
        <v>2018</v>
      </c>
      <c r="D90" s="77">
        <f>'[3]Sales(ST)'!$R701/[3]Customers_revenue_class!$C818*1000</f>
        <v>13059.539415503767</v>
      </c>
    </row>
    <row r="91" spans="1:4" x14ac:dyDescent="0.3">
      <c r="C91" s="58">
        <v>2019</v>
      </c>
      <c r="D91" s="77">
        <f>'[3]Sales(ST)'!$R702/[3]Customers_revenue_class!$C819*1000</f>
        <v>12949.724986519332</v>
      </c>
    </row>
    <row r="92" spans="1:4" x14ac:dyDescent="0.3">
      <c r="C92" s="58">
        <v>2020</v>
      </c>
      <c r="D92" s="77">
        <f>'[3]Sales(ST)'!$R703/[3]Customers_revenue_class!$C820*1000</f>
        <v>12919.464174356608</v>
      </c>
    </row>
    <row r="93" spans="1:4" x14ac:dyDescent="0.3">
      <c r="C93" s="58">
        <v>2021</v>
      </c>
      <c r="D93" s="77">
        <f>'[3]Sales(ST)'!$R704/[3]Customers_revenue_class!$C821*1000</f>
        <v>12834.84235878451</v>
      </c>
    </row>
    <row r="94" spans="1:4" x14ac:dyDescent="0.3">
      <c r="C94" s="58">
        <v>2022</v>
      </c>
      <c r="D94" s="77">
        <f>'[3]Sales(ST)'!$R705/[3]Customers_revenue_class!$C822*1000</f>
        <v>12745.891515178695</v>
      </c>
    </row>
    <row r="95" spans="1:4" x14ac:dyDescent="0.3">
      <c r="C95" s="58">
        <v>2023</v>
      </c>
      <c r="D95" s="77">
        <f>'[3]Sales(ST)'!$R706/[3]Customers_revenue_class!$C823*1000</f>
        <v>12664.777470831299</v>
      </c>
    </row>
    <row r="96" spans="1:4" x14ac:dyDescent="0.3">
      <c r="C96" s="58">
        <v>2024</v>
      </c>
      <c r="D96" s="77">
        <f>'[3]Sales(ST)'!$R707/[3]Customers_revenue_class!$C824*1000</f>
        <v>12588.176737881624</v>
      </c>
    </row>
    <row r="97" spans="3:4" x14ac:dyDescent="0.3">
      <c r="C97" s="58">
        <v>2025</v>
      </c>
      <c r="D97" s="77">
        <f>'[3]Sales(ST)'!$R708/[3]Customers_revenue_class!$C825*1000</f>
        <v>12517.336409745774</v>
      </c>
    </row>
    <row r="98" spans="3:4" x14ac:dyDescent="0.3">
      <c r="C98" s="58">
        <v>2026</v>
      </c>
      <c r="D98" s="77">
        <f>'[3]Sales(ST)'!$R709/[3]Customers_revenue_class!$C826*1000</f>
        <v>12507.961746532204</v>
      </c>
    </row>
    <row r="99" spans="3:4" x14ac:dyDescent="0.3">
      <c r="C99" s="58">
        <v>2027</v>
      </c>
      <c r="D99" s="77">
        <f>'[3]Sales(ST)'!$R710/[3]Customers_revenue_class!$C827*1000</f>
        <v>12488.042006980306</v>
      </c>
    </row>
    <row r="100" spans="3:4" x14ac:dyDescent="0.3">
      <c r="C100" s="58">
        <v>2028</v>
      </c>
      <c r="D100" s="77">
        <f>'[3]Sales(ST)'!$R711/[3]Customers_revenue_class!$C828*1000</f>
        <v>12520.253432583453</v>
      </c>
    </row>
    <row r="101" spans="3:4" x14ac:dyDescent="0.3">
      <c r="C101" s="58">
        <v>2029</v>
      </c>
      <c r="D101" s="77">
        <f>'[3]Sales(ST)'!$R712/[3]Customers_revenue_class!$C829*1000</f>
        <v>12578.839658865121</v>
      </c>
    </row>
    <row r="102" spans="3:4" x14ac:dyDescent="0.3">
      <c r="C102" s="58">
        <v>2030</v>
      </c>
      <c r="D102" s="77">
        <f>'[3]Sales(ST)'!$R713/[3]Customers_revenue_class!$C830*1000</f>
        <v>12672.649064262025</v>
      </c>
    </row>
    <row r="103" spans="3:4" x14ac:dyDescent="0.3">
      <c r="C103" s="58">
        <v>2031</v>
      </c>
      <c r="D103" s="77">
        <f>'[3]Sales(ST)'!$R714/[3]Customers_revenue_class!$C831*1000</f>
        <v>12717.42469923902</v>
      </c>
    </row>
    <row r="104" spans="3:4" x14ac:dyDescent="0.3">
      <c r="C104" s="58">
        <v>2032</v>
      </c>
      <c r="D104" s="77">
        <f>'[3]Sales(ST)'!$R715/[3]Customers_revenue_class!$C832*1000</f>
        <v>12768.032480727268</v>
      </c>
    </row>
    <row r="105" spans="3:4" x14ac:dyDescent="0.3">
      <c r="C105" s="58">
        <v>2033</v>
      </c>
      <c r="D105" s="77">
        <f>'[3]Sales(ST)'!$R716/[3]Customers_revenue_class!$C833*1000</f>
        <v>12721.669262231633</v>
      </c>
    </row>
    <row r="106" spans="3:4" x14ac:dyDescent="0.3">
      <c r="C106" s="58">
        <v>2034</v>
      </c>
      <c r="D106" s="77">
        <f>'[3]Sales(ST)'!$R717/[3]Customers_revenue_class!$C834*1000</f>
        <v>12731.912634106955</v>
      </c>
    </row>
    <row r="107" spans="3:4" x14ac:dyDescent="0.3">
      <c r="C107" s="58">
        <v>2035</v>
      </c>
      <c r="D107" s="77">
        <f>'[3]Sales(ST)'!$R718/[3]Customers_revenue_class!$C835*1000</f>
        <v>12763.428208191868</v>
      </c>
    </row>
    <row r="108" spans="3:4" x14ac:dyDescent="0.3">
      <c r="C108" s="58">
        <v>2036</v>
      </c>
      <c r="D108" s="77">
        <f>'[3]Sales(ST)'!$R719/[3]Customers_revenue_class!$C836*1000</f>
        <v>12769.522522461197</v>
      </c>
    </row>
    <row r="109" spans="3:4" x14ac:dyDescent="0.3">
      <c r="C109" s="58">
        <v>2037</v>
      </c>
      <c r="D109" s="77">
        <f>'[3]Sales(ST)'!$R720/[3]Customers_revenue_class!$C837*1000</f>
        <v>12743.374125171449</v>
      </c>
    </row>
    <row r="110" spans="3:4" x14ac:dyDescent="0.3">
      <c r="C110" s="58">
        <v>2038</v>
      </c>
      <c r="D110" s="77">
        <f>'[3]Sales(ST)'!$R721/[3]Customers_revenue_class!$C838*1000</f>
        <v>12761.8288394301</v>
      </c>
    </row>
    <row r="111" spans="3:4" x14ac:dyDescent="0.3">
      <c r="C111" s="58">
        <v>2039</v>
      </c>
      <c r="D111" s="77">
        <f>'[3]Sales(ST)'!$R722/[3]Customers_revenue_class!$C839*1000</f>
        <v>12787.852992524782</v>
      </c>
    </row>
    <row r="112" spans="3:4" x14ac:dyDescent="0.3">
      <c r="C112" s="58">
        <v>2040</v>
      </c>
      <c r="D112" s="77">
        <f>'[3]Sales(ST)'!$R723/[3]Customers_revenue_class!$C840*1000</f>
        <v>12836.745532454283</v>
      </c>
    </row>
  </sheetData>
  <pageMargins left="0.7" right="0.7" top="0.75" bottom="0.75" header="0.3" footer="0.3"/>
  <pageSetup paperSize="17" scale="4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Generation Model</vt:lpstr>
      <vt:lpstr>'Generation Model'!Print_Area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2017-07-10T16:38:58Z</dcterms:created>
  <dcterms:modified xsi:type="dcterms:W3CDTF">2017-07-10T16:39:06Z</dcterms:modified>
</cp:coreProperties>
</file>