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0056" yWindow="204" windowWidth="8172" windowHeight="9708" tabRatio="754"/>
  </bookViews>
  <sheets>
    <sheet name="Data" sheetId="9" r:id="rId1"/>
    <sheet name="DStat" sheetId="8" r:id="rId2"/>
    <sheet name="Corr" sheetId="7" r:id="rId3"/>
    <sheet name="Coef" sheetId="6" r:id="rId4"/>
    <sheet name="MStat" sheetId="5" r:id="rId5"/>
    <sheet name="Err" sheetId="4" r:id="rId6"/>
    <sheet name="Elas" sheetId="3" r:id="rId7"/>
    <sheet name="BX" sheetId="2" r:id="rId8"/>
    <sheet name="YHat" sheetId="1" r:id="rId9"/>
    <sheet name="Data Comparison" sheetId="11" r:id="rId10"/>
    <sheet name="BX Comparison" sheetId="10" r:id="rId11"/>
    <sheet name="Input Variable Comparisons" sheetId="12" r:id="rId12"/>
  </sheets>
  <externalReferences>
    <externalReference r:id="rId13"/>
    <externalReference r:id="rId14"/>
    <externalReference r:id="rId15"/>
  </externalReferences>
  <definedNames>
    <definedName name="_xlnm.Print_Area" localSheetId="10">'BX Comparison'!$I$75:$L$79</definedName>
    <definedName name="_xlnm.Print_Area" localSheetId="9">'Data Comparison'!$A$29:$G$42</definedName>
    <definedName name="_xlnm.Print_Area" localSheetId="11">'Input Variable Comparisons'!$A$2:$L$19</definedName>
    <definedName name="_xlnm.Print_Titles" localSheetId="9">'Data Comparison'!$2:$2</definedName>
  </definedNames>
  <calcPr calcId="145621"/>
</workbook>
</file>

<file path=xl/calcChain.xml><?xml version="1.0" encoding="utf-8"?>
<calcChain xmlns="http://schemas.openxmlformats.org/spreadsheetml/2006/main">
  <c r="K26" i="12" l="1"/>
  <c r="K27" i="12"/>
  <c r="K28" i="12"/>
  <c r="K29" i="12"/>
  <c r="K30" i="12"/>
  <c r="K31" i="12"/>
  <c r="K32" i="12"/>
  <c r="K33" i="12"/>
  <c r="K34" i="12"/>
  <c r="K35" i="12"/>
  <c r="K36" i="12"/>
  <c r="K25" i="12"/>
  <c r="L26" i="12"/>
  <c r="L27" i="12"/>
  <c r="L28" i="12"/>
  <c r="L29" i="12"/>
  <c r="L30" i="12"/>
  <c r="L31" i="12"/>
  <c r="L32" i="12"/>
  <c r="L33" i="12"/>
  <c r="L34" i="12"/>
  <c r="L35" i="12"/>
  <c r="L36" i="12"/>
  <c r="L25" i="12"/>
  <c r="G26" i="12"/>
  <c r="G27" i="12"/>
  <c r="G28" i="12"/>
  <c r="G29" i="12"/>
  <c r="G30" i="12"/>
  <c r="G31" i="12"/>
  <c r="G32" i="12"/>
  <c r="G33" i="12"/>
  <c r="G34" i="12"/>
  <c r="G35" i="12"/>
  <c r="G36" i="12"/>
  <c r="H26" i="12"/>
  <c r="H27" i="12"/>
  <c r="H28" i="12"/>
  <c r="H29" i="12"/>
  <c r="H30" i="12"/>
  <c r="H31" i="12"/>
  <c r="H32" i="12"/>
  <c r="H33" i="12"/>
  <c r="H34" i="12"/>
  <c r="H35" i="12"/>
  <c r="H36" i="12"/>
  <c r="H25" i="12"/>
  <c r="G25" i="12"/>
  <c r="D26" i="12"/>
  <c r="D27" i="12"/>
  <c r="D28" i="12"/>
  <c r="D29" i="12"/>
  <c r="D30" i="12"/>
  <c r="D31" i="12"/>
  <c r="D32" i="12"/>
  <c r="D33" i="12"/>
  <c r="D34" i="12"/>
  <c r="D35" i="12"/>
  <c r="D36" i="12"/>
  <c r="D25" i="12"/>
  <c r="C26" i="12"/>
  <c r="C27" i="12"/>
  <c r="C28" i="12"/>
  <c r="C29" i="12"/>
  <c r="C30" i="12"/>
  <c r="C31" i="12"/>
  <c r="C32" i="12"/>
  <c r="C33" i="12"/>
  <c r="C34" i="12"/>
  <c r="C35" i="12"/>
  <c r="C36" i="12"/>
  <c r="C25" i="12"/>
  <c r="J6" i="12" l="1"/>
  <c r="J7" i="12"/>
  <c r="J8" i="12"/>
  <c r="J9" i="12"/>
  <c r="J10" i="12"/>
  <c r="J11" i="12"/>
  <c r="J12" i="12"/>
  <c r="J13" i="12"/>
  <c r="J14" i="12"/>
  <c r="J15" i="12"/>
  <c r="J16" i="12"/>
  <c r="J5" i="12"/>
  <c r="F6" i="12"/>
  <c r="F7" i="12"/>
  <c r="F8" i="12"/>
  <c r="F9" i="12"/>
  <c r="F10" i="12"/>
  <c r="F11" i="12"/>
  <c r="F12" i="12"/>
  <c r="F13" i="12"/>
  <c r="F14" i="12"/>
  <c r="F15" i="12"/>
  <c r="F16" i="12"/>
  <c r="F5" i="12"/>
  <c r="B6" i="12"/>
  <c r="B7" i="12"/>
  <c r="B8" i="12"/>
  <c r="B9" i="12"/>
  <c r="B10" i="12"/>
  <c r="B11" i="12"/>
  <c r="B12" i="12"/>
  <c r="B13" i="12"/>
  <c r="B14" i="12"/>
  <c r="B15" i="12"/>
  <c r="B16" i="12"/>
  <c r="B5" i="12"/>
  <c r="J19" i="12" l="1"/>
  <c r="B19" i="12"/>
  <c r="F19" i="12"/>
  <c r="C5" i="12"/>
  <c r="D5" i="12"/>
  <c r="G5" i="12"/>
  <c r="H5" i="12"/>
  <c r="K5" i="12"/>
  <c r="L5" i="12"/>
  <c r="C6" i="12"/>
  <c r="D6" i="12"/>
  <c r="G6" i="12"/>
  <c r="H6" i="12"/>
  <c r="K6" i="12"/>
  <c r="L6" i="12"/>
  <c r="L8" i="12"/>
  <c r="L9" i="12"/>
  <c r="L10" i="12"/>
  <c r="L11" i="12"/>
  <c r="L12" i="12"/>
  <c r="L13" i="12"/>
  <c r="L14" i="12"/>
  <c r="L15" i="12"/>
  <c r="L16" i="12"/>
  <c r="L7" i="12"/>
  <c r="K8" i="12"/>
  <c r="K9" i="12"/>
  <c r="K10" i="12"/>
  <c r="K11" i="12"/>
  <c r="K12" i="12"/>
  <c r="K13" i="12"/>
  <c r="K14" i="12"/>
  <c r="K15" i="12"/>
  <c r="K16" i="12"/>
  <c r="K7" i="12"/>
  <c r="G8" i="12"/>
  <c r="G9" i="12"/>
  <c r="G10" i="12"/>
  <c r="G11" i="12"/>
  <c r="G12" i="12"/>
  <c r="G13" i="12"/>
  <c r="G14" i="12"/>
  <c r="G15" i="12"/>
  <c r="G16" i="12"/>
  <c r="G7" i="12"/>
  <c r="H8" i="12"/>
  <c r="H9" i="12"/>
  <c r="H10" i="12"/>
  <c r="H11" i="12"/>
  <c r="H12" i="12"/>
  <c r="H13" i="12"/>
  <c r="H14" i="12"/>
  <c r="H15" i="12"/>
  <c r="H16" i="12"/>
  <c r="H7" i="12"/>
  <c r="D8" i="12"/>
  <c r="D9" i="12"/>
  <c r="D10" i="12"/>
  <c r="D11" i="12"/>
  <c r="D12" i="12"/>
  <c r="D13" i="12"/>
  <c r="D14" i="12"/>
  <c r="D15" i="12"/>
  <c r="D16" i="12"/>
  <c r="D7" i="12"/>
  <c r="C8" i="12"/>
  <c r="C9" i="12"/>
  <c r="C10" i="12"/>
  <c r="C11" i="12"/>
  <c r="C12" i="12"/>
  <c r="C13" i="12"/>
  <c r="C14" i="12"/>
  <c r="C15" i="12"/>
  <c r="C16" i="12"/>
  <c r="C7" i="12"/>
  <c r="C19" i="12" l="1"/>
  <c r="K19" i="12"/>
  <c r="L19" i="12"/>
  <c r="H19" i="12"/>
  <c r="D19" i="12"/>
  <c r="G19" i="12"/>
  <c r="F77" i="10" l="1"/>
  <c r="F78" i="10"/>
  <c r="F103" i="10" l="1"/>
  <c r="F107" i="10" s="1"/>
  <c r="F104" i="10"/>
  <c r="F91" i="10"/>
  <c r="F90" i="10"/>
  <c r="F86" i="10"/>
  <c r="F85" i="10"/>
  <c r="F82" i="10"/>
  <c r="F81" i="10"/>
  <c r="F79" i="10"/>
  <c r="F83" i="10" l="1"/>
  <c r="F105" i="10"/>
  <c r="F108" i="10"/>
  <c r="F111" i="10"/>
  <c r="F112" i="10"/>
  <c r="F92" i="10"/>
  <c r="F94" i="10"/>
  <c r="F95" i="10"/>
  <c r="F98" i="10"/>
  <c r="F99" i="10"/>
  <c r="F87" i="10"/>
  <c r="F113" i="10" l="1"/>
  <c r="F109" i="10"/>
  <c r="F96" i="10"/>
  <c r="F100" i="10"/>
  <c r="C72" i="10" l="1" a="1"/>
  <c r="C72" i="10" s="1"/>
  <c r="C71" i="10" a="1"/>
  <c r="C71" i="10" s="1"/>
  <c r="F71" i="10" l="1"/>
  <c r="E103" i="10" s="1"/>
  <c r="D71" i="10"/>
  <c r="H71" i="10"/>
  <c r="E90" i="10" s="1"/>
  <c r="E71" i="10"/>
  <c r="F72" i="10"/>
  <c r="C61" i="10"/>
  <c r="G71" i="10"/>
  <c r="E77" i="10" s="1"/>
  <c r="C62" i="10"/>
  <c r="F61" i="10"/>
  <c r="E72" i="10"/>
  <c r="H72" i="10"/>
  <c r="E91" i="10" s="1"/>
  <c r="E99" i="10" s="1"/>
  <c r="D72" i="10"/>
  <c r="G72" i="10"/>
  <c r="E78" i="10" s="1"/>
  <c r="E86" i="10" s="1"/>
  <c r="F62" i="10" l="1"/>
  <c r="E104" i="10"/>
  <c r="E112" i="10" s="1"/>
  <c r="E98" i="10"/>
  <c r="E100" i="10" s="1"/>
  <c r="E92" i="10"/>
  <c r="E94" i="10"/>
  <c r="E95" i="10" s="1"/>
  <c r="E96" i="10" s="1"/>
  <c r="E79" i="10"/>
  <c r="E81" i="10"/>
  <c r="E82" i="10" s="1"/>
  <c r="E83" i="10" s="1"/>
  <c r="E85" i="10"/>
  <c r="E87" i="10" s="1"/>
  <c r="E111" i="10"/>
  <c r="E107" i="10"/>
  <c r="E108" i="10" s="1"/>
  <c r="E109" i="10" s="1"/>
  <c r="E105" i="10"/>
  <c r="G61" i="10"/>
  <c r="G62" i="10"/>
  <c r="D61" i="10"/>
  <c r="D62" i="10"/>
  <c r="H61" i="10"/>
  <c r="H62" i="10"/>
  <c r="E62" i="10"/>
  <c r="E61" i="10"/>
  <c r="E113" i="10" l="1"/>
  <c r="E29" i="11"/>
  <c r="F29" i="11"/>
  <c r="G29" i="11"/>
  <c r="E30" i="11"/>
  <c r="F30" i="11"/>
  <c r="G30" i="11"/>
  <c r="E31" i="11"/>
  <c r="F66" i="10" s="1"/>
  <c r="F31" i="11"/>
  <c r="G66" i="10" s="1"/>
  <c r="G31" i="11"/>
  <c r="H66" i="10" s="1"/>
  <c r="E32" i="11"/>
  <c r="F32" i="11"/>
  <c r="G32" i="11"/>
  <c r="E33" i="11"/>
  <c r="F33" i="11"/>
  <c r="G33" i="11"/>
  <c r="E34" i="11"/>
  <c r="F34" i="11"/>
  <c r="G34" i="11"/>
  <c r="E35" i="11"/>
  <c r="F35" i="11"/>
  <c r="G35" i="11"/>
  <c r="E36" i="11"/>
  <c r="F36" i="11"/>
  <c r="G36" i="11"/>
  <c r="E37" i="11"/>
  <c r="F37" i="11"/>
  <c r="G37" i="11"/>
  <c r="E38" i="11"/>
  <c r="F38" i="11"/>
  <c r="G38" i="11"/>
  <c r="E39" i="11"/>
  <c r="F39" i="11"/>
  <c r="G39" i="11"/>
  <c r="E40" i="11"/>
  <c r="F40" i="11"/>
  <c r="G40" i="11"/>
  <c r="E41" i="11"/>
  <c r="F41" i="11"/>
  <c r="G41" i="11"/>
  <c r="E42" i="11"/>
  <c r="F42" i="11"/>
  <c r="G42" i="11"/>
  <c r="D29" i="11"/>
  <c r="D30" i="11"/>
  <c r="D31" i="11"/>
  <c r="E66" i="10" s="1"/>
  <c r="D32" i="11"/>
  <c r="D33" i="11"/>
  <c r="D34" i="11"/>
  <c r="D35" i="11"/>
  <c r="D36" i="11"/>
  <c r="D37" i="11"/>
  <c r="D38" i="11"/>
  <c r="D39" i="11"/>
  <c r="D40" i="11"/>
  <c r="D41" i="11"/>
  <c r="D42" i="11"/>
  <c r="C30" i="11"/>
  <c r="C31" i="11"/>
  <c r="D66" i="10" s="1"/>
  <c r="C32" i="11"/>
  <c r="C33" i="11"/>
  <c r="C34" i="11"/>
  <c r="C35" i="11"/>
  <c r="C36" i="11"/>
  <c r="C37" i="11"/>
  <c r="C38" i="11"/>
  <c r="C39" i="11"/>
  <c r="C40" i="11"/>
  <c r="C41" i="11"/>
  <c r="C42" i="11"/>
  <c r="C29" i="11"/>
  <c r="H29" i="1" l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I4" i="6"/>
  <c r="I5" i="6"/>
  <c r="I6" i="6"/>
  <c r="I7" i="6"/>
  <c r="I8" i="6"/>
  <c r="I3" i="6"/>
  <c r="J45" i="10"/>
  <c r="J46" i="10"/>
  <c r="J47" i="10"/>
  <c r="J48" i="10"/>
  <c r="J49" i="10"/>
  <c r="J50" i="10"/>
  <c r="J51" i="10"/>
  <c r="J52" i="10"/>
  <c r="J53" i="10"/>
  <c r="J54" i="10"/>
  <c r="J55" i="10"/>
  <c r="J56" i="10"/>
  <c r="J57" i="10"/>
  <c r="J58" i="10"/>
  <c r="G121" i="10" l="1"/>
  <c r="H121" i="10"/>
  <c r="F121" i="10"/>
  <c r="D121" i="10"/>
  <c r="E121" i="10"/>
  <c r="F131" i="10"/>
  <c r="G131" i="10"/>
  <c r="E131" i="10"/>
  <c r="H131" i="10"/>
  <c r="D131" i="10"/>
  <c r="G130" i="10"/>
  <c r="E130" i="10"/>
  <c r="H130" i="10"/>
  <c r="F130" i="10"/>
  <c r="D130" i="10"/>
  <c r="G126" i="10"/>
  <c r="E126" i="10"/>
  <c r="H126" i="10"/>
  <c r="F126" i="10"/>
  <c r="D126" i="10"/>
  <c r="G122" i="10"/>
  <c r="E122" i="10"/>
  <c r="H122" i="10"/>
  <c r="F122" i="10"/>
  <c r="D122" i="10"/>
  <c r="E125" i="10"/>
  <c r="H125" i="10"/>
  <c r="F125" i="10"/>
  <c r="D125" i="10"/>
  <c r="G125" i="10"/>
  <c r="H132" i="10"/>
  <c r="F132" i="10"/>
  <c r="D132" i="10"/>
  <c r="G132" i="10"/>
  <c r="E132" i="10"/>
  <c r="H128" i="10"/>
  <c r="F128" i="10"/>
  <c r="D128" i="10"/>
  <c r="G128" i="10"/>
  <c r="E128" i="10"/>
  <c r="H124" i="10"/>
  <c r="F124" i="10"/>
  <c r="D124" i="10"/>
  <c r="G124" i="10"/>
  <c r="E124" i="10"/>
  <c r="H120" i="10"/>
  <c r="F120" i="10"/>
  <c r="D120" i="10"/>
  <c r="G120" i="10"/>
  <c r="E120" i="10"/>
  <c r="H129" i="10"/>
  <c r="F129" i="10"/>
  <c r="D129" i="10"/>
  <c r="G129" i="10"/>
  <c r="E129" i="10"/>
  <c r="G127" i="10"/>
  <c r="E127" i="10"/>
  <c r="F127" i="10"/>
  <c r="D127" i="10"/>
  <c r="H127" i="10"/>
  <c r="H123" i="10"/>
  <c r="D123" i="10"/>
  <c r="G123" i="10"/>
  <c r="E123" i="10"/>
  <c r="F123" i="10"/>
  <c r="G119" i="10"/>
  <c r="H119" i="10"/>
  <c r="F119" i="10"/>
  <c r="D119" i="10"/>
  <c r="E119" i="10"/>
  <c r="D78" i="10"/>
  <c r="D77" i="10"/>
  <c r="L58" i="10"/>
  <c r="K58" i="10"/>
  <c r="K56" i="10"/>
  <c r="L56" i="10"/>
  <c r="K52" i="10"/>
  <c r="L52" i="10"/>
  <c r="K48" i="10"/>
  <c r="L48" i="10"/>
  <c r="L55" i="10"/>
  <c r="K55" i="10"/>
  <c r="L51" i="10"/>
  <c r="K51" i="10"/>
  <c r="L47" i="10"/>
  <c r="K47" i="10"/>
  <c r="L54" i="10"/>
  <c r="K54" i="10"/>
  <c r="L50" i="10"/>
  <c r="K50" i="10"/>
  <c r="L46" i="10"/>
  <c r="K46" i="10"/>
  <c r="K57" i="10"/>
  <c r="L57" i="10"/>
  <c r="K53" i="10"/>
  <c r="L53" i="10"/>
  <c r="K49" i="10"/>
  <c r="L49" i="10"/>
  <c r="L45" i="10"/>
  <c r="K45" i="10"/>
  <c r="D3" i="11"/>
  <c r="E3" i="11"/>
  <c r="F3" i="11"/>
  <c r="G3" i="11"/>
  <c r="H3" i="11"/>
  <c r="I3" i="11"/>
  <c r="J3" i="11"/>
  <c r="D4" i="11"/>
  <c r="E4" i="11"/>
  <c r="F4" i="11"/>
  <c r="G4" i="11"/>
  <c r="H4" i="11"/>
  <c r="I4" i="11"/>
  <c r="J4" i="11"/>
  <c r="D5" i="11"/>
  <c r="E5" i="11"/>
  <c r="F5" i="11"/>
  <c r="G5" i="11"/>
  <c r="H5" i="11"/>
  <c r="I5" i="11"/>
  <c r="J5" i="11"/>
  <c r="D6" i="11"/>
  <c r="E6" i="11"/>
  <c r="F6" i="11"/>
  <c r="G6" i="11"/>
  <c r="H6" i="11"/>
  <c r="I6" i="11"/>
  <c r="J6" i="11"/>
  <c r="D7" i="11"/>
  <c r="E7" i="11"/>
  <c r="F7" i="11"/>
  <c r="G7" i="11"/>
  <c r="H7" i="11"/>
  <c r="I7" i="11"/>
  <c r="J7" i="11"/>
  <c r="D8" i="11"/>
  <c r="E8" i="11"/>
  <c r="F8" i="11"/>
  <c r="G8" i="11"/>
  <c r="H8" i="11"/>
  <c r="I8" i="11"/>
  <c r="J8" i="11"/>
  <c r="D9" i="11"/>
  <c r="E9" i="11"/>
  <c r="F9" i="11"/>
  <c r="G9" i="11"/>
  <c r="H9" i="11"/>
  <c r="I9" i="11"/>
  <c r="J9" i="11"/>
  <c r="D10" i="11"/>
  <c r="E10" i="11"/>
  <c r="F10" i="11"/>
  <c r="G10" i="11"/>
  <c r="H10" i="11"/>
  <c r="I10" i="11"/>
  <c r="J10" i="11"/>
  <c r="D11" i="11"/>
  <c r="E11" i="11"/>
  <c r="F11" i="11"/>
  <c r="G11" i="11"/>
  <c r="H11" i="11"/>
  <c r="I11" i="11"/>
  <c r="J11" i="11"/>
  <c r="D12" i="11"/>
  <c r="E12" i="11"/>
  <c r="F12" i="11"/>
  <c r="G12" i="11"/>
  <c r="H12" i="11"/>
  <c r="I12" i="11"/>
  <c r="J12" i="11"/>
  <c r="D13" i="11"/>
  <c r="E13" i="11"/>
  <c r="F13" i="11"/>
  <c r="G13" i="11"/>
  <c r="H13" i="11"/>
  <c r="I13" i="11"/>
  <c r="J13" i="11"/>
  <c r="D14" i="11"/>
  <c r="E14" i="11"/>
  <c r="F14" i="11"/>
  <c r="G14" i="11"/>
  <c r="H14" i="11"/>
  <c r="I14" i="11"/>
  <c r="J14" i="11"/>
  <c r="D15" i="11"/>
  <c r="E15" i="11"/>
  <c r="F15" i="11"/>
  <c r="G15" i="11"/>
  <c r="H15" i="11"/>
  <c r="I15" i="11"/>
  <c r="J15" i="11"/>
  <c r="D16" i="11"/>
  <c r="E16" i="11"/>
  <c r="F16" i="11"/>
  <c r="G16" i="11"/>
  <c r="H16" i="11"/>
  <c r="I16" i="11"/>
  <c r="J16" i="11"/>
  <c r="D17" i="11"/>
  <c r="E17" i="11"/>
  <c r="F17" i="11"/>
  <c r="G17" i="11"/>
  <c r="H17" i="11"/>
  <c r="I17" i="11"/>
  <c r="J17" i="11"/>
  <c r="D18" i="11"/>
  <c r="E18" i="11"/>
  <c r="F18" i="11"/>
  <c r="G18" i="11"/>
  <c r="H18" i="11"/>
  <c r="I18" i="11"/>
  <c r="J18" i="11"/>
  <c r="D19" i="11"/>
  <c r="E19" i="11"/>
  <c r="F19" i="11"/>
  <c r="G19" i="11"/>
  <c r="H19" i="11"/>
  <c r="I19" i="11"/>
  <c r="J19" i="11"/>
  <c r="D20" i="11"/>
  <c r="E20" i="11"/>
  <c r="F20" i="11"/>
  <c r="G20" i="11"/>
  <c r="H20" i="11"/>
  <c r="I20" i="11"/>
  <c r="J20" i="11"/>
  <c r="D21" i="11"/>
  <c r="E21" i="11"/>
  <c r="F21" i="11"/>
  <c r="G21" i="11"/>
  <c r="H21" i="11"/>
  <c r="I21" i="11"/>
  <c r="J21" i="11"/>
  <c r="D22" i="11"/>
  <c r="E22" i="11"/>
  <c r="F22" i="11"/>
  <c r="G22" i="11"/>
  <c r="H22" i="11"/>
  <c r="I22" i="11"/>
  <c r="J22" i="11"/>
  <c r="D23" i="11"/>
  <c r="E23" i="11"/>
  <c r="F23" i="11"/>
  <c r="G23" i="11"/>
  <c r="H23" i="11"/>
  <c r="I23" i="11"/>
  <c r="J23" i="11"/>
  <c r="D24" i="11"/>
  <c r="E24" i="11"/>
  <c r="F24" i="11"/>
  <c r="G24" i="11"/>
  <c r="H24" i="11"/>
  <c r="I24" i="11"/>
  <c r="J24" i="11"/>
  <c r="D25" i="11"/>
  <c r="E25" i="11"/>
  <c r="F25" i="11"/>
  <c r="G25" i="11"/>
  <c r="H25" i="11"/>
  <c r="I25" i="11"/>
  <c r="J25" i="11"/>
  <c r="D26" i="11"/>
  <c r="E26" i="11"/>
  <c r="F26" i="11"/>
  <c r="G26" i="11"/>
  <c r="H26" i="11"/>
  <c r="I26" i="11"/>
  <c r="J26" i="11"/>
  <c r="D27" i="11"/>
  <c r="E27" i="11"/>
  <c r="F27" i="11"/>
  <c r="G27" i="11"/>
  <c r="H27" i="11"/>
  <c r="I27" i="11"/>
  <c r="J27" i="11"/>
  <c r="D28" i="11"/>
  <c r="E28" i="11"/>
  <c r="F28" i="11"/>
  <c r="G28" i="11"/>
  <c r="H28" i="11"/>
  <c r="I28" i="11"/>
  <c r="J28" i="1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B4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3" i="11"/>
  <c r="C3" i="10"/>
  <c r="D3" i="10"/>
  <c r="E3" i="10"/>
  <c r="F3" i="10"/>
  <c r="G3" i="10"/>
  <c r="H3" i="10"/>
  <c r="C4" i="10"/>
  <c r="D4" i="10"/>
  <c r="E4" i="10"/>
  <c r="F4" i="10"/>
  <c r="G4" i="10"/>
  <c r="H4" i="10"/>
  <c r="C5" i="10"/>
  <c r="D5" i="10"/>
  <c r="E5" i="10"/>
  <c r="F5" i="10"/>
  <c r="G5" i="10"/>
  <c r="H5" i="10"/>
  <c r="C6" i="10"/>
  <c r="D6" i="10"/>
  <c r="E6" i="10"/>
  <c r="F6" i="10"/>
  <c r="G6" i="10"/>
  <c r="H6" i="10"/>
  <c r="C7" i="10"/>
  <c r="D7" i="10"/>
  <c r="E7" i="10"/>
  <c r="F7" i="10"/>
  <c r="G7" i="10"/>
  <c r="H7" i="10"/>
  <c r="C8" i="10"/>
  <c r="D8" i="10"/>
  <c r="E8" i="10"/>
  <c r="F8" i="10"/>
  <c r="G8" i="10"/>
  <c r="H8" i="10"/>
  <c r="C9" i="10"/>
  <c r="D9" i="10"/>
  <c r="E9" i="10"/>
  <c r="F9" i="10"/>
  <c r="G9" i="10"/>
  <c r="H9" i="10"/>
  <c r="C10" i="10"/>
  <c r="D10" i="10"/>
  <c r="E10" i="10"/>
  <c r="F10" i="10"/>
  <c r="G10" i="10"/>
  <c r="H10" i="10"/>
  <c r="C11" i="10"/>
  <c r="D11" i="10"/>
  <c r="E11" i="10"/>
  <c r="F11" i="10"/>
  <c r="G11" i="10"/>
  <c r="H11" i="10"/>
  <c r="C12" i="10"/>
  <c r="D12" i="10"/>
  <c r="E12" i="10"/>
  <c r="F12" i="10"/>
  <c r="G12" i="10"/>
  <c r="H12" i="10"/>
  <c r="C13" i="10"/>
  <c r="D13" i="10"/>
  <c r="E13" i="10"/>
  <c r="F13" i="10"/>
  <c r="G13" i="10"/>
  <c r="H13" i="10"/>
  <c r="C14" i="10"/>
  <c r="D14" i="10"/>
  <c r="E14" i="10"/>
  <c r="F14" i="10"/>
  <c r="G14" i="10"/>
  <c r="H14" i="10"/>
  <c r="C15" i="10"/>
  <c r="D15" i="10"/>
  <c r="E15" i="10"/>
  <c r="F15" i="10"/>
  <c r="G15" i="10"/>
  <c r="H15" i="10"/>
  <c r="C16" i="10"/>
  <c r="D16" i="10"/>
  <c r="E16" i="10"/>
  <c r="F16" i="10"/>
  <c r="G16" i="10"/>
  <c r="H16" i="10"/>
  <c r="C17" i="10"/>
  <c r="D17" i="10"/>
  <c r="E17" i="10"/>
  <c r="F17" i="10"/>
  <c r="G17" i="10"/>
  <c r="H17" i="10"/>
  <c r="C18" i="10"/>
  <c r="D18" i="10"/>
  <c r="E18" i="10"/>
  <c r="F18" i="10"/>
  <c r="G18" i="10"/>
  <c r="H18" i="10"/>
  <c r="C19" i="10"/>
  <c r="D19" i="10"/>
  <c r="E19" i="10"/>
  <c r="F19" i="10"/>
  <c r="G19" i="10"/>
  <c r="H19" i="10"/>
  <c r="C20" i="10"/>
  <c r="D20" i="10"/>
  <c r="E20" i="10"/>
  <c r="F20" i="10"/>
  <c r="G20" i="10"/>
  <c r="H20" i="10"/>
  <c r="C21" i="10"/>
  <c r="D21" i="10"/>
  <c r="E21" i="10"/>
  <c r="F21" i="10"/>
  <c r="G21" i="10"/>
  <c r="H21" i="10"/>
  <c r="C22" i="10"/>
  <c r="D22" i="10"/>
  <c r="E22" i="10"/>
  <c r="F22" i="10"/>
  <c r="G22" i="10"/>
  <c r="H22" i="10"/>
  <c r="C23" i="10"/>
  <c r="D23" i="10"/>
  <c r="E23" i="10"/>
  <c r="F23" i="10"/>
  <c r="G23" i="10"/>
  <c r="H23" i="10"/>
  <c r="C24" i="10"/>
  <c r="D24" i="10"/>
  <c r="E24" i="10"/>
  <c r="F24" i="10"/>
  <c r="G24" i="10"/>
  <c r="H24" i="10"/>
  <c r="C25" i="10"/>
  <c r="D25" i="10"/>
  <c r="E25" i="10"/>
  <c r="F25" i="10"/>
  <c r="G25" i="10"/>
  <c r="H25" i="10"/>
  <c r="C26" i="10"/>
  <c r="D26" i="10"/>
  <c r="E26" i="10"/>
  <c r="F26" i="10"/>
  <c r="G26" i="10"/>
  <c r="H26" i="10"/>
  <c r="C27" i="10"/>
  <c r="D27" i="10"/>
  <c r="E27" i="10"/>
  <c r="F27" i="10"/>
  <c r="G27" i="10"/>
  <c r="H27" i="10"/>
  <c r="C28" i="10"/>
  <c r="D28" i="10"/>
  <c r="E28" i="10"/>
  <c r="F28" i="10"/>
  <c r="G28" i="10"/>
  <c r="H28" i="10"/>
  <c r="C29" i="10"/>
  <c r="C45" i="10" s="1"/>
  <c r="D29" i="10"/>
  <c r="D45" i="10" s="1"/>
  <c r="E29" i="10"/>
  <c r="E45" i="10" s="1"/>
  <c r="F29" i="10"/>
  <c r="F45" i="10" s="1"/>
  <c r="G29" i="10"/>
  <c r="G45" i="10" s="1"/>
  <c r="H29" i="10"/>
  <c r="H45" i="10" s="1"/>
  <c r="C30" i="10"/>
  <c r="C46" i="10" s="1"/>
  <c r="D30" i="10"/>
  <c r="D46" i="10" s="1"/>
  <c r="E30" i="10"/>
  <c r="E46" i="10" s="1"/>
  <c r="F30" i="10"/>
  <c r="F46" i="10" s="1"/>
  <c r="G30" i="10"/>
  <c r="G46" i="10" s="1"/>
  <c r="H30" i="10"/>
  <c r="H46" i="10" s="1"/>
  <c r="C31" i="10"/>
  <c r="C47" i="10" s="1"/>
  <c r="C64" i="10" s="1"/>
  <c r="D31" i="10"/>
  <c r="D47" i="10" s="1"/>
  <c r="D64" i="10" s="1"/>
  <c r="E31" i="10"/>
  <c r="E47" i="10" s="1"/>
  <c r="E64" i="10" s="1"/>
  <c r="F31" i="10"/>
  <c r="F47" i="10" s="1"/>
  <c r="F64" i="10" s="1"/>
  <c r="G31" i="10"/>
  <c r="G47" i="10" s="1"/>
  <c r="G64" i="10" s="1"/>
  <c r="H31" i="10"/>
  <c r="H47" i="10" s="1"/>
  <c r="H64" i="10" s="1"/>
  <c r="C32" i="10"/>
  <c r="C48" i="10" s="1"/>
  <c r="D32" i="10"/>
  <c r="D48" i="10" s="1"/>
  <c r="E32" i="10"/>
  <c r="E48" i="10" s="1"/>
  <c r="F32" i="10"/>
  <c r="F48" i="10" s="1"/>
  <c r="G32" i="10"/>
  <c r="G48" i="10" s="1"/>
  <c r="H32" i="10"/>
  <c r="H48" i="10" s="1"/>
  <c r="C33" i="10"/>
  <c r="C49" i="10" s="1"/>
  <c r="D33" i="10"/>
  <c r="D49" i="10" s="1"/>
  <c r="E33" i="10"/>
  <c r="E49" i="10" s="1"/>
  <c r="F33" i="10"/>
  <c r="F49" i="10" s="1"/>
  <c r="G33" i="10"/>
  <c r="G49" i="10" s="1"/>
  <c r="H33" i="10"/>
  <c r="H49" i="10" s="1"/>
  <c r="C34" i="10"/>
  <c r="C50" i="10" s="1"/>
  <c r="D34" i="10"/>
  <c r="D50" i="10" s="1"/>
  <c r="E34" i="10"/>
  <c r="E50" i="10" s="1"/>
  <c r="F34" i="10"/>
  <c r="F50" i="10" s="1"/>
  <c r="G34" i="10"/>
  <c r="G50" i="10" s="1"/>
  <c r="H34" i="10"/>
  <c r="H50" i="10" s="1"/>
  <c r="C35" i="10"/>
  <c r="C51" i="10" s="1"/>
  <c r="D35" i="10"/>
  <c r="D51" i="10" s="1"/>
  <c r="E35" i="10"/>
  <c r="E51" i="10" s="1"/>
  <c r="F35" i="10"/>
  <c r="F51" i="10" s="1"/>
  <c r="G35" i="10"/>
  <c r="G51" i="10" s="1"/>
  <c r="H35" i="10"/>
  <c r="H51" i="10" s="1"/>
  <c r="C36" i="10"/>
  <c r="C52" i="10" s="1"/>
  <c r="D36" i="10"/>
  <c r="D52" i="10" s="1"/>
  <c r="E36" i="10"/>
  <c r="E52" i="10" s="1"/>
  <c r="F36" i="10"/>
  <c r="F52" i="10" s="1"/>
  <c r="G36" i="10"/>
  <c r="G52" i="10" s="1"/>
  <c r="H36" i="10"/>
  <c r="H52" i="10" s="1"/>
  <c r="C37" i="10"/>
  <c r="C53" i="10" s="1"/>
  <c r="D37" i="10"/>
  <c r="D53" i="10" s="1"/>
  <c r="E37" i="10"/>
  <c r="E53" i="10" s="1"/>
  <c r="F37" i="10"/>
  <c r="F53" i="10" s="1"/>
  <c r="G37" i="10"/>
  <c r="G53" i="10" s="1"/>
  <c r="H37" i="10"/>
  <c r="H53" i="10" s="1"/>
  <c r="C38" i="10"/>
  <c r="C54" i="10" s="1"/>
  <c r="D38" i="10"/>
  <c r="D54" i="10" s="1"/>
  <c r="E38" i="10"/>
  <c r="E54" i="10" s="1"/>
  <c r="F38" i="10"/>
  <c r="F54" i="10" s="1"/>
  <c r="G38" i="10"/>
  <c r="G54" i="10" s="1"/>
  <c r="H38" i="10"/>
  <c r="H54" i="10" s="1"/>
  <c r="C39" i="10"/>
  <c r="C55" i="10" s="1"/>
  <c r="D39" i="10"/>
  <c r="D55" i="10" s="1"/>
  <c r="E39" i="10"/>
  <c r="E55" i="10" s="1"/>
  <c r="F39" i="10"/>
  <c r="F55" i="10" s="1"/>
  <c r="G39" i="10"/>
  <c r="G55" i="10" s="1"/>
  <c r="H39" i="10"/>
  <c r="H55" i="10" s="1"/>
  <c r="C40" i="10"/>
  <c r="C56" i="10" s="1"/>
  <c r="D40" i="10"/>
  <c r="D56" i="10" s="1"/>
  <c r="E40" i="10"/>
  <c r="E56" i="10" s="1"/>
  <c r="F40" i="10"/>
  <c r="F56" i="10" s="1"/>
  <c r="G40" i="10"/>
  <c r="G56" i="10" s="1"/>
  <c r="H40" i="10"/>
  <c r="H56" i="10" s="1"/>
  <c r="C41" i="10"/>
  <c r="C57" i="10" s="1"/>
  <c r="D41" i="10"/>
  <c r="D57" i="10" s="1"/>
  <c r="E41" i="10"/>
  <c r="E57" i="10" s="1"/>
  <c r="F41" i="10"/>
  <c r="F57" i="10" s="1"/>
  <c r="G41" i="10"/>
  <c r="G57" i="10" s="1"/>
  <c r="H41" i="10"/>
  <c r="H57" i="10" s="1"/>
  <c r="C42" i="10"/>
  <c r="C58" i="10" s="1"/>
  <c r="D42" i="10"/>
  <c r="D58" i="10" s="1"/>
  <c r="E42" i="10"/>
  <c r="E58" i="10" s="1"/>
  <c r="F42" i="10"/>
  <c r="F58" i="10" s="1"/>
  <c r="G42" i="10"/>
  <c r="G58" i="10" s="1"/>
  <c r="H42" i="10"/>
  <c r="H58" i="10" s="1"/>
  <c r="B4" i="10"/>
  <c r="B5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45" i="10" s="1"/>
  <c r="B30" i="10"/>
  <c r="B46" i="10" s="1"/>
  <c r="B31" i="10"/>
  <c r="B47" i="10" s="1"/>
  <c r="B64" i="10" s="1"/>
  <c r="B32" i="10"/>
  <c r="B48" i="10" s="1"/>
  <c r="B33" i="10"/>
  <c r="B49" i="10" s="1"/>
  <c r="B34" i="10"/>
  <c r="B50" i="10" s="1"/>
  <c r="B35" i="10"/>
  <c r="B51" i="10" s="1"/>
  <c r="B36" i="10"/>
  <c r="B52" i="10" s="1"/>
  <c r="B37" i="10"/>
  <c r="B53" i="10" s="1"/>
  <c r="B38" i="10"/>
  <c r="B54" i="10" s="1"/>
  <c r="B39" i="10"/>
  <c r="B55" i="10" s="1"/>
  <c r="B40" i="10"/>
  <c r="B56" i="10" s="1"/>
  <c r="B41" i="10"/>
  <c r="B57" i="10" s="1"/>
  <c r="B42" i="10"/>
  <c r="B58" i="10" s="1"/>
  <c r="B3" i="10"/>
  <c r="M53" i="10" l="1"/>
  <c r="M48" i="10"/>
  <c r="M56" i="10"/>
  <c r="D81" i="10"/>
  <c r="D90" i="10"/>
  <c r="G77" i="10"/>
  <c r="D91" i="10"/>
  <c r="D82" i="10"/>
  <c r="G78" i="10"/>
  <c r="D79" i="10"/>
  <c r="M49" i="10"/>
  <c r="M57" i="10"/>
  <c r="M52" i="10"/>
  <c r="M45" i="10"/>
  <c r="M46" i="10"/>
  <c r="M54" i="10"/>
  <c r="M51" i="10"/>
  <c r="M50" i="10"/>
  <c r="M47" i="10"/>
  <c r="M55" i="10"/>
  <c r="M58" i="10"/>
  <c r="H26" i="1"/>
  <c r="H27" i="1"/>
  <c r="H28" i="1"/>
  <c r="H16" i="1"/>
  <c r="H17" i="1"/>
  <c r="H18" i="1"/>
  <c r="H19" i="1"/>
  <c r="H20" i="1"/>
  <c r="H21" i="1"/>
  <c r="H22" i="1"/>
  <c r="H23" i="1"/>
  <c r="H24" i="1"/>
  <c r="H25" i="1"/>
  <c r="H4" i="1"/>
  <c r="H5" i="1"/>
  <c r="H6" i="1"/>
  <c r="H7" i="1"/>
  <c r="H8" i="1"/>
  <c r="H9" i="1"/>
  <c r="H10" i="1"/>
  <c r="H11" i="1"/>
  <c r="H12" i="1"/>
  <c r="H13" i="1"/>
  <c r="H14" i="1"/>
  <c r="H15" i="1"/>
  <c r="H3" i="1"/>
  <c r="G79" i="10" l="1"/>
  <c r="L77" i="10" s="1"/>
  <c r="D103" i="10"/>
  <c r="G103" i="10" s="1"/>
  <c r="G90" i="10"/>
  <c r="G91" i="10"/>
  <c r="D104" i="10"/>
  <c r="D92" i="10"/>
  <c r="D86" i="10"/>
  <c r="D95" i="10"/>
  <c r="D83" i="10"/>
  <c r="G82" i="10"/>
  <c r="D94" i="10"/>
  <c r="D85" i="10"/>
  <c r="G81" i="10"/>
  <c r="G83" i="10" l="1"/>
  <c r="K77" i="10" s="1"/>
  <c r="D98" i="10"/>
  <c r="G85" i="10"/>
  <c r="D108" i="10"/>
  <c r="D96" i="10"/>
  <c r="G95" i="10"/>
  <c r="G92" i="10"/>
  <c r="L78" i="10" s="1"/>
  <c r="D107" i="10"/>
  <c r="G107" i="10" s="1"/>
  <c r="G94" i="10"/>
  <c r="D87" i="10"/>
  <c r="D99" i="10"/>
  <c r="G86" i="10"/>
  <c r="D105" i="10"/>
  <c r="G104" i="10"/>
  <c r="G105" i="10" s="1"/>
  <c r="L79" i="10" s="1"/>
  <c r="G87" i="10" l="1"/>
  <c r="J77" i="10" s="1"/>
  <c r="D109" i="10"/>
  <c r="G108" i="10"/>
  <c r="G109" i="10" s="1"/>
  <c r="K79" i="10" s="1"/>
  <c r="D112" i="10"/>
  <c r="D100" i="10"/>
  <c r="G99" i="10"/>
  <c r="G96" i="10"/>
  <c r="K78" i="10" s="1"/>
  <c r="D111" i="10"/>
  <c r="G111" i="10" s="1"/>
  <c r="G98" i="10"/>
  <c r="G100" i="10" l="1"/>
  <c r="J78" i="10" s="1"/>
  <c r="D113" i="10"/>
  <c r="G112" i="10"/>
  <c r="G113" i="10" s="1"/>
  <c r="J79" i="10" s="1"/>
</calcChain>
</file>

<file path=xl/sharedStrings.xml><?xml version="1.0" encoding="utf-8"?>
<sst xmlns="http://schemas.openxmlformats.org/spreadsheetml/2006/main" count="239" uniqueCount="130">
  <si>
    <t>Year</t>
  </si>
  <si>
    <t>Actual</t>
  </si>
  <si>
    <t>Pred</t>
  </si>
  <si>
    <t>Upper</t>
  </si>
  <si>
    <t>Lower</t>
  </si>
  <si>
    <t>Sigma</t>
  </si>
  <si>
    <t>CONST</t>
  </si>
  <si>
    <t>Mx_TmpDay</t>
  </si>
  <si>
    <t>CDHprior2</t>
  </si>
  <si>
    <t>SumKW_savings_per_customer</t>
  </si>
  <si>
    <t>CPI_Energy_3mos_SPK</t>
  </si>
  <si>
    <t>Disp_INCperHH</t>
  </si>
  <si>
    <t>Year_2005</t>
  </si>
  <si>
    <t>X-Missing</t>
  </si>
  <si>
    <t>Variable</t>
  </si>
  <si>
    <t>Coefficient</t>
  </si>
  <si>
    <t>Mean</t>
  </si>
  <si>
    <t>Elast</t>
  </si>
  <si>
    <t>Units</t>
  </si>
  <si>
    <t>Definition</t>
  </si>
  <si>
    <t>Resid</t>
  </si>
  <si>
    <t>%Resid</t>
  </si>
  <si>
    <t>StdResid</t>
  </si>
  <si>
    <t>Model Statistics</t>
  </si>
  <si>
    <t>Forecast Statistics</t>
  </si>
  <si>
    <t>Iterations</t>
  </si>
  <si>
    <t>Forecast Observations</t>
  </si>
  <si>
    <t>Adjusted Observations</t>
  </si>
  <si>
    <t>Mean Abs. Dev. (MAD)</t>
  </si>
  <si>
    <t>Deg. of Freedom for Error</t>
  </si>
  <si>
    <t>Mean Abs. % Err. (MAPE)</t>
  </si>
  <si>
    <t>R-Squared</t>
  </si>
  <si>
    <t>Avg. Forecast Error</t>
  </si>
  <si>
    <t>Adjusted R-Squared</t>
  </si>
  <si>
    <t>Mean % Error</t>
  </si>
  <si>
    <t>AIC</t>
  </si>
  <si>
    <t>Root Mean-Square Error</t>
  </si>
  <si>
    <t>BIC</t>
  </si>
  <si>
    <t>Theil's Inequality Coefficient</t>
  </si>
  <si>
    <t>F-Statistic</t>
  </si>
  <si>
    <t>-- Bias Proportion</t>
  </si>
  <si>
    <t>Prob (F-Statistic)</t>
  </si>
  <si>
    <t>-- Variance Proportion</t>
  </si>
  <si>
    <t>Log-Likelihood</t>
  </si>
  <si>
    <t>-- Covariance Proportion</t>
  </si>
  <si>
    <t>Model Sum of Squares</t>
  </si>
  <si>
    <t>Sum of Squared Errors</t>
  </si>
  <si>
    <t>Mean Squared Error</t>
  </si>
  <si>
    <t>Std. Error of Regression</t>
  </si>
  <si>
    <t>Durbin-Watson Statistic</t>
  </si>
  <si>
    <t>Durbin-H Statistic</t>
  </si>
  <si>
    <t>#NA</t>
  </si>
  <si>
    <t>Ljung-Box Statistic</t>
  </si>
  <si>
    <t>Prob (Ljung-Box)</t>
  </si>
  <si>
    <t>Skewness</t>
  </si>
  <si>
    <t>Kurtosis</t>
  </si>
  <si>
    <t>Jarque-Bera</t>
  </si>
  <si>
    <t>Prob (Jarque-Bera)</t>
  </si>
  <si>
    <t>StdErr</t>
  </si>
  <si>
    <t>T-Stat</t>
  </si>
  <si>
    <t>P-Value</t>
  </si>
  <si>
    <t>Constant term</t>
  </si>
  <si>
    <t>Summer_Table.Mx_TmpDay</t>
  </si>
  <si>
    <t>Summer_Table.CDHprior2</t>
  </si>
  <si>
    <t>LT_Inputs_Dec2016.SumKW_savings_per_customer</t>
  </si>
  <si>
    <t>LT_Inputs_Dec2016.CPI_Energy_3mos_SPK</t>
  </si>
  <si>
    <t>LT_Inputs_Dec2016.Disp_INCperHH</t>
  </si>
  <si>
    <t>Trans1.Year_2005</t>
  </si>
  <si>
    <t>SPK_upc</t>
  </si>
  <si>
    <t>Count</t>
  </si>
  <si>
    <t>StdDev</t>
  </si>
  <si>
    <t>Min</t>
  </si>
  <si>
    <t>Max</t>
  </si>
  <si>
    <t>Probability</t>
  </si>
  <si>
    <t>CorrYX</t>
  </si>
  <si>
    <t>XMissing</t>
  </si>
  <si>
    <t>YMissing</t>
  </si>
  <si>
    <t xml:space="preserve"> 0.89717  1.99240</t>
  </si>
  <si>
    <t>MW Impact</t>
  </si>
  <si>
    <t>Customers</t>
  </si>
  <si>
    <t>Diff in Coeff</t>
  </si>
  <si>
    <t>Difference in Coefficients</t>
  </si>
  <si>
    <t>Percent Difference</t>
  </si>
  <si>
    <t>Original Model Coeff</t>
  </si>
  <si>
    <t>Updated Model Coeff</t>
  </si>
  <si>
    <t>2019 Impact</t>
  </si>
  <si>
    <t>Difference in Forecasts for 2019</t>
  </si>
  <si>
    <t>Original</t>
  </si>
  <si>
    <t>Revised</t>
  </si>
  <si>
    <t>Difference</t>
  </si>
  <si>
    <t>Larger Coeff</t>
  </si>
  <si>
    <t>Lower forecast</t>
  </si>
  <si>
    <t>Lower rebound</t>
  </si>
  <si>
    <t>Smaller Coeff</t>
  </si>
  <si>
    <t>Same forecast</t>
  </si>
  <si>
    <t>CPIE</t>
  </si>
  <si>
    <t>Only CPIE changes</t>
  </si>
  <si>
    <t>Only Coefficient changes</t>
  </si>
  <si>
    <t>Disp Incper HH</t>
  </si>
  <si>
    <t>Only Income changes</t>
  </si>
  <si>
    <t>Codes &amp; Standards</t>
  </si>
  <si>
    <t>Only Codes &amp; Standards changes</t>
  </si>
  <si>
    <t>CPI for Energy</t>
  </si>
  <si>
    <t>Summary of Impacts</t>
  </si>
  <si>
    <t>Disposable HH Income</t>
  </si>
  <si>
    <t>Variable Fcst</t>
  </si>
  <si>
    <t>Total Impact</t>
  </si>
  <si>
    <t>Breakdown of peak impact by updated input for 2019</t>
  </si>
  <si>
    <t>Max Temp</t>
  </si>
  <si>
    <t>CDH Buildup</t>
  </si>
  <si>
    <t>Disp HH Income</t>
  </si>
  <si>
    <t>MW Impact From change in Model Inputs from Oct Sensitivity</t>
  </si>
  <si>
    <t>Oct Sens</t>
  </si>
  <si>
    <t>Dec Update</t>
  </si>
  <si>
    <t>2017 - 2026 Average Growth</t>
  </si>
  <si>
    <t>Annual Growth Rates</t>
  </si>
  <si>
    <t>2016 TYSP</t>
  </si>
  <si>
    <t>Comparison with 2016 TYSP</t>
  </si>
  <si>
    <t>DBCEC 003490</t>
  </si>
  <si>
    <t>DBCEC 003491</t>
  </si>
  <si>
    <t>DBCEC 003492</t>
  </si>
  <si>
    <t>DBCEC 003493</t>
  </si>
  <si>
    <t>DBCEC 003494</t>
  </si>
  <si>
    <t>DBCEC 003495</t>
  </si>
  <si>
    <t>DBCEC 003496</t>
  </si>
  <si>
    <t>DBCEC 003497</t>
  </si>
  <si>
    <t>DBCEC 003498</t>
  </si>
  <si>
    <t>DBCEC 003499</t>
  </si>
  <si>
    <t>DBCEC 003500</t>
  </si>
  <si>
    <t>DBCEC 003501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</si>
</sst>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3" formatCode="_(* #,##0.00_);_(* \(#,##0.00\);_(* &quot;-&quot;??_);_(@_)"/>
    <numFmt numFmtId="164" formatCode="#,##0.00000000000;\-#,##0.00000000000"/>
    <numFmt numFmtId="165" formatCode="0.000;\-0.000"/>
    <numFmt numFmtId="166" formatCode="0.00%;\-0.00%"/>
    <numFmt numFmtId="167" formatCode="0;\-0"/>
    <numFmt numFmtId="168" formatCode="#,##0.0000000000;\-#,##0.0000000000"/>
    <numFmt numFmtId="169" formatCode="0.0000;\-0.0000"/>
    <numFmt numFmtId="170" formatCode="#,##0.00000000;\-#,##0.00000000"/>
    <numFmt numFmtId="171" formatCode="0.00;\-0.00"/>
    <numFmt numFmtId="172" formatCode="0.0;\-0.0"/>
    <numFmt numFmtId="173" formatCode="#,##0.000"/>
    <numFmt numFmtId="174" formatCode="#,##0.000;\-#,##0.000"/>
    <numFmt numFmtId="175" formatCode="_(* #,##0.000_);_(* \(#,##0.000\);_(* &quot;-&quot;??_);_(@_)"/>
    <numFmt numFmtId="176" formatCode="#,##0.000_);\(#,##0.000\)"/>
    <numFmt numFmtId="177" formatCode="0.0%"/>
    <numFmt numFmtId="178" formatCode="#,##0.00000;\-#,##0.00000"/>
    <numFmt numFmtId="179" formatCode="0.00000"/>
    <numFmt numFmtId="180" formatCode="_(* #,##0.0000_);_(* \(#,##0.0000\);_(* &quot;-&quot;??_);_(@_)"/>
    <numFmt numFmtId="181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 Unicode MS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A6CAF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0" fillId="0" borderId="0" xfId="0" applyNumberFormat="1"/>
    <xf numFmtId="164" fontId="0" fillId="0" borderId="0" xfId="0" applyNumberFormat="1"/>
    <xf numFmtId="0" fontId="0" fillId="2" borderId="0" xfId="0" applyFill="1"/>
    <xf numFmtId="0" fontId="0" fillId="2" borderId="1" xfId="0" applyFill="1" applyBorder="1" applyAlignment="1">
      <alignment horizontal="center"/>
    </xf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170" fontId="0" fillId="0" borderId="0" xfId="0" applyNumberFormat="1"/>
    <xf numFmtId="171" fontId="0" fillId="0" borderId="0" xfId="0" applyNumberFormat="1"/>
    <xf numFmtId="0" fontId="0" fillId="2" borderId="1" xfId="0" applyNumberFormat="1" applyFill="1" applyBorder="1" applyAlignment="1">
      <alignment horizontal="center"/>
    </xf>
    <xf numFmtId="172" fontId="0" fillId="0" borderId="0" xfId="0" applyNumberFormat="1"/>
    <xf numFmtId="11" fontId="0" fillId="0" borderId="0" xfId="0" applyNumberFormat="1"/>
    <xf numFmtId="173" fontId="0" fillId="0" borderId="0" xfId="0" applyNumberFormat="1"/>
    <xf numFmtId="10" fontId="0" fillId="0" borderId="0" xfId="2" applyNumberFormat="1" applyFont="1"/>
    <xf numFmtId="174" fontId="0" fillId="0" borderId="0" xfId="0" applyNumberFormat="1"/>
    <xf numFmtId="0" fontId="0" fillId="0" borderId="2" xfId="0" applyNumberFormat="1" applyBorder="1"/>
    <xf numFmtId="174" fontId="0" fillId="0" borderId="2" xfId="0" applyNumberFormat="1" applyBorder="1"/>
    <xf numFmtId="175" fontId="0" fillId="0" borderId="0" xfId="1" applyNumberFormat="1" applyFont="1"/>
    <xf numFmtId="176" fontId="0" fillId="0" borderId="0" xfId="1" applyNumberFormat="1" applyFont="1"/>
    <xf numFmtId="0" fontId="2" fillId="0" borderId="0" xfId="0" applyFont="1"/>
    <xf numFmtId="3" fontId="0" fillId="0" borderId="0" xfId="0" applyNumberFormat="1"/>
    <xf numFmtId="177" fontId="0" fillId="0" borderId="0" xfId="2" applyNumberFormat="1" applyFont="1"/>
    <xf numFmtId="0" fontId="0" fillId="2" borderId="3" xfId="0" applyFill="1" applyBorder="1" applyAlignment="1">
      <alignment horizontal="center"/>
    </xf>
    <xf numFmtId="0" fontId="0" fillId="0" borderId="0" xfId="0" quotePrefix="1" applyAlignment="1">
      <alignment horizontal="left"/>
    </xf>
    <xf numFmtId="10" fontId="0" fillId="0" borderId="0" xfId="2" applyNumberFormat="1" applyFont="1" applyAlignment="1">
      <alignment horizontal="center"/>
    </xf>
    <xf numFmtId="0" fontId="0" fillId="0" borderId="0" xfId="0" applyAlignment="1">
      <alignment horizontal="left"/>
    </xf>
    <xf numFmtId="0" fontId="0" fillId="2" borderId="1" xfId="0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10" fontId="0" fillId="0" borderId="0" xfId="0" applyNumberFormat="1"/>
    <xf numFmtId="180" fontId="0" fillId="0" borderId="0" xfId="1" applyNumberFormat="1" applyFont="1"/>
    <xf numFmtId="0" fontId="0" fillId="0" borderId="0" xfId="0" applyAlignment="1">
      <alignment horizontal="center"/>
    </xf>
    <xf numFmtId="178" fontId="0" fillId="0" borderId="0" xfId="0" applyNumberFormat="1" applyAlignment="1">
      <alignment horizontal="center"/>
    </xf>
    <xf numFmtId="177" fontId="0" fillId="0" borderId="0" xfId="2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79" fontId="0" fillId="0" borderId="0" xfId="0" applyNumberFormat="1" applyAlignment="1">
      <alignment horizontal="center"/>
    </xf>
    <xf numFmtId="0" fontId="0" fillId="0" borderId="4" xfId="0" applyBorder="1"/>
    <xf numFmtId="0" fontId="0" fillId="0" borderId="5" xfId="0" quotePrefix="1" applyBorder="1" applyAlignment="1">
      <alignment horizontal="left"/>
    </xf>
    <xf numFmtId="0" fontId="0" fillId="0" borderId="5" xfId="0" applyBorder="1"/>
    <xf numFmtId="0" fontId="0" fillId="0" borderId="6" xfId="0" applyBorder="1"/>
    <xf numFmtId="3" fontId="0" fillId="0" borderId="3" xfId="0" applyNumberFormat="1" applyBorder="1"/>
    <xf numFmtId="178" fontId="0" fillId="0" borderId="0" xfId="0" applyNumberFormat="1" applyBorder="1"/>
    <xf numFmtId="0" fontId="0" fillId="0" borderId="0" xfId="0" applyBorder="1"/>
    <xf numFmtId="181" fontId="0" fillId="0" borderId="7" xfId="1" applyNumberFormat="1" applyFont="1" applyBorder="1"/>
    <xf numFmtId="177" fontId="0" fillId="0" borderId="3" xfId="2" applyNumberFormat="1" applyFont="1" applyBorder="1"/>
    <xf numFmtId="177" fontId="0" fillId="0" borderId="0" xfId="2" applyNumberFormat="1" applyFont="1" applyBorder="1"/>
    <xf numFmtId="181" fontId="0" fillId="0" borderId="7" xfId="0" applyNumberFormat="1" applyBorder="1"/>
    <xf numFmtId="0" fontId="0" fillId="0" borderId="3" xfId="0" applyBorder="1"/>
    <xf numFmtId="0" fontId="0" fillId="0" borderId="7" xfId="0" applyBorder="1"/>
    <xf numFmtId="10" fontId="0" fillId="0" borderId="3" xfId="0" applyNumberFormat="1" applyBorder="1"/>
    <xf numFmtId="177" fontId="0" fillId="0" borderId="8" xfId="2" applyNumberFormat="1" applyFont="1" applyBorder="1"/>
    <xf numFmtId="177" fontId="0" fillId="0" borderId="2" xfId="2" applyNumberFormat="1" applyFont="1" applyBorder="1"/>
    <xf numFmtId="181" fontId="0" fillId="0" borderId="9" xfId="0" applyNumberFormat="1" applyBorder="1"/>
    <xf numFmtId="2" fontId="0" fillId="0" borderId="0" xfId="0" applyNumberFormat="1" applyBorder="1"/>
    <xf numFmtId="179" fontId="0" fillId="0" borderId="0" xfId="0" applyNumberFormat="1" applyBorder="1"/>
    <xf numFmtId="10" fontId="0" fillId="0" borderId="0" xfId="2" applyNumberFormat="1" applyFont="1" applyBorder="1"/>
    <xf numFmtId="0" fontId="0" fillId="0" borderId="3" xfId="0" quotePrefix="1" applyBorder="1" applyAlignment="1">
      <alignment horizontal="left"/>
    </xf>
    <xf numFmtId="0" fontId="3" fillId="0" borderId="0" xfId="0" applyFont="1"/>
    <xf numFmtId="37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quotePrefix="1" applyFont="1" applyAlignment="1">
      <alignment horizontal="left"/>
    </xf>
    <xf numFmtId="0" fontId="3" fillId="0" borderId="0" xfId="0" quotePrefix="1" applyFont="1" applyAlignment="1">
      <alignment horizontal="center"/>
    </xf>
    <xf numFmtId="0" fontId="3" fillId="0" borderId="0" xfId="0" applyFont="1" applyAlignment="1"/>
    <xf numFmtId="177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quotePrefix="1" applyFont="1" applyAlignment="1">
      <alignment horizontal="center"/>
    </xf>
    <xf numFmtId="0" fontId="0" fillId="0" borderId="0" xfId="0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YHat!$A$29:$A$42</c:f>
              <c:numCache>
                <c:formatCode>General</c:formatCode>
                <c:ptCount val="1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</c:numCache>
            </c:numRef>
          </c:cat>
          <c:val>
            <c:numRef>
              <c:f>YHat!$H$29:$H$42</c:f>
              <c:numCache>
                <c:formatCode>0.00%</c:formatCode>
                <c:ptCount val="14"/>
                <c:pt idx="0">
                  <c:v>7.1676096465433936E-4</c:v>
                </c:pt>
                <c:pt idx="1">
                  <c:v>-1.3278342455502745E-4</c:v>
                </c:pt>
                <c:pt idx="2">
                  <c:v>-1.1498514679905147E-3</c:v>
                </c:pt>
                <c:pt idx="3">
                  <c:v>-3.4497268596841435E-3</c:v>
                </c:pt>
                <c:pt idx="4">
                  <c:v>8.5347814758085505E-4</c:v>
                </c:pt>
                <c:pt idx="5">
                  <c:v>8.0747694673699577E-4</c:v>
                </c:pt>
                <c:pt idx="6">
                  <c:v>1.6207307485340827E-3</c:v>
                </c:pt>
                <c:pt idx="7">
                  <c:v>3.9786563519157436E-3</c:v>
                </c:pt>
                <c:pt idx="8">
                  <c:v>4.9554614456650548E-3</c:v>
                </c:pt>
                <c:pt idx="9">
                  <c:v>4.6706789142094696E-3</c:v>
                </c:pt>
                <c:pt idx="10">
                  <c:v>3.7727766516293393E-4</c:v>
                </c:pt>
                <c:pt idx="11">
                  <c:v>-3.4166303552075616E-3</c:v>
                </c:pt>
                <c:pt idx="12">
                  <c:v>-3.5344579539258181E-3</c:v>
                </c:pt>
                <c:pt idx="13">
                  <c:v>-3.7754542158333626E-3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7309312"/>
        <c:axId val="238583808"/>
      </c:barChart>
      <c:catAx>
        <c:axId val="237309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2700000"/>
          <a:lstStyle/>
          <a:p>
            <a:pPr>
              <a:defRPr/>
            </a:pPr>
            <a:endParaRPr lang="en-US"/>
          </a:p>
        </c:txPr>
        <c:crossAx val="238583808"/>
        <c:crosses val="autoZero"/>
        <c:auto val="1"/>
        <c:lblAlgn val="ctr"/>
        <c:lblOffset val="100"/>
        <c:noMultiLvlLbl val="0"/>
      </c:catAx>
      <c:valAx>
        <c:axId val="238583808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237309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338137</xdr:colOff>
      <xdr:row>20</xdr:row>
      <xdr:rowOff>176212</xdr:rowOff>
    </xdr:from>
    <xdr:to>
      <xdr:col>16</xdr:col>
      <xdr:colOff>33337</xdr:colOff>
      <xdr:row>35</xdr:row>
      <xdr:rowOff>61912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ummer_Peak_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Load_Forecasting_Group/2016%20Update/Peak%20and%20Energy%202017%20TYSP%20Dec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oad_Forecasting_Group/2015%20Update/Models/Peak%20Models/Summer_Peak_2016_TYSP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Stat"/>
      <sheetName val="Corr"/>
      <sheetName val="Coef"/>
      <sheetName val="MStat"/>
      <sheetName val="Err"/>
      <sheetName val="Elas"/>
      <sheetName val="BX"/>
      <sheetName val="YHat"/>
      <sheetName val="Summer Peak"/>
      <sheetName val="Summer Peak_WN"/>
    </sheetNames>
    <sheetDataSet>
      <sheetData sheetId="0">
        <row r="2">
          <cell r="B2">
            <v>4.3772495016719102</v>
          </cell>
          <cell r="C2">
            <v>92</v>
          </cell>
          <cell r="D2">
            <v>272</v>
          </cell>
          <cell r="E2">
            <v>0</v>
          </cell>
          <cell r="F2">
            <v>101.04600000000001</v>
          </cell>
          <cell r="G2">
            <v>65.562132802214904</v>
          </cell>
          <cell r="H2">
            <v>0</v>
          </cell>
          <cell r="I2">
            <v>0</v>
          </cell>
          <cell r="J2">
            <v>0</v>
          </cell>
        </row>
        <row r="3">
          <cell r="B3">
            <v>4.4681305128295499</v>
          </cell>
          <cell r="C3">
            <v>91</v>
          </cell>
          <cell r="D3">
            <v>274</v>
          </cell>
          <cell r="E3">
            <v>0</v>
          </cell>
          <cell r="F3">
            <v>102.687</v>
          </cell>
          <cell r="G3">
            <v>66.436807498905907</v>
          </cell>
          <cell r="H3">
            <v>0</v>
          </cell>
          <cell r="I3">
            <v>0</v>
          </cell>
          <cell r="J3">
            <v>0</v>
          </cell>
        </row>
        <row r="4">
          <cell r="B4">
            <v>4.5491468251342102</v>
          </cell>
          <cell r="C4">
            <v>91</v>
          </cell>
          <cell r="D4">
            <v>316</v>
          </cell>
          <cell r="E4">
            <v>0</v>
          </cell>
          <cell r="F4">
            <v>103.54300000000001</v>
          </cell>
          <cell r="G4">
            <v>67.657477925220604</v>
          </cell>
          <cell r="H4">
            <v>0</v>
          </cell>
          <cell r="I4">
            <v>0</v>
          </cell>
          <cell r="J4">
            <v>0</v>
          </cell>
        </row>
        <row r="5">
          <cell r="B5">
            <v>4.4354681607081599</v>
          </cell>
          <cell r="C5">
            <v>92</v>
          </cell>
          <cell r="D5">
            <v>192</v>
          </cell>
          <cell r="E5">
            <v>0</v>
          </cell>
          <cell r="F5">
            <v>103.38500000000001</v>
          </cell>
          <cell r="G5">
            <v>68.577741225171096</v>
          </cell>
          <cell r="H5">
            <v>0</v>
          </cell>
          <cell r="I5">
            <v>0</v>
          </cell>
          <cell r="J5">
            <v>0</v>
          </cell>
        </row>
        <row r="6">
          <cell r="B6">
            <v>4.5325092094808603</v>
          </cell>
          <cell r="C6">
            <v>93</v>
          </cell>
          <cell r="D6">
            <v>240</v>
          </cell>
          <cell r="E6">
            <v>0</v>
          </cell>
          <cell r="F6">
            <v>105.974</v>
          </cell>
          <cell r="G6">
            <v>70.215643086700197</v>
          </cell>
          <cell r="H6">
            <v>0</v>
          </cell>
          <cell r="I6">
            <v>0</v>
          </cell>
          <cell r="J6">
            <v>0</v>
          </cell>
        </row>
        <row r="7">
          <cell r="B7">
            <v>4.5241180213517502</v>
          </cell>
          <cell r="C7">
            <v>90</v>
          </cell>
          <cell r="D7">
            <v>291</v>
          </cell>
          <cell r="E7">
            <v>0</v>
          </cell>
          <cell r="F7">
            <v>110.827</v>
          </cell>
          <cell r="G7">
            <v>70.620510579882904</v>
          </cell>
          <cell r="H7">
            <v>0</v>
          </cell>
          <cell r="I7">
            <v>0</v>
          </cell>
          <cell r="J7">
            <v>0</v>
          </cell>
        </row>
        <row r="8">
          <cell r="B8">
            <v>4.5949536710778096</v>
          </cell>
          <cell r="C8">
            <v>92</v>
          </cell>
          <cell r="D8">
            <v>286</v>
          </cell>
          <cell r="E8">
            <v>0</v>
          </cell>
          <cell r="F8">
            <v>110.125</v>
          </cell>
          <cell r="G8">
            <v>71.399162455764696</v>
          </cell>
          <cell r="H8">
            <v>0</v>
          </cell>
          <cell r="I8">
            <v>0</v>
          </cell>
          <cell r="J8">
            <v>0</v>
          </cell>
        </row>
        <row r="9">
          <cell r="B9">
            <v>4.8626942768789103</v>
          </cell>
          <cell r="C9">
            <v>94</v>
          </cell>
          <cell r="D9">
            <v>301</v>
          </cell>
          <cell r="E9">
            <v>0</v>
          </cell>
          <cell r="F9">
            <v>103.09699999999999</v>
          </cell>
          <cell r="G9">
            <v>74.418066238142799</v>
          </cell>
          <cell r="H9">
            <v>0</v>
          </cell>
          <cell r="I9">
            <v>0</v>
          </cell>
          <cell r="J9">
            <v>0</v>
          </cell>
        </row>
        <row r="10">
          <cell r="B10">
            <v>4.6898179521740602</v>
          </cell>
          <cell r="C10">
            <v>91</v>
          </cell>
          <cell r="D10">
            <v>307</v>
          </cell>
          <cell r="E10">
            <v>0</v>
          </cell>
          <cell r="F10">
            <v>108.119</v>
          </cell>
          <cell r="G10">
            <v>75.387429060039295</v>
          </cell>
          <cell r="H10">
            <v>0</v>
          </cell>
          <cell r="I10">
            <v>0</v>
          </cell>
          <cell r="J10">
            <v>0</v>
          </cell>
        </row>
        <row r="11">
          <cell r="B11">
            <v>4.6274373322387197</v>
          </cell>
          <cell r="C11">
            <v>90</v>
          </cell>
          <cell r="D11">
            <v>287</v>
          </cell>
          <cell r="E11">
            <v>0</v>
          </cell>
          <cell r="F11">
            <v>125.337</v>
          </cell>
          <cell r="G11">
            <v>77.4338619037744</v>
          </cell>
          <cell r="H11">
            <v>0</v>
          </cell>
          <cell r="I11">
            <v>0</v>
          </cell>
          <cell r="J11">
            <v>0</v>
          </cell>
        </row>
        <row r="12">
          <cell r="B12">
            <v>4.7656060160884302</v>
          </cell>
          <cell r="C12">
            <v>91.332325467427793</v>
          </cell>
          <cell r="D12">
            <v>280.33046436026501</v>
          </cell>
          <cell r="E12">
            <v>0</v>
          </cell>
          <cell r="F12">
            <v>132.14400000000001</v>
          </cell>
          <cell r="G12">
            <v>78.346629887454</v>
          </cell>
          <cell r="H12">
            <v>0</v>
          </cell>
          <cell r="I12">
            <v>0</v>
          </cell>
          <cell r="J12">
            <v>0</v>
          </cell>
        </row>
        <row r="13">
          <cell r="B13">
            <v>4.7810782837822101</v>
          </cell>
          <cell r="C13">
            <v>91.311324509769193</v>
          </cell>
          <cell r="D13">
            <v>289.95825381640498</v>
          </cell>
          <cell r="E13">
            <v>0</v>
          </cell>
          <cell r="F13">
            <v>123.01</v>
          </cell>
          <cell r="G13">
            <v>79.637414794512793</v>
          </cell>
          <cell r="H13">
            <v>0</v>
          </cell>
          <cell r="I13">
            <v>0</v>
          </cell>
          <cell r="J13">
            <v>0</v>
          </cell>
        </row>
        <row r="14">
          <cell r="B14">
            <v>4.7770089563655498</v>
          </cell>
          <cell r="C14">
            <v>89.7224729358812</v>
          </cell>
          <cell r="D14">
            <v>275.43866540355998</v>
          </cell>
          <cell r="E14">
            <v>0</v>
          </cell>
          <cell r="F14">
            <v>133.268</v>
          </cell>
          <cell r="G14">
            <v>81.077352031721503</v>
          </cell>
          <cell r="H14">
            <v>0</v>
          </cell>
          <cell r="I14">
            <v>0</v>
          </cell>
          <cell r="J14">
            <v>0</v>
          </cell>
        </row>
        <row r="15">
          <cell r="B15">
            <v>4.8632868788898698</v>
          </cell>
          <cell r="C15">
            <v>91.8807673679933</v>
          </cell>
          <cell r="D15">
            <v>243.47988162301201</v>
          </cell>
          <cell r="E15">
            <v>0</v>
          </cell>
          <cell r="F15">
            <v>148.405</v>
          </cell>
          <cell r="G15">
            <v>83.734509989410498</v>
          </cell>
          <cell r="H15">
            <v>0</v>
          </cell>
          <cell r="I15">
            <v>0</v>
          </cell>
          <cell r="J15">
            <v>0</v>
          </cell>
        </row>
        <row r="16">
          <cell r="B16">
            <v>5.1738876436575598</v>
          </cell>
          <cell r="C16">
            <v>92.514719432061199</v>
          </cell>
          <cell r="D16">
            <v>303.506317098284</v>
          </cell>
          <cell r="E16">
            <v>5.9962900342078298E-3</v>
          </cell>
          <cell r="F16">
            <v>180.15199999999999</v>
          </cell>
          <cell r="G16">
            <v>85.679398822344595</v>
          </cell>
          <cell r="H16">
            <v>1</v>
          </cell>
          <cell r="I16">
            <v>0</v>
          </cell>
          <cell r="J16">
            <v>0</v>
          </cell>
        </row>
        <row r="17">
          <cell r="B17">
            <v>4.9481099315408299</v>
          </cell>
          <cell r="C17">
            <v>91.655838461454294</v>
          </cell>
          <cell r="D17">
            <v>299.20016283736197</v>
          </cell>
          <cell r="E17">
            <v>4.1973138107798097E-2</v>
          </cell>
          <cell r="F17">
            <v>205.24600000000001</v>
          </cell>
          <cell r="G17">
            <v>89.521208979353403</v>
          </cell>
          <cell r="H17">
            <v>0</v>
          </cell>
          <cell r="I17">
            <v>0</v>
          </cell>
          <cell r="J17">
            <v>0</v>
          </cell>
        </row>
        <row r="18">
          <cell r="B18">
            <v>4.8841462655251</v>
          </cell>
          <cell r="C18">
            <v>91.935537002619</v>
          </cell>
          <cell r="D18">
            <v>296.74640005333902</v>
          </cell>
          <cell r="E18">
            <v>8.1527414091823402E-2</v>
          </cell>
          <cell r="F18">
            <v>208.38</v>
          </cell>
          <cell r="G18">
            <v>90.349816674170398</v>
          </cell>
          <cell r="H18">
            <v>0</v>
          </cell>
          <cell r="I18">
            <v>0</v>
          </cell>
          <cell r="J18">
            <v>0</v>
          </cell>
        </row>
        <row r="19">
          <cell r="B19">
            <v>4.6699026327518496</v>
          </cell>
          <cell r="C19">
            <v>91.2466268810537</v>
          </cell>
          <cell r="D19">
            <v>262.41055536834102</v>
          </cell>
          <cell r="E19">
            <v>0.16921163136044201</v>
          </cell>
          <cell r="F19">
            <v>262.83199999999999</v>
          </cell>
          <cell r="G19">
            <v>89.500083243667703</v>
          </cell>
          <cell r="H19">
            <v>0</v>
          </cell>
          <cell r="I19">
            <v>0</v>
          </cell>
          <cell r="J19">
            <v>0</v>
          </cell>
        </row>
        <row r="20">
          <cell r="B20">
            <v>4.9679191801277502</v>
          </cell>
          <cell r="C20">
            <v>95.279904446285897</v>
          </cell>
          <cell r="D20">
            <v>282.02836092733702</v>
          </cell>
          <cell r="E20">
            <v>0.20943795141527899</v>
          </cell>
          <cell r="F20">
            <v>185.292</v>
          </cell>
          <cell r="G20">
            <v>87.470254113078497</v>
          </cell>
          <cell r="H20">
            <v>0</v>
          </cell>
          <cell r="I20">
            <v>0</v>
          </cell>
          <cell r="J20">
            <v>0</v>
          </cell>
        </row>
        <row r="21">
          <cell r="B21">
            <v>4.8721578664319498</v>
          </cell>
          <cell r="C21">
            <v>92.794872036833596</v>
          </cell>
          <cell r="D21">
            <v>313.55534926923599</v>
          </cell>
          <cell r="E21">
            <v>0.25135788741935899</v>
          </cell>
          <cell r="F21">
            <v>206.98699999999999</v>
          </cell>
          <cell r="G21">
            <v>90.030978398772703</v>
          </cell>
          <cell r="H21">
            <v>0</v>
          </cell>
          <cell r="I21">
            <v>0</v>
          </cell>
          <cell r="J21">
            <v>0</v>
          </cell>
        </row>
        <row r="22">
          <cell r="B22">
            <v>4.6952681505235301</v>
          </cell>
          <cell r="C22">
            <v>92.836614691542593</v>
          </cell>
          <cell r="D22">
            <v>287.67981618398301</v>
          </cell>
          <cell r="E22">
            <v>0.29552933471213</v>
          </cell>
          <cell r="F22">
            <v>248.346</v>
          </cell>
          <cell r="G22">
            <v>90.762408008670306</v>
          </cell>
          <cell r="H22">
            <v>0</v>
          </cell>
          <cell r="I22">
            <v>0</v>
          </cell>
          <cell r="J22">
            <v>0</v>
          </cell>
        </row>
        <row r="23">
          <cell r="B23">
            <v>4.6241641713803698</v>
          </cell>
          <cell r="C23">
            <v>90.529534958547899</v>
          </cell>
          <cell r="D23">
            <v>284.10994177607603</v>
          </cell>
          <cell r="E23">
            <v>0.338515738140172</v>
          </cell>
          <cell r="F23">
            <v>242.25200000000001</v>
          </cell>
          <cell r="G23">
            <v>90.921461876872101</v>
          </cell>
          <cell r="H23">
            <v>0</v>
          </cell>
          <cell r="I23">
            <v>0</v>
          </cell>
          <cell r="J23">
            <v>0</v>
          </cell>
        </row>
        <row r="24">
          <cell r="B24">
            <v>4.6100728175771604</v>
          </cell>
          <cell r="C24">
            <v>90.858716646803202</v>
          </cell>
          <cell r="D24">
            <v>312.55939223757201</v>
          </cell>
          <cell r="E24">
            <v>0.38903067158175397</v>
          </cell>
          <cell r="F24">
            <v>241.65199999999999</v>
          </cell>
          <cell r="G24">
            <v>89.692913058876599</v>
          </cell>
          <cell r="H24">
            <v>0</v>
          </cell>
          <cell r="I24">
            <v>0</v>
          </cell>
          <cell r="J24">
            <v>0</v>
          </cell>
        </row>
        <row r="25">
          <cell r="B25">
            <v>4.65954453789222</v>
          </cell>
          <cell r="C25">
            <v>92.339496932368306</v>
          </cell>
          <cell r="D25">
            <v>251.81844128644099</v>
          </cell>
          <cell r="E25">
            <v>0.43926456949814502</v>
          </cell>
          <cell r="F25">
            <v>245.226</v>
          </cell>
          <cell r="G25">
            <v>91.154481246677193</v>
          </cell>
          <cell r="H25">
            <v>0</v>
          </cell>
          <cell r="I25">
            <v>0</v>
          </cell>
          <cell r="J25">
            <v>0</v>
          </cell>
        </row>
        <row r="26">
          <cell r="B26">
            <v>4.5678171977160202</v>
          </cell>
          <cell r="C26">
            <v>91.488932032806403</v>
          </cell>
          <cell r="D26">
            <v>275.181042038138</v>
          </cell>
          <cell r="E26">
            <v>0.50489037509554502</v>
          </cell>
          <cell r="F26">
            <v>205.685</v>
          </cell>
          <cell r="G26">
            <v>93.114271430409502</v>
          </cell>
          <cell r="H26">
            <v>0</v>
          </cell>
          <cell r="I26">
            <v>0</v>
          </cell>
          <cell r="J26">
            <v>0</v>
          </cell>
        </row>
        <row r="27">
          <cell r="B27">
            <v>4.68636291478325</v>
          </cell>
          <cell r="C27">
            <v>92.346140031427197</v>
          </cell>
          <cell r="D27">
            <v>305.99733457634102</v>
          </cell>
          <cell r="E27">
            <v>0.56433061856747302</v>
          </cell>
          <cell r="F27">
            <v>186.261</v>
          </cell>
          <cell r="G27">
            <v>94.866557594153306</v>
          </cell>
          <cell r="H27">
            <v>0</v>
          </cell>
          <cell r="I27">
            <v>0</v>
          </cell>
          <cell r="J27">
            <v>0</v>
          </cell>
        </row>
        <row r="28">
          <cell r="C28">
            <v>91.853691191743707</v>
          </cell>
          <cell r="D28">
            <v>287.250018942785</v>
          </cell>
          <cell r="E28">
            <v>0.62178635272510596</v>
          </cell>
          <cell r="F28">
            <v>205.84899999999999</v>
          </cell>
          <cell r="G28">
            <v>96.175001673661399</v>
          </cell>
        </row>
        <row r="29">
          <cell r="C29">
            <v>91.853691191743707</v>
          </cell>
          <cell r="D29">
            <v>287.250018942785</v>
          </cell>
          <cell r="E29">
            <v>0.67507720731406695</v>
          </cell>
          <cell r="F29">
            <v>213.304</v>
          </cell>
          <cell r="G29">
            <v>97.8726912420003</v>
          </cell>
        </row>
        <row r="30">
          <cell r="C30">
            <v>91.853691191743707</v>
          </cell>
          <cell r="D30">
            <v>287.250018942785</v>
          </cell>
          <cell r="E30">
            <v>0.72791005551500398</v>
          </cell>
          <cell r="F30">
            <v>222.78399999999999</v>
          </cell>
          <cell r="G30">
            <v>99.669368528190205</v>
          </cell>
        </row>
        <row r="31">
          <cell r="C31">
            <v>91.853691191743707</v>
          </cell>
          <cell r="D31">
            <v>287.250018942785</v>
          </cell>
          <cell r="E31">
            <v>0.77384297560124904</v>
          </cell>
          <cell r="F31">
            <v>234.94900000000001</v>
          </cell>
          <cell r="G31">
            <v>101.172371050089</v>
          </cell>
        </row>
        <row r="32">
          <cell r="C32">
            <v>91.853691191743707</v>
          </cell>
          <cell r="D32">
            <v>287.250018942785</v>
          </cell>
          <cell r="E32">
            <v>0.81316808102115401</v>
          </cell>
          <cell r="F32">
            <v>250.36500000000001</v>
          </cell>
          <cell r="G32">
            <v>102.580789172126</v>
          </cell>
        </row>
        <row r="33">
          <cell r="C33">
            <v>91.853691191743707</v>
          </cell>
          <cell r="D33">
            <v>287.250018942785</v>
          </cell>
          <cell r="E33">
            <v>0.85550179800411696</v>
          </cell>
          <cell r="F33">
            <v>262.90300000000002</v>
          </cell>
          <cell r="G33">
            <v>104.10382829244</v>
          </cell>
        </row>
        <row r="34">
          <cell r="C34">
            <v>91.853691191743707</v>
          </cell>
          <cell r="D34">
            <v>287.250018942785</v>
          </cell>
          <cell r="E34">
            <v>0.873607137958196</v>
          </cell>
          <cell r="F34">
            <v>276.88</v>
          </cell>
          <cell r="G34">
            <v>105.50465642580301</v>
          </cell>
        </row>
        <row r="35">
          <cell r="C35">
            <v>91.853691191743707</v>
          </cell>
          <cell r="D35">
            <v>287.250018942785</v>
          </cell>
          <cell r="E35">
            <v>0.88442296404524501</v>
          </cell>
          <cell r="F35">
            <v>290.93799999999999</v>
          </cell>
          <cell r="G35">
            <v>106.757408810935</v>
          </cell>
        </row>
        <row r="36">
          <cell r="C36">
            <v>91.853691191743707</v>
          </cell>
          <cell r="D36">
            <v>287.250018942785</v>
          </cell>
          <cell r="E36">
            <v>0.90121608676121701</v>
          </cell>
          <cell r="F36">
            <v>301.54700000000003</v>
          </cell>
          <cell r="G36">
            <v>108.003607210784</v>
          </cell>
        </row>
        <row r="37">
          <cell r="C37">
            <v>91.853691191743707</v>
          </cell>
          <cell r="D37">
            <v>287.250018942785</v>
          </cell>
          <cell r="E37">
            <v>0.917676486084962</v>
          </cell>
          <cell r="F37">
            <v>308.35300000000001</v>
          </cell>
          <cell r="G37">
            <v>109.19858386990801</v>
          </cell>
        </row>
        <row r="38">
          <cell r="C38">
            <v>91.853691191743707</v>
          </cell>
          <cell r="D38">
            <v>287.250018942785</v>
          </cell>
          <cell r="E38">
            <v>0.917676486084962</v>
          </cell>
          <cell r="F38">
            <v>316.07900000000001</v>
          </cell>
          <cell r="G38">
            <v>110.64543708616399</v>
          </cell>
        </row>
        <row r="39">
          <cell r="C39">
            <v>91.853691191743707</v>
          </cell>
          <cell r="D39">
            <v>287.250018942785</v>
          </cell>
          <cell r="E39">
            <v>0.917676486084962</v>
          </cell>
          <cell r="F39">
            <v>323.137</v>
          </cell>
          <cell r="G39">
            <v>112.076242671667</v>
          </cell>
        </row>
        <row r="40">
          <cell r="C40">
            <v>91.853691191743707</v>
          </cell>
          <cell r="D40">
            <v>287.250018942785</v>
          </cell>
          <cell r="E40">
            <v>0.917676486084962</v>
          </cell>
          <cell r="F40">
            <v>330.18200000000002</v>
          </cell>
          <cell r="G40">
            <v>113.412279210948</v>
          </cell>
        </row>
        <row r="41">
          <cell r="C41">
            <v>91.853691191743707</v>
          </cell>
          <cell r="D41">
            <v>287.250018942785</v>
          </cell>
          <cell r="E41">
            <v>0.917676486084962</v>
          </cell>
          <cell r="F41">
            <v>337.649</v>
          </cell>
          <cell r="G41">
            <v>114.602118953828</v>
          </cell>
        </row>
      </sheetData>
      <sheetData sheetId="1"/>
      <sheetData sheetId="2"/>
      <sheetData sheetId="3">
        <row r="2">
          <cell r="A2" t="str">
            <v>CONST</v>
          </cell>
          <cell r="B2">
            <v>-1.9472462254501814</v>
          </cell>
        </row>
        <row r="3">
          <cell r="B3">
            <v>4.8015263713445673E-2</v>
          </cell>
        </row>
        <row r="4">
          <cell r="B4">
            <v>1.2516381179358486E-3</v>
          </cell>
        </row>
        <row r="5">
          <cell r="B5">
            <v>-0.84550829125396665</v>
          </cell>
        </row>
        <row r="6">
          <cell r="B6">
            <v>-1.3326662729231966E-3</v>
          </cell>
        </row>
        <row r="7">
          <cell r="B7">
            <v>2.7106185865907729E-2</v>
          </cell>
        </row>
      </sheetData>
      <sheetData sheetId="4"/>
      <sheetData sheetId="5"/>
      <sheetData sheetId="6"/>
      <sheetData sheetId="7">
        <row r="2">
          <cell r="B2">
            <v>4.4530823655537404</v>
          </cell>
          <cell r="C2">
            <v>-1.9472462254501799</v>
          </cell>
          <cell r="D2">
            <v>4.4174042616370004</v>
          </cell>
          <cell r="E2">
            <v>0.34044556807855098</v>
          </cell>
          <cell r="F2">
            <v>0</v>
          </cell>
          <cell r="G2">
            <v>-0.134660596213797</v>
          </cell>
          <cell r="H2">
            <v>1.7771393575021599</v>
          </cell>
        </row>
        <row r="3">
          <cell r="B3">
            <v>4.4290925676230097</v>
          </cell>
          <cell r="C3">
            <v>-1.9472462254501799</v>
          </cell>
          <cell r="D3">
            <v>4.3693889979235596</v>
          </cell>
          <cell r="E3">
            <v>0.34294884431442302</v>
          </cell>
          <cell r="F3">
            <v>0</v>
          </cell>
          <cell r="G3">
            <v>-0.13684750156766401</v>
          </cell>
          <cell r="H3">
            <v>1.8008484524028701</v>
          </cell>
        </row>
        <row r="4">
          <cell r="B4">
            <v>4.5136083257033999</v>
          </cell>
          <cell r="C4">
            <v>-1.9472462254501799</v>
          </cell>
          <cell r="D4">
            <v>4.3693889979235596</v>
          </cell>
          <cell r="E4">
            <v>0.39551764526772798</v>
          </cell>
          <cell r="F4">
            <v>0</v>
          </cell>
          <cell r="G4">
            <v>-0.13798826389728699</v>
          </cell>
          <cell r="H4">
            <v>1.8339361718595799</v>
          </cell>
        </row>
        <row r="5">
          <cell r="B5">
            <v>4.43157585211795</v>
          </cell>
          <cell r="C5">
            <v>-1.9472462254501799</v>
          </cell>
          <cell r="D5">
            <v>4.4174042616370004</v>
          </cell>
          <cell r="E5">
            <v>0.240314518643683</v>
          </cell>
          <cell r="F5">
            <v>0</v>
          </cell>
          <cell r="G5">
            <v>-0.13777770262616501</v>
          </cell>
          <cell r="H5">
            <v>1.85888099991361</v>
          </cell>
        </row>
        <row r="6">
          <cell r="B6">
            <v>4.58061674480044</v>
          </cell>
          <cell r="C6">
            <v>-1.9472462254501799</v>
          </cell>
          <cell r="D6">
            <v>4.4654195253504501</v>
          </cell>
          <cell r="E6">
            <v>0.30039314830460401</v>
          </cell>
          <cell r="F6">
            <v>0</v>
          </cell>
          <cell r="G6">
            <v>-0.14122797560676301</v>
          </cell>
          <cell r="H6">
            <v>1.90327827220233</v>
          </cell>
        </row>
        <row r="7">
          <cell r="B7">
            <v>4.5049114817736102</v>
          </cell>
          <cell r="C7">
            <v>-1.9472462254501799</v>
          </cell>
          <cell r="D7">
            <v>4.32137373421011</v>
          </cell>
          <cell r="E7">
            <v>0.36422669231933202</v>
          </cell>
          <cell r="F7">
            <v>0</v>
          </cell>
          <cell r="G7">
            <v>-0.14769540502925901</v>
          </cell>
          <cell r="H7">
            <v>1.91425268572361</v>
          </cell>
        </row>
        <row r="8">
          <cell r="B8">
            <v>4.6167256328069</v>
          </cell>
          <cell r="C8">
            <v>-1.9472462254501799</v>
          </cell>
          <cell r="D8">
            <v>4.4174042616370004</v>
          </cell>
          <cell r="E8">
            <v>0.357968501729653</v>
          </cell>
          <cell r="F8">
            <v>0</v>
          </cell>
          <cell r="G8">
            <v>-0.146759873305667</v>
          </cell>
          <cell r="H8">
            <v>1.9353589681961001</v>
          </cell>
        </row>
        <row r="9">
          <cell r="B9">
            <v>4.8227276776053696</v>
          </cell>
          <cell r="C9">
            <v>-1.9472462254501799</v>
          </cell>
          <cell r="D9">
            <v>4.51343478906389</v>
          </cell>
          <cell r="E9">
            <v>0.37674307349869002</v>
          </cell>
          <cell r="F9">
            <v>0</v>
          </cell>
          <cell r="G9">
            <v>-0.13739389473956301</v>
          </cell>
          <cell r="H9">
            <v>2.0171899352325302</v>
          </cell>
        </row>
        <row r="10">
          <cell r="B10">
            <v>4.7057747939718597</v>
          </cell>
          <cell r="C10">
            <v>-1.9472462254501799</v>
          </cell>
          <cell r="D10">
            <v>4.3693889979235596</v>
          </cell>
          <cell r="E10">
            <v>0.38425290220630598</v>
          </cell>
          <cell r="F10">
            <v>0</v>
          </cell>
          <cell r="G10">
            <v>-0.14408654476218299</v>
          </cell>
          <cell r="H10">
            <v>2.0434656640543598</v>
          </cell>
        </row>
        <row r="11">
          <cell r="B11">
            <v>4.66525190903688</v>
          </cell>
          <cell r="C11">
            <v>-1.9472462254501799</v>
          </cell>
          <cell r="D11">
            <v>4.32137373421011</v>
          </cell>
          <cell r="E11">
            <v>0.35922013984758899</v>
          </cell>
          <cell r="F11">
            <v>0</v>
          </cell>
          <cell r="G11">
            <v>-0.167032392649375</v>
          </cell>
          <cell r="H11">
            <v>2.0989366530787401</v>
          </cell>
        </row>
        <row r="12">
          <cell r="B12">
            <v>4.7365462219702303</v>
          </cell>
          <cell r="C12">
            <v>-1.9472462254501799</v>
          </cell>
          <cell r="D12">
            <v>4.3853456928807999</v>
          </cell>
          <cell r="E12">
            <v>0.35087229481196502</v>
          </cell>
          <cell r="F12">
            <v>0</v>
          </cell>
          <cell r="G12">
            <v>-0.17610385196916301</v>
          </cell>
          <cell r="H12">
            <v>2.1236783116968101</v>
          </cell>
        </row>
        <row r="13">
          <cell r="B13">
            <v>4.7947491930653001</v>
          </cell>
          <cell r="C13">
            <v>-1.9472462254501799</v>
          </cell>
          <cell r="D13">
            <v>4.3843373263605798</v>
          </cell>
          <cell r="E13">
            <v>0.36292280308673103</v>
          </cell>
          <cell r="F13">
            <v>0</v>
          </cell>
          <cell r="G13">
            <v>-0.16393127823228201</v>
          </cell>
          <cell r="H13">
            <v>2.1586665673004499</v>
          </cell>
        </row>
        <row r="14">
          <cell r="B14">
            <v>4.7256475111886704</v>
          </cell>
          <cell r="C14">
            <v>-1.9472462254501799</v>
          </cell>
          <cell r="D14">
            <v>4.3080481990388302</v>
          </cell>
          <cell r="E14">
            <v>0.344749532772473</v>
          </cell>
          <cell r="F14">
            <v>0</v>
          </cell>
          <cell r="G14">
            <v>-0.17760176885992901</v>
          </cell>
          <cell r="H14">
            <v>2.1976977736874699</v>
          </cell>
        </row>
        <row r="15">
          <cell r="B15">
            <v>4.8411306036381401</v>
          </cell>
          <cell r="C15">
            <v>-1.9472462254501799</v>
          </cell>
          <cell r="D15">
            <v>4.4116792753679501</v>
          </cell>
          <cell r="E15">
            <v>0.30474870078986999</v>
          </cell>
          <cell r="F15">
            <v>0</v>
          </cell>
          <cell r="G15">
            <v>-0.19777433823316701</v>
          </cell>
          <cell r="H15">
            <v>2.2697231911636702</v>
          </cell>
        </row>
        <row r="16">
          <cell r="B16">
            <v>5.17388764366122</v>
          </cell>
          <cell r="C16">
            <v>-1.9472462254501799</v>
          </cell>
          <cell r="D16">
            <v>4.4421186509058499</v>
          </cell>
          <cell r="E16">
            <v>0.37988007551453701</v>
          </cell>
          <cell r="F16">
            <v>-5.0699129406862496E-3</v>
          </cell>
          <cell r="G16">
            <v>-0.24008249439966001</v>
          </cell>
          <cell r="H16">
            <v>2.3224417093577099</v>
          </cell>
        </row>
        <row r="17">
          <cell r="B17">
            <v>4.9456888292560102</v>
          </cell>
          <cell r="C17">
            <v>-1.9472462254501799</v>
          </cell>
          <cell r="D17">
            <v>4.4008792546036997</v>
          </cell>
          <cell r="E17">
            <v>0.37449032869985499</v>
          </cell>
          <cell r="F17">
            <v>-3.54886362800911E-2</v>
          </cell>
          <cell r="G17">
            <v>-0.27352442185239401</v>
          </cell>
          <cell r="H17">
            <v>2.4265785295351199</v>
          </cell>
        </row>
        <row r="18">
          <cell r="B18">
            <v>4.9408877552246997</v>
          </cell>
          <cell r="C18">
            <v>-1.9472462254501799</v>
          </cell>
          <cell r="D18">
            <v>4.4143090538179903</v>
          </cell>
          <cell r="E18">
            <v>0.37141910566699998</v>
          </cell>
          <cell r="F18">
            <v>-6.8932104579132195E-2</v>
          </cell>
          <cell r="G18">
            <v>-0.27770099795173597</v>
          </cell>
          <cell r="H18">
            <v>2.4490389237207499</v>
          </cell>
        </row>
        <row r="19">
          <cell r="B19">
            <v>4.69509639313398</v>
          </cell>
          <cell r="C19">
            <v>-1.9472462254501799</v>
          </cell>
          <cell r="D19">
            <v>4.3812308526561798</v>
          </cell>
          <cell r="E19">
            <v>0.32844305364773102</v>
          </cell>
          <cell r="F19">
            <v>-0.14306983729186401</v>
          </cell>
          <cell r="G19">
            <v>-0.35026734184495001</v>
          </cell>
          <cell r="H19">
            <v>2.4260058914170699</v>
          </cell>
        </row>
        <row r="20">
          <cell r="B20">
            <v>4.9276120022657004</v>
          </cell>
          <cell r="C20">
            <v>-1.9472462254501799</v>
          </cell>
          <cell r="D20">
            <v>4.5748897385803202</v>
          </cell>
          <cell r="E20">
            <v>0.35299744687562401</v>
          </cell>
          <cell r="F20">
            <v>-0.177081524424864</v>
          </cell>
          <cell r="G20">
            <v>-0.24693239904248501</v>
          </cell>
          <cell r="H20">
            <v>2.3709849657272901</v>
          </cell>
        </row>
        <row r="21">
          <cell r="B21">
            <v>4.8528085163298504</v>
          </cell>
          <cell r="C21">
            <v>-1.9472462254501799</v>
          </cell>
          <cell r="D21">
            <v>4.4555702521040104</v>
          </cell>
          <cell r="E21">
            <v>0.39245782722806399</v>
          </cell>
          <cell r="F21">
            <v>-0.21252517788514899</v>
          </cell>
          <cell r="G21">
            <v>-0.27584459383355397</v>
          </cell>
          <cell r="H21">
            <v>2.4403964341666602</v>
          </cell>
        </row>
        <row r="22">
          <cell r="B22">
            <v>4.7497871950215398</v>
          </cell>
          <cell r="C22">
            <v>-1.9472462254501799</v>
          </cell>
          <cell r="D22">
            <v>4.45757453667796</v>
          </cell>
          <cell r="E22">
            <v>0.360071023696651</v>
          </cell>
          <cell r="F22">
            <v>-0.24987250280787501</v>
          </cell>
          <cell r="G22">
            <v>-0.33096233821538401</v>
          </cell>
          <cell r="H22">
            <v>2.4602227011203701</v>
          </cell>
        </row>
        <row r="23">
          <cell r="B23">
            <v>4.6106312138204402</v>
          </cell>
          <cell r="C23">
            <v>-1.9472462254501799</v>
          </cell>
          <cell r="D23">
            <v>4.34679949489027</v>
          </cell>
          <cell r="E23">
            <v>0.35560283281147098</v>
          </cell>
          <cell r="F23">
            <v>-0.28621786331747201</v>
          </cell>
          <cell r="G23">
            <v>-0.32284106994819001</v>
          </cell>
          <cell r="H23">
            <v>2.4645340448345401</v>
          </cell>
        </row>
        <row r="24">
          <cell r="B24">
            <v>4.5868329081244203</v>
          </cell>
          <cell r="C24">
            <v>-1.9472462254501799</v>
          </cell>
          <cell r="D24">
            <v>4.3626052404614901</v>
          </cell>
          <cell r="E24">
            <v>0.39121124944340702</v>
          </cell>
          <cell r="F24">
            <v>-0.32892865837447199</v>
          </cell>
          <cell r="G24">
            <v>-0.32204147018443602</v>
          </cell>
          <cell r="H24">
            <v>2.43123277222861</v>
          </cell>
        </row>
        <row r="25">
          <cell r="B25">
            <v>4.5742886870118804</v>
          </cell>
          <cell r="C25">
            <v>-1.9472462254501799</v>
          </cell>
          <cell r="D25">
            <v>4.43370529637457</v>
          </cell>
          <cell r="E25">
            <v>0.3151855599133</v>
          </cell>
          <cell r="F25">
            <v>-0.37140183556478601</v>
          </cell>
          <cell r="G25">
            <v>-0.32680441944386401</v>
          </cell>
          <cell r="H25">
            <v>2.4708503111828302</v>
          </cell>
        </row>
        <row r="26">
          <cell r="B26">
            <v>4.6130203420122102</v>
          </cell>
          <cell r="C26">
            <v>-1.9472462254501799</v>
          </cell>
          <cell r="D26">
            <v>4.3928651984167102</v>
          </cell>
          <cell r="E26">
            <v>0.34442708154824098</v>
          </cell>
          <cell r="F26">
            <v>-0.42688899831760901</v>
          </cell>
          <cell r="G26">
            <v>-0.27410946234620798</v>
          </cell>
          <cell r="H26">
            <v>2.5239727481612602</v>
          </cell>
        </row>
        <row r="27">
          <cell r="B27">
            <v>4.7158765419578303</v>
          </cell>
          <cell r="C27">
            <v>-1.9472462254501799</v>
          </cell>
          <cell r="D27">
            <v>4.4340242665277598</v>
          </cell>
          <cell r="E27">
            <v>0.38299792794251702</v>
          </cell>
          <cell r="F27">
            <v>-0.477146217007278</v>
          </cell>
          <cell r="G27">
            <v>-0.24822375266094801</v>
          </cell>
          <cell r="H27">
            <v>2.5714705426059599</v>
          </cell>
        </row>
        <row r="28">
          <cell r="B28">
            <v>4.6295499880490203</v>
          </cell>
          <cell r="C28">
            <v>-1.9472462254501799</v>
          </cell>
          <cell r="D28">
            <v>4.41037920562498</v>
          </cell>
          <cell r="E28">
            <v>0.359533073086584</v>
          </cell>
          <cell r="F28">
            <v>-0.525725516617641</v>
          </cell>
          <cell r="G28">
            <v>-0.274328019614967</v>
          </cell>
          <cell r="H28">
            <v>2.6069374710202502</v>
          </cell>
        </row>
        <row r="29">
          <cell r="B29">
            <v>4.6205749905634104</v>
          </cell>
          <cell r="C29">
            <v>-1.9472462254501799</v>
          </cell>
          <cell r="D29">
            <v>4.41037920562498</v>
          </cell>
          <cell r="E29">
            <v>0.359533073086584</v>
          </cell>
          <cell r="F29">
            <v>-0.57078337602061702</v>
          </cell>
          <cell r="G29">
            <v>-0.28426304667961</v>
          </cell>
          <cell r="H29">
            <v>2.65295536000226</v>
          </cell>
        </row>
        <row r="30">
          <cell r="B30">
            <v>4.6119717715521702</v>
          </cell>
          <cell r="C30">
            <v>-1.9472462254501799</v>
          </cell>
          <cell r="D30">
            <v>4.41037920562498</v>
          </cell>
          <cell r="E30">
            <v>0.359533073086584</v>
          </cell>
          <cell r="F30">
            <v>-0.61545398722507105</v>
          </cell>
          <cell r="G30">
            <v>-0.29689672294692099</v>
          </cell>
          <cell r="H30">
            <v>2.7016564284627802</v>
          </cell>
        </row>
        <row r="31">
          <cell r="B31">
            <v>4.5976638872831499</v>
          </cell>
          <cell r="C31">
            <v>-1.9472462254501799</v>
          </cell>
          <cell r="D31">
            <v>4.41037920562498</v>
          </cell>
          <cell r="E31">
            <v>0.359533073086584</v>
          </cell>
          <cell r="F31">
            <v>-0.65429065199949699</v>
          </cell>
          <cell r="G31">
            <v>-0.31310860815703201</v>
          </cell>
          <cell r="H31">
            <v>2.7423970941782998</v>
          </cell>
        </row>
        <row r="32">
          <cell r="B32">
            <v>4.5820466447256303</v>
          </cell>
          <cell r="C32">
            <v>-1.9472462254501799</v>
          </cell>
          <cell r="D32">
            <v>4.41037920562498</v>
          </cell>
          <cell r="E32">
            <v>0.359533073086584</v>
          </cell>
          <cell r="F32">
            <v>-0.68754035468646302</v>
          </cell>
          <cell r="G32">
            <v>-0.33365299142041599</v>
          </cell>
          <cell r="H32">
            <v>2.78057393757113</v>
          </cell>
        </row>
        <row r="33">
          <cell r="B33">
            <v>4.5708279477633198</v>
          </cell>
          <cell r="C33">
            <v>-1.9472462254501799</v>
          </cell>
          <cell r="D33">
            <v>4.41037920562498</v>
          </cell>
          <cell r="E33">
            <v>0.359533073086584</v>
          </cell>
          <cell r="F33">
            <v>-0.72333386339515704</v>
          </cell>
          <cell r="G33">
            <v>-0.35036196115032697</v>
          </cell>
          <cell r="H33">
            <v>2.8218577190474199</v>
          </cell>
        </row>
        <row r="34">
          <cell r="B34">
            <v>4.5748641639686696</v>
          </cell>
          <cell r="C34">
            <v>-1.9472462254501799</v>
          </cell>
          <cell r="D34">
            <v>4.41037920562498</v>
          </cell>
          <cell r="E34">
            <v>0.359533073086584</v>
          </cell>
          <cell r="F34">
            <v>-0.73864207844230201</v>
          </cell>
          <cell r="G34">
            <v>-0.36898863764697498</v>
          </cell>
          <cell r="H34">
            <v>2.8598288267965701</v>
          </cell>
        </row>
        <row r="35">
          <cell r="B35">
            <v>4.5809420098658897</v>
          </cell>
          <cell r="C35">
            <v>-1.9472462254501799</v>
          </cell>
          <cell r="D35">
            <v>4.41037920562498</v>
          </cell>
          <cell r="E35">
            <v>0.359533073086584</v>
          </cell>
          <cell r="F35">
            <v>-0.74778694907566301</v>
          </cell>
          <cell r="G35">
            <v>-0.38772326011172897</v>
          </cell>
          <cell r="H35">
            <v>2.8937861657919099</v>
          </cell>
        </row>
        <row r="36">
          <cell r="B36">
            <v>4.58638471433615</v>
          </cell>
          <cell r="C36">
            <v>-1.9472462254501799</v>
          </cell>
          <cell r="D36">
            <v>4.41037920562498</v>
          </cell>
          <cell r="E36">
            <v>0.359533073086584</v>
          </cell>
          <cell r="F36">
            <v>-0.76198567356806302</v>
          </cell>
          <cell r="G36">
            <v>-0.40186151660117098</v>
          </cell>
          <cell r="H36">
            <v>2.9275658512440099</v>
          </cell>
        </row>
        <row r="37">
          <cell r="B37">
            <v>4.5957884430046798</v>
          </cell>
          <cell r="C37">
            <v>-1.9472462254501799</v>
          </cell>
          <cell r="D37">
            <v>4.41037920562498</v>
          </cell>
          <cell r="E37">
            <v>0.359533073086584</v>
          </cell>
          <cell r="F37">
            <v>-0.77590307767364097</v>
          </cell>
          <cell r="G37">
            <v>-0.41093164325468601</v>
          </cell>
          <cell r="H37">
            <v>2.9599571106716298</v>
          </cell>
        </row>
        <row r="38">
          <cell r="B38">
            <v>4.6247109355806097</v>
          </cell>
          <cell r="C38">
            <v>-1.9472462254501799</v>
          </cell>
          <cell r="D38">
            <v>4.41037920562498</v>
          </cell>
          <cell r="E38">
            <v>0.359533073086584</v>
          </cell>
          <cell r="F38">
            <v>-0.77590307767364097</v>
          </cell>
          <cell r="G38">
            <v>-0.421227822879291</v>
          </cell>
          <cell r="H38">
            <v>2.9991757828721601</v>
          </cell>
        </row>
        <row r="39">
          <cell r="B39">
            <v>4.6540886591649402</v>
          </cell>
          <cell r="C39">
            <v>-1.9472462254501799</v>
          </cell>
          <cell r="D39">
            <v>4.41037920562498</v>
          </cell>
          <cell r="E39">
            <v>0.359533073086584</v>
          </cell>
          <cell r="F39">
            <v>-0.77590307767364097</v>
          </cell>
          <cell r="G39">
            <v>-0.430633781433583</v>
          </cell>
          <cell r="H39">
            <v>3.0379594650107902</v>
          </cell>
        </row>
        <row r="40">
          <cell r="B40">
            <v>4.6809148800295999</v>
          </cell>
          <cell r="C40">
            <v>-1.9472462254501799</v>
          </cell>
          <cell r="D40">
            <v>4.41037920562498</v>
          </cell>
          <cell r="E40">
            <v>0.359533073086584</v>
          </cell>
          <cell r="F40">
            <v>-0.77590307767364097</v>
          </cell>
          <cell r="G40">
            <v>-0.44002241532632702</v>
          </cell>
          <cell r="H40">
            <v>3.0741743197681899</v>
          </cell>
        </row>
        <row r="41">
          <cell r="B41">
            <v>4.70321587819081</v>
          </cell>
          <cell r="C41">
            <v>-1.9472462254501799</v>
          </cell>
          <cell r="D41">
            <v>4.41037920562498</v>
          </cell>
          <cell r="E41">
            <v>0.359533073086584</v>
          </cell>
          <cell r="F41">
            <v>-0.77590307767364097</v>
          </cell>
          <cell r="G41">
            <v>-0.44997343438624399</v>
          </cell>
          <cell r="H41">
            <v>3.1064263369893199</v>
          </cell>
        </row>
      </sheetData>
      <sheetData sheetId="8">
        <row r="2">
          <cell r="C2">
            <v>4.4530823655537404</v>
          </cell>
        </row>
        <row r="3">
          <cell r="C3">
            <v>4.4290925676230097</v>
          </cell>
        </row>
        <row r="4">
          <cell r="C4">
            <v>4.5136083257033999</v>
          </cell>
        </row>
        <row r="5">
          <cell r="C5">
            <v>4.43157585211795</v>
          </cell>
        </row>
        <row r="6">
          <cell r="C6">
            <v>4.58061674480044</v>
          </cell>
        </row>
        <row r="7">
          <cell r="C7">
            <v>4.5049114817736102</v>
          </cell>
        </row>
        <row r="8">
          <cell r="C8">
            <v>4.6167256328069</v>
          </cell>
        </row>
        <row r="9">
          <cell r="C9">
            <v>4.8227276776053696</v>
          </cell>
        </row>
        <row r="10">
          <cell r="C10">
            <v>4.7057747939718597</v>
          </cell>
        </row>
        <row r="11">
          <cell r="C11">
            <v>4.66525190903688</v>
          </cell>
        </row>
        <row r="12">
          <cell r="C12">
            <v>4.7365462219702303</v>
          </cell>
        </row>
        <row r="13">
          <cell r="C13">
            <v>4.7947491930653001</v>
          </cell>
        </row>
        <row r="14">
          <cell r="C14">
            <v>4.7256475111886704</v>
          </cell>
        </row>
        <row r="15">
          <cell r="C15">
            <v>4.8411306036381401</v>
          </cell>
        </row>
        <row r="16">
          <cell r="C16">
            <v>5.17388764366122</v>
          </cell>
        </row>
        <row r="17">
          <cell r="C17">
            <v>4.9456888292560102</v>
          </cell>
        </row>
        <row r="18">
          <cell r="C18">
            <v>4.9408877552246997</v>
          </cell>
        </row>
        <row r="19">
          <cell r="C19">
            <v>4.69509639313398</v>
          </cell>
        </row>
        <row r="20">
          <cell r="C20">
            <v>4.9276120022657004</v>
          </cell>
        </row>
        <row r="21">
          <cell r="C21">
            <v>4.8528085163298504</v>
          </cell>
        </row>
        <row r="22">
          <cell r="C22">
            <v>4.7497871950215398</v>
          </cell>
        </row>
        <row r="23">
          <cell r="C23">
            <v>4.6106312138204402</v>
          </cell>
        </row>
        <row r="24">
          <cell r="C24">
            <v>4.5868329081244203</v>
          </cell>
        </row>
        <row r="25">
          <cell r="C25">
            <v>4.5742886870118804</v>
          </cell>
        </row>
        <row r="26">
          <cell r="C26">
            <v>4.6130203420122102</v>
          </cell>
        </row>
        <row r="27">
          <cell r="C27">
            <v>4.7158765419578303</v>
          </cell>
        </row>
        <row r="28">
          <cell r="C28">
            <v>4.6295499880490203</v>
          </cell>
        </row>
        <row r="29">
          <cell r="C29">
            <v>4.6205749905634104</v>
          </cell>
        </row>
        <row r="30">
          <cell r="C30">
            <v>4.6119717715521702</v>
          </cell>
        </row>
        <row r="31">
          <cell r="C31">
            <v>4.5976638872831499</v>
          </cell>
        </row>
        <row r="32">
          <cell r="C32">
            <v>4.5820466447256303</v>
          </cell>
        </row>
        <row r="33">
          <cell r="C33">
            <v>4.5708279477633198</v>
          </cell>
        </row>
        <row r="34">
          <cell r="C34">
            <v>4.5748641639686696</v>
          </cell>
        </row>
        <row r="35">
          <cell r="C35">
            <v>4.5809420098658897</v>
          </cell>
        </row>
        <row r="36">
          <cell r="C36">
            <v>4.58638471433615</v>
          </cell>
        </row>
        <row r="37">
          <cell r="C37">
            <v>4.5957884430046798</v>
          </cell>
        </row>
        <row r="38">
          <cell r="C38">
            <v>4.6247109355806097</v>
          </cell>
        </row>
        <row r="39">
          <cell r="C39">
            <v>4.6540886591649402</v>
          </cell>
        </row>
        <row r="40">
          <cell r="C40">
            <v>4.6809148800295999</v>
          </cell>
        </row>
        <row r="41">
          <cell r="C41">
            <v>4.70321587819081</v>
          </cell>
        </row>
      </sheetData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summary"/>
      <sheetName val="composition"/>
      <sheetName val="Hourly_Inputs"/>
      <sheetName val="Winter Peak"/>
      <sheetName val="Monthly_NEL_Model"/>
      <sheetName val="Table NEL"/>
      <sheetName val="Table NEL_no_inc_DSM-UPC "/>
      <sheetName val="Table SumPK PER CUST no adj"/>
      <sheetName val="Monthly_NEL_WN"/>
      <sheetName val="Solar NEL &amp; Peaks"/>
      <sheetName val="Summer Peak"/>
      <sheetName val="Summary Res &amp; CI MW(Gen)"/>
      <sheetName val="Retail-Wholesale Unbilled Calc"/>
      <sheetName val="calculation_WN_retail"/>
      <sheetName val="calc_WN_retail_Delta RateCase "/>
      <sheetName val="NEL_Calendar"/>
      <sheetName val="Total_customers_month"/>
      <sheetName val="Customers_revenue_class"/>
      <sheetName val="Sales by Class (ST) Delta"/>
      <sheetName val="SalesbyClass (ST) Delta Jan2016"/>
      <sheetName val="Sales by Class (ST) "/>
      <sheetName val="NEL,SALES,Unbilled ST"/>
      <sheetName val=" NEL,SALES,Unbilled ST Calc"/>
      <sheetName val="Sales(ST)"/>
      <sheetName val="Lg COMM Sales Model "/>
      <sheetName val="Med COMM Sales Model  "/>
      <sheetName val="Small COMM Sales Model  "/>
      <sheetName val="Commercial_Customers"/>
      <sheetName val="Lg IND Sales Model"/>
      <sheetName val="Med IND Sales Mod"/>
      <sheetName val="Small IND Sales Mod"/>
      <sheetName val="Industrial_Customers"/>
      <sheetName val="Monthly Peaks"/>
      <sheetName val="RES_Sales Model"/>
      <sheetName val="SHY"/>
      <sheetName val="Other"/>
      <sheetName val="METRO"/>
      <sheetName val="Wholesale Sales"/>
      <sheetName val="Wholesale NEL"/>
      <sheetName val="Table NEL PER CUSTOMER"/>
      <sheetName val="Table NEL_no_inc_DSM"/>
      <sheetName val="Table SumPK PER CUSTOMER"/>
      <sheetName val="Table Winter Peak"/>
      <sheetName val="Table FL Pop- Jul values"/>
      <sheetName val="Table Fla Population Avg Annual"/>
      <sheetName val="Table Real Per Capita Inc"/>
      <sheetName val="Table Income"/>
      <sheetName val="Table CPI"/>
      <sheetName val="Table CPI-Energy"/>
      <sheetName val="Table Customers"/>
      <sheetName val="Table Summer Peak"/>
      <sheetName val="Checkoff Sheet"/>
      <sheetName val="Model Variables"/>
      <sheetName val="Annual Input Check"/>
      <sheetName val="Econ-Weat Input Check"/>
      <sheetName val="Annual Weather Input Check"/>
      <sheetName val="Monthly Weather Input Check"/>
      <sheetName val="Checks against nolinks fi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9">
          <cell r="J39">
            <v>4909904.190757825</v>
          </cell>
        </row>
        <row r="40">
          <cell r="J40">
            <v>4979325.092076649</v>
          </cell>
        </row>
        <row r="41">
          <cell r="J41">
            <v>5047004.1784600224</v>
          </cell>
        </row>
        <row r="42">
          <cell r="J42">
            <v>5113137.4782711891</v>
          </cell>
        </row>
        <row r="43">
          <cell r="J43">
            <v>5178907.6694734236</v>
          </cell>
        </row>
        <row r="44">
          <cell r="J44">
            <v>5244655.958013284</v>
          </cell>
        </row>
        <row r="45">
          <cell r="J45">
            <v>5310238.2843289981</v>
          </cell>
        </row>
        <row r="46">
          <cell r="J46">
            <v>5375523.5258344281</v>
          </cell>
        </row>
        <row r="47">
          <cell r="J47">
            <v>5440458.682027597</v>
          </cell>
        </row>
        <row r="48">
          <cell r="J48">
            <v>5505072.3150240434</v>
          </cell>
        </row>
        <row r="49">
          <cell r="J49">
            <v>5569465.9799494157</v>
          </cell>
        </row>
        <row r="50">
          <cell r="J50">
            <v>5633700.177583077</v>
          </cell>
        </row>
        <row r="51">
          <cell r="J51">
            <v>5697573.5994929215</v>
          </cell>
        </row>
        <row r="52">
          <cell r="J52">
            <v>5761028.6431287387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Stat"/>
      <sheetName val="Corr"/>
      <sheetName val="Coef"/>
      <sheetName val="MStat"/>
      <sheetName val="Err"/>
      <sheetName val="Elas"/>
      <sheetName val="BX"/>
      <sheetName val="YHat"/>
    </sheetNames>
    <sheetDataSet>
      <sheetData sheetId="0">
        <row r="26">
          <cell r="E26">
            <v>0.43926456949814502</v>
          </cell>
          <cell r="F26">
            <v>247.634356902278</v>
          </cell>
          <cell r="G26">
            <v>91.222415692852806</v>
          </cell>
        </row>
        <row r="27">
          <cell r="E27">
            <v>0.50489037509554502</v>
          </cell>
          <cell r="F27">
            <v>198.82984775480699</v>
          </cell>
          <cell r="G27">
            <v>93.848531493953601</v>
          </cell>
        </row>
        <row r="28">
          <cell r="E28">
            <v>0.56433061856747302</v>
          </cell>
          <cell r="F28">
            <v>200.59122401936</v>
          </cell>
          <cell r="G28">
            <v>95.505490388350694</v>
          </cell>
        </row>
        <row r="29">
          <cell r="E29">
            <v>0.62178635272510596</v>
          </cell>
          <cell r="F29">
            <v>212.617214619029</v>
          </cell>
          <cell r="G29">
            <v>97.559019515976203</v>
          </cell>
        </row>
        <row r="30">
          <cell r="E30">
            <v>0.67507720731406695</v>
          </cell>
          <cell r="F30">
            <v>228.13293860423599</v>
          </cell>
          <cell r="G30">
            <v>99.330172410934694</v>
          </cell>
        </row>
        <row r="31">
          <cell r="E31">
            <v>0.72791005551500398</v>
          </cell>
          <cell r="F31">
            <v>242.13745351499199</v>
          </cell>
          <cell r="G31">
            <v>100.81379868027599</v>
          </cell>
        </row>
        <row r="32">
          <cell r="E32">
            <v>0.77384297560124904</v>
          </cell>
          <cell r="F32">
            <v>238.98758397663201</v>
          </cell>
          <cell r="G32">
            <v>101.97833744309099</v>
          </cell>
        </row>
        <row r="33">
          <cell r="E33">
            <v>0.81316808102115401</v>
          </cell>
          <cell r="F33">
            <v>245.57297212158699</v>
          </cell>
          <cell r="G33">
            <v>102.98935935044</v>
          </cell>
        </row>
        <row r="34">
          <cell r="E34">
            <v>0.85550179800411696</v>
          </cell>
          <cell r="F34">
            <v>261.993197868398</v>
          </cell>
          <cell r="G34">
            <v>103.983339110423</v>
          </cell>
        </row>
        <row r="35">
          <cell r="E35">
            <v>0.873607137958196</v>
          </cell>
          <cell r="F35">
            <v>281.19153820133602</v>
          </cell>
          <cell r="G35">
            <v>104.93593259632399</v>
          </cell>
        </row>
        <row r="36">
          <cell r="E36">
            <v>0.88442296404524501</v>
          </cell>
          <cell r="F36">
            <v>295.72928033616603</v>
          </cell>
          <cell r="G36">
            <v>105.904078621881</v>
          </cell>
        </row>
        <row r="37">
          <cell r="E37">
            <v>0.90121608676121701</v>
          </cell>
          <cell r="F37">
            <v>304.763160073498</v>
          </cell>
          <cell r="G37">
            <v>107.07093398038</v>
          </cell>
        </row>
        <row r="38">
          <cell r="E38">
            <v>0.917676486084962</v>
          </cell>
          <cell r="F38">
            <v>311.90751337708701</v>
          </cell>
          <cell r="G38">
            <v>108.56770379669901</v>
          </cell>
        </row>
      </sheetData>
      <sheetData sheetId="1"/>
      <sheetData sheetId="2"/>
      <sheetData sheetId="3">
        <row r="2">
          <cell r="A2" t="str">
            <v>CONST</v>
          </cell>
        </row>
      </sheetData>
      <sheetData sheetId="4">
        <row r="2">
          <cell r="B2">
            <v>99</v>
          </cell>
        </row>
      </sheetData>
      <sheetData sheetId="5"/>
      <sheetData sheetId="6">
        <row r="2">
          <cell r="D2">
            <v>0.96002139855020896</v>
          </cell>
        </row>
      </sheetData>
      <sheetData sheetId="7">
        <row r="2">
          <cell r="K2">
            <v>-8.8817841970012504E-16</v>
          </cell>
        </row>
      </sheetData>
      <sheetData sheetId="8">
        <row r="3">
          <cell r="C3">
            <v>4.4062829825625602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workbookViewId="0">
      <pane xSplit="1" ySplit="2" topLeftCell="B3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5" bestFit="1" customWidth="1"/>
    <col min="2" max="2" width="12.5546875" bestFit="1" customWidth="1"/>
    <col min="3" max="3" width="13.6640625" bestFit="1" customWidth="1"/>
    <col min="4" max="4" width="14.6640625" bestFit="1" customWidth="1"/>
    <col min="5" max="5" width="29.109375" bestFit="1" customWidth="1"/>
    <col min="6" max="6" width="21.109375" bestFit="1" customWidth="1"/>
    <col min="7" max="7" width="14.6640625" bestFit="1" customWidth="1"/>
    <col min="8" max="8" width="9.88671875" bestFit="1" customWidth="1"/>
    <col min="9" max="9" width="8.88671875" bestFit="1" customWidth="1"/>
    <col min="10" max="10" width="8.6640625" bestFit="1" customWidth="1"/>
  </cols>
  <sheetData>
    <row r="1" spans="1:10" x14ac:dyDescent="0.3">
      <c r="A1" s="60" t="s">
        <v>118</v>
      </c>
    </row>
    <row r="2" spans="1:10" x14ac:dyDescent="0.25">
      <c r="A2" s="4" t="s">
        <v>0</v>
      </c>
      <c r="B2" s="4" t="s">
        <v>68</v>
      </c>
      <c r="C2" s="4" t="s">
        <v>7</v>
      </c>
      <c r="D2" s="4" t="s">
        <v>8</v>
      </c>
      <c r="E2" s="4" t="s">
        <v>9</v>
      </c>
      <c r="F2" s="4" t="s">
        <v>10</v>
      </c>
      <c r="G2" s="4" t="s">
        <v>11</v>
      </c>
      <c r="H2" s="4" t="s">
        <v>12</v>
      </c>
      <c r="I2" s="4" t="s">
        <v>75</v>
      </c>
      <c r="J2" s="4" t="s">
        <v>76</v>
      </c>
    </row>
    <row r="3" spans="1:10" x14ac:dyDescent="0.25">
      <c r="A3" s="1">
        <v>1991</v>
      </c>
      <c r="B3" s="20">
        <v>4.3772495016719102</v>
      </c>
      <c r="C3" s="20">
        <v>92</v>
      </c>
      <c r="D3" s="20">
        <v>272</v>
      </c>
      <c r="E3" s="20">
        <v>0</v>
      </c>
      <c r="F3" s="20">
        <v>101.04600000000001</v>
      </c>
      <c r="G3" s="20">
        <v>65.508522300944506</v>
      </c>
      <c r="H3" s="20">
        <v>0</v>
      </c>
      <c r="I3" s="20">
        <v>0</v>
      </c>
      <c r="J3" s="20">
        <v>0</v>
      </c>
    </row>
    <row r="4" spans="1:10" x14ac:dyDescent="0.25">
      <c r="A4" s="1">
        <v>1992</v>
      </c>
      <c r="B4" s="20">
        <v>4.4681305128295499</v>
      </c>
      <c r="C4" s="20">
        <v>91</v>
      </c>
      <c r="D4" s="20">
        <v>274</v>
      </c>
      <c r="E4" s="20">
        <v>0</v>
      </c>
      <c r="F4" s="20">
        <v>102.687</v>
      </c>
      <c r="G4" s="20">
        <v>66.387978584676304</v>
      </c>
      <c r="H4" s="20">
        <v>0</v>
      </c>
      <c r="I4" s="20">
        <v>0</v>
      </c>
      <c r="J4" s="20">
        <v>0</v>
      </c>
    </row>
    <row r="5" spans="1:10" x14ac:dyDescent="0.25">
      <c r="A5" s="1">
        <v>1993</v>
      </c>
      <c r="B5" s="20">
        <v>4.5491468251342102</v>
      </c>
      <c r="C5" s="20">
        <v>91</v>
      </c>
      <c r="D5" s="20">
        <v>316</v>
      </c>
      <c r="E5" s="20">
        <v>0</v>
      </c>
      <c r="F5" s="20">
        <v>103.54300000000001</v>
      </c>
      <c r="G5" s="20">
        <v>67.610989788758801</v>
      </c>
      <c r="H5" s="20">
        <v>0</v>
      </c>
      <c r="I5" s="20">
        <v>0</v>
      </c>
      <c r="J5" s="20">
        <v>0</v>
      </c>
    </row>
    <row r="6" spans="1:10" x14ac:dyDescent="0.25">
      <c r="A6" s="1">
        <v>1994</v>
      </c>
      <c r="B6" s="20">
        <v>4.4354681607081599</v>
      </c>
      <c r="C6" s="20">
        <v>92</v>
      </c>
      <c r="D6" s="20">
        <v>192</v>
      </c>
      <c r="E6" s="20">
        <v>0</v>
      </c>
      <c r="F6" s="20">
        <v>103.38500000000001</v>
      </c>
      <c r="G6" s="20">
        <v>68.533365237774703</v>
      </c>
      <c r="H6" s="20">
        <v>0</v>
      </c>
      <c r="I6" s="20">
        <v>0</v>
      </c>
      <c r="J6" s="20">
        <v>0</v>
      </c>
    </row>
    <row r="7" spans="1:10" x14ac:dyDescent="0.25">
      <c r="A7" s="1">
        <v>1995</v>
      </c>
      <c r="B7" s="20">
        <v>4.5325092094808603</v>
      </c>
      <c r="C7" s="20">
        <v>93</v>
      </c>
      <c r="D7" s="20">
        <v>240</v>
      </c>
      <c r="E7" s="20">
        <v>0</v>
      </c>
      <c r="F7" s="20">
        <v>105.974</v>
      </c>
      <c r="G7" s="20">
        <v>70.173933741870499</v>
      </c>
      <c r="H7" s="20">
        <v>0</v>
      </c>
      <c r="I7" s="20">
        <v>0</v>
      </c>
      <c r="J7" s="20">
        <v>0</v>
      </c>
    </row>
    <row r="8" spans="1:10" x14ac:dyDescent="0.25">
      <c r="A8" s="1">
        <v>1996</v>
      </c>
      <c r="B8" s="20">
        <v>4.5241180213517502</v>
      </c>
      <c r="C8" s="20">
        <v>90</v>
      </c>
      <c r="D8" s="20">
        <v>291</v>
      </c>
      <c r="E8" s="20">
        <v>0</v>
      </c>
      <c r="F8" s="20">
        <v>110.827</v>
      </c>
      <c r="G8" s="20">
        <v>70.581902350754305</v>
      </c>
      <c r="H8" s="20">
        <v>0</v>
      </c>
      <c r="I8" s="20">
        <v>0</v>
      </c>
      <c r="J8" s="20">
        <v>0</v>
      </c>
    </row>
    <row r="9" spans="1:10" x14ac:dyDescent="0.25">
      <c r="A9" s="1">
        <v>1997</v>
      </c>
      <c r="B9" s="20">
        <v>4.5949536710778096</v>
      </c>
      <c r="C9" s="20">
        <v>92</v>
      </c>
      <c r="D9" s="20">
        <v>286</v>
      </c>
      <c r="E9" s="20">
        <v>0</v>
      </c>
      <c r="F9" s="20">
        <v>110.125</v>
      </c>
      <c r="G9" s="20">
        <v>71.367319223737994</v>
      </c>
      <c r="H9" s="20">
        <v>0</v>
      </c>
      <c r="I9" s="20">
        <v>0</v>
      </c>
      <c r="J9" s="20">
        <v>0</v>
      </c>
    </row>
    <row r="10" spans="1:10" x14ac:dyDescent="0.25">
      <c r="A10" s="1">
        <v>1998</v>
      </c>
      <c r="B10" s="20">
        <v>4.8626942768789103</v>
      </c>
      <c r="C10" s="20">
        <v>94</v>
      </c>
      <c r="D10" s="20">
        <v>301</v>
      </c>
      <c r="E10" s="20">
        <v>0</v>
      </c>
      <c r="F10" s="20">
        <v>103.09699999999999</v>
      </c>
      <c r="G10" s="20">
        <v>74.525343987241001</v>
      </c>
      <c r="H10" s="20">
        <v>0</v>
      </c>
      <c r="I10" s="20">
        <v>0</v>
      </c>
      <c r="J10" s="20">
        <v>0</v>
      </c>
    </row>
    <row r="11" spans="1:10" x14ac:dyDescent="0.25">
      <c r="A11" s="1">
        <v>1999</v>
      </c>
      <c r="B11" s="20">
        <v>4.6898179521740602</v>
      </c>
      <c r="C11" s="20">
        <v>91</v>
      </c>
      <c r="D11" s="20">
        <v>307</v>
      </c>
      <c r="E11" s="20">
        <v>0</v>
      </c>
      <c r="F11" s="20">
        <v>108.119</v>
      </c>
      <c r="G11" s="20">
        <v>75.663784706649295</v>
      </c>
      <c r="H11" s="20">
        <v>0</v>
      </c>
      <c r="I11" s="20">
        <v>0</v>
      </c>
      <c r="J11" s="20">
        <v>0</v>
      </c>
    </row>
    <row r="12" spans="1:10" x14ac:dyDescent="0.25">
      <c r="A12" s="1">
        <v>2000</v>
      </c>
      <c r="B12" s="20">
        <v>4.6274373322387197</v>
      </c>
      <c r="C12" s="20">
        <v>90</v>
      </c>
      <c r="D12" s="20">
        <v>287</v>
      </c>
      <c r="E12" s="20">
        <v>0</v>
      </c>
      <c r="F12" s="20">
        <v>125.337</v>
      </c>
      <c r="G12" s="20">
        <v>77.831396219358396</v>
      </c>
      <c r="H12" s="20">
        <v>0</v>
      </c>
      <c r="I12" s="20">
        <v>0</v>
      </c>
      <c r="J12" s="20">
        <v>0</v>
      </c>
    </row>
    <row r="13" spans="1:10" x14ac:dyDescent="0.25">
      <c r="A13" s="1">
        <v>2001</v>
      </c>
      <c r="B13" s="20">
        <v>4.7656060160884302</v>
      </c>
      <c r="C13" s="20">
        <v>91.332325467427793</v>
      </c>
      <c r="D13" s="20">
        <v>280.33046436026501</v>
      </c>
      <c r="E13" s="20">
        <v>0</v>
      </c>
      <c r="F13" s="20">
        <v>132.14400000000001</v>
      </c>
      <c r="G13" s="20">
        <v>78.9932383643565</v>
      </c>
      <c r="H13" s="20">
        <v>0</v>
      </c>
      <c r="I13" s="20">
        <v>0</v>
      </c>
      <c r="J13" s="20">
        <v>0</v>
      </c>
    </row>
    <row r="14" spans="1:10" x14ac:dyDescent="0.25">
      <c r="A14" s="1">
        <v>2002</v>
      </c>
      <c r="B14" s="20">
        <v>4.7810782837822101</v>
      </c>
      <c r="C14" s="20">
        <v>91.311324509769193</v>
      </c>
      <c r="D14" s="20">
        <v>289.95825381640498</v>
      </c>
      <c r="E14" s="20">
        <v>0</v>
      </c>
      <c r="F14" s="20">
        <v>123.01</v>
      </c>
      <c r="G14" s="20">
        <v>80.404307423975098</v>
      </c>
      <c r="H14" s="20">
        <v>0</v>
      </c>
      <c r="I14" s="20">
        <v>0</v>
      </c>
      <c r="J14" s="20">
        <v>0</v>
      </c>
    </row>
    <row r="15" spans="1:10" x14ac:dyDescent="0.25">
      <c r="A15" s="1">
        <v>2003</v>
      </c>
      <c r="B15" s="20">
        <v>4.7770089563655498</v>
      </c>
      <c r="C15" s="20">
        <v>89.7224729358812</v>
      </c>
      <c r="D15" s="20">
        <v>275.43866540355998</v>
      </c>
      <c r="E15" s="20">
        <v>0</v>
      </c>
      <c r="F15" s="20">
        <v>133.268</v>
      </c>
      <c r="G15" s="20">
        <v>81.621858362373004</v>
      </c>
      <c r="H15" s="20">
        <v>0</v>
      </c>
      <c r="I15" s="20">
        <v>0</v>
      </c>
      <c r="J15" s="20">
        <v>0</v>
      </c>
    </row>
    <row r="16" spans="1:10" x14ac:dyDescent="0.25">
      <c r="A16" s="1">
        <v>2004</v>
      </c>
      <c r="B16" s="20">
        <v>4.8632868788898698</v>
      </c>
      <c r="C16" s="20">
        <v>91.8807673679933</v>
      </c>
      <c r="D16" s="20">
        <v>243.47988162301201</v>
      </c>
      <c r="E16" s="20">
        <v>0</v>
      </c>
      <c r="F16" s="20">
        <v>148.405</v>
      </c>
      <c r="G16" s="20">
        <v>83.756090405092095</v>
      </c>
      <c r="H16" s="20">
        <v>0</v>
      </c>
      <c r="I16" s="20">
        <v>0</v>
      </c>
      <c r="J16" s="20">
        <v>0</v>
      </c>
    </row>
    <row r="17" spans="1:10" x14ac:dyDescent="0.25">
      <c r="A17" s="1">
        <v>2005</v>
      </c>
      <c r="B17" s="20">
        <v>5.1738876436575598</v>
      </c>
      <c r="C17" s="20">
        <v>92.514719432061199</v>
      </c>
      <c r="D17" s="20">
        <v>303.506317098284</v>
      </c>
      <c r="E17" s="20">
        <v>5.9962900342078298E-3</v>
      </c>
      <c r="F17" s="20">
        <v>180.15199999999999</v>
      </c>
      <c r="G17" s="20">
        <v>85.588007134969502</v>
      </c>
      <c r="H17" s="20">
        <v>1</v>
      </c>
      <c r="I17" s="20">
        <v>0</v>
      </c>
      <c r="J17" s="20">
        <v>0</v>
      </c>
    </row>
    <row r="18" spans="1:10" x14ac:dyDescent="0.25">
      <c r="A18" s="1">
        <v>2006</v>
      </c>
      <c r="B18" s="20">
        <v>4.9481099315408299</v>
      </c>
      <c r="C18" s="20">
        <v>91.655838461454294</v>
      </c>
      <c r="D18" s="20">
        <v>299.20016283736197</v>
      </c>
      <c r="E18" s="20">
        <v>4.1973138107798097E-2</v>
      </c>
      <c r="F18" s="20">
        <v>205.24600000000001</v>
      </c>
      <c r="G18" s="20">
        <v>89.300254308424101</v>
      </c>
      <c r="H18" s="20">
        <v>0</v>
      </c>
      <c r="I18" s="20">
        <v>0</v>
      </c>
      <c r="J18" s="20">
        <v>0</v>
      </c>
    </row>
    <row r="19" spans="1:10" x14ac:dyDescent="0.25">
      <c r="A19" s="1">
        <v>2007</v>
      </c>
      <c r="B19" s="20">
        <v>4.8841462655251</v>
      </c>
      <c r="C19" s="20">
        <v>91.935537002619</v>
      </c>
      <c r="D19" s="20">
        <v>296.74640005333902</v>
      </c>
      <c r="E19" s="20">
        <v>8.1527414091823402E-2</v>
      </c>
      <c r="F19" s="20">
        <v>208.38</v>
      </c>
      <c r="G19" s="20">
        <v>89.914457081500501</v>
      </c>
      <c r="H19" s="20">
        <v>0</v>
      </c>
      <c r="I19" s="20">
        <v>0</v>
      </c>
      <c r="J19" s="20">
        <v>0</v>
      </c>
    </row>
    <row r="20" spans="1:10" x14ac:dyDescent="0.25">
      <c r="A20" s="1">
        <v>2008</v>
      </c>
      <c r="B20" s="20">
        <v>4.6699026327518496</v>
      </c>
      <c r="C20" s="20">
        <v>91.2466268810537</v>
      </c>
      <c r="D20" s="20">
        <v>262.41055536834102</v>
      </c>
      <c r="E20" s="20">
        <v>0.16921163136044201</v>
      </c>
      <c r="F20" s="20">
        <v>262.83199999999999</v>
      </c>
      <c r="G20" s="20">
        <v>88.579681450667195</v>
      </c>
      <c r="H20" s="20">
        <v>0</v>
      </c>
      <c r="I20" s="20">
        <v>0</v>
      </c>
      <c r="J20" s="20">
        <v>0</v>
      </c>
    </row>
    <row r="21" spans="1:10" x14ac:dyDescent="0.25">
      <c r="A21" s="1">
        <v>2009</v>
      </c>
      <c r="B21" s="20">
        <v>4.9679191801277502</v>
      </c>
      <c r="C21" s="20">
        <v>95.279904446285897</v>
      </c>
      <c r="D21" s="20">
        <v>282.02836092733702</v>
      </c>
      <c r="E21" s="20">
        <v>0.209533766917266</v>
      </c>
      <c r="F21" s="20">
        <v>185.292</v>
      </c>
      <c r="G21" s="20">
        <v>86.464972163111099</v>
      </c>
      <c r="H21" s="20">
        <v>0</v>
      </c>
      <c r="I21" s="20">
        <v>0</v>
      </c>
      <c r="J21" s="20">
        <v>0</v>
      </c>
    </row>
    <row r="22" spans="1:10" x14ac:dyDescent="0.25">
      <c r="A22" s="1">
        <v>2010</v>
      </c>
      <c r="B22" s="20">
        <v>4.8721578664319498</v>
      </c>
      <c r="C22" s="20">
        <v>92.794872036833596</v>
      </c>
      <c r="D22" s="20">
        <v>313.55534926923599</v>
      </c>
      <c r="E22" s="20">
        <v>0.25151199799461299</v>
      </c>
      <c r="F22" s="20">
        <v>206.98699999999999</v>
      </c>
      <c r="G22" s="20">
        <v>89.808071071732797</v>
      </c>
      <c r="H22" s="20">
        <v>0</v>
      </c>
      <c r="I22" s="20">
        <v>0</v>
      </c>
      <c r="J22" s="20">
        <v>0</v>
      </c>
    </row>
    <row r="23" spans="1:10" x14ac:dyDescent="0.25">
      <c r="A23" s="1">
        <v>2011</v>
      </c>
      <c r="B23" s="20">
        <v>4.6952681505235301</v>
      </c>
      <c r="C23" s="20">
        <v>92.836614691542593</v>
      </c>
      <c r="D23" s="20">
        <v>287.67981618398301</v>
      </c>
      <c r="E23" s="20">
        <v>0.29573731868197001</v>
      </c>
      <c r="F23" s="20">
        <v>248.346</v>
      </c>
      <c r="G23" s="20">
        <v>90.594972828806107</v>
      </c>
      <c r="H23" s="20">
        <v>0</v>
      </c>
      <c r="I23" s="20">
        <v>0</v>
      </c>
      <c r="J23" s="20">
        <v>0</v>
      </c>
    </row>
    <row r="24" spans="1:10" x14ac:dyDescent="0.25">
      <c r="A24" s="1">
        <v>2012</v>
      </c>
      <c r="B24" s="20">
        <v>4.6241641713803698</v>
      </c>
      <c r="C24" s="20">
        <v>90.529534958547899</v>
      </c>
      <c r="D24" s="20">
        <v>284.10994177607603</v>
      </c>
      <c r="E24" s="20">
        <v>0.338805868196843</v>
      </c>
      <c r="F24" s="20">
        <v>242.25200000000001</v>
      </c>
      <c r="G24" s="20">
        <v>90.160165964224205</v>
      </c>
      <c r="H24" s="20">
        <v>0</v>
      </c>
      <c r="I24" s="20">
        <v>0</v>
      </c>
      <c r="J24" s="20">
        <v>0</v>
      </c>
    </row>
    <row r="25" spans="1:10" x14ac:dyDescent="0.25">
      <c r="A25" s="1">
        <v>2013</v>
      </c>
      <c r="B25" s="20">
        <v>4.6100728175771604</v>
      </c>
      <c r="C25" s="20">
        <v>90.858716646803202</v>
      </c>
      <c r="D25" s="20">
        <v>312.55939223757201</v>
      </c>
      <c r="E25" s="20">
        <v>0.38943079689767901</v>
      </c>
      <c r="F25" s="20">
        <v>241.65199999999999</v>
      </c>
      <c r="G25" s="20">
        <v>88.405449068840696</v>
      </c>
      <c r="H25" s="20">
        <v>0</v>
      </c>
      <c r="I25" s="20">
        <v>0</v>
      </c>
      <c r="J25" s="20">
        <v>0</v>
      </c>
    </row>
    <row r="26" spans="1:10" x14ac:dyDescent="0.25">
      <c r="A26" s="1">
        <v>2014</v>
      </c>
      <c r="B26" s="20">
        <v>4.65954453789222</v>
      </c>
      <c r="C26" s="20">
        <v>92.339496932368306</v>
      </c>
      <c r="D26" s="20">
        <v>251.81844128644099</v>
      </c>
      <c r="E26" s="20">
        <v>0.44073520566819602</v>
      </c>
      <c r="F26" s="20">
        <v>245.226</v>
      </c>
      <c r="G26" s="20">
        <v>91.420297860289097</v>
      </c>
      <c r="H26" s="20">
        <v>0</v>
      </c>
      <c r="I26" s="20">
        <v>0</v>
      </c>
      <c r="J26" s="20">
        <v>0</v>
      </c>
    </row>
    <row r="27" spans="1:10" x14ac:dyDescent="0.25">
      <c r="A27" s="1">
        <v>2015</v>
      </c>
      <c r="B27" s="20">
        <v>4.5678171977160202</v>
      </c>
      <c r="C27" s="20">
        <v>91.488932032806403</v>
      </c>
      <c r="D27" s="20">
        <v>275.181042038138</v>
      </c>
      <c r="E27" s="20">
        <v>0.50164968812944299</v>
      </c>
      <c r="F27" s="20">
        <v>205.68799999999999</v>
      </c>
      <c r="G27" s="20">
        <v>93.692839761171697</v>
      </c>
      <c r="H27" s="20">
        <v>0</v>
      </c>
      <c r="I27" s="20">
        <v>0</v>
      </c>
      <c r="J27" s="20">
        <v>0</v>
      </c>
    </row>
    <row r="28" spans="1:10" x14ac:dyDescent="0.25">
      <c r="A28" s="1">
        <v>2016</v>
      </c>
      <c r="B28" s="20">
        <v>4.6913338491677203</v>
      </c>
      <c r="C28" s="20">
        <v>92.346140031427197</v>
      </c>
      <c r="D28" s="20">
        <v>305.99733457634102</v>
      </c>
      <c r="E28" s="20">
        <v>0.56083042150315499</v>
      </c>
      <c r="F28" s="20">
        <v>188.13800000000001</v>
      </c>
      <c r="G28" s="20">
        <v>95.238587727419301</v>
      </c>
      <c r="H28" s="20">
        <v>0</v>
      </c>
      <c r="I28" s="20">
        <v>0</v>
      </c>
      <c r="J28" s="20">
        <v>0</v>
      </c>
    </row>
    <row r="29" spans="1:10" x14ac:dyDescent="0.25">
      <c r="A29" s="1">
        <v>2017</v>
      </c>
      <c r="B29" s="20"/>
      <c r="C29" s="20">
        <v>91.853691191743707</v>
      </c>
      <c r="D29" s="20">
        <v>287.250018942785</v>
      </c>
      <c r="E29" s="20">
        <v>0.61824717685922703</v>
      </c>
      <c r="F29" s="20">
        <v>201.13399999999999</v>
      </c>
      <c r="G29" s="20">
        <v>96.474401527929601</v>
      </c>
      <c r="H29" s="20">
        <v>0</v>
      </c>
      <c r="I29" s="20">
        <v>0</v>
      </c>
      <c r="J29" s="20">
        <v>1</v>
      </c>
    </row>
    <row r="30" spans="1:10" x14ac:dyDescent="0.25">
      <c r="A30" s="1">
        <v>2018</v>
      </c>
      <c r="B30" s="20"/>
      <c r="C30" s="20">
        <v>91.853691191743707</v>
      </c>
      <c r="D30" s="20">
        <v>287.250018942785</v>
      </c>
      <c r="E30" s="20">
        <v>0.67175343002106802</v>
      </c>
      <c r="F30" s="20">
        <v>208.61099999999999</v>
      </c>
      <c r="G30" s="20">
        <v>98.048807469260694</v>
      </c>
      <c r="H30" s="20">
        <v>0</v>
      </c>
      <c r="I30" s="20">
        <v>0</v>
      </c>
      <c r="J30" s="20">
        <v>1</v>
      </c>
    </row>
    <row r="31" spans="1:10" x14ac:dyDescent="0.25">
      <c r="A31" s="1">
        <v>2019</v>
      </c>
      <c r="B31" s="20"/>
      <c r="C31" s="20">
        <v>91.853691191743707</v>
      </c>
      <c r="D31" s="20">
        <v>287.250018942785</v>
      </c>
      <c r="E31" s="32">
        <v>0.725586228545121</v>
      </c>
      <c r="F31" s="20">
        <v>215.91800000000001</v>
      </c>
      <c r="G31" s="20">
        <v>99.612700817380102</v>
      </c>
      <c r="H31" s="20">
        <v>0</v>
      </c>
      <c r="I31" s="20">
        <v>0</v>
      </c>
      <c r="J31" s="20">
        <v>1</v>
      </c>
    </row>
    <row r="32" spans="1:10" x14ac:dyDescent="0.25">
      <c r="A32" s="1">
        <v>2020</v>
      </c>
      <c r="B32" s="20"/>
      <c r="C32" s="20">
        <v>91.853691191743707</v>
      </c>
      <c r="D32" s="20">
        <v>287.250018942785</v>
      </c>
      <c r="E32" s="20">
        <v>0.77639358431703198</v>
      </c>
      <c r="F32" s="20">
        <v>227.72200000000001</v>
      </c>
      <c r="G32" s="20">
        <v>100.785137934709</v>
      </c>
      <c r="H32" s="20">
        <v>0</v>
      </c>
      <c r="I32" s="20">
        <v>0</v>
      </c>
      <c r="J32" s="20">
        <v>1</v>
      </c>
    </row>
    <row r="33" spans="1:10" x14ac:dyDescent="0.25">
      <c r="A33" s="1">
        <v>2021</v>
      </c>
      <c r="B33" s="20"/>
      <c r="C33" s="20">
        <v>91.853691191743707</v>
      </c>
      <c r="D33" s="20">
        <v>287.250018942785</v>
      </c>
      <c r="E33" s="20">
        <v>0.79981321098802605</v>
      </c>
      <c r="F33" s="20">
        <v>239.46299999999999</v>
      </c>
      <c r="G33" s="20">
        <v>102.1753206428</v>
      </c>
      <c r="H33" s="20">
        <v>0</v>
      </c>
      <c r="I33" s="20">
        <v>0</v>
      </c>
      <c r="J33" s="20">
        <v>1</v>
      </c>
    </row>
    <row r="34" spans="1:10" x14ac:dyDescent="0.25">
      <c r="A34" s="1">
        <v>2022</v>
      </c>
      <c r="B34" s="20"/>
      <c r="C34" s="20">
        <v>91.853691191743707</v>
      </c>
      <c r="D34" s="20">
        <v>287.250018942785</v>
      </c>
      <c r="E34" s="20">
        <v>0.84436687552114098</v>
      </c>
      <c r="F34" s="20">
        <v>252.523</v>
      </c>
      <c r="G34" s="20">
        <v>103.712829835631</v>
      </c>
      <c r="H34" s="20">
        <v>0</v>
      </c>
      <c r="I34" s="20">
        <v>0</v>
      </c>
      <c r="J34" s="20">
        <v>1</v>
      </c>
    </row>
    <row r="35" spans="1:10" x14ac:dyDescent="0.25">
      <c r="A35" s="1">
        <v>2023</v>
      </c>
      <c r="B35" s="20"/>
      <c r="C35" s="20">
        <v>91.853691191743707</v>
      </c>
      <c r="D35" s="20">
        <v>287.250018942785</v>
      </c>
      <c r="E35" s="20">
        <v>0.86885191511422499</v>
      </c>
      <c r="F35" s="20">
        <v>265.82499999999999</v>
      </c>
      <c r="G35" s="20">
        <v>105.33913076399</v>
      </c>
      <c r="H35" s="20">
        <v>0</v>
      </c>
      <c r="I35" s="20">
        <v>0</v>
      </c>
      <c r="J35" s="20">
        <v>1</v>
      </c>
    </row>
    <row r="36" spans="1:10" x14ac:dyDescent="0.25">
      <c r="A36" s="1">
        <v>2024</v>
      </c>
      <c r="B36" s="20"/>
      <c r="C36" s="20">
        <v>91.853691191743707</v>
      </c>
      <c r="D36" s="20">
        <v>287.250018942785</v>
      </c>
      <c r="E36" s="20">
        <v>0.88419518396114305</v>
      </c>
      <c r="F36" s="20">
        <v>277.02999999999997</v>
      </c>
      <c r="G36" s="20">
        <v>106.93904469023801</v>
      </c>
      <c r="H36" s="20">
        <v>0</v>
      </c>
      <c r="I36" s="20">
        <v>0</v>
      </c>
      <c r="J36" s="20">
        <v>1</v>
      </c>
    </row>
    <row r="37" spans="1:10" x14ac:dyDescent="0.25">
      <c r="A37" s="1">
        <v>2025</v>
      </c>
      <c r="B37" s="20"/>
      <c r="C37" s="20">
        <v>91.853691191743707</v>
      </c>
      <c r="D37" s="20">
        <v>287.250018942785</v>
      </c>
      <c r="E37" s="20">
        <v>0.90583669526503996</v>
      </c>
      <c r="F37" s="20">
        <v>287.49799999999999</v>
      </c>
      <c r="G37" s="20">
        <v>108.45027740241601</v>
      </c>
      <c r="H37" s="20">
        <v>0</v>
      </c>
      <c r="I37" s="20">
        <v>0</v>
      </c>
      <c r="J37" s="20">
        <v>1</v>
      </c>
    </row>
    <row r="38" spans="1:10" x14ac:dyDescent="0.25">
      <c r="A38" s="1">
        <v>2026</v>
      </c>
      <c r="B38" s="20"/>
      <c r="C38" s="20">
        <v>91.853691191743707</v>
      </c>
      <c r="D38" s="20">
        <v>287.250018942785</v>
      </c>
      <c r="E38" s="20">
        <v>0.92649471492466495</v>
      </c>
      <c r="F38" s="20">
        <v>296.43200000000002</v>
      </c>
      <c r="G38" s="20">
        <v>109.800260218639</v>
      </c>
      <c r="H38" s="20">
        <v>0</v>
      </c>
      <c r="I38" s="20">
        <v>0</v>
      </c>
      <c r="J38" s="20">
        <v>1</v>
      </c>
    </row>
    <row r="39" spans="1:10" x14ac:dyDescent="0.25">
      <c r="A39" s="1">
        <v>2027</v>
      </c>
      <c r="B39" s="20"/>
      <c r="C39" s="20">
        <v>91.853691191743707</v>
      </c>
      <c r="D39" s="20">
        <v>287.250018942785</v>
      </c>
      <c r="E39" s="20">
        <v>0.94701187727960801</v>
      </c>
      <c r="F39" s="20">
        <v>305.03300000000002</v>
      </c>
      <c r="G39" s="20">
        <v>111.17493525117899</v>
      </c>
      <c r="H39" s="20">
        <v>0</v>
      </c>
      <c r="I39" s="20">
        <v>0</v>
      </c>
      <c r="J39" s="20">
        <v>1</v>
      </c>
    </row>
    <row r="40" spans="1:10" x14ac:dyDescent="0.3">
      <c r="A40" s="1">
        <v>2028</v>
      </c>
      <c r="B40" s="20"/>
      <c r="C40" s="20">
        <v>91.853691191743707</v>
      </c>
      <c r="D40" s="20">
        <v>287.250018942785</v>
      </c>
      <c r="E40" s="20">
        <v>0.96940795141316904</v>
      </c>
      <c r="F40" s="20">
        <v>311.98</v>
      </c>
      <c r="G40" s="20">
        <v>112.651354626317</v>
      </c>
      <c r="H40" s="20">
        <v>0</v>
      </c>
      <c r="I40" s="20">
        <v>0</v>
      </c>
      <c r="J40" s="20">
        <v>1</v>
      </c>
    </row>
    <row r="41" spans="1:10" x14ac:dyDescent="0.3">
      <c r="A41" s="1">
        <v>2029</v>
      </c>
      <c r="B41" s="20"/>
      <c r="C41" s="20">
        <v>91.853691191743707</v>
      </c>
      <c r="D41" s="20">
        <v>287.250018942785</v>
      </c>
      <c r="E41" s="20">
        <v>0.96940795141316904</v>
      </c>
      <c r="F41" s="20">
        <v>318.93</v>
      </c>
      <c r="G41" s="20">
        <v>113.941946998525</v>
      </c>
      <c r="H41" s="20">
        <v>0</v>
      </c>
      <c r="I41" s="20">
        <v>0</v>
      </c>
      <c r="J41" s="20">
        <v>1</v>
      </c>
    </row>
    <row r="42" spans="1:10" x14ac:dyDescent="0.3">
      <c r="A42" s="1">
        <v>2030</v>
      </c>
      <c r="B42" s="20"/>
      <c r="C42" s="20">
        <v>91.853691191743707</v>
      </c>
      <c r="D42" s="20">
        <v>287.250018942785</v>
      </c>
      <c r="E42" s="20">
        <v>0.96940795141316904</v>
      </c>
      <c r="F42" s="20">
        <v>326.25599999999997</v>
      </c>
      <c r="G42" s="20">
        <v>115.04561474046901</v>
      </c>
      <c r="H42" s="20">
        <v>0</v>
      </c>
      <c r="I42" s="20">
        <v>0</v>
      </c>
      <c r="J42" s="20">
        <v>1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workbookViewId="0">
      <pane xSplit="1" ySplit="2" topLeftCell="B3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5" bestFit="1" customWidth="1"/>
    <col min="2" max="2" width="12.5546875" bestFit="1" customWidth="1"/>
    <col min="3" max="3" width="13.6640625" bestFit="1" customWidth="1"/>
    <col min="4" max="4" width="14.6640625" bestFit="1" customWidth="1"/>
    <col min="5" max="5" width="29.109375" bestFit="1" customWidth="1"/>
    <col min="6" max="6" width="21.109375" bestFit="1" customWidth="1"/>
    <col min="7" max="7" width="14.6640625" bestFit="1" customWidth="1"/>
    <col min="8" max="8" width="9.88671875" bestFit="1" customWidth="1"/>
    <col min="9" max="9" width="8.88671875" bestFit="1" customWidth="1"/>
    <col min="10" max="10" width="8.6640625" bestFit="1" customWidth="1"/>
  </cols>
  <sheetData>
    <row r="1" spans="1:10" x14ac:dyDescent="0.3">
      <c r="A1" s="60" t="s">
        <v>127</v>
      </c>
    </row>
    <row r="2" spans="1:10" x14ac:dyDescent="0.25">
      <c r="A2" s="4" t="s">
        <v>0</v>
      </c>
      <c r="B2" s="4" t="s">
        <v>68</v>
      </c>
      <c r="C2" s="4" t="s">
        <v>7</v>
      </c>
      <c r="D2" s="4" t="s">
        <v>8</v>
      </c>
      <c r="E2" s="4" t="s">
        <v>9</v>
      </c>
      <c r="F2" s="4" t="s">
        <v>10</v>
      </c>
      <c r="G2" s="4" t="s">
        <v>11</v>
      </c>
      <c r="H2" s="4" t="s">
        <v>12</v>
      </c>
      <c r="I2" s="4" t="s">
        <v>75</v>
      </c>
      <c r="J2" s="4" t="s">
        <v>76</v>
      </c>
    </row>
    <row r="3" spans="1:10" x14ac:dyDescent="0.25">
      <c r="A3" s="1">
        <v>1991</v>
      </c>
      <c r="B3" s="21">
        <f>Data!B3-[1]Data!B2</f>
        <v>0</v>
      </c>
      <c r="C3" s="21">
        <f>Data!C3-[1]Data!C2</f>
        <v>0</v>
      </c>
      <c r="D3" s="21">
        <f>Data!D3-[1]Data!D2</f>
        <v>0</v>
      </c>
      <c r="E3" s="21">
        <f>Data!E3-[1]Data!E2</f>
        <v>0</v>
      </c>
      <c r="F3" s="21">
        <f>Data!F3-[1]Data!F2</f>
        <v>0</v>
      </c>
      <c r="G3" s="21">
        <f>Data!G3-[1]Data!G2</f>
        <v>-5.3610501270398458E-2</v>
      </c>
      <c r="H3" s="21">
        <f>Data!H3-[1]Data!H2</f>
        <v>0</v>
      </c>
      <c r="I3" s="21">
        <f>Data!I3-[1]Data!I2</f>
        <v>0</v>
      </c>
      <c r="J3" s="21">
        <f>Data!J3-[1]Data!J2</f>
        <v>0</v>
      </c>
    </row>
    <row r="4" spans="1:10" x14ac:dyDescent="0.25">
      <c r="A4" s="1">
        <v>1992</v>
      </c>
      <c r="B4" s="21">
        <f>Data!B4-[1]Data!B3</f>
        <v>0</v>
      </c>
      <c r="C4" s="21">
        <f>Data!C4-[1]Data!C3</f>
        <v>0</v>
      </c>
      <c r="D4" s="21">
        <f>Data!D4-[1]Data!D3</f>
        <v>0</v>
      </c>
      <c r="E4" s="21">
        <f>Data!E4-[1]Data!E3</f>
        <v>0</v>
      </c>
      <c r="F4" s="21">
        <f>Data!F4-[1]Data!F3</f>
        <v>0</v>
      </c>
      <c r="G4" s="21">
        <f>Data!G4-[1]Data!G3</f>
        <v>-4.882891422960256E-2</v>
      </c>
      <c r="H4" s="21">
        <f>Data!H4-[1]Data!H3</f>
        <v>0</v>
      </c>
      <c r="I4" s="21">
        <f>Data!I4-[1]Data!I3</f>
        <v>0</v>
      </c>
      <c r="J4" s="21">
        <f>Data!J4-[1]Data!J3</f>
        <v>0</v>
      </c>
    </row>
    <row r="5" spans="1:10" x14ac:dyDescent="0.25">
      <c r="A5" s="1">
        <v>1993</v>
      </c>
      <c r="B5" s="21">
        <f>Data!B5-[1]Data!B4</f>
        <v>0</v>
      </c>
      <c r="C5" s="21">
        <f>Data!C5-[1]Data!C4</f>
        <v>0</v>
      </c>
      <c r="D5" s="21">
        <f>Data!D5-[1]Data!D4</f>
        <v>0</v>
      </c>
      <c r="E5" s="21">
        <f>Data!E5-[1]Data!E4</f>
        <v>0</v>
      </c>
      <c r="F5" s="21">
        <f>Data!F5-[1]Data!F4</f>
        <v>0</v>
      </c>
      <c r="G5" s="21">
        <f>Data!G5-[1]Data!G4</f>
        <v>-4.648813646180372E-2</v>
      </c>
      <c r="H5" s="21">
        <f>Data!H5-[1]Data!H4</f>
        <v>0</v>
      </c>
      <c r="I5" s="21">
        <f>Data!I5-[1]Data!I4</f>
        <v>0</v>
      </c>
      <c r="J5" s="21">
        <f>Data!J5-[1]Data!J4</f>
        <v>0</v>
      </c>
    </row>
    <row r="6" spans="1:10" x14ac:dyDescent="0.25">
      <c r="A6" s="1">
        <v>1994</v>
      </c>
      <c r="B6" s="21">
        <f>Data!B6-[1]Data!B5</f>
        <v>0</v>
      </c>
      <c r="C6" s="21">
        <f>Data!C6-[1]Data!C5</f>
        <v>0</v>
      </c>
      <c r="D6" s="21">
        <f>Data!D6-[1]Data!D5</f>
        <v>0</v>
      </c>
      <c r="E6" s="21">
        <f>Data!E6-[1]Data!E5</f>
        <v>0</v>
      </c>
      <c r="F6" s="21">
        <f>Data!F6-[1]Data!F5</f>
        <v>0</v>
      </c>
      <c r="G6" s="21">
        <f>Data!G6-[1]Data!G5</f>
        <v>-4.4375987396392702E-2</v>
      </c>
      <c r="H6" s="21">
        <f>Data!H6-[1]Data!H5</f>
        <v>0</v>
      </c>
      <c r="I6" s="21">
        <f>Data!I6-[1]Data!I5</f>
        <v>0</v>
      </c>
      <c r="J6" s="21">
        <f>Data!J6-[1]Data!J5</f>
        <v>0</v>
      </c>
    </row>
    <row r="7" spans="1:10" x14ac:dyDescent="0.25">
      <c r="A7" s="1">
        <v>1995</v>
      </c>
      <c r="B7" s="21">
        <f>Data!B7-[1]Data!B6</f>
        <v>0</v>
      </c>
      <c r="C7" s="21">
        <f>Data!C7-[1]Data!C6</f>
        <v>0</v>
      </c>
      <c r="D7" s="21">
        <f>Data!D7-[1]Data!D6</f>
        <v>0</v>
      </c>
      <c r="E7" s="21">
        <f>Data!E7-[1]Data!E6</f>
        <v>0</v>
      </c>
      <c r="F7" s="21">
        <f>Data!F7-[1]Data!F6</f>
        <v>0</v>
      </c>
      <c r="G7" s="21">
        <f>Data!G7-[1]Data!G6</f>
        <v>-4.1709344829698125E-2</v>
      </c>
      <c r="H7" s="21">
        <f>Data!H7-[1]Data!H6</f>
        <v>0</v>
      </c>
      <c r="I7" s="21">
        <f>Data!I7-[1]Data!I6</f>
        <v>0</v>
      </c>
      <c r="J7" s="21">
        <f>Data!J7-[1]Data!J6</f>
        <v>0</v>
      </c>
    </row>
    <row r="8" spans="1:10" x14ac:dyDescent="0.25">
      <c r="A8" s="1">
        <v>1996</v>
      </c>
      <c r="B8" s="21">
        <f>Data!B8-[1]Data!B7</f>
        <v>0</v>
      </c>
      <c r="C8" s="21">
        <f>Data!C8-[1]Data!C7</f>
        <v>0</v>
      </c>
      <c r="D8" s="21">
        <f>Data!D8-[1]Data!D7</f>
        <v>0</v>
      </c>
      <c r="E8" s="21">
        <f>Data!E8-[1]Data!E7</f>
        <v>0</v>
      </c>
      <c r="F8" s="21">
        <f>Data!F8-[1]Data!F7</f>
        <v>0</v>
      </c>
      <c r="G8" s="21">
        <f>Data!G8-[1]Data!G7</f>
        <v>-3.8608229128598737E-2</v>
      </c>
      <c r="H8" s="21">
        <f>Data!H8-[1]Data!H7</f>
        <v>0</v>
      </c>
      <c r="I8" s="21">
        <f>Data!I8-[1]Data!I7</f>
        <v>0</v>
      </c>
      <c r="J8" s="21">
        <f>Data!J8-[1]Data!J7</f>
        <v>0</v>
      </c>
    </row>
    <row r="9" spans="1:10" x14ac:dyDescent="0.25">
      <c r="A9" s="1">
        <v>1997</v>
      </c>
      <c r="B9" s="21">
        <f>Data!B9-[1]Data!B8</f>
        <v>0</v>
      </c>
      <c r="C9" s="21">
        <f>Data!C9-[1]Data!C8</f>
        <v>0</v>
      </c>
      <c r="D9" s="21">
        <f>Data!D9-[1]Data!D8</f>
        <v>0</v>
      </c>
      <c r="E9" s="21">
        <f>Data!E9-[1]Data!E8</f>
        <v>0</v>
      </c>
      <c r="F9" s="21">
        <f>Data!F9-[1]Data!F8</f>
        <v>0</v>
      </c>
      <c r="G9" s="21">
        <f>Data!G9-[1]Data!G8</f>
        <v>-3.184323202670214E-2</v>
      </c>
      <c r="H9" s="21">
        <f>Data!H9-[1]Data!H8</f>
        <v>0</v>
      </c>
      <c r="I9" s="21">
        <f>Data!I9-[1]Data!I8</f>
        <v>0</v>
      </c>
      <c r="J9" s="21">
        <f>Data!J9-[1]Data!J8</f>
        <v>0</v>
      </c>
    </row>
    <row r="10" spans="1:10" x14ac:dyDescent="0.25">
      <c r="A10" s="1">
        <v>1998</v>
      </c>
      <c r="B10" s="21">
        <f>Data!B10-[1]Data!B9</f>
        <v>0</v>
      </c>
      <c r="C10" s="21">
        <f>Data!C10-[1]Data!C9</f>
        <v>0</v>
      </c>
      <c r="D10" s="21">
        <f>Data!D10-[1]Data!D9</f>
        <v>0</v>
      </c>
      <c r="E10" s="21">
        <f>Data!E10-[1]Data!E9</f>
        <v>0</v>
      </c>
      <c r="F10" s="21">
        <f>Data!F10-[1]Data!F9</f>
        <v>0</v>
      </c>
      <c r="G10" s="21">
        <f>Data!G10-[1]Data!G9</f>
        <v>0.10727774909820198</v>
      </c>
      <c r="H10" s="21">
        <f>Data!H10-[1]Data!H9</f>
        <v>0</v>
      </c>
      <c r="I10" s="21">
        <f>Data!I10-[1]Data!I9</f>
        <v>0</v>
      </c>
      <c r="J10" s="21">
        <f>Data!J10-[1]Data!J9</f>
        <v>0</v>
      </c>
    </row>
    <row r="11" spans="1:10" x14ac:dyDescent="0.25">
      <c r="A11" s="1">
        <v>1999</v>
      </c>
      <c r="B11" s="21">
        <f>Data!B11-[1]Data!B10</f>
        <v>0</v>
      </c>
      <c r="C11" s="21">
        <f>Data!C11-[1]Data!C10</f>
        <v>0</v>
      </c>
      <c r="D11" s="21">
        <f>Data!D11-[1]Data!D10</f>
        <v>0</v>
      </c>
      <c r="E11" s="21">
        <f>Data!E11-[1]Data!E10</f>
        <v>0</v>
      </c>
      <c r="F11" s="21">
        <f>Data!F11-[1]Data!F10</f>
        <v>0</v>
      </c>
      <c r="G11" s="21">
        <f>Data!G11-[1]Data!G10</f>
        <v>0.27635564660999989</v>
      </c>
      <c r="H11" s="21">
        <f>Data!H11-[1]Data!H10</f>
        <v>0</v>
      </c>
      <c r="I11" s="21">
        <f>Data!I11-[1]Data!I10</f>
        <v>0</v>
      </c>
      <c r="J11" s="21">
        <f>Data!J11-[1]Data!J10</f>
        <v>0</v>
      </c>
    </row>
    <row r="12" spans="1:10" x14ac:dyDescent="0.25">
      <c r="A12" s="1">
        <v>2000</v>
      </c>
      <c r="B12" s="21">
        <f>Data!B12-[1]Data!B11</f>
        <v>0</v>
      </c>
      <c r="C12" s="21">
        <f>Data!C12-[1]Data!C11</f>
        <v>0</v>
      </c>
      <c r="D12" s="21">
        <f>Data!D12-[1]Data!D11</f>
        <v>0</v>
      </c>
      <c r="E12" s="21">
        <f>Data!E12-[1]Data!E11</f>
        <v>0</v>
      </c>
      <c r="F12" s="21">
        <f>Data!F12-[1]Data!F11</f>
        <v>0</v>
      </c>
      <c r="G12" s="21">
        <f>Data!G12-[1]Data!G11</f>
        <v>0.39753431558399654</v>
      </c>
      <c r="H12" s="21">
        <f>Data!H12-[1]Data!H11</f>
        <v>0</v>
      </c>
      <c r="I12" s="21">
        <f>Data!I12-[1]Data!I11</f>
        <v>0</v>
      </c>
      <c r="J12" s="21">
        <f>Data!J12-[1]Data!J11</f>
        <v>0</v>
      </c>
    </row>
    <row r="13" spans="1:10" x14ac:dyDescent="0.25">
      <c r="A13" s="1">
        <v>2001</v>
      </c>
      <c r="B13" s="21">
        <f>Data!B13-[1]Data!B12</f>
        <v>0</v>
      </c>
      <c r="C13" s="21">
        <f>Data!C13-[1]Data!C12</f>
        <v>0</v>
      </c>
      <c r="D13" s="21">
        <f>Data!D13-[1]Data!D12</f>
        <v>0</v>
      </c>
      <c r="E13" s="21">
        <f>Data!E13-[1]Data!E12</f>
        <v>0</v>
      </c>
      <c r="F13" s="21">
        <f>Data!F13-[1]Data!F12</f>
        <v>0</v>
      </c>
      <c r="G13" s="21">
        <f>Data!G13-[1]Data!G12</f>
        <v>0.64660847690250023</v>
      </c>
      <c r="H13" s="21">
        <f>Data!H13-[1]Data!H12</f>
        <v>0</v>
      </c>
      <c r="I13" s="21">
        <f>Data!I13-[1]Data!I12</f>
        <v>0</v>
      </c>
      <c r="J13" s="21">
        <f>Data!J13-[1]Data!J12</f>
        <v>0</v>
      </c>
    </row>
    <row r="14" spans="1:10" x14ac:dyDescent="0.25">
      <c r="A14" s="1">
        <v>2002</v>
      </c>
      <c r="B14" s="21">
        <f>Data!B14-[1]Data!B13</f>
        <v>0</v>
      </c>
      <c r="C14" s="21">
        <f>Data!C14-[1]Data!C13</f>
        <v>0</v>
      </c>
      <c r="D14" s="21">
        <f>Data!D14-[1]Data!D13</f>
        <v>0</v>
      </c>
      <c r="E14" s="21">
        <f>Data!E14-[1]Data!E13</f>
        <v>0</v>
      </c>
      <c r="F14" s="21">
        <f>Data!F14-[1]Data!F13</f>
        <v>0</v>
      </c>
      <c r="G14" s="21">
        <f>Data!G14-[1]Data!G13</f>
        <v>0.76689262946230485</v>
      </c>
      <c r="H14" s="21">
        <f>Data!H14-[1]Data!H13</f>
        <v>0</v>
      </c>
      <c r="I14" s="21">
        <f>Data!I14-[1]Data!I13</f>
        <v>0</v>
      </c>
      <c r="J14" s="21">
        <f>Data!J14-[1]Data!J13</f>
        <v>0</v>
      </c>
    </row>
    <row r="15" spans="1:10" x14ac:dyDescent="0.25">
      <c r="A15" s="1">
        <v>2003</v>
      </c>
      <c r="B15" s="21">
        <f>Data!B15-[1]Data!B14</f>
        <v>0</v>
      </c>
      <c r="C15" s="21">
        <f>Data!C15-[1]Data!C14</f>
        <v>0</v>
      </c>
      <c r="D15" s="21">
        <f>Data!D15-[1]Data!D14</f>
        <v>0</v>
      </c>
      <c r="E15" s="21">
        <f>Data!E15-[1]Data!E14</f>
        <v>0</v>
      </c>
      <c r="F15" s="21">
        <f>Data!F15-[1]Data!F14</f>
        <v>0</v>
      </c>
      <c r="G15" s="21">
        <f>Data!G15-[1]Data!G14</f>
        <v>0.544506330651501</v>
      </c>
      <c r="H15" s="21">
        <f>Data!H15-[1]Data!H14</f>
        <v>0</v>
      </c>
      <c r="I15" s="21">
        <f>Data!I15-[1]Data!I14</f>
        <v>0</v>
      </c>
      <c r="J15" s="21">
        <f>Data!J15-[1]Data!J14</f>
        <v>0</v>
      </c>
    </row>
    <row r="16" spans="1:10" x14ac:dyDescent="0.25">
      <c r="A16" s="1">
        <v>2004</v>
      </c>
      <c r="B16" s="21">
        <f>Data!B16-[1]Data!B15</f>
        <v>0</v>
      </c>
      <c r="C16" s="21">
        <f>Data!C16-[1]Data!C15</f>
        <v>0</v>
      </c>
      <c r="D16" s="21">
        <f>Data!D16-[1]Data!D15</f>
        <v>0</v>
      </c>
      <c r="E16" s="21">
        <f>Data!E16-[1]Data!E15</f>
        <v>0</v>
      </c>
      <c r="F16" s="21">
        <f>Data!F16-[1]Data!F15</f>
        <v>0</v>
      </c>
      <c r="G16" s="21">
        <f>Data!G16-[1]Data!G15</f>
        <v>2.1580415681597742E-2</v>
      </c>
      <c r="H16" s="21">
        <f>Data!H16-[1]Data!H15</f>
        <v>0</v>
      </c>
      <c r="I16" s="21">
        <f>Data!I16-[1]Data!I15</f>
        <v>0</v>
      </c>
      <c r="J16" s="21">
        <f>Data!J16-[1]Data!J15</f>
        <v>0</v>
      </c>
    </row>
    <row r="17" spans="1:10" x14ac:dyDescent="0.25">
      <c r="A17" s="1">
        <v>2005</v>
      </c>
      <c r="B17" s="21">
        <f>Data!B17-[1]Data!B16</f>
        <v>0</v>
      </c>
      <c r="C17" s="21">
        <f>Data!C17-[1]Data!C16</f>
        <v>0</v>
      </c>
      <c r="D17" s="21">
        <f>Data!D17-[1]Data!D16</f>
        <v>0</v>
      </c>
      <c r="E17" s="21">
        <f>Data!E17-[1]Data!E16</f>
        <v>0</v>
      </c>
      <c r="F17" s="21">
        <f>Data!F17-[1]Data!F16</f>
        <v>0</v>
      </c>
      <c r="G17" s="21">
        <f>Data!G17-[1]Data!G16</f>
        <v>-9.1391687375093511E-2</v>
      </c>
      <c r="H17" s="21">
        <f>Data!H17-[1]Data!H16</f>
        <v>0</v>
      </c>
      <c r="I17" s="21">
        <f>Data!I17-[1]Data!I16</f>
        <v>0</v>
      </c>
      <c r="J17" s="21">
        <f>Data!J17-[1]Data!J16</f>
        <v>0</v>
      </c>
    </row>
    <row r="18" spans="1:10" x14ac:dyDescent="0.25">
      <c r="A18" s="1">
        <v>2006</v>
      </c>
      <c r="B18" s="21">
        <f>Data!B18-[1]Data!B17</f>
        <v>0</v>
      </c>
      <c r="C18" s="21">
        <f>Data!C18-[1]Data!C17</f>
        <v>0</v>
      </c>
      <c r="D18" s="21">
        <f>Data!D18-[1]Data!D17</f>
        <v>0</v>
      </c>
      <c r="E18" s="21">
        <f>Data!E18-[1]Data!E17</f>
        <v>0</v>
      </c>
      <c r="F18" s="21">
        <f>Data!F18-[1]Data!F17</f>
        <v>0</v>
      </c>
      <c r="G18" s="21">
        <f>Data!G18-[1]Data!G17</f>
        <v>-0.22095467092930221</v>
      </c>
      <c r="H18" s="21">
        <f>Data!H18-[1]Data!H17</f>
        <v>0</v>
      </c>
      <c r="I18" s="21">
        <f>Data!I18-[1]Data!I17</f>
        <v>0</v>
      </c>
      <c r="J18" s="21">
        <f>Data!J18-[1]Data!J17</f>
        <v>0</v>
      </c>
    </row>
    <row r="19" spans="1:10" x14ac:dyDescent="0.25">
      <c r="A19" s="1">
        <v>2007</v>
      </c>
      <c r="B19" s="21">
        <f>Data!B19-[1]Data!B18</f>
        <v>0</v>
      </c>
      <c r="C19" s="21">
        <f>Data!C19-[1]Data!C18</f>
        <v>0</v>
      </c>
      <c r="D19" s="21">
        <f>Data!D19-[1]Data!D18</f>
        <v>0</v>
      </c>
      <c r="E19" s="21">
        <f>Data!E19-[1]Data!E18</f>
        <v>0</v>
      </c>
      <c r="F19" s="21">
        <f>Data!F19-[1]Data!F18</f>
        <v>0</v>
      </c>
      <c r="G19" s="21">
        <f>Data!G19-[1]Data!G18</f>
        <v>-0.43535959266989721</v>
      </c>
      <c r="H19" s="21">
        <f>Data!H19-[1]Data!H18</f>
        <v>0</v>
      </c>
      <c r="I19" s="21">
        <f>Data!I19-[1]Data!I18</f>
        <v>0</v>
      </c>
      <c r="J19" s="21">
        <f>Data!J19-[1]Data!J18</f>
        <v>0</v>
      </c>
    </row>
    <row r="20" spans="1:10" x14ac:dyDescent="0.25">
      <c r="A20" s="1">
        <v>2008</v>
      </c>
      <c r="B20" s="21">
        <f>Data!B20-[1]Data!B19</f>
        <v>0</v>
      </c>
      <c r="C20" s="21">
        <f>Data!C20-[1]Data!C19</f>
        <v>0</v>
      </c>
      <c r="D20" s="21">
        <f>Data!D20-[1]Data!D19</f>
        <v>0</v>
      </c>
      <c r="E20" s="21">
        <f>Data!E20-[1]Data!E19</f>
        <v>0</v>
      </c>
      <c r="F20" s="21">
        <f>Data!F20-[1]Data!F19</f>
        <v>0</v>
      </c>
      <c r="G20" s="21">
        <f>Data!G20-[1]Data!G19</f>
        <v>-0.92040179300050795</v>
      </c>
      <c r="H20" s="21">
        <f>Data!H20-[1]Data!H19</f>
        <v>0</v>
      </c>
      <c r="I20" s="21">
        <f>Data!I20-[1]Data!I19</f>
        <v>0</v>
      </c>
      <c r="J20" s="21">
        <f>Data!J20-[1]Data!J19</f>
        <v>0</v>
      </c>
    </row>
    <row r="21" spans="1:10" x14ac:dyDescent="0.25">
      <c r="A21" s="1">
        <v>2009</v>
      </c>
      <c r="B21" s="21">
        <f>Data!B21-[1]Data!B20</f>
        <v>0</v>
      </c>
      <c r="C21" s="21">
        <f>Data!C21-[1]Data!C20</f>
        <v>0</v>
      </c>
      <c r="D21" s="21">
        <f>Data!D21-[1]Data!D20</f>
        <v>0</v>
      </c>
      <c r="E21" s="21">
        <f>Data!E21-[1]Data!E20</f>
        <v>9.5815501987006613E-5</v>
      </c>
      <c r="F21" s="21">
        <f>Data!F21-[1]Data!F20</f>
        <v>0</v>
      </c>
      <c r="G21" s="21">
        <f>Data!G21-[1]Data!G20</f>
        <v>-1.0052819499673973</v>
      </c>
      <c r="H21" s="21">
        <f>Data!H21-[1]Data!H20</f>
        <v>0</v>
      </c>
      <c r="I21" s="21">
        <f>Data!I21-[1]Data!I20</f>
        <v>0</v>
      </c>
      <c r="J21" s="21">
        <f>Data!J21-[1]Data!J20</f>
        <v>0</v>
      </c>
    </row>
    <row r="22" spans="1:10" x14ac:dyDescent="0.25">
      <c r="A22" s="1">
        <v>2010</v>
      </c>
      <c r="B22" s="21">
        <f>Data!B22-[1]Data!B21</f>
        <v>0</v>
      </c>
      <c r="C22" s="21">
        <f>Data!C22-[1]Data!C21</f>
        <v>0</v>
      </c>
      <c r="D22" s="21">
        <f>Data!D22-[1]Data!D21</f>
        <v>0</v>
      </c>
      <c r="E22" s="21">
        <f>Data!E22-[1]Data!E21</f>
        <v>1.5411057525399618E-4</v>
      </c>
      <c r="F22" s="21">
        <f>Data!F22-[1]Data!F21</f>
        <v>0</v>
      </c>
      <c r="G22" s="21">
        <f>Data!G22-[1]Data!G21</f>
        <v>-0.22290732703990557</v>
      </c>
      <c r="H22" s="21">
        <f>Data!H22-[1]Data!H21</f>
        <v>0</v>
      </c>
      <c r="I22" s="21">
        <f>Data!I22-[1]Data!I21</f>
        <v>0</v>
      </c>
      <c r="J22" s="21">
        <f>Data!J22-[1]Data!J21</f>
        <v>0</v>
      </c>
    </row>
    <row r="23" spans="1:10" x14ac:dyDescent="0.25">
      <c r="A23" s="1">
        <v>2011</v>
      </c>
      <c r="B23" s="21">
        <f>Data!B23-[1]Data!B22</f>
        <v>0</v>
      </c>
      <c r="C23" s="21">
        <f>Data!C23-[1]Data!C22</f>
        <v>0</v>
      </c>
      <c r="D23" s="21">
        <f>Data!D23-[1]Data!D22</f>
        <v>0</v>
      </c>
      <c r="E23" s="21">
        <f>Data!E23-[1]Data!E22</f>
        <v>2.0798396984000878E-4</v>
      </c>
      <c r="F23" s="21">
        <f>Data!F23-[1]Data!F22</f>
        <v>0</v>
      </c>
      <c r="G23" s="21">
        <f>Data!G23-[1]Data!G22</f>
        <v>-0.16743517986419931</v>
      </c>
      <c r="H23" s="21">
        <f>Data!H23-[1]Data!H22</f>
        <v>0</v>
      </c>
      <c r="I23" s="21">
        <f>Data!I23-[1]Data!I22</f>
        <v>0</v>
      </c>
      <c r="J23" s="21">
        <f>Data!J23-[1]Data!J22</f>
        <v>0</v>
      </c>
    </row>
    <row r="24" spans="1:10" x14ac:dyDescent="0.25">
      <c r="A24" s="1">
        <v>2012</v>
      </c>
      <c r="B24" s="21">
        <f>Data!B24-[1]Data!B23</f>
        <v>0</v>
      </c>
      <c r="C24" s="21">
        <f>Data!C24-[1]Data!C23</f>
        <v>0</v>
      </c>
      <c r="D24" s="21">
        <f>Data!D24-[1]Data!D23</f>
        <v>0</v>
      </c>
      <c r="E24" s="21">
        <f>Data!E24-[1]Data!E23</f>
        <v>2.9013005667100078E-4</v>
      </c>
      <c r="F24" s="21">
        <f>Data!F24-[1]Data!F23</f>
        <v>0</v>
      </c>
      <c r="G24" s="21">
        <f>Data!G24-[1]Data!G23</f>
        <v>-0.76129591264789553</v>
      </c>
      <c r="H24" s="21">
        <f>Data!H24-[1]Data!H23</f>
        <v>0</v>
      </c>
      <c r="I24" s="21">
        <f>Data!I24-[1]Data!I23</f>
        <v>0</v>
      </c>
      <c r="J24" s="21">
        <f>Data!J24-[1]Data!J23</f>
        <v>0</v>
      </c>
    </row>
    <row r="25" spans="1:10" x14ac:dyDescent="0.25">
      <c r="A25" s="1">
        <v>2013</v>
      </c>
      <c r="B25" s="21">
        <f>Data!B25-[1]Data!B24</f>
        <v>0</v>
      </c>
      <c r="C25" s="21">
        <f>Data!C25-[1]Data!C24</f>
        <v>0</v>
      </c>
      <c r="D25" s="21">
        <f>Data!D25-[1]Data!D24</f>
        <v>0</v>
      </c>
      <c r="E25" s="21">
        <f>Data!E25-[1]Data!E24</f>
        <v>4.0012531592503731E-4</v>
      </c>
      <c r="F25" s="21">
        <f>Data!F25-[1]Data!F24</f>
        <v>0</v>
      </c>
      <c r="G25" s="21">
        <f>Data!G25-[1]Data!G24</f>
        <v>-1.2874639900359028</v>
      </c>
      <c r="H25" s="21">
        <f>Data!H25-[1]Data!H24</f>
        <v>0</v>
      </c>
      <c r="I25" s="21">
        <f>Data!I25-[1]Data!I24</f>
        <v>0</v>
      </c>
      <c r="J25" s="21">
        <f>Data!J25-[1]Data!J24</f>
        <v>0</v>
      </c>
    </row>
    <row r="26" spans="1:10" x14ac:dyDescent="0.25">
      <c r="A26" s="1">
        <v>2014</v>
      </c>
      <c r="B26" s="21">
        <f>Data!B26-[1]Data!B25</f>
        <v>0</v>
      </c>
      <c r="C26" s="21">
        <f>Data!C26-[1]Data!C25</f>
        <v>0</v>
      </c>
      <c r="D26" s="21">
        <f>Data!D26-[1]Data!D25</f>
        <v>0</v>
      </c>
      <c r="E26" s="21">
        <f>Data!E26-[1]Data!E25</f>
        <v>1.4706361700509984E-3</v>
      </c>
      <c r="F26" s="21">
        <f>Data!F26-[1]Data!F25</f>
        <v>0</v>
      </c>
      <c r="G26" s="21">
        <f>Data!G26-[1]Data!G25</f>
        <v>0.26581661361190356</v>
      </c>
      <c r="H26" s="21">
        <f>Data!H26-[1]Data!H25</f>
        <v>0</v>
      </c>
      <c r="I26" s="21">
        <f>Data!I26-[1]Data!I25</f>
        <v>0</v>
      </c>
      <c r="J26" s="21">
        <f>Data!J26-[1]Data!J25</f>
        <v>0</v>
      </c>
    </row>
    <row r="27" spans="1:10" x14ac:dyDescent="0.25">
      <c r="A27" s="1">
        <v>2015</v>
      </c>
      <c r="B27" s="21">
        <f>Data!B27-[1]Data!B26</f>
        <v>0</v>
      </c>
      <c r="C27" s="21">
        <f>Data!C27-[1]Data!C26</f>
        <v>0</v>
      </c>
      <c r="D27" s="21">
        <f>Data!D27-[1]Data!D26</f>
        <v>0</v>
      </c>
      <c r="E27" s="21">
        <f>Data!E27-[1]Data!E26</f>
        <v>-3.2406869661020243E-3</v>
      </c>
      <c r="F27" s="21">
        <f>Data!F27-[1]Data!F26</f>
        <v>2.9999999999859028E-3</v>
      </c>
      <c r="G27" s="21">
        <f>Data!G27-[1]Data!G26</f>
        <v>0.57856833076219516</v>
      </c>
      <c r="H27" s="21">
        <f>Data!H27-[1]Data!H26</f>
        <v>0</v>
      </c>
      <c r="I27" s="21">
        <f>Data!I27-[1]Data!I26</f>
        <v>0</v>
      </c>
      <c r="J27" s="21">
        <f>Data!J27-[1]Data!J26</f>
        <v>0</v>
      </c>
    </row>
    <row r="28" spans="1:10" x14ac:dyDescent="0.25">
      <c r="A28" s="1">
        <v>2016</v>
      </c>
      <c r="B28" s="21">
        <f>Data!B28-[1]Data!B27</f>
        <v>4.9709343844703824E-3</v>
      </c>
      <c r="C28" s="21">
        <f>Data!C28-[1]Data!C27</f>
        <v>0</v>
      </c>
      <c r="D28" s="21">
        <f>Data!D28-[1]Data!D27</f>
        <v>0</v>
      </c>
      <c r="E28" s="21">
        <f>Data!E28-[1]Data!E27</f>
        <v>-3.5001970643180336E-3</v>
      </c>
      <c r="F28" s="21">
        <f>Data!F28-[1]Data!F27</f>
        <v>1.8770000000000095</v>
      </c>
      <c r="G28" s="21">
        <f>Data!G28-[1]Data!G27</f>
        <v>0.37203013326599432</v>
      </c>
      <c r="H28" s="21">
        <f>Data!H28-[1]Data!H27</f>
        <v>0</v>
      </c>
      <c r="I28" s="21">
        <f>Data!I28-[1]Data!I27</f>
        <v>0</v>
      </c>
      <c r="J28" s="21">
        <f>Data!J28-[1]Data!J27</f>
        <v>0</v>
      </c>
    </row>
    <row r="29" spans="1:10" x14ac:dyDescent="0.25">
      <c r="A29" s="1">
        <v>2017</v>
      </c>
      <c r="B29" s="20"/>
      <c r="C29" s="27">
        <f>Data!C29/[1]Data!C28-1</f>
        <v>0</v>
      </c>
      <c r="D29" s="27">
        <f>Data!D29/[1]Data!D28-1</f>
        <v>0</v>
      </c>
      <c r="E29" s="27">
        <f>Data!E29/[1]Data!E28-1</f>
        <v>-5.691948448800388E-3</v>
      </c>
      <c r="F29" s="27">
        <f>Data!F29/[1]Data!F28-1</f>
        <v>-2.290513920397963E-2</v>
      </c>
      <c r="G29" s="27">
        <f>Data!G29/[1]Data!G28-1</f>
        <v>3.1130735540210175E-3</v>
      </c>
      <c r="H29" s="16"/>
      <c r="I29" s="16"/>
      <c r="J29" s="16"/>
    </row>
    <row r="30" spans="1:10" x14ac:dyDescent="0.25">
      <c r="A30" s="1">
        <v>2018</v>
      </c>
      <c r="B30" s="20"/>
      <c r="C30" s="27">
        <f>Data!C30/[1]Data!C29-1</f>
        <v>0</v>
      </c>
      <c r="D30" s="27">
        <f>Data!D30/[1]Data!D29-1</f>
        <v>0</v>
      </c>
      <c r="E30" s="27">
        <f>Data!E30/[1]Data!E29-1</f>
        <v>-4.9235513464056524E-3</v>
      </c>
      <c r="F30" s="27">
        <f>Data!F30/[1]Data!F29-1</f>
        <v>-2.2001462701121466E-2</v>
      </c>
      <c r="G30" s="27">
        <f>Data!G30/[1]Data!G29-1</f>
        <v>1.7994419589926203E-3</v>
      </c>
      <c r="H30" s="16"/>
      <c r="I30" s="16"/>
      <c r="J30" s="16"/>
    </row>
    <row r="31" spans="1:10" x14ac:dyDescent="0.25">
      <c r="A31" s="1">
        <v>2019</v>
      </c>
      <c r="B31" s="20"/>
      <c r="C31" s="27">
        <f>Data!C31/[1]Data!C30-1</f>
        <v>0</v>
      </c>
      <c r="D31" s="27">
        <f>Data!D31/[1]Data!D30-1</f>
        <v>0</v>
      </c>
      <c r="E31" s="27">
        <f>Data!E31/[1]Data!E30-1</f>
        <v>-3.1924644429301985E-3</v>
      </c>
      <c r="F31" s="27">
        <f>Data!F31/[1]Data!F30-1</f>
        <v>-3.0819089342142947E-2</v>
      </c>
      <c r="G31" s="27">
        <f>Data!G31/[1]Data!G30-1</f>
        <v>-5.685569362674503E-4</v>
      </c>
      <c r="H31" s="16"/>
      <c r="I31" s="16"/>
      <c r="J31" s="16"/>
    </row>
    <row r="32" spans="1:10" x14ac:dyDescent="0.25">
      <c r="A32" s="1">
        <v>2020</v>
      </c>
      <c r="B32" s="20"/>
      <c r="C32" s="27">
        <f>Data!C32/[1]Data!C31-1</f>
        <v>0</v>
      </c>
      <c r="D32" s="27">
        <f>Data!D32/[1]Data!D31-1</f>
        <v>0</v>
      </c>
      <c r="E32" s="27">
        <f>Data!E32/[1]Data!E31-1</f>
        <v>3.2960287761236717E-3</v>
      </c>
      <c r="F32" s="27">
        <f>Data!F32/[1]Data!F31-1</f>
        <v>-3.0759867034973576E-2</v>
      </c>
      <c r="G32" s="27">
        <f>Data!G32/[1]Data!G31-1</f>
        <v>-3.8274591309942485E-3</v>
      </c>
      <c r="H32" s="16"/>
      <c r="I32" s="16"/>
      <c r="J32" s="16"/>
    </row>
    <row r="33" spans="1:10" x14ac:dyDescent="0.25">
      <c r="A33" s="1">
        <v>2021</v>
      </c>
      <c r="B33" s="20"/>
      <c r="C33" s="27">
        <f>Data!C33/[1]Data!C32-1</f>
        <v>0</v>
      </c>
      <c r="D33" s="27">
        <f>Data!D33/[1]Data!D32-1</f>
        <v>0</v>
      </c>
      <c r="E33" s="27">
        <f>Data!E33/[1]Data!E32-1</f>
        <v>-1.6423259034414217E-2</v>
      </c>
      <c r="F33" s="27">
        <f>Data!F33/[1]Data!F32-1</f>
        <v>-4.3544425139296683E-2</v>
      </c>
      <c r="G33" s="27">
        <f>Data!G33/[1]Data!G32-1</f>
        <v>-3.9526750827159063E-3</v>
      </c>
      <c r="H33" s="16"/>
      <c r="I33" s="16"/>
      <c r="J33" s="16"/>
    </row>
    <row r="34" spans="1:10" x14ac:dyDescent="0.25">
      <c r="A34" s="1">
        <v>2022</v>
      </c>
      <c r="B34" s="20"/>
      <c r="C34" s="27">
        <f>Data!C34/[1]Data!C33-1</f>
        <v>0</v>
      </c>
      <c r="D34" s="27">
        <f>Data!D34/[1]Data!D33-1</f>
        <v>0</v>
      </c>
      <c r="E34" s="27">
        <f>Data!E34/[1]Data!E33-1</f>
        <v>-1.3015662280259077E-2</v>
      </c>
      <c r="F34" s="27">
        <f>Data!F34/[1]Data!F33-1</f>
        <v>-3.9482242500085696E-2</v>
      </c>
      <c r="G34" s="27">
        <f>Data!G34/[1]Data!G33-1</f>
        <v>-3.7558508963824178E-3</v>
      </c>
      <c r="H34" s="16"/>
      <c r="I34" s="16"/>
      <c r="J34" s="16"/>
    </row>
    <row r="35" spans="1:10" x14ac:dyDescent="0.25">
      <c r="A35" s="1">
        <v>2023</v>
      </c>
      <c r="B35" s="20"/>
      <c r="C35" s="27">
        <f>Data!C35/[1]Data!C34-1</f>
        <v>0</v>
      </c>
      <c r="D35" s="27">
        <f>Data!D35/[1]Data!D34-1</f>
        <v>0</v>
      </c>
      <c r="E35" s="27">
        <f>Data!E35/[1]Data!E34-1</f>
        <v>-5.4432051174455598E-3</v>
      </c>
      <c r="F35" s="27">
        <f>Data!F35/[1]Data!F34-1</f>
        <v>-3.992704420687665E-2</v>
      </c>
      <c r="G35" s="27">
        <f>Data!G35/[1]Data!G34-1</f>
        <v>-1.5688943732015126E-3</v>
      </c>
      <c r="H35" s="16"/>
      <c r="I35" s="16"/>
      <c r="J35" s="16"/>
    </row>
    <row r="36" spans="1:10" x14ac:dyDescent="0.25">
      <c r="A36" s="1">
        <v>2024</v>
      </c>
      <c r="B36" s="20"/>
      <c r="C36" s="27">
        <f>Data!C36/[1]Data!C35-1</f>
        <v>0</v>
      </c>
      <c r="D36" s="27">
        <f>Data!D36/[1]Data!D35-1</f>
        <v>0</v>
      </c>
      <c r="E36" s="27">
        <f>Data!E36/[1]Data!E35-1</f>
        <v>-2.5754655109822E-4</v>
      </c>
      <c r="F36" s="27">
        <f>Data!F36/[1]Data!F35-1</f>
        <v>-4.7803999477551984E-2</v>
      </c>
      <c r="G36" s="27">
        <f>Data!G36/[1]Data!G35-1</f>
        <v>1.7013889839221363E-3</v>
      </c>
      <c r="H36" s="16"/>
      <c r="I36" s="16"/>
      <c r="J36" s="16"/>
    </row>
    <row r="37" spans="1:10" x14ac:dyDescent="0.25">
      <c r="A37" s="1">
        <v>2025</v>
      </c>
      <c r="B37" s="20"/>
      <c r="C37" s="27">
        <f>Data!C37/[1]Data!C36-1</f>
        <v>0</v>
      </c>
      <c r="D37" s="27">
        <f>Data!D37/[1]Data!D36-1</f>
        <v>0</v>
      </c>
      <c r="E37" s="27">
        <f>Data!E37/[1]Data!E36-1</f>
        <v>5.127081697385627E-3</v>
      </c>
      <c r="F37" s="27">
        <f>Data!F37/[1]Data!F36-1</f>
        <v>-4.6589752177935928E-2</v>
      </c>
      <c r="G37" s="27">
        <f>Data!G37/[1]Data!G36-1</f>
        <v>4.1356969750119266E-3</v>
      </c>
      <c r="H37" s="16"/>
      <c r="I37" s="16"/>
      <c r="J37" s="16"/>
    </row>
    <row r="38" spans="1:10" x14ac:dyDescent="0.25">
      <c r="A38" s="1">
        <v>2026</v>
      </c>
      <c r="B38" s="20"/>
      <c r="C38" s="27">
        <f>Data!C38/[1]Data!C37-1</f>
        <v>0</v>
      </c>
      <c r="D38" s="27">
        <f>Data!D38/[1]Data!D37-1</f>
        <v>0</v>
      </c>
      <c r="E38" s="27">
        <f>Data!E38/[1]Data!E37-1</f>
        <v>9.609300198290649E-3</v>
      </c>
      <c r="F38" s="27">
        <f>Data!F38/[1]Data!F37-1</f>
        <v>-3.8660236806517201E-2</v>
      </c>
      <c r="G38" s="27">
        <f>Data!G38/[1]Data!G37-1</f>
        <v>5.5099281273445211E-3</v>
      </c>
      <c r="H38" s="16"/>
      <c r="I38" s="16"/>
      <c r="J38" s="16"/>
    </row>
    <row r="39" spans="1:10" x14ac:dyDescent="0.25">
      <c r="A39" s="1">
        <v>2027</v>
      </c>
      <c r="B39" s="20"/>
      <c r="C39" s="27">
        <f>Data!C39/[1]Data!C38-1</f>
        <v>0</v>
      </c>
      <c r="D39" s="27">
        <f>Data!D39/[1]Data!D38-1</f>
        <v>0</v>
      </c>
      <c r="E39" s="27">
        <f>Data!E39/[1]Data!E38-1</f>
        <v>3.1967029382869105E-2</v>
      </c>
      <c r="F39" s="27">
        <f>Data!F39/[1]Data!F38-1</f>
        <v>-3.4946959462665905E-2</v>
      </c>
      <c r="G39" s="27">
        <f>Data!G39/[1]Data!G38-1</f>
        <v>4.7855400001959314E-3</v>
      </c>
      <c r="H39" s="16"/>
      <c r="I39" s="16"/>
      <c r="J39" s="16"/>
    </row>
    <row r="40" spans="1:10" x14ac:dyDescent="0.25">
      <c r="A40" s="1">
        <v>2028</v>
      </c>
      <c r="B40" s="20"/>
      <c r="C40" s="27">
        <f>Data!C40/[1]Data!C39-1</f>
        <v>0</v>
      </c>
      <c r="D40" s="27">
        <f>Data!D40/[1]Data!D39-1</f>
        <v>0</v>
      </c>
      <c r="E40" s="27">
        <f>Data!E40/[1]Data!E39-1</f>
        <v>5.6372224975390184E-2</v>
      </c>
      <c r="F40" s="27">
        <f>Data!F40/[1]Data!F39-1</f>
        <v>-3.4527151022631264E-2</v>
      </c>
      <c r="G40" s="27">
        <f>Data!G40/[1]Data!G39-1</f>
        <v>5.1314350029989519E-3</v>
      </c>
      <c r="H40" s="16"/>
      <c r="I40" s="16"/>
      <c r="J40" s="16"/>
    </row>
    <row r="41" spans="1:10" x14ac:dyDescent="0.25">
      <c r="A41" s="1">
        <v>2029</v>
      </c>
      <c r="B41" s="20"/>
      <c r="C41" s="27">
        <f>Data!C41/[1]Data!C40-1</f>
        <v>0</v>
      </c>
      <c r="D41" s="27">
        <f>Data!D41/[1]Data!D40-1</f>
        <v>0</v>
      </c>
      <c r="E41" s="27">
        <f>Data!E41/[1]Data!E40-1</f>
        <v>5.6372224975390184E-2</v>
      </c>
      <c r="F41" s="27">
        <f>Data!F41/[1]Data!F40-1</f>
        <v>-3.4078175067084215E-2</v>
      </c>
      <c r="G41" s="27">
        <f>Data!G41/[1]Data!G40-1</f>
        <v>4.6702860683349723E-3</v>
      </c>
      <c r="H41" s="16"/>
      <c r="I41" s="16"/>
      <c r="J41" s="16"/>
    </row>
    <row r="42" spans="1:10" x14ac:dyDescent="0.25">
      <c r="A42" s="1">
        <v>2030</v>
      </c>
      <c r="B42" s="20"/>
      <c r="C42" s="27">
        <f>Data!C42/[1]Data!C41-1</f>
        <v>0</v>
      </c>
      <c r="D42" s="27">
        <f>Data!D42/[1]Data!D41-1</f>
        <v>0</v>
      </c>
      <c r="E42" s="27">
        <f>Data!E42/[1]Data!E41-1</f>
        <v>5.6372224975390184E-2</v>
      </c>
      <c r="F42" s="27">
        <f>Data!F42/[1]Data!F41-1</f>
        <v>-3.3742140506857754E-2</v>
      </c>
      <c r="G42" s="27">
        <f>Data!G42/[1]Data!G41-1</f>
        <v>3.8698742282390342E-3</v>
      </c>
      <c r="H42" s="16"/>
      <c r="I42" s="16"/>
      <c r="J42" s="16"/>
    </row>
  </sheetData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32"/>
  <sheetViews>
    <sheetView zoomScale="90" zoomScaleNormal="90" workbookViewId="0">
      <pane xSplit="1" ySplit="2" topLeftCell="B3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29.6640625" bestFit="1" customWidth="1"/>
    <col min="2" max="2" width="11.5546875" customWidth="1"/>
    <col min="3" max="3" width="12" customWidth="1"/>
    <col min="4" max="4" width="13.6640625" bestFit="1" customWidth="1"/>
    <col min="5" max="5" width="13.5546875" bestFit="1" customWidth="1"/>
    <col min="6" max="6" width="17.109375" customWidth="1"/>
    <col min="7" max="7" width="14.5546875" customWidth="1"/>
    <col min="8" max="8" width="14.5546875" bestFit="1" customWidth="1"/>
    <col min="9" max="9" width="21.109375" bestFit="1" customWidth="1"/>
    <col min="10" max="10" width="13.6640625" bestFit="1" customWidth="1"/>
    <col min="11" max="11" width="12.5546875" bestFit="1" customWidth="1"/>
    <col min="12" max="12" width="15.44140625" customWidth="1"/>
    <col min="13" max="13" width="10.44140625" bestFit="1" customWidth="1"/>
  </cols>
  <sheetData>
    <row r="1" spans="1:8" x14ac:dyDescent="0.3">
      <c r="A1" s="60" t="s">
        <v>128</v>
      </c>
    </row>
    <row r="2" spans="1:8" ht="30" x14ac:dyDescent="0.25">
      <c r="A2" s="4" t="s">
        <v>0</v>
      </c>
      <c r="B2" s="4" t="s">
        <v>2</v>
      </c>
      <c r="C2" s="4" t="s">
        <v>6</v>
      </c>
      <c r="D2" s="4" t="s">
        <v>7</v>
      </c>
      <c r="E2" s="4" t="s">
        <v>8</v>
      </c>
      <c r="F2" s="29" t="s">
        <v>9</v>
      </c>
      <c r="G2" s="29" t="s">
        <v>10</v>
      </c>
      <c r="H2" s="29" t="s">
        <v>11</v>
      </c>
    </row>
    <row r="3" spans="1:8" ht="15" x14ac:dyDescent="0.25">
      <c r="A3" s="1">
        <v>1991</v>
      </c>
      <c r="B3" s="17">
        <f>BX!B3-[1]BX!B2</f>
        <v>4.774966593529939E-3</v>
      </c>
      <c r="C3" s="17">
        <f>BX!C3-[1]BX!C2</f>
        <v>-0.23768400596936989</v>
      </c>
      <c r="D3" s="17">
        <f>BX!D3-[1]BX!D2</f>
        <v>0.2920429738791892</v>
      </c>
      <c r="E3" s="17">
        <f>BX!E3-[1]BX!E2</f>
        <v>2.682538985006705E-2</v>
      </c>
      <c r="F3" s="17">
        <f>BX!F3-[1]BX!F2</f>
        <v>0</v>
      </c>
      <c r="G3" s="17">
        <f>BX!G3-[1]BX!G2</f>
        <v>3.95021217751787E-2</v>
      </c>
      <c r="H3" s="17">
        <f>BX!H3-[1]BX!H2</f>
        <v>-0.1159115129415198</v>
      </c>
    </row>
    <row r="4" spans="1:8" ht="15" x14ac:dyDescent="0.25">
      <c r="A4" s="1">
        <v>1992</v>
      </c>
      <c r="B4" s="17">
        <f>BX!B4-[1]BX!B3</f>
        <v>1.032351258250408E-3</v>
      </c>
      <c r="C4" s="17">
        <f>BX!C4-[1]BX!C3</f>
        <v>-0.23768400596936989</v>
      </c>
      <c r="D4" s="17">
        <f>BX!D4-[1]BX!D3</f>
        <v>0.2888685937283304</v>
      </c>
      <c r="E4" s="17">
        <f>BX!E4-[1]BX!E3</f>
        <v>2.702263536367E-2</v>
      </c>
      <c r="F4" s="17">
        <f>BX!F4-[1]BX!F3</f>
        <v>0</v>
      </c>
      <c r="G4" s="17">
        <f>BX!G4-[1]BX!G3</f>
        <v>4.0143641299287214E-2</v>
      </c>
      <c r="H4" s="17">
        <f>BX!H4-[1]BX!H3</f>
        <v>-0.11731851316366004</v>
      </c>
    </row>
    <row r="5" spans="1:8" ht="15" x14ac:dyDescent="0.25">
      <c r="A5" s="1">
        <v>1993</v>
      </c>
      <c r="B5" s="17">
        <f>BX!B5-[1]BX!B4</f>
        <v>3.4357148014203531E-3</v>
      </c>
      <c r="C5" s="17">
        <f>BX!C5-[1]BX!C4</f>
        <v>-0.23768400596936989</v>
      </c>
      <c r="D5" s="17">
        <f>BX!D5-[1]BX!D4</f>
        <v>0.2888685937283304</v>
      </c>
      <c r="E5" s="17">
        <f>BX!E5-[1]BX!E4</f>
        <v>3.1164791149343007E-2</v>
      </c>
      <c r="F5" s="17">
        <f>BX!F5-[1]BX!F4</f>
        <v>0</v>
      </c>
      <c r="G5" s="17">
        <f>BX!G5-[1]BX!G4</f>
        <v>4.0478279149767496E-2</v>
      </c>
      <c r="H5" s="17">
        <f>BX!H5-[1]BX!H4</f>
        <v>-0.11939194325664992</v>
      </c>
    </row>
    <row r="6" spans="1:8" ht="15" x14ac:dyDescent="0.25">
      <c r="A6" s="1">
        <v>1994</v>
      </c>
      <c r="B6" s="17">
        <f>BX!B6-[1]BX!B5</f>
        <v>-7.2352422373800351E-3</v>
      </c>
      <c r="C6" s="17">
        <f>BX!C6-[1]BX!C5</f>
        <v>-0.23768400596936989</v>
      </c>
      <c r="D6" s="17">
        <f>BX!D6-[1]BX!D5</f>
        <v>0.2920429738791892</v>
      </c>
      <c r="E6" s="17">
        <f>BX!E6-[1]BX!E5</f>
        <v>1.8935569305930017E-2</v>
      </c>
      <c r="F6" s="17">
        <f>BX!F6-[1]BX!F5</f>
        <v>0</v>
      </c>
      <c r="G6" s="17">
        <f>BX!G6-[1]BX!G5</f>
        <v>4.0416511882973211E-2</v>
      </c>
      <c r="H6" s="17">
        <f>BX!H6-[1]BX!H5</f>
        <v>-0.12094629133609991</v>
      </c>
    </row>
    <row r="7" spans="1:8" ht="15" x14ac:dyDescent="0.25">
      <c r="A7" s="1">
        <v>1995</v>
      </c>
      <c r="B7" s="17">
        <f>BX!B7-[1]BX!B6</f>
        <v>-1.1090116611001122E-3</v>
      </c>
      <c r="C7" s="17">
        <f>BX!C7-[1]BX!C6</f>
        <v>-0.23768400596936989</v>
      </c>
      <c r="D7" s="17">
        <f>BX!D7-[1]BX!D6</f>
        <v>0.29521735403004978</v>
      </c>
      <c r="E7" s="17">
        <f>BX!E7-[1]BX!E6</f>
        <v>2.3669461632412014E-2</v>
      </c>
      <c r="F7" s="17">
        <f>BX!F7-[1]BX!F6</f>
        <v>0</v>
      </c>
      <c r="G7" s="17">
        <f>BX!G7-[1]BX!G6</f>
        <v>4.1428635007846312E-2</v>
      </c>
      <c r="H7" s="17">
        <f>BX!H7-[1]BX!H6</f>
        <v>-0.12374045636203013</v>
      </c>
    </row>
    <row r="8" spans="1:8" ht="15" x14ac:dyDescent="0.25">
      <c r="A8" s="1">
        <v>1996</v>
      </c>
      <c r="B8" s="17">
        <f>BX!B8-[1]BX!B7</f>
        <v>-4.3339530239903112E-3</v>
      </c>
      <c r="C8" s="17">
        <f>BX!C8-[1]BX!C7</f>
        <v>-0.23768400596936989</v>
      </c>
      <c r="D8" s="17">
        <f>BX!D8-[1]BX!D7</f>
        <v>0.28569421357746982</v>
      </c>
      <c r="E8" s="17">
        <f>BX!E8-[1]BX!E7</f>
        <v>2.8699222229299992E-2</v>
      </c>
      <c r="F8" s="17">
        <f>BX!F8-[1]BX!F7</f>
        <v>0</v>
      </c>
      <c r="G8" s="17">
        <f>BX!G8-[1]BX!G7</f>
        <v>4.3325828335389019E-2</v>
      </c>
      <c r="H8" s="17">
        <f>BX!H8-[1]BX!H7</f>
        <v>-0.12436921119678002</v>
      </c>
    </row>
    <row r="9" spans="1:8" ht="15" x14ac:dyDescent="0.25">
      <c r="A9" s="1">
        <v>1997</v>
      </c>
      <c r="B9" s="17">
        <f>BX!B9-[1]BX!B8</f>
        <v>5.8329950650026774E-5</v>
      </c>
      <c r="C9" s="17">
        <f>BX!C9-[1]BX!C8</f>
        <v>-0.23768400596936989</v>
      </c>
      <c r="D9" s="17">
        <f>BX!D9-[1]BX!D8</f>
        <v>0.2920429738791892</v>
      </c>
      <c r="E9" s="17">
        <f>BX!E9-[1]BX!E8</f>
        <v>2.8206108445290978E-2</v>
      </c>
      <c r="F9" s="17">
        <f>BX!F9-[1]BX!F8</f>
        <v>0</v>
      </c>
      <c r="G9" s="17">
        <f>BX!G9-[1]BX!G8</f>
        <v>4.3051394023431E-2</v>
      </c>
      <c r="H9" s="17">
        <f>BX!H9-[1]BX!H8</f>
        <v>-0.12555814042790003</v>
      </c>
    </row>
    <row r="10" spans="1:8" ht="15" x14ac:dyDescent="0.25">
      <c r="A10" s="1">
        <v>1998</v>
      </c>
      <c r="B10" s="17">
        <f>BX!B10-[1]BX!B9</f>
        <v>3.3922103147405736E-3</v>
      </c>
      <c r="C10" s="17">
        <f>BX!C10-[1]BX!C9</f>
        <v>-0.23768400596936989</v>
      </c>
      <c r="D10" s="17">
        <f>BX!D10-[1]BX!D9</f>
        <v>0.29839173418091036</v>
      </c>
      <c r="E10" s="17">
        <f>BX!E10-[1]BX!E9</f>
        <v>2.9685449797316965E-2</v>
      </c>
      <c r="F10" s="17">
        <f>BX!F10-[1]BX!F9</f>
        <v>0</v>
      </c>
      <c r="G10" s="17">
        <f>BX!G10-[1]BX!G9</f>
        <v>4.0303923447297815E-2</v>
      </c>
      <c r="H10" s="17">
        <f>BX!H10-[1]BX!H9</f>
        <v>-0.1273048911414103</v>
      </c>
    </row>
    <row r="11" spans="1:8" ht="15" x14ac:dyDescent="0.25">
      <c r="A11" s="1">
        <v>1999</v>
      </c>
      <c r="B11" s="17">
        <f>BX!B11-[1]BX!B10</f>
        <v>-9.8199154968980906E-4</v>
      </c>
      <c r="C11" s="17">
        <f>BX!C11-[1]BX!C10</f>
        <v>-0.23768400596936989</v>
      </c>
      <c r="D11" s="17">
        <f>BX!D11-[1]BX!D10</f>
        <v>0.2888685937283304</v>
      </c>
      <c r="E11" s="17">
        <f>BX!E11-[1]BX!E10</f>
        <v>3.0277186338127038E-2</v>
      </c>
      <c r="F11" s="17">
        <f>BX!F11-[1]BX!F10</f>
        <v>0</v>
      </c>
      <c r="G11" s="17">
        <f>BX!G11-[1]BX!G10</f>
        <v>4.2267184294386001E-2</v>
      </c>
      <c r="H11" s="17">
        <f>BX!H11-[1]BX!H10</f>
        <v>-0.12471094994115983</v>
      </c>
    </row>
    <row r="12" spans="1:8" ht="15" x14ac:dyDescent="0.25">
      <c r="A12" s="1">
        <v>2000</v>
      </c>
      <c r="B12" s="17">
        <f>BX!B12-[1]BX!B11</f>
        <v>9.9621103889724338E-5</v>
      </c>
      <c r="C12" s="17">
        <f>BX!C12-[1]BX!C11</f>
        <v>-0.23768400596936989</v>
      </c>
      <c r="D12" s="17">
        <f>BX!D12-[1]BX!D11</f>
        <v>0.28569421357746982</v>
      </c>
      <c r="E12" s="17">
        <f>BX!E12-[1]BX!E11</f>
        <v>2.8304731202091982E-2</v>
      </c>
      <c r="F12" s="17">
        <f>BX!F12-[1]BX!F11</f>
        <v>0</v>
      </c>
      <c r="G12" s="17">
        <f>BX!G12-[1]BX!G11</f>
        <v>4.8998252646672E-2</v>
      </c>
      <c r="H12" s="17">
        <f>BX!H12-[1]BX!H11</f>
        <v>-0.1252135703529802</v>
      </c>
    </row>
    <row r="13" spans="1:8" ht="15" x14ac:dyDescent="0.25">
      <c r="A13" s="1">
        <v>2001</v>
      </c>
      <c r="B13" s="17">
        <f>BX!B13-[1]BX!B12</f>
        <v>1.1053682384980057E-2</v>
      </c>
      <c r="C13" s="17">
        <f>BX!C13-[1]BX!C12</f>
        <v>-0.23768400596936989</v>
      </c>
      <c r="D13" s="17">
        <f>BX!D13-[1]BX!D12</f>
        <v>0.28992352109575048</v>
      </c>
      <c r="E13" s="17">
        <f>BX!E13-[1]BX!E12</f>
        <v>2.764696321071497E-2</v>
      </c>
      <c r="F13" s="17">
        <f>BX!F13-[1]BX!F12</f>
        <v>0</v>
      </c>
      <c r="G13" s="17">
        <f>BX!G13-[1]BX!G12</f>
        <v>5.1659327235707E-2</v>
      </c>
      <c r="H13" s="17">
        <f>BX!H13-[1]BX!H12</f>
        <v>-0.1204921231878302</v>
      </c>
    </row>
    <row r="14" spans="1:8" ht="15" x14ac:dyDescent="0.25">
      <c r="A14" s="1">
        <v>2002</v>
      </c>
      <c r="B14" s="17">
        <f>BX!B14-[1]BX!B13</f>
        <v>9.160747947490222E-3</v>
      </c>
      <c r="C14" s="17">
        <f>BX!C14-[1]BX!C13</f>
        <v>-0.23768400596936989</v>
      </c>
      <c r="D14" s="17">
        <f>BX!D14-[1]BX!D13</f>
        <v>0.28985685607262024</v>
      </c>
      <c r="E14" s="17">
        <f>BX!E14-[1]BX!E13</f>
        <v>2.859648234878498E-2</v>
      </c>
      <c r="F14" s="17">
        <f>BX!F14-[1]BX!F13</f>
        <v>0</v>
      </c>
      <c r="G14" s="17">
        <f>BX!G14-[1]BX!G13</f>
        <v>4.8088553723697011E-2</v>
      </c>
      <c r="H14" s="17">
        <f>BX!H14-[1]BX!H13</f>
        <v>-0.11969713822823991</v>
      </c>
    </row>
    <row r="15" spans="1:8" ht="15" x14ac:dyDescent="0.25">
      <c r="A15" s="1">
        <v>2003</v>
      </c>
      <c r="B15" s="17">
        <f>BX!B15-[1]BX!B14</f>
        <v>-1.4600353011404721E-3</v>
      </c>
      <c r="C15" s="17">
        <f>BX!C15-[1]BX!C14</f>
        <v>-0.23768400596936989</v>
      </c>
      <c r="D15" s="17">
        <f>BX!D15-[1]BX!D14</f>
        <v>0.28481323717379947</v>
      </c>
      <c r="E15" s="17">
        <f>BX!E15-[1]BX!E14</f>
        <v>2.7164520511885004E-2</v>
      </c>
      <c r="F15" s="17">
        <f>BX!F15-[1]BX!F14</f>
        <v>0</v>
      </c>
      <c r="G15" s="17">
        <f>BX!G15-[1]BX!G14</f>
        <v>5.2098734880496017E-2</v>
      </c>
      <c r="H15" s="17">
        <f>BX!H15-[1]BX!H14</f>
        <v>-0.12785252189793983</v>
      </c>
    </row>
    <row r="16" spans="1:8" ht="15" x14ac:dyDescent="0.25">
      <c r="A16" s="1">
        <v>2004</v>
      </c>
      <c r="B16" s="17">
        <f>BX!B16-[1]BX!B15</f>
        <v>-9.74663036889023E-3</v>
      </c>
      <c r="C16" s="17">
        <f>BX!C16-[1]BX!C15</f>
        <v>-0.23768400596936989</v>
      </c>
      <c r="D16" s="17">
        <f>BX!D16-[1]BX!D15</f>
        <v>0.29166448417881963</v>
      </c>
      <c r="E16" s="17">
        <f>BX!E16-[1]BX!E15</f>
        <v>2.4012657151417038E-2</v>
      </c>
      <c r="F16" s="17">
        <f>BX!F16-[1]BX!F15</f>
        <v>0</v>
      </c>
      <c r="G16" s="17">
        <f>BX!G16-[1]BX!G15</f>
        <v>5.8016273598613E-2</v>
      </c>
      <c r="H16" s="17">
        <f>BX!H16-[1]BX!H15</f>
        <v>-0.14575603932836012</v>
      </c>
    </row>
    <row r="17" spans="1:8" ht="15" x14ac:dyDescent="0.25">
      <c r="A17" s="1">
        <v>2005</v>
      </c>
      <c r="B17" s="17">
        <f>BX!B17-[1]BX!B16</f>
        <v>3.5971225997855072E-13</v>
      </c>
      <c r="C17" s="17">
        <f>BX!C17-[1]BX!C16</f>
        <v>-0.23768400596936989</v>
      </c>
      <c r="D17" s="17">
        <f>BX!D17-[1]BX!D16</f>
        <v>0.29367688902758982</v>
      </c>
      <c r="E17" s="17">
        <f>BX!E17-[1]BX!E16</f>
        <v>2.9932629698968982E-2</v>
      </c>
      <c r="F17" s="17">
        <f>BX!F17-[1]BX!F16</f>
        <v>-6.1724342121540279E-5</v>
      </c>
      <c r="G17" s="17">
        <f>BX!G17-[1]BX!G16</f>
        <v>7.0427193971479007E-2</v>
      </c>
      <c r="H17" s="17">
        <f>BX!H17-[1]BX!H16</f>
        <v>-0.15201905870029986</v>
      </c>
    </row>
    <row r="18" spans="1:8" ht="15" x14ac:dyDescent="0.25">
      <c r="A18" s="1">
        <v>2006</v>
      </c>
      <c r="B18" s="17">
        <f>BX!B18-[1]BX!B17</f>
        <v>5.6243541328981905E-4</v>
      </c>
      <c r="C18" s="17">
        <f>BX!C18-[1]BX!C17</f>
        <v>-0.23768400596936989</v>
      </c>
      <c r="D18" s="17">
        <f>BX!D18-[1]BX!D17</f>
        <v>0.29095047432253995</v>
      </c>
      <c r="E18" s="17">
        <f>BX!E18-[1]BX!E17</f>
        <v>2.9507944894543003E-2</v>
      </c>
      <c r="F18" s="17">
        <f>BX!F18-[1]BX!F17</f>
        <v>-4.3206121146580068E-4</v>
      </c>
      <c r="G18" s="17">
        <f>BX!G18-[1]BX!G17</f>
        <v>8.0237243293830002E-2</v>
      </c>
      <c r="H18" s="17">
        <f>BX!H18-[1]BX!H17</f>
        <v>-0.1620171599167799</v>
      </c>
    </row>
    <row r="19" spans="1:8" ht="15" x14ac:dyDescent="0.25">
      <c r="A19" s="1">
        <v>2007</v>
      </c>
      <c r="B19" s="17">
        <f>BX!B19-[1]BX!B18</f>
        <v>-4.8585249319899049E-3</v>
      </c>
      <c r="C19" s="17">
        <f>BX!C19-[1]BX!C18</f>
        <v>-0.23768400596936989</v>
      </c>
      <c r="D19" s="17">
        <f>BX!D19-[1]BX!D18</f>
        <v>0.29183834381983953</v>
      </c>
      <c r="E19" s="17">
        <f>BX!E19-[1]BX!E18</f>
        <v>2.9265948044245038E-2</v>
      </c>
      <c r="F19" s="17">
        <f>BX!F19-[1]BX!F18</f>
        <v>-8.3922324820520644E-4</v>
      </c>
      <c r="G19" s="17">
        <f>BX!G19-[1]BX!G18</f>
        <v>8.1462424395936983E-2</v>
      </c>
      <c r="H19" s="17">
        <f>BX!H19-[1]BX!H18</f>
        <v>-0.16890201197441979</v>
      </c>
    </row>
    <row r="20" spans="1:8" ht="15" x14ac:dyDescent="0.25">
      <c r="A20" s="1">
        <v>2008</v>
      </c>
      <c r="B20" s="17">
        <f>BX!B20-[1]BX!B19</f>
        <v>-8.6273652476975826E-4</v>
      </c>
      <c r="C20" s="17">
        <f>BX!C20-[1]BX!C19</f>
        <v>-0.23768400596936989</v>
      </c>
      <c r="D20" s="17">
        <f>BX!D20-[1]BX!D19</f>
        <v>0.28965148120420992</v>
      </c>
      <c r="E20" s="17">
        <f>BX!E20-[1]BX!E19</f>
        <v>2.587965238429496E-2</v>
      </c>
      <c r="F20" s="17">
        <f>BX!F20-[1]BX!F19</f>
        <v>-1.7418231215389768E-3</v>
      </c>
      <c r="G20" s="17">
        <f>BX!G20-[1]BX!G19</f>
        <v>0.10274945737994501</v>
      </c>
      <c r="H20" s="17">
        <f>BX!H20-[1]BX!H19</f>
        <v>-0.17971749840231999</v>
      </c>
    </row>
    <row r="21" spans="1:8" ht="15" x14ac:dyDescent="0.25">
      <c r="A21" s="1">
        <v>2009</v>
      </c>
      <c r="B21" s="17">
        <f>BX!B21-[1]BX!B20</f>
        <v>-1.5539667420160441E-2</v>
      </c>
      <c r="C21" s="17">
        <f>BX!C21-[1]BX!C20</f>
        <v>-0.23768400596936989</v>
      </c>
      <c r="D21" s="17">
        <f>BX!D21-[1]BX!D20</f>
        <v>0.30245463745020018</v>
      </c>
      <c r="E21" s="17">
        <f>BX!E21-[1]BX!E20</f>
        <v>2.7814414450923974E-2</v>
      </c>
      <c r="F21" s="17">
        <f>BX!F21-[1]BX!F20</f>
        <v>-2.2379021181599956E-3</v>
      </c>
      <c r="G21" s="17">
        <f>BX!G21-[1]BX!G20</f>
        <v>7.2436584802629017E-2</v>
      </c>
      <c r="H21" s="17">
        <f>BX!H21-[1]BX!H20</f>
        <v>-0.17832339603639014</v>
      </c>
    </row>
    <row r="22" spans="1:8" ht="15" x14ac:dyDescent="0.25">
      <c r="A22" s="1">
        <v>2010</v>
      </c>
      <c r="B22" s="17">
        <f>BX!B22-[1]BX!B21</f>
        <v>3.0470774429094405E-3</v>
      </c>
      <c r="C22" s="17">
        <f>BX!C22-[1]BX!C21</f>
        <v>-0.23768400596936989</v>
      </c>
      <c r="D22" s="17">
        <f>BX!D22-[1]BX!D21</f>
        <v>0.29456619989538968</v>
      </c>
      <c r="E22" s="17">
        <f>BX!E22-[1]BX!E21</f>
        <v>3.0923692954858029E-2</v>
      </c>
      <c r="F22" s="17">
        <f>BX!F22-[1]BX!F21</f>
        <v>-2.7193047231950096E-3</v>
      </c>
      <c r="G22" s="17">
        <f>BX!G22-[1]BX!G21</f>
        <v>8.0917856024770973E-2</v>
      </c>
      <c r="H22" s="17">
        <f>BX!H22-[1]BX!H21</f>
        <v>-0.16295736073954004</v>
      </c>
    </row>
    <row r="23" spans="1:8" ht="15" x14ac:dyDescent="0.25">
      <c r="A23" s="1">
        <v>2011</v>
      </c>
      <c r="B23" s="17">
        <f>BX!B23-[1]BX!B22</f>
        <v>1.6424173875310366E-2</v>
      </c>
      <c r="C23" s="17">
        <f>BX!C23-[1]BX!C22</f>
        <v>-0.23768400596936989</v>
      </c>
      <c r="D23" s="17">
        <f>BX!D23-[1]BX!D22</f>
        <v>0.29469870694993983</v>
      </c>
      <c r="E23" s="17">
        <f>BX!E23-[1]BX!E22</f>
        <v>2.8371776548275995E-2</v>
      </c>
      <c r="F23" s="17">
        <f>BX!F23-[1]BX!F22</f>
        <v>-3.2200997527509767E-3</v>
      </c>
      <c r="G23" s="17">
        <f>BX!G23-[1]BX!G22</f>
        <v>9.7086415438301016E-2</v>
      </c>
      <c r="H23" s="17">
        <f>BX!H23-[1]BX!H22</f>
        <v>-0.16282861933908999</v>
      </c>
    </row>
    <row r="24" spans="1:8" ht="15" x14ac:dyDescent="0.25">
      <c r="A24" s="1">
        <v>2012</v>
      </c>
      <c r="B24" s="17">
        <f>BX!B24-[1]BX!B23</f>
        <v>-9.484170012440174E-3</v>
      </c>
      <c r="C24" s="17">
        <f>BX!C24-[1]BX!C23</f>
        <v>-0.23768400596936989</v>
      </c>
      <c r="D24" s="17">
        <f>BX!D24-[1]BX!D23</f>
        <v>0.28737515883906983</v>
      </c>
      <c r="E24" s="17">
        <f>BX!E24-[1]BX!E23</f>
        <v>2.8019705692732044E-2</v>
      </c>
      <c r="F24" s="17">
        <f>BX!F24-[1]BX!F23</f>
        <v>-3.7328920586680026E-3</v>
      </c>
      <c r="G24" s="17">
        <f>BX!G24-[1]BX!G23</f>
        <v>9.4704075413976019E-2</v>
      </c>
      <c r="H24" s="17">
        <f>BX!H24-[1]BX!H23</f>
        <v>-0.17816621193018012</v>
      </c>
    </row>
    <row r="25" spans="1:8" ht="15" x14ac:dyDescent="0.25">
      <c r="A25" s="1">
        <v>2013</v>
      </c>
      <c r="B25" s="17">
        <f>BX!B25-[1]BX!B24</f>
        <v>-1.7678659612860415E-2</v>
      </c>
      <c r="C25" s="17">
        <f>BX!C25-[1]BX!C24</f>
        <v>-0.23768400596936989</v>
      </c>
      <c r="D25" s="17">
        <f>BX!D25-[1]BX!D24</f>
        <v>0.28842010665630013</v>
      </c>
      <c r="E25" s="17">
        <f>BX!E25-[1]BX!E24</f>
        <v>3.0825468926737987E-2</v>
      </c>
      <c r="F25" s="17">
        <f>BX!F25-[1]BX!F24</f>
        <v>-4.3470145888170331E-3</v>
      </c>
      <c r="G25" s="17">
        <f>BX!G25-[1]BX!G24</f>
        <v>9.4469516172986018E-2</v>
      </c>
      <c r="H25" s="17">
        <f>BX!H25-[1]BX!H24</f>
        <v>-0.18936273081069022</v>
      </c>
    </row>
    <row r="26" spans="1:8" ht="15" x14ac:dyDescent="0.25">
      <c r="A26" s="1">
        <v>2014</v>
      </c>
      <c r="B26" s="17">
        <f>BX!B26-[1]BX!B25</f>
        <v>1.7831294233879191E-2</v>
      </c>
      <c r="C26" s="17">
        <f>BX!C26-[1]BX!C25</f>
        <v>-0.23768400596936989</v>
      </c>
      <c r="D26" s="17">
        <f>BX!D26-[1]BX!D25</f>
        <v>0.29312066620258026</v>
      </c>
      <c r="E26" s="17">
        <f>BX!E26-[1]BX!E25</f>
        <v>2.4835028893180011E-2</v>
      </c>
      <c r="F26" s="17">
        <f>BX!F26-[1]BX!F25</f>
        <v>-5.780255419854996E-3</v>
      </c>
      <c r="G26" s="17">
        <f>BX!G26-[1]BX!G25</f>
        <v>9.5866707385152017E-2</v>
      </c>
      <c r="H26" s="17">
        <f>BX!H26-[1]BX!H25</f>
        <v>-0.15252684685780027</v>
      </c>
    </row>
    <row r="27" spans="1:8" ht="15" x14ac:dyDescent="0.25">
      <c r="A27" s="1">
        <v>2015</v>
      </c>
      <c r="B27" s="17">
        <f>BX!B27-[1]BX!B26</f>
        <v>9.837972782610116E-3</v>
      </c>
      <c r="C27" s="17">
        <f>BX!C27-[1]BX!C26</f>
        <v>-0.23768400596936989</v>
      </c>
      <c r="D27" s="17">
        <f>BX!D27-[1]BX!D26</f>
        <v>0.29042064986838945</v>
      </c>
      <c r="E27" s="17">
        <f>BX!E27-[1]BX!E26</f>
        <v>2.7139112985370029E-2</v>
      </c>
      <c r="F27" s="17">
        <f>BX!F27-[1]BX!F26</f>
        <v>-2.4238314201269762E-3</v>
      </c>
      <c r="G27" s="17">
        <f>BX!G27-[1]BX!G26</f>
        <v>8.0406037269207975E-2</v>
      </c>
      <c r="H27" s="17">
        <f>BX!H27-[1]BX!H26</f>
        <v>-0.14801998995086008</v>
      </c>
    </row>
    <row r="28" spans="1:8" ht="15" x14ac:dyDescent="0.25">
      <c r="A28" s="18">
        <v>2016</v>
      </c>
      <c r="B28" s="19">
        <f>BX!B28-[1]BX!B27</f>
        <v>-2.4490210656500366E-3</v>
      </c>
      <c r="C28" s="19">
        <f>BX!C28-[1]BX!C27</f>
        <v>-0.23768400596936989</v>
      </c>
      <c r="D28" s="19">
        <f>BX!D28-[1]BX!D27</f>
        <v>0.29314175392437036</v>
      </c>
      <c r="E28" s="19">
        <f>BX!E28-[1]BX!E27</f>
        <v>3.0178300709895967E-2</v>
      </c>
      <c r="F28" s="19">
        <f>BX!F28-[1]BX!F27</f>
        <v>-2.8136054662870058E-3</v>
      </c>
      <c r="G28" s="19">
        <f>BX!G28-[1]BX!G27</f>
        <v>7.104776287478401E-2</v>
      </c>
      <c r="H28" s="19">
        <f>BX!H28-[1]BX!H27</f>
        <v>-0.1563192271390399</v>
      </c>
    </row>
    <row r="29" spans="1:8" ht="15" x14ac:dyDescent="0.25">
      <c r="A29" s="1">
        <v>2017</v>
      </c>
      <c r="B29" s="17">
        <f>BX!B29-[1]BX!B28</f>
        <v>3.3182807153497862E-3</v>
      </c>
      <c r="C29" s="17">
        <f>BX!C29-[1]BX!C28</f>
        <v>-0.23768400596936989</v>
      </c>
      <c r="D29" s="17">
        <f>BX!D29-[1]BX!D28</f>
        <v>0.29157853410236001</v>
      </c>
      <c r="E29" s="17">
        <f>BX!E29-[1]BX!E28</f>
        <v>2.8329388759481988E-2</v>
      </c>
      <c r="F29" s="17">
        <f>BX!F29-[1]BX!F28</f>
        <v>-3.3716825942390338E-3</v>
      </c>
      <c r="G29" s="17">
        <f>BX!G29-[1]BX!G28</f>
        <v>8.4913252105742992E-2</v>
      </c>
      <c r="H29" s="17">
        <f>BX!H29-[1]BX!H28</f>
        <v>-0.16044720568863013</v>
      </c>
    </row>
    <row r="30" spans="1:8" ht="15" x14ac:dyDescent="0.25">
      <c r="A30" s="1">
        <v>2018</v>
      </c>
      <c r="B30" s="17">
        <f>BX!B30-[1]BX!B29</f>
        <v>-6.1353577066025622E-4</v>
      </c>
      <c r="C30" s="17">
        <f>BX!C30-[1]BX!C29</f>
        <v>-0.23768400596936989</v>
      </c>
      <c r="D30" s="17">
        <f>BX!D30-[1]BX!D29</f>
        <v>0.29157853410236001</v>
      </c>
      <c r="E30" s="17">
        <f>BX!E30-[1]BX!E29</f>
        <v>2.8329388759481988E-2</v>
      </c>
      <c r="F30" s="17">
        <f>BX!F30-[1]BX!F29</f>
        <v>-4.1045841488309698E-3</v>
      </c>
      <c r="G30" s="17">
        <f>BX!G30-[1]BX!G29</f>
        <v>8.780693252254701E-2</v>
      </c>
      <c r="H30" s="17">
        <f>BX!H30-[1]BX!H29</f>
        <v>-0.16653980103684995</v>
      </c>
    </row>
    <row r="31" spans="1:8" ht="15" x14ac:dyDescent="0.25">
      <c r="A31" s="1">
        <v>2019</v>
      </c>
      <c r="B31" s="17">
        <f>BX!B31-[1]BX!B30</f>
        <v>-5.3030825118502989E-3</v>
      </c>
      <c r="C31" s="17">
        <f>BX!C31-[1]BX!C30</f>
        <v>-0.23768400596936989</v>
      </c>
      <c r="D31" s="17">
        <f>BX!D31-[1]BX!D30</f>
        <v>0.29157853410236001</v>
      </c>
      <c r="E31" s="17">
        <f>BX!E31-[1]BX!E30</f>
        <v>2.8329388759481988E-2</v>
      </c>
      <c r="F31" s="17">
        <f>BX!F31-[1]BX!F30</f>
        <v>-5.5041920912078934E-3</v>
      </c>
      <c r="G31" s="17">
        <f>BX!G31-[1]BX!G30</f>
        <v>9.3559356956801981E-2</v>
      </c>
      <c r="H31" s="17">
        <f>BX!H31-[1]BX!H30</f>
        <v>-0.17558216426992024</v>
      </c>
    </row>
    <row r="32" spans="1:8" ht="15" x14ac:dyDescent="0.25">
      <c r="A32" s="1">
        <v>2020</v>
      </c>
      <c r="B32" s="17">
        <f>BX!B32-[1]BX!B31</f>
        <v>-1.5860684603760333E-2</v>
      </c>
      <c r="C32" s="17">
        <f>BX!C32-[1]BX!C31</f>
        <v>-0.23768400596936989</v>
      </c>
      <c r="D32" s="17">
        <f>BX!D32-[1]BX!D31</f>
        <v>0.29157853410236001</v>
      </c>
      <c r="E32" s="17">
        <f>BX!E32-[1]BX!E31</f>
        <v>2.8329388759481988E-2</v>
      </c>
      <c r="F32" s="17">
        <f>BX!F32-[1]BX!F31</f>
        <v>-1.0148566364696965E-2</v>
      </c>
      <c r="G32" s="17">
        <f>BX!G32-[1]BX!G31</f>
        <v>9.8655011615742999E-2</v>
      </c>
      <c r="H32" s="17">
        <f>BX!H32-[1]BX!H31</f>
        <v>-0.18659104674727978</v>
      </c>
    </row>
    <row r="33" spans="1:13" ht="15" x14ac:dyDescent="0.25">
      <c r="A33" s="1">
        <v>2021</v>
      </c>
      <c r="B33" s="17">
        <f>BX!B33-[1]BX!B32</f>
        <v>3.9106766824694716E-3</v>
      </c>
      <c r="C33" s="17">
        <f>BX!C33-[1]BX!C32</f>
        <v>-0.23768400596936989</v>
      </c>
      <c r="D33" s="17">
        <f>BX!D33-[1]BX!D32</f>
        <v>0.29157853410236001</v>
      </c>
      <c r="E33" s="17">
        <f>BX!E33-[1]BX!E32</f>
        <v>2.8329388759481988E-2</v>
      </c>
      <c r="F33" s="17">
        <f>BX!F33-[1]BX!F32</f>
        <v>3.0585718884780233E-3</v>
      </c>
      <c r="G33" s="17">
        <f>BX!G33-[1]BX!G32</f>
        <v>0.108142493582848</v>
      </c>
      <c r="H33" s="17">
        <f>BX!H33-[1]BX!H32</f>
        <v>-0.18951430568132999</v>
      </c>
    </row>
    <row r="34" spans="1:13" ht="15" x14ac:dyDescent="0.25">
      <c r="A34" s="1">
        <v>2022</v>
      </c>
      <c r="B34" s="17">
        <f>BX!B34-[1]BX!B33</f>
        <v>3.690838195320012E-3</v>
      </c>
      <c r="C34" s="17">
        <f>BX!C34-[1]BX!C33</f>
        <v>-0.23768400596936989</v>
      </c>
      <c r="D34" s="17">
        <f>BX!D34-[1]BX!D33</f>
        <v>0.29157853410236001</v>
      </c>
      <c r="E34" s="17">
        <f>BX!E34-[1]BX!E33</f>
        <v>2.8329388759481988E-2</v>
      </c>
      <c r="F34" s="17">
        <f>BX!F34-[1]BX!F33</f>
        <v>7.2296330972698719E-4</v>
      </c>
      <c r="G34" s="17">
        <f>BX!G34-[1]BX!G33</f>
        <v>0.11255241460060497</v>
      </c>
      <c r="H34" s="17">
        <f>BX!H34-[1]BX!H33</f>
        <v>-0.1918084566074798</v>
      </c>
    </row>
    <row r="35" spans="1:13" ht="15" x14ac:dyDescent="0.25">
      <c r="A35" s="1">
        <v>2023</v>
      </c>
      <c r="B35" s="17">
        <f>BX!B35-[1]BX!B34</f>
        <v>7.4146230209102271E-3</v>
      </c>
      <c r="C35" s="17">
        <f>BX!C35-[1]BX!C34</f>
        <v>-0.23768400596936989</v>
      </c>
      <c r="D35" s="17">
        <f>BX!D35-[1]BX!D34</f>
        <v>0.29157853410236001</v>
      </c>
      <c r="E35" s="17">
        <f>BX!E35-[1]BX!E34</f>
        <v>2.8329388759481988E-2</v>
      </c>
      <c r="F35" s="17">
        <f>BX!F35-[1]BX!F34</f>
        <v>-4.9231686360340365E-3</v>
      </c>
      <c r="G35" s="17">
        <f>BX!G35-[1]BX!G34</f>
        <v>0.11865214270758401</v>
      </c>
      <c r="H35" s="17">
        <f>BX!H35-[1]BX!H34</f>
        <v>-0.18853826794312001</v>
      </c>
    </row>
    <row r="36" spans="1:13" ht="15" x14ac:dyDescent="0.25">
      <c r="A36" s="1">
        <v>2024</v>
      </c>
      <c r="B36" s="17">
        <f>BX!B36-[1]BX!B35</f>
        <v>1.8225994025310222E-2</v>
      </c>
      <c r="C36" s="17">
        <f>BX!C36-[1]BX!C35</f>
        <v>-0.23768400596936989</v>
      </c>
      <c r="D36" s="17">
        <f>BX!D36-[1]BX!D35</f>
        <v>0.29157853410236001</v>
      </c>
      <c r="E36" s="17">
        <f>BX!E36-[1]BX!E35</f>
        <v>2.8329388759481988E-2</v>
      </c>
      <c r="F36" s="17">
        <f>BX!F36-[1]BX!F35</f>
        <v>-8.9090988821859396E-3</v>
      </c>
      <c r="G36" s="17">
        <f>BX!G36-[1]BX!G35</f>
        <v>0.12683463340972795</v>
      </c>
      <c r="H36" s="17">
        <f>BX!H36-[1]BX!H35</f>
        <v>-0.18192345739472016</v>
      </c>
    </row>
    <row r="37" spans="1:13" ht="15" x14ac:dyDescent="0.25">
      <c r="A37" s="1">
        <v>2025</v>
      </c>
      <c r="B37" s="17">
        <f>BX!B37-[1]BX!B36</f>
        <v>2.2727652626880257E-2</v>
      </c>
      <c r="C37" s="17">
        <f>BX!C37-[1]BX!C36</f>
        <v>-0.23768400596936989</v>
      </c>
      <c r="D37" s="17">
        <f>BX!D37-[1]BX!D36</f>
        <v>0.29157853410236001</v>
      </c>
      <c r="E37" s="17">
        <f>BX!E37-[1]BX!E36</f>
        <v>2.8329388759481988E-2</v>
      </c>
      <c r="F37" s="17">
        <f>BX!F37-[1]BX!F36</f>
        <v>-1.3231224053464996E-2</v>
      </c>
      <c r="G37" s="17">
        <f>BX!G37-[1]BX!G36</f>
        <v>0.13111481624535398</v>
      </c>
      <c r="H37" s="17">
        <f>BX!H37-[1]BX!H36</f>
        <v>-0.17737985645748999</v>
      </c>
    </row>
    <row r="38" spans="1:13" ht="15" x14ac:dyDescent="0.25">
      <c r="A38" s="1">
        <v>2026</v>
      </c>
      <c r="B38" s="17">
        <f>BX!B38-[1]BX!B37</f>
        <v>2.1465452174910027E-2</v>
      </c>
      <c r="C38" s="17">
        <f>BX!C38-[1]BX!C37</f>
        <v>-0.23768400596936989</v>
      </c>
      <c r="D38" s="17">
        <f>BX!D38-[1]BX!D37</f>
        <v>0.29157853410236001</v>
      </c>
      <c r="E38" s="17">
        <f>BX!E38-[1]BX!E37</f>
        <v>2.8329388759481988E-2</v>
      </c>
      <c r="F38" s="17">
        <f>BX!F38-[1]BX!F37</f>
        <v>-1.6992995449662041E-2</v>
      </c>
      <c r="G38" s="17">
        <f>BX!G38-[1]BX!G37</f>
        <v>0.13177148951491902</v>
      </c>
      <c r="H38" s="17">
        <f>BX!H38-[1]BX!H37</f>
        <v>-0.17553695878281994</v>
      </c>
    </row>
    <row r="39" spans="1:13" ht="15" x14ac:dyDescent="0.25">
      <c r="A39" s="1">
        <v>2027</v>
      </c>
      <c r="B39" s="17">
        <f>BX!B39-[1]BX!B38</f>
        <v>1.7448001438298277E-3</v>
      </c>
      <c r="C39" s="17">
        <f>BX!C39-[1]BX!C38</f>
        <v>-0.23768400596936989</v>
      </c>
      <c r="D39" s="17">
        <f>BX!D39-[1]BX!D38</f>
        <v>0.29157853410236001</v>
      </c>
      <c r="E39" s="17">
        <f>BX!E39-[1]BX!E38</f>
        <v>2.8329388759481988E-2</v>
      </c>
      <c r="F39" s="17">
        <f>BX!F39-[1]BX!F38</f>
        <v>-3.4551624981824069E-2</v>
      </c>
      <c r="G39" s="17">
        <f>BX!G39-[1]BX!G38</f>
        <v>0.133967813245708</v>
      </c>
      <c r="H39" s="17">
        <f>BX!H39-[1]BX!H38</f>
        <v>-0.17989530501253004</v>
      </c>
    </row>
    <row r="40" spans="1:13" ht="15" x14ac:dyDescent="0.25">
      <c r="A40" s="1">
        <v>2028</v>
      </c>
      <c r="B40" s="17">
        <f>BX!B40-[1]BX!B39</f>
        <v>-1.5901300588730294E-2</v>
      </c>
      <c r="C40" s="17">
        <f>BX!C40-[1]BX!C39</f>
        <v>-0.23768400596936989</v>
      </c>
      <c r="D40" s="17">
        <f>BX!D40-[1]BX!D39</f>
        <v>0.29157853410236001</v>
      </c>
      <c r="E40" s="17">
        <f>BX!E40-[1]BX!E39</f>
        <v>2.8329388759481988E-2</v>
      </c>
      <c r="F40" s="17">
        <f>BX!F40-[1]BX!F39</f>
        <v>-5.3718231059359023E-2</v>
      </c>
      <c r="G40" s="17">
        <f>BX!G40-[1]BX!G39</f>
        <v>0.13683154428060201</v>
      </c>
      <c r="H40" s="17">
        <f>BX!H40-[1]BX!H39</f>
        <v>-0.18123853070246021</v>
      </c>
    </row>
    <row r="41" spans="1:13" ht="15" x14ac:dyDescent="0.25">
      <c r="A41" s="1">
        <v>2029</v>
      </c>
      <c r="B41" s="17">
        <f>BX!B41-[1]BX!B40</f>
        <v>-1.6544496829370203E-2</v>
      </c>
      <c r="C41" s="17">
        <f>BX!C41-[1]BX!C40</f>
        <v>-0.23768400596936989</v>
      </c>
      <c r="D41" s="17">
        <f>BX!D41-[1]BX!D40</f>
        <v>0.29157853410236001</v>
      </c>
      <c r="E41" s="17">
        <f>BX!E41-[1]BX!E40</f>
        <v>2.8329388759481988E-2</v>
      </c>
      <c r="F41" s="17">
        <f>BX!F41-[1]BX!F40</f>
        <v>-5.3718231059359023E-2</v>
      </c>
      <c r="G41" s="17">
        <f>BX!G41-[1]BX!G40</f>
        <v>0.13967512545133404</v>
      </c>
      <c r="H41" s="17">
        <f>BX!H41-[1]BX!H40</f>
        <v>-0.18472530811382004</v>
      </c>
    </row>
    <row r="42" spans="1:13" ht="15" x14ac:dyDescent="0.25">
      <c r="A42" s="1">
        <v>2030</v>
      </c>
      <c r="B42" s="17">
        <f>BX!B42-[1]BX!B41</f>
        <v>-1.7756776215289705E-2</v>
      </c>
      <c r="C42" s="17">
        <f>BX!C42-[1]BX!C41</f>
        <v>-0.23768400596936989</v>
      </c>
      <c r="D42" s="17">
        <f>BX!D42-[1]BX!D41</f>
        <v>0.29157853410236001</v>
      </c>
      <c r="E42" s="17">
        <f>BX!E42-[1]BX!E41</f>
        <v>2.8329388759481988E-2</v>
      </c>
      <c r="F42" s="17">
        <f>BX!F42-[1]BX!F41</f>
        <v>-5.3718231059359023E-2</v>
      </c>
      <c r="G42" s="17">
        <f>BX!G42-[1]BX!G41</f>
        <v>0.14272699972830699</v>
      </c>
      <c r="H42" s="17">
        <f>BX!H42-[1]BX!H41</f>
        <v>-0.18898946177671982</v>
      </c>
    </row>
    <row r="43" spans="1:13" ht="15" x14ac:dyDescent="0.25">
      <c r="A43" s="1"/>
      <c r="B43" s="2"/>
      <c r="C43" s="2"/>
      <c r="D43" s="2"/>
      <c r="E43" s="2"/>
      <c r="F43" s="2"/>
      <c r="G43" s="2"/>
      <c r="H43" s="2"/>
      <c r="I43" s="2"/>
      <c r="J43" s="2"/>
    </row>
    <row r="44" spans="1:13" ht="15" x14ac:dyDescent="0.25">
      <c r="B44" s="68" t="s">
        <v>78</v>
      </c>
      <c r="C44" s="68"/>
      <c r="D44" s="68"/>
      <c r="E44" s="68"/>
      <c r="F44" s="68"/>
      <c r="G44" s="68"/>
      <c r="H44" s="68"/>
      <c r="J44" t="s">
        <v>79</v>
      </c>
      <c r="K44" t="s">
        <v>87</v>
      </c>
      <c r="L44" t="s">
        <v>88</v>
      </c>
      <c r="M44" t="s">
        <v>89</v>
      </c>
    </row>
    <row r="45" spans="1:13" ht="15" x14ac:dyDescent="0.25">
      <c r="A45" s="1">
        <v>2017</v>
      </c>
      <c r="B45" s="23">
        <f>B29*$J45/1000</f>
        <v>16.292440390406789</v>
      </c>
      <c r="C45" s="23">
        <f t="shared" ref="C45:H45" si="0">C29*$J45/1000</f>
        <v>-1167.0056969851171</v>
      </c>
      <c r="D45" s="23">
        <f>D29*$J45/1000</f>
        <v>1431.6226665242007</v>
      </c>
      <c r="E45" s="23">
        <f t="shared" si="0"/>
        <v>139.09458459178825</v>
      </c>
      <c r="F45" s="23">
        <f t="shared" si="0"/>
        <v>-16.554638499359449</v>
      </c>
      <c r="G45" s="23">
        <f t="shared" si="0"/>
        <v>416.91593236486324</v>
      </c>
      <c r="H45" s="23">
        <f t="shared" si="0"/>
        <v>-787.78040760598788</v>
      </c>
      <c r="J45" s="23">
        <f>'[2]Summer Peak'!J39</f>
        <v>4909904.190757825</v>
      </c>
      <c r="K45" s="23">
        <f>+J45*[1]YHat!C28/1000</f>
        <v>22730.646887644722</v>
      </c>
      <c r="L45" s="23">
        <f>+J45*YHat!C29/1000</f>
        <v>22746.939328035132</v>
      </c>
      <c r="M45" s="23">
        <f>+L45-K45</f>
        <v>16.292440390410775</v>
      </c>
    </row>
    <row r="46" spans="1:13" ht="15" x14ac:dyDescent="0.25">
      <c r="A46" s="1">
        <v>2018</v>
      </c>
      <c r="B46" s="23">
        <f t="shared" ref="B46:H46" si="1">B30*$J46/1000</f>
        <v>-3.0549940577351982</v>
      </c>
      <c r="C46" s="23">
        <f t="shared" si="1"/>
        <v>-1183.5059349085795</v>
      </c>
      <c r="D46" s="23">
        <f t="shared" si="1"/>
        <v>1451.864311166808</v>
      </c>
      <c r="E46" s="23">
        <f t="shared" si="1"/>
        <v>141.06123629328283</v>
      </c>
      <c r="F46" s="23">
        <f t="shared" si="1"/>
        <v>-20.438058844814119</v>
      </c>
      <c r="G46" s="23">
        <f t="shared" si="1"/>
        <v>437.21926236779944</v>
      </c>
      <c r="H46" s="23">
        <f t="shared" si="1"/>
        <v>-829.25581013223973</v>
      </c>
      <c r="J46" s="23">
        <f>'[2]Summer Peak'!J40</f>
        <v>4979325.092076649</v>
      </c>
      <c r="K46" s="23">
        <f>+J46*[1]YHat!C29/1000</f>
        <v>23007.344990334215</v>
      </c>
      <c r="L46" s="23">
        <f>+J46*YHat!C30/1000</f>
        <v>23004.289996276479</v>
      </c>
      <c r="M46" s="23">
        <f t="shared" ref="M46:M58" si="2">+L46-K46</f>
        <v>-3.0549940577366215</v>
      </c>
    </row>
    <row r="47" spans="1:13" ht="15" x14ac:dyDescent="0.25">
      <c r="A47" s="1">
        <v>2019</v>
      </c>
      <c r="B47" s="23">
        <f t="shared" ref="B47:H47" si="3">B31*$J47/1000</f>
        <v>-26.764679596026731</v>
      </c>
      <c r="C47" s="23">
        <f t="shared" si="3"/>
        <v>-1199.5921712805268</v>
      </c>
      <c r="D47" s="23">
        <f t="shared" si="3"/>
        <v>1471.5980799638592</v>
      </c>
      <c r="E47" s="23">
        <f t="shared" si="3"/>
        <v>142.97854344232397</v>
      </c>
      <c r="F47" s="23">
        <f t="shared" si="3"/>
        <v>-27.779680483372847</v>
      </c>
      <c r="G47" s="23">
        <f t="shared" si="3"/>
        <v>472.19446549501237</v>
      </c>
      <c r="H47" s="23">
        <f t="shared" si="3"/>
        <v>-886.16391673334158</v>
      </c>
      <c r="J47" s="23">
        <f>'[2]Summer Peak'!J41</f>
        <v>5047004.1784600224</v>
      </c>
      <c r="K47" s="23">
        <f>+J47*[1]YHat!C30/1000</f>
        <v>23276.640801963476</v>
      </c>
      <c r="L47" s="23">
        <f>+J47*YHat!C31/1000</f>
        <v>23249.876122367448</v>
      </c>
      <c r="M47" s="23">
        <f t="shared" si="2"/>
        <v>-26.764679596028145</v>
      </c>
    </row>
    <row r="48" spans="1:13" ht="15" x14ac:dyDescent="0.25">
      <c r="A48" s="1">
        <v>2020</v>
      </c>
      <c r="B48" s="23">
        <f t="shared" ref="B48:H48" si="4">B32*$J48/1000</f>
        <v>-81.097860878525779</v>
      </c>
      <c r="C48" s="23">
        <f t="shared" si="4"/>
        <v>-1215.3109989076181</v>
      </c>
      <c r="D48" s="23">
        <f t="shared" si="4"/>
        <v>1490.881130578151</v>
      </c>
      <c r="E48" s="23">
        <f t="shared" si="4"/>
        <v>144.8520594026219</v>
      </c>
      <c r="F48" s="23">
        <f t="shared" si="4"/>
        <v>-51.891015030054447</v>
      </c>
      <c r="G48" s="23">
        <f t="shared" si="4"/>
        <v>504.43663731173501</v>
      </c>
      <c r="H48" s="23">
        <f t="shared" si="4"/>
        <v>-954.06567423336764</v>
      </c>
      <c r="J48" s="23">
        <f>'[2]Summer Peak'!J42</f>
        <v>5113137.4782711891</v>
      </c>
      <c r="K48" s="23">
        <f>+J48*[1]YHat!C31/1000</f>
        <v>23508.487534561478</v>
      </c>
      <c r="L48" s="23">
        <f>+J48*YHat!C32/1000</f>
        <v>23427.389673682952</v>
      </c>
      <c r="M48" s="23">
        <f t="shared" si="2"/>
        <v>-81.097860878526262</v>
      </c>
    </row>
    <row r="49" spans="1:13" ht="15" x14ac:dyDescent="0.25">
      <c r="A49" s="1">
        <v>2021</v>
      </c>
      <c r="B49" s="23">
        <f t="shared" ref="B49:H49" si="5">B33*$J49/1000</f>
        <v>20.253033463672033</v>
      </c>
      <c r="C49" s="23">
        <f t="shared" si="5"/>
        <v>-1230.9435214259368</v>
      </c>
      <c r="D49" s="23">
        <f t="shared" si="5"/>
        <v>1510.0583065165304</v>
      </c>
      <c r="E49" s="23">
        <f t="shared" si="5"/>
        <v>146.71528871797545</v>
      </c>
      <c r="F49" s="23">
        <f t="shared" si="5"/>
        <v>15.840061410874648</v>
      </c>
      <c r="G49" s="23">
        <f t="shared" si="5"/>
        <v>560.05998941219207</v>
      </c>
      <c r="H49" s="23">
        <f t="shared" si="5"/>
        <v>-981.47709116797068</v>
      </c>
      <c r="J49" s="23">
        <f>'[2]Summer Peak'!J43</f>
        <v>5178907.6694734236</v>
      </c>
      <c r="K49" s="23">
        <f>+J49*[1]YHat!C32/1000</f>
        <v>23729.996510254536</v>
      </c>
      <c r="L49" s="23">
        <f>+J49*YHat!C33/1000</f>
        <v>23750.249543718208</v>
      </c>
      <c r="M49" s="23">
        <f t="shared" si="2"/>
        <v>20.253033463672182</v>
      </c>
    </row>
    <row r="50" spans="1:13" ht="15" x14ac:dyDescent="0.25">
      <c r="A50" s="1">
        <v>2022</v>
      </c>
      <c r="B50" s="23">
        <f t="shared" ref="B50:H50" si="6">B34*$J50/1000</f>
        <v>19.357176531148099</v>
      </c>
      <c r="C50" s="23">
        <f t="shared" si="6"/>
        <v>-1246.5708380317208</v>
      </c>
      <c r="D50" s="23">
        <f t="shared" si="6"/>
        <v>1529.2290961087219</v>
      </c>
      <c r="E50" s="23">
        <f t="shared" si="6"/>
        <v>148.57789754429177</v>
      </c>
      <c r="F50" s="23">
        <f t="shared" si="6"/>
        <v>3.7916938297846463</v>
      </c>
      <c r="G50" s="23">
        <f t="shared" si="6"/>
        <v>590.29869182384425</v>
      </c>
      <c r="H50" s="23">
        <f t="shared" si="6"/>
        <v>-1005.9693647437514</v>
      </c>
      <c r="J50" s="23">
        <f>'[2]Summer Peak'!J44</f>
        <v>5244655.958013284</v>
      </c>
      <c r="K50" s="23">
        <f>+J50*[1]YHat!C33/1000</f>
        <v>23972.420029290526</v>
      </c>
      <c r="L50" s="23">
        <f>+J50*YHat!C34/1000</f>
        <v>23991.777205821676</v>
      </c>
      <c r="M50" s="23">
        <f t="shared" si="2"/>
        <v>19.357176531149889</v>
      </c>
    </row>
    <row r="51" spans="1:13" ht="15" x14ac:dyDescent="0.25">
      <c r="A51" s="1">
        <v>2023</v>
      </c>
      <c r="B51" s="23">
        <f t="shared" ref="B51:H51" si="7">B35*$J51/1000</f>
        <v>39.373415029504621</v>
      </c>
      <c r="C51" s="23">
        <f t="shared" si="7"/>
        <v>-1262.1587080712302</v>
      </c>
      <c r="D51" s="23">
        <f t="shared" si="7"/>
        <v>1548.3514946788805</v>
      </c>
      <c r="E51" s="23">
        <f t="shared" si="7"/>
        <v>150.43580476224085</v>
      </c>
      <c r="F51" s="23">
        <f t="shared" si="7"/>
        <v>-26.143198571275715</v>
      </c>
      <c r="G51" s="23">
        <f t="shared" si="7"/>
        <v>630.0711507234804</v>
      </c>
      <c r="H51" s="23">
        <f t="shared" si="7"/>
        <v>-1001.1831284926345</v>
      </c>
      <c r="J51" s="23">
        <f>'[2]Summer Peak'!J45</f>
        <v>5310238.2843289981</v>
      </c>
      <c r="K51" s="23">
        <f>+J51*[1]YHat!C34/1000</f>
        <v>24293.618829111205</v>
      </c>
      <c r="L51" s="23">
        <f>+J51*YHat!C35/1000</f>
        <v>24332.992244140707</v>
      </c>
      <c r="M51" s="23">
        <f t="shared" si="2"/>
        <v>39.373415029502212</v>
      </c>
    </row>
    <row r="52" spans="1:13" ht="15" x14ac:dyDescent="0.25">
      <c r="A52" s="1">
        <v>2024</v>
      </c>
      <c r="B52" s="23">
        <f t="shared" ref="B52:H52" si="8">B36*$J52/1000</f>
        <v>97.974259664772816</v>
      </c>
      <c r="C52" s="23">
        <f t="shared" si="8"/>
        <v>-1277.6759658029184</v>
      </c>
      <c r="D52" s="23">
        <f t="shared" si="8"/>
        <v>1567.3872696955523</v>
      </c>
      <c r="E52" s="23">
        <f t="shared" si="8"/>
        <v>152.28529574910485</v>
      </c>
      <c r="F52" s="23">
        <f t="shared" si="8"/>
        <v>-47.891070635175723</v>
      </c>
      <c r="G52" s="23">
        <f t="shared" si="8"/>
        <v>681.80255578457798</v>
      </c>
      <c r="H52" s="23">
        <f t="shared" si="8"/>
        <v>-977.93382512645553</v>
      </c>
      <c r="J52" s="23">
        <f>'[2]Summer Peak'!J46</f>
        <v>5375523.5258344281</v>
      </c>
      <c r="K52" s="23">
        <f>+J52*[1]YHat!C35/1000</f>
        <v>24624.961544517337</v>
      </c>
      <c r="L52" s="23">
        <f>+J52*YHat!C36/1000</f>
        <v>24722.935804182111</v>
      </c>
      <c r="M52" s="23">
        <f t="shared" si="2"/>
        <v>97.974259664773854</v>
      </c>
    </row>
    <row r="53" spans="1:13" ht="15" x14ac:dyDescent="0.25">
      <c r="A53" s="1">
        <v>2025</v>
      </c>
      <c r="B53" s="23">
        <f t="shared" ref="B53:H53" si="9">B37*$J53/1000</f>
        <v>123.64885505601802</v>
      </c>
      <c r="C53" s="23">
        <f t="shared" si="9"/>
        <v>-1293.1100138551576</v>
      </c>
      <c r="D53" s="23">
        <f t="shared" si="9"/>
        <v>1586.3209673500644</v>
      </c>
      <c r="E53" s="23">
        <f t="shared" si="9"/>
        <v>154.12486903305879</v>
      </c>
      <c r="F53" s="23">
        <f t="shared" si="9"/>
        <v>-71.983927775526013</v>
      </c>
      <c r="G53" s="23">
        <f t="shared" si="9"/>
        <v>713.32474038448902</v>
      </c>
      <c r="H53" s="23">
        <f t="shared" si="9"/>
        <v>-965.02778008096038</v>
      </c>
      <c r="J53" s="23">
        <f>'[2]Summer Peak'!J47</f>
        <v>5440458.682027597</v>
      </c>
      <c r="K53" s="23">
        <f>+J53*[1]YHat!C36/1000</f>
        <v>24952.036538228767</v>
      </c>
      <c r="L53" s="23">
        <f>+J53*YHat!C37/1000</f>
        <v>25075.685393284788</v>
      </c>
      <c r="M53" s="23">
        <f t="shared" si="2"/>
        <v>123.64885505602069</v>
      </c>
    </row>
    <row r="54" spans="1:13" ht="15" x14ac:dyDescent="0.25">
      <c r="A54" s="1">
        <v>2026</v>
      </c>
      <c r="B54" s="23">
        <f t="shared" ref="B54:H54" si="10">B38*$J54/1000</f>
        <v>118.16886649756984</v>
      </c>
      <c r="C54" s="23">
        <f t="shared" si="10"/>
        <v>-1308.4676409859876</v>
      </c>
      <c r="D54" s="23">
        <f t="shared" si="10"/>
        <v>1605.1609157421958</v>
      </c>
      <c r="E54" s="23">
        <f t="shared" si="10"/>
        <v>155.9553337613776</v>
      </c>
      <c r="F54" s="23">
        <f t="shared" si="10"/>
        <v>-93.547668799264045</v>
      </c>
      <c r="G54" s="23">
        <f t="shared" si="10"/>
        <v>725.4115788380617</v>
      </c>
      <c r="H54" s="23">
        <f t="shared" si="10"/>
        <v>-966.34365205881863</v>
      </c>
      <c r="J54" s="23">
        <f>'[2]Summer Peak'!J48</f>
        <v>5505072.3150240434</v>
      </c>
      <c r="K54" s="23">
        <f>+J54*[1]YHat!C37/1000</f>
        <v>25300.147723292517</v>
      </c>
      <c r="L54" s="23">
        <f>+J54*YHat!C38/1000</f>
        <v>25418.316589790087</v>
      </c>
      <c r="M54" s="23">
        <f t="shared" si="2"/>
        <v>118.16886649756998</v>
      </c>
    </row>
    <row r="55" spans="1:13" ht="15" x14ac:dyDescent="0.25">
      <c r="A55" s="1">
        <v>2027</v>
      </c>
      <c r="B55" s="23">
        <f t="shared" ref="B55:H55" si="11">B39*$J55/1000</f>
        <v>9.7176050428710727</v>
      </c>
      <c r="C55" s="23">
        <f t="shared" si="11"/>
        <v>-1323.7729852244993</v>
      </c>
      <c r="D55" s="23">
        <f t="shared" si="11"/>
        <v>1623.9367261666146</v>
      </c>
      <c r="E55" s="23">
        <f t="shared" si="11"/>
        <v>157.77956692869631</v>
      </c>
      <c r="F55" s="23">
        <f t="shared" si="11"/>
        <v>-192.4340998882395</v>
      </c>
      <c r="G55" s="23">
        <f t="shared" si="11"/>
        <v>746.12917828018738</v>
      </c>
      <c r="H55" s="23">
        <f t="shared" si="11"/>
        <v>-1001.9207812199097</v>
      </c>
      <c r="J55" s="23">
        <f>'[2]Summer Peak'!J49</f>
        <v>5569465.9799494157</v>
      </c>
      <c r="K55" s="23">
        <f>+J55*[1]YHat!C38/1000</f>
        <v>25757.170222816239</v>
      </c>
      <c r="L55" s="23">
        <f>+J55*YHat!C39/1000</f>
        <v>25766.887827859111</v>
      </c>
      <c r="M55" s="23">
        <f t="shared" si="2"/>
        <v>9.7176050428715826</v>
      </c>
    </row>
    <row r="56" spans="1:13" ht="15" x14ac:dyDescent="0.25">
      <c r="A56" s="1">
        <v>2028</v>
      </c>
      <c r="B56" s="23">
        <f t="shared" ref="B56:H56" si="12">B40*$J56/1000</f>
        <v>-89.583159950531737</v>
      </c>
      <c r="C56" s="23">
        <f t="shared" si="12"/>
        <v>-1339.0404266382964</v>
      </c>
      <c r="D56" s="23">
        <f t="shared" si="12"/>
        <v>1642.6660393518789</v>
      </c>
      <c r="E56" s="23">
        <f t="shared" si="12"/>
        <v>159.59928248511372</v>
      </c>
      <c r="F56" s="23">
        <f t="shared" si="12"/>
        <v>-302.6324078585597</v>
      </c>
      <c r="G56" s="23">
        <f t="shared" si="12"/>
        <v>770.86789531259421</v>
      </c>
      <c r="H56" s="23">
        <f t="shared" si="12"/>
        <v>-1021.0435426033461</v>
      </c>
      <c r="J56" s="23">
        <f>'[2]Summer Peak'!J50</f>
        <v>5633700.177583077</v>
      </c>
      <c r="K56" s="23">
        <f>+J56*[1]YHat!C39/1000</f>
        <v>26219.740105624907</v>
      </c>
      <c r="L56" s="23">
        <f>+J56*YHat!C40/1000</f>
        <v>26130.156945674375</v>
      </c>
      <c r="M56" s="23">
        <f t="shared" si="2"/>
        <v>-89.583159950532718</v>
      </c>
    </row>
    <row r="57" spans="1:13" ht="15" x14ac:dyDescent="0.25">
      <c r="A57" s="1">
        <v>2029</v>
      </c>
      <c r="B57" s="23">
        <f t="shared" ref="B57:H57" si="13">B41*$J57/1000</f>
        <v>-94.263488351914006</v>
      </c>
      <c r="C57" s="23">
        <f t="shared" si="13"/>
        <v>-1354.2221174327999</v>
      </c>
      <c r="D57" s="23">
        <f t="shared" si="13"/>
        <v>1661.2901580804528</v>
      </c>
      <c r="E57" s="23">
        <f t="shared" si="13"/>
        <v>161.40877748579609</v>
      </c>
      <c r="F57" s="23">
        <f t="shared" si="13"/>
        <v>-306.06357509526464</v>
      </c>
      <c r="G57" s="23">
        <f t="shared" si="13"/>
        <v>795.80930727738257</v>
      </c>
      <c r="H57" s="23">
        <f t="shared" si="13"/>
        <v>-1052.4860386674966</v>
      </c>
      <c r="J57" s="23">
        <f>'[2]Summer Peak'!J51</f>
        <v>5697573.5994929215</v>
      </c>
      <c r="K57" s="23">
        <f>+J57*[1]YHat!C40/1000</f>
        <v>26669.857041930223</v>
      </c>
      <c r="L57" s="23">
        <f>+J57*YHat!C41/1000</f>
        <v>26575.59355357831</v>
      </c>
      <c r="M57" s="23">
        <f t="shared" si="2"/>
        <v>-94.263488351913111</v>
      </c>
    </row>
    <row r="58" spans="1:13" ht="15" x14ac:dyDescent="0.25">
      <c r="A58" s="1">
        <v>2030</v>
      </c>
      <c r="B58" s="23">
        <f t="shared" ref="B58:H58" si="14">B42*$J58/1000</f>
        <v>-102.29729638591111</v>
      </c>
      <c r="C58" s="23">
        <f t="shared" si="14"/>
        <v>-1369.304366403122</v>
      </c>
      <c r="D58" s="23">
        <f t="shared" si="14"/>
        <v>1679.7922866851857</v>
      </c>
      <c r="E58" s="23">
        <f t="shared" si="14"/>
        <v>163.20642008570505</v>
      </c>
      <c r="F58" s="23">
        <f t="shared" si="14"/>
        <v>-309.47226779117517</v>
      </c>
      <c r="G58" s="23">
        <f>G42*$J58/1000</f>
        <v>822.25433358260432</v>
      </c>
      <c r="H58" s="23">
        <f t="shared" si="14"/>
        <v>-1088.773702545167</v>
      </c>
      <c r="J58" s="23">
        <f>'[2]Summer Peak'!J52</f>
        <v>5761028.6431287387</v>
      </c>
      <c r="K58" s="23">
        <f>+J58*[1]YHat!C41/1000</f>
        <v>27095.36138907514</v>
      </c>
      <c r="L58" s="23">
        <f>+J58*YHat!C42/1000</f>
        <v>26993.06409268923</v>
      </c>
      <c r="M58" s="23">
        <f t="shared" si="2"/>
        <v>-102.29729638591016</v>
      </c>
    </row>
    <row r="61" spans="1:13" ht="15" x14ac:dyDescent="0.25">
      <c r="A61" s="26" t="s">
        <v>81</v>
      </c>
      <c r="B61" s="33"/>
      <c r="C61" s="34">
        <f t="shared" ref="C61:H61" si="15">C72-C71</f>
        <v>-0.23768400596937234</v>
      </c>
      <c r="D61" s="34">
        <f t="shared" si="15"/>
        <v>3.1743801508607589E-3</v>
      </c>
      <c r="E61" s="34">
        <f t="shared" si="15"/>
        <v>9.8622756801716813E-5</v>
      </c>
      <c r="F61" s="34">
        <f t="shared" si="15"/>
        <v>-1.0293755266909121E-2</v>
      </c>
      <c r="G61" s="34">
        <f t="shared" si="15"/>
        <v>3.9093206831719227E-4</v>
      </c>
      <c r="H61" s="34">
        <f t="shared" si="15"/>
        <v>-1.7472281881723353E-3</v>
      </c>
    </row>
    <row r="62" spans="1:13" ht="15" x14ac:dyDescent="0.25">
      <c r="A62" s="26" t="s">
        <v>82</v>
      </c>
      <c r="B62" s="33"/>
      <c r="C62" s="35">
        <f t="shared" ref="C62:H62" si="16">C72/C71-1</f>
        <v>0.12206160826652646</v>
      </c>
      <c r="D62" s="35">
        <f t="shared" si="16"/>
        <v>6.6111896621153798E-2</v>
      </c>
      <c r="E62" s="35">
        <f t="shared" si="16"/>
        <v>7.8794945111100967E-2</v>
      </c>
      <c r="F62" s="35">
        <f t="shared" si="16"/>
        <v>1.2174635510247445E-2</v>
      </c>
      <c r="G62" s="35">
        <f t="shared" si="16"/>
        <v>-0.29334581077052757</v>
      </c>
      <c r="H62" s="35">
        <f t="shared" si="16"/>
        <v>-6.4458651498065511E-2</v>
      </c>
    </row>
    <row r="63" spans="1:13" ht="15" x14ac:dyDescent="0.25">
      <c r="B63" s="33"/>
      <c r="C63" s="33"/>
      <c r="D63" s="33"/>
      <c r="E63" s="33"/>
      <c r="F63" s="33"/>
      <c r="G63" s="33"/>
      <c r="H63" s="33"/>
    </row>
    <row r="64" spans="1:13" ht="15" x14ac:dyDescent="0.25">
      <c r="A64" s="28" t="s">
        <v>85</v>
      </c>
      <c r="B64" s="36">
        <f>B47</f>
        <v>-26.764679596026731</v>
      </c>
      <c r="C64" s="36">
        <f t="shared" ref="C64:H64" si="17">C47</f>
        <v>-1199.5921712805268</v>
      </c>
      <c r="D64" s="36">
        <f t="shared" si="17"/>
        <v>1471.5980799638592</v>
      </c>
      <c r="E64" s="36">
        <f t="shared" si="17"/>
        <v>142.97854344232397</v>
      </c>
      <c r="F64" s="36">
        <f t="shared" si="17"/>
        <v>-27.779680483372847</v>
      </c>
      <c r="G64" s="36">
        <f t="shared" si="17"/>
        <v>472.19446549501237</v>
      </c>
      <c r="H64" s="36">
        <f t="shared" si="17"/>
        <v>-886.16391673334158</v>
      </c>
    </row>
    <row r="65" spans="1:12" ht="15" x14ac:dyDescent="0.25">
      <c r="B65" s="33"/>
      <c r="C65" s="33"/>
      <c r="D65" s="33"/>
      <c r="E65" s="33"/>
      <c r="F65" s="33"/>
      <c r="G65" s="33"/>
      <c r="H65" s="33"/>
    </row>
    <row r="66" spans="1:12" ht="15" x14ac:dyDescent="0.25">
      <c r="A66" t="s">
        <v>86</v>
      </c>
      <c r="B66" s="33"/>
      <c r="C66" s="33"/>
      <c r="D66" s="37">
        <f>'Data Comparison'!C31</f>
        <v>0</v>
      </c>
      <c r="E66" s="37">
        <f>'Data Comparison'!D31</f>
        <v>0</v>
      </c>
      <c r="F66" s="37">
        <f>'Data Comparison'!E31</f>
        <v>-3.1924644429301985E-3</v>
      </c>
      <c r="G66" s="37">
        <f>'Data Comparison'!F31</f>
        <v>-3.0819089342142947E-2</v>
      </c>
      <c r="H66" s="37">
        <f>'Data Comparison'!G31</f>
        <v>-5.685569362674503E-4</v>
      </c>
    </row>
    <row r="67" spans="1:12" ht="15" x14ac:dyDescent="0.25">
      <c r="D67" t="s">
        <v>94</v>
      </c>
      <c r="E67" t="s">
        <v>94</v>
      </c>
      <c r="F67" s="31" t="s">
        <v>91</v>
      </c>
      <c r="G67" s="31" t="s">
        <v>91</v>
      </c>
      <c r="H67" s="31" t="s">
        <v>91</v>
      </c>
    </row>
    <row r="68" spans="1:12" ht="15" x14ac:dyDescent="0.25">
      <c r="D68" s="31" t="s">
        <v>90</v>
      </c>
      <c r="E68" s="31" t="s">
        <v>90</v>
      </c>
      <c r="F68" s="31" t="s">
        <v>92</v>
      </c>
      <c r="G68" s="31" t="s">
        <v>93</v>
      </c>
      <c r="H68" s="31" t="s">
        <v>93</v>
      </c>
    </row>
    <row r="69" spans="1:12" ht="15" x14ac:dyDescent="0.25">
      <c r="C69" s="33"/>
      <c r="D69" s="37"/>
      <c r="E69" s="37"/>
      <c r="F69" s="37"/>
      <c r="G69" s="37"/>
      <c r="H69" s="37"/>
    </row>
    <row r="70" spans="1:12" ht="15" x14ac:dyDescent="0.25">
      <c r="C70" s="33"/>
      <c r="D70" s="33"/>
      <c r="E70" s="33"/>
      <c r="F70" s="33"/>
      <c r="G70" s="33"/>
      <c r="H70" s="33"/>
    </row>
    <row r="71" spans="1:12" ht="15" x14ac:dyDescent="0.25">
      <c r="A71" s="26" t="s">
        <v>83</v>
      </c>
      <c r="C71" s="38">
        <f t="array" ref="C71:H71">TRANSPOSE([1]Coef!$B$2:$B$7)</f>
        <v>-1.9472462254501814</v>
      </c>
      <c r="D71" s="38">
        <v>4.8015263713445673E-2</v>
      </c>
      <c r="E71" s="38">
        <v>1.2516381179358486E-3</v>
      </c>
      <c r="F71" s="38">
        <v>-0.84550829125396665</v>
      </c>
      <c r="G71" s="38">
        <v>-1.3326662729231966E-3</v>
      </c>
      <c r="H71" s="38">
        <v>2.7106185865907729E-2</v>
      </c>
    </row>
    <row r="72" spans="1:12" ht="15" x14ac:dyDescent="0.25">
      <c r="A72" s="26" t="s">
        <v>84</v>
      </c>
      <c r="C72" s="38">
        <f t="array" ref="C72:H72">TRANSPOSE(Coef!B3:B8)</f>
        <v>-2.1849302314195538</v>
      </c>
      <c r="D72" s="38">
        <v>5.1189643864306432E-2</v>
      </c>
      <c r="E72" s="38">
        <v>1.3502608747375654E-3</v>
      </c>
      <c r="F72" s="38">
        <v>-0.85580204652087577</v>
      </c>
      <c r="G72" s="38">
        <v>-9.4173420460600429E-4</v>
      </c>
      <c r="H72" s="38">
        <v>2.5358957677735394E-2</v>
      </c>
    </row>
    <row r="75" spans="1:12" ht="15" x14ac:dyDescent="0.25">
      <c r="D75" s="63" t="s">
        <v>107</v>
      </c>
      <c r="I75" s="60" t="s">
        <v>103</v>
      </c>
    </row>
    <row r="76" spans="1:12" ht="15" x14ac:dyDescent="0.25">
      <c r="D76" s="39" t="s">
        <v>79</v>
      </c>
      <c r="E76" s="40" t="s">
        <v>15</v>
      </c>
      <c r="F76" s="41" t="s">
        <v>95</v>
      </c>
      <c r="G76" s="42"/>
      <c r="J76" s="30" t="s">
        <v>15</v>
      </c>
      <c r="K76" s="30" t="s">
        <v>105</v>
      </c>
      <c r="L76" s="30" t="s">
        <v>106</v>
      </c>
    </row>
    <row r="77" spans="1:12" ht="15" x14ac:dyDescent="0.25">
      <c r="C77" s="1"/>
      <c r="D77" s="43">
        <f>+J47</f>
        <v>5047004.1784600224</v>
      </c>
      <c r="E77" s="44">
        <f>+G71</f>
        <v>-1.3326662729231966E-3</v>
      </c>
      <c r="F77" s="45">
        <f>+[1]Data!$F$30</f>
        <v>222.78399999999999</v>
      </c>
      <c r="G77" s="46">
        <f>F77*E77*D77/1000</f>
        <v>-1498.4390012842</v>
      </c>
      <c r="I77" t="s">
        <v>102</v>
      </c>
      <c r="J77" s="61">
        <f>+G87</f>
        <v>439.56080372189308</v>
      </c>
      <c r="K77" s="61">
        <f>+G83</f>
        <v>46.180525454329199</v>
      </c>
      <c r="L77" s="61">
        <f>+G79</f>
        <v>472.19446549501345</v>
      </c>
    </row>
    <row r="78" spans="1:12" ht="15" x14ac:dyDescent="0.25">
      <c r="C78" s="2"/>
      <c r="D78" s="43">
        <f>+J47</f>
        <v>5047004.1784600224</v>
      </c>
      <c r="E78" s="44">
        <f>+G72</f>
        <v>-9.4173420460600429E-4</v>
      </c>
      <c r="F78" s="45">
        <f>+Data!F31</f>
        <v>215.91800000000001</v>
      </c>
      <c r="G78" s="46">
        <f>F78*E78*D78/1000</f>
        <v>-1026.2445357891866</v>
      </c>
      <c r="I78" t="s">
        <v>104</v>
      </c>
      <c r="J78" s="61">
        <f>+G100</f>
        <v>-878.91119972633896</v>
      </c>
      <c r="K78" s="61">
        <f>+G96</f>
        <v>-7.7524280659599754</v>
      </c>
      <c r="L78" s="61">
        <f>+G92</f>
        <v>-886.16391673332873</v>
      </c>
    </row>
    <row r="79" spans="1:12" ht="15" x14ac:dyDescent="0.25">
      <c r="D79" s="47">
        <f>+D78/D77-1</f>
        <v>0</v>
      </c>
      <c r="E79" s="48">
        <f t="shared" ref="E79:F79" si="18">+E78/E77-1</f>
        <v>-0.29334581077052757</v>
      </c>
      <c r="F79" s="48">
        <f t="shared" si="18"/>
        <v>-3.0819089342142947E-2</v>
      </c>
      <c r="G79" s="49">
        <f>+G78-G77</f>
        <v>472.19446549501345</v>
      </c>
      <c r="I79" t="s">
        <v>100</v>
      </c>
      <c r="J79" s="61">
        <f>+G113</f>
        <v>-37.816838762354564</v>
      </c>
      <c r="K79" s="61">
        <f>+G109</f>
        <v>9.9164293658918723</v>
      </c>
      <c r="L79" s="61">
        <f>+G105</f>
        <v>-27.779680483369702</v>
      </c>
    </row>
    <row r="80" spans="1:12" ht="15" x14ac:dyDescent="0.25">
      <c r="D80" s="50" t="s">
        <v>96</v>
      </c>
      <c r="E80" s="45"/>
      <c r="F80" s="45"/>
      <c r="G80" s="51"/>
    </row>
    <row r="81" spans="3:7" ht="15" x14ac:dyDescent="0.25">
      <c r="D81" s="43">
        <f>+D77</f>
        <v>5047004.1784600224</v>
      </c>
      <c r="E81" s="44">
        <f>+E77</f>
        <v>-1.3326662729231966E-3</v>
      </c>
      <c r="F81" s="45">
        <f>+F77</f>
        <v>222.78399999999999</v>
      </c>
      <c r="G81" s="46">
        <f>F81*E81*D81/1000</f>
        <v>-1498.4390012842</v>
      </c>
    </row>
    <row r="82" spans="3:7" ht="15" x14ac:dyDescent="0.25">
      <c r="D82" s="43">
        <f>+D78</f>
        <v>5047004.1784600224</v>
      </c>
      <c r="E82" s="44">
        <f>+E81</f>
        <v>-1.3326662729231966E-3</v>
      </c>
      <c r="F82" s="45">
        <f>+F78</f>
        <v>215.91800000000001</v>
      </c>
      <c r="G82" s="46">
        <f>F82*E82*D82/1000</f>
        <v>-1452.2584758298708</v>
      </c>
    </row>
    <row r="83" spans="3:7" ht="15" x14ac:dyDescent="0.25">
      <c r="D83" s="47">
        <f>+D82/D81-1</f>
        <v>0</v>
      </c>
      <c r="E83" s="48">
        <f t="shared" ref="E83" si="19">+E82/E81-1</f>
        <v>0</v>
      </c>
      <c r="F83" s="48">
        <f t="shared" ref="F83" si="20">+F82/F81-1</f>
        <v>-3.0819089342142947E-2</v>
      </c>
      <c r="G83" s="49">
        <f>+G82-G81</f>
        <v>46.180525454329199</v>
      </c>
    </row>
    <row r="84" spans="3:7" ht="15" x14ac:dyDescent="0.25">
      <c r="D84" s="52" t="s">
        <v>97</v>
      </c>
      <c r="E84" s="45"/>
      <c r="F84" s="45"/>
      <c r="G84" s="51"/>
    </row>
    <row r="85" spans="3:7" ht="15" x14ac:dyDescent="0.25">
      <c r="D85" s="43">
        <f>+D81</f>
        <v>5047004.1784600224</v>
      </c>
      <c r="E85" s="44">
        <f>+E77</f>
        <v>-1.3326662729231966E-3</v>
      </c>
      <c r="F85" s="45">
        <f>+F77</f>
        <v>222.78399999999999</v>
      </c>
      <c r="G85" s="46">
        <f>F85*E85*D85/1000</f>
        <v>-1498.4390012842</v>
      </c>
    </row>
    <row r="86" spans="3:7" ht="15" x14ac:dyDescent="0.25">
      <c r="D86" s="43">
        <f>+D82</f>
        <v>5047004.1784600224</v>
      </c>
      <c r="E86" s="44">
        <f>+E78</f>
        <v>-9.4173420460600429E-4</v>
      </c>
      <c r="F86" s="45">
        <f>+F77</f>
        <v>222.78399999999999</v>
      </c>
      <c r="G86" s="46">
        <f>F86*E86*D86/1000</f>
        <v>-1058.8781975623069</v>
      </c>
    </row>
    <row r="87" spans="3:7" ht="15" x14ac:dyDescent="0.25">
      <c r="D87" s="53">
        <f>+D86/D85-1</f>
        <v>0</v>
      </c>
      <c r="E87" s="54">
        <f t="shared" ref="E87" si="21">+E86/E85-1</f>
        <v>-0.29334581077052757</v>
      </c>
      <c r="F87" s="54">
        <f t="shared" ref="F87" si="22">+F86/F85-1</f>
        <v>0</v>
      </c>
      <c r="G87" s="55">
        <f>+G86-G85</f>
        <v>439.56080372189308</v>
      </c>
    </row>
    <row r="89" spans="3:7" ht="15" x14ac:dyDescent="0.25">
      <c r="D89" s="39" t="s">
        <v>79</v>
      </c>
      <c r="E89" s="40" t="s">
        <v>15</v>
      </c>
      <c r="F89" s="41" t="s">
        <v>98</v>
      </c>
      <c r="G89" s="42"/>
    </row>
    <row r="90" spans="3:7" ht="15" x14ac:dyDescent="0.25">
      <c r="C90" s="1"/>
      <c r="D90" s="43">
        <f>+D77</f>
        <v>5047004.1784600224</v>
      </c>
      <c r="E90" s="57">
        <f>+H71</f>
        <v>2.7106185865907729E-2</v>
      </c>
      <c r="F90" s="56">
        <f>+[1]Data!$G$30</f>
        <v>99.669368528190205</v>
      </c>
      <c r="G90" s="46">
        <f>F90*E90*D90/1000</f>
        <v>13635.271283215021</v>
      </c>
    </row>
    <row r="91" spans="3:7" ht="15" x14ac:dyDescent="0.25">
      <c r="C91" s="2"/>
      <c r="D91" s="43">
        <f>+D78</f>
        <v>5047004.1784600224</v>
      </c>
      <c r="E91" s="57">
        <f>+H72</f>
        <v>2.5358957677735394E-2</v>
      </c>
      <c r="F91" s="56">
        <f>+Data!G31</f>
        <v>99.612700817380102</v>
      </c>
      <c r="G91" s="46">
        <f>F91*E91*D91/1000</f>
        <v>12749.107366481692</v>
      </c>
    </row>
    <row r="92" spans="3:7" ht="15" x14ac:dyDescent="0.25">
      <c r="D92" s="47">
        <f>+D91/D90-1</f>
        <v>0</v>
      </c>
      <c r="E92" s="48">
        <f t="shared" ref="E92" si="23">+E91/E90-1</f>
        <v>-6.4458651498065511E-2</v>
      </c>
      <c r="F92" s="58">
        <f t="shared" ref="F92" si="24">+F91/F90-1</f>
        <v>-5.685569362674503E-4</v>
      </c>
      <c r="G92" s="49">
        <f>+G91-G90</f>
        <v>-886.16391673332873</v>
      </c>
    </row>
    <row r="93" spans="3:7" ht="15" x14ac:dyDescent="0.25">
      <c r="D93" s="59" t="s">
        <v>99</v>
      </c>
      <c r="E93" s="45"/>
      <c r="F93" s="45"/>
      <c r="G93" s="51"/>
    </row>
    <row r="94" spans="3:7" ht="15" x14ac:dyDescent="0.25">
      <c r="D94" s="43">
        <f>+D81</f>
        <v>5047004.1784600224</v>
      </c>
      <c r="E94" s="57">
        <f>+E90</f>
        <v>2.7106185865907729E-2</v>
      </c>
      <c r="F94" s="56">
        <f>+F90</f>
        <v>99.669368528190205</v>
      </c>
      <c r="G94" s="46">
        <f>F94*E94*D94/1000</f>
        <v>13635.271283215021</v>
      </c>
    </row>
    <row r="95" spans="3:7" ht="15" x14ac:dyDescent="0.25">
      <c r="D95" s="43">
        <f>+D82</f>
        <v>5047004.1784600224</v>
      </c>
      <c r="E95" s="57">
        <f>+E94</f>
        <v>2.7106185865907729E-2</v>
      </c>
      <c r="F95" s="56">
        <f>+F91</f>
        <v>99.612700817380102</v>
      </c>
      <c r="G95" s="46">
        <f>F95*E95*D95/1000</f>
        <v>13627.518855149061</v>
      </c>
    </row>
    <row r="96" spans="3:7" ht="15" x14ac:dyDescent="0.25">
      <c r="D96" s="47">
        <f>+D95/D94-1</f>
        <v>0</v>
      </c>
      <c r="E96" s="48">
        <f t="shared" ref="E96" si="25">+E95/E94-1</f>
        <v>0</v>
      </c>
      <c r="F96" s="58">
        <f t="shared" ref="F96" si="26">+F95/F94-1</f>
        <v>-5.685569362674503E-4</v>
      </c>
      <c r="G96" s="49">
        <f>+G95-G94</f>
        <v>-7.7524280659599754</v>
      </c>
    </row>
    <row r="97" spans="4:7" ht="15" x14ac:dyDescent="0.25">
      <c r="D97" s="52" t="s">
        <v>97</v>
      </c>
      <c r="E97" s="45"/>
      <c r="F97" s="45"/>
      <c r="G97" s="51"/>
    </row>
    <row r="98" spans="4:7" ht="15" x14ac:dyDescent="0.25">
      <c r="D98" s="43">
        <f>+D85</f>
        <v>5047004.1784600224</v>
      </c>
      <c r="E98" s="57">
        <f>+E90</f>
        <v>2.7106185865907729E-2</v>
      </c>
      <c r="F98" s="56">
        <f>+F90</f>
        <v>99.669368528190205</v>
      </c>
      <c r="G98" s="46">
        <f>F98*E98*D98/1000</f>
        <v>13635.271283215021</v>
      </c>
    </row>
    <row r="99" spans="4:7" ht="15" x14ac:dyDescent="0.25">
      <c r="D99" s="43">
        <f>+D86</f>
        <v>5047004.1784600224</v>
      </c>
      <c r="E99" s="57">
        <f>+E91</f>
        <v>2.5358957677735394E-2</v>
      </c>
      <c r="F99" s="56">
        <f>+F90</f>
        <v>99.669368528190205</v>
      </c>
      <c r="G99" s="46">
        <f>F99*E99*D99/1000</f>
        <v>12756.360083488682</v>
      </c>
    </row>
    <row r="100" spans="4:7" ht="15" x14ac:dyDescent="0.25">
      <c r="D100" s="53">
        <f>+D99/D98-1</f>
        <v>0</v>
      </c>
      <c r="E100" s="54">
        <f t="shared" ref="E100" si="27">+E99/E98-1</f>
        <v>-6.4458651498065511E-2</v>
      </c>
      <c r="F100" s="54">
        <f t="shared" ref="F100" si="28">+F99/F98-1</f>
        <v>0</v>
      </c>
      <c r="G100" s="55">
        <f>+G99-G98</f>
        <v>-878.91119972633896</v>
      </c>
    </row>
    <row r="102" spans="4:7" ht="15" x14ac:dyDescent="0.25">
      <c r="D102" s="39" t="s">
        <v>79</v>
      </c>
      <c r="E102" s="40" t="s">
        <v>15</v>
      </c>
      <c r="F102" s="41" t="s">
        <v>100</v>
      </c>
      <c r="G102" s="42"/>
    </row>
    <row r="103" spans="4:7" ht="15" x14ac:dyDescent="0.25">
      <c r="D103" s="43">
        <f>+D90</f>
        <v>5047004.1784600224</v>
      </c>
      <c r="E103" s="57">
        <f>+F71</f>
        <v>-0.84550829125396665</v>
      </c>
      <c r="F103" s="57">
        <f>+[1]Data!$E$30</f>
        <v>0.72791005551500398</v>
      </c>
      <c r="G103" s="46">
        <f>F103*E103*D103/1000</f>
        <v>-3106.1988451748152</v>
      </c>
    </row>
    <row r="104" spans="4:7" ht="15" x14ac:dyDescent="0.25">
      <c r="D104" s="43">
        <f>+D91</f>
        <v>5047004.1784600224</v>
      </c>
      <c r="E104" s="57">
        <f>+F72</f>
        <v>-0.85580204652087577</v>
      </c>
      <c r="F104" s="57">
        <f>+Data!E31</f>
        <v>0.725586228545121</v>
      </c>
      <c r="G104" s="46">
        <f>F104*E104*D104/1000</f>
        <v>-3133.9785256581849</v>
      </c>
    </row>
    <row r="105" spans="4:7" ht="15" x14ac:dyDescent="0.25">
      <c r="D105" s="47">
        <f>+D104/D103-1</f>
        <v>0</v>
      </c>
      <c r="E105" s="48">
        <f t="shared" ref="E105" si="29">+E104/E103-1</f>
        <v>1.2174635510247445E-2</v>
      </c>
      <c r="F105" s="58">
        <f t="shared" ref="F105" si="30">+F104/F103-1</f>
        <v>-3.1924644429301985E-3</v>
      </c>
      <c r="G105" s="49">
        <f>+G104-G103</f>
        <v>-27.779680483369702</v>
      </c>
    </row>
    <row r="106" spans="4:7" ht="15" x14ac:dyDescent="0.25">
      <c r="D106" s="59" t="s">
        <v>101</v>
      </c>
      <c r="E106" s="45"/>
      <c r="F106" s="45"/>
      <c r="G106" s="51"/>
    </row>
    <row r="107" spans="4:7" ht="15" x14ac:dyDescent="0.25">
      <c r="D107" s="43">
        <f>+D94</f>
        <v>5047004.1784600224</v>
      </c>
      <c r="E107" s="57">
        <f>+E103</f>
        <v>-0.84550829125396665</v>
      </c>
      <c r="F107" s="57">
        <f>+F103</f>
        <v>0.72791005551500398</v>
      </c>
      <c r="G107" s="46">
        <f>F107*E107*D107/1000</f>
        <v>-3106.1988451748152</v>
      </c>
    </row>
    <row r="108" spans="4:7" ht="15" x14ac:dyDescent="0.25">
      <c r="D108" s="43">
        <f>+D95</f>
        <v>5047004.1784600224</v>
      </c>
      <c r="E108" s="57">
        <f>+E107</f>
        <v>-0.84550829125396665</v>
      </c>
      <c r="F108" s="57">
        <f>+F104</f>
        <v>0.725586228545121</v>
      </c>
      <c r="G108" s="46">
        <f>F108*E108*D108/1000</f>
        <v>-3096.2824158089234</v>
      </c>
    </row>
    <row r="109" spans="4:7" ht="15" x14ac:dyDescent="0.25">
      <c r="D109" s="47">
        <f>+D108/D107-1</f>
        <v>0</v>
      </c>
      <c r="E109" s="48">
        <f t="shared" ref="E109" si="31">+E108/E107-1</f>
        <v>0</v>
      </c>
      <c r="F109" s="58">
        <f t="shared" ref="F109" si="32">+F108/F107-1</f>
        <v>-3.1924644429301985E-3</v>
      </c>
      <c r="G109" s="49">
        <f>+G108-G107</f>
        <v>9.9164293658918723</v>
      </c>
    </row>
    <row r="110" spans="4:7" ht="15" x14ac:dyDescent="0.25">
      <c r="D110" s="52" t="s">
        <v>97</v>
      </c>
      <c r="E110" s="45"/>
      <c r="F110" s="45"/>
      <c r="G110" s="51"/>
    </row>
    <row r="111" spans="4:7" ht="15" x14ac:dyDescent="0.25">
      <c r="D111" s="43">
        <f>+D98</f>
        <v>5047004.1784600224</v>
      </c>
      <c r="E111" s="57">
        <f>+E103</f>
        <v>-0.84550829125396665</v>
      </c>
      <c r="F111" s="57">
        <f>+F103</f>
        <v>0.72791005551500398</v>
      </c>
      <c r="G111" s="46">
        <f>F111*E111*D111/1000</f>
        <v>-3106.1988451748152</v>
      </c>
    </row>
    <row r="112" spans="4:7" ht="15" x14ac:dyDescent="0.25">
      <c r="D112" s="43">
        <f>+D99</f>
        <v>5047004.1784600224</v>
      </c>
      <c r="E112" s="57">
        <f>+E104</f>
        <v>-0.85580204652087577</v>
      </c>
      <c r="F112" s="57">
        <f>+F103</f>
        <v>0.72791005551500398</v>
      </c>
      <c r="G112" s="46">
        <f>F112*E112*D112/1000</f>
        <v>-3144.0156839371698</v>
      </c>
    </row>
    <row r="113" spans="2:10" ht="15" x14ac:dyDescent="0.25">
      <c r="D113" s="53">
        <f>+D112/D111-1</f>
        <v>0</v>
      </c>
      <c r="E113" s="54">
        <f t="shared" ref="E113" si="33">+E112/E111-1</f>
        <v>1.2174635510247445E-2</v>
      </c>
      <c r="F113" s="54">
        <f t="shared" ref="F113" si="34">+F112/F111-1</f>
        <v>0</v>
      </c>
      <c r="G113" s="55">
        <f>+G112-G111</f>
        <v>-37.816838762354564</v>
      </c>
    </row>
    <row r="117" spans="2:10" x14ac:dyDescent="0.3">
      <c r="D117" s="69" t="s">
        <v>111</v>
      </c>
      <c r="E117" s="69"/>
      <c r="F117" s="69"/>
      <c r="G117" s="69"/>
      <c r="H117" s="69"/>
      <c r="I117" s="65"/>
      <c r="J117" s="65"/>
    </row>
    <row r="118" spans="2:10" x14ac:dyDescent="0.3">
      <c r="B118" s="64"/>
      <c r="C118" s="62"/>
      <c r="D118" s="62" t="s">
        <v>108</v>
      </c>
      <c r="E118" s="62" t="s">
        <v>109</v>
      </c>
      <c r="F118" s="62" t="s">
        <v>100</v>
      </c>
      <c r="G118" s="62" t="s">
        <v>102</v>
      </c>
      <c r="H118" s="62" t="s">
        <v>110</v>
      </c>
    </row>
    <row r="119" spans="2:10" x14ac:dyDescent="0.3">
      <c r="B119" s="23"/>
      <c r="C119" s="1">
        <v>2017</v>
      </c>
      <c r="D119" s="36">
        <f>(Data!C29-[1]Data!C28)*[1]Coef!$B$3*'BX Comparison'!$J45/1000</f>
        <v>0</v>
      </c>
      <c r="E119" s="36">
        <f>(Data!D29-[1]Data!D28)*[1]Coef!$B$4*'BX Comparison'!$J45/1000</f>
        <v>0</v>
      </c>
      <c r="F119" s="36">
        <f>(Data!E29-[1]Data!E28)*[1]Coef!$B$5*'BX Comparison'!$J45/1000</f>
        <v>14.692409765720742</v>
      </c>
      <c r="G119" s="36">
        <f>(Data!F29-[1]Data!F28)*[1]Coef!$B$6*'BX Comparison'!$J45/1000</f>
        <v>30.851488431818535</v>
      </c>
      <c r="H119" s="36">
        <f>(Data!G29-[1]Data!G28)*[1]Coef!$B$7*'BX Comparison'!$J45/1000</f>
        <v>39.846760012930638</v>
      </c>
    </row>
    <row r="120" spans="2:10" x14ac:dyDescent="0.3">
      <c r="B120" s="23"/>
      <c r="C120" s="1">
        <v>2018</v>
      </c>
      <c r="D120" s="36">
        <f>(Data!C30-[1]Data!C29)*[1]Coef!$B$3*'BX Comparison'!$J46/1000</f>
        <v>0</v>
      </c>
      <c r="E120" s="36">
        <f>(Data!D30-[1]Data!D29)*[1]Coef!$B$4*'BX Comparison'!$J46/1000</f>
        <v>0</v>
      </c>
      <c r="F120" s="36">
        <f>(Data!E30-[1]Data!E29)*[1]Coef!$B$5*'BX Comparison'!$J46/1000</f>
        <v>13.993303991282168</v>
      </c>
      <c r="G120" s="36">
        <f>(Data!F30-[1]Data!F29)*[1]Coef!$B$6*'BX Comparison'!$J46/1000</f>
        <v>31.141709026729643</v>
      </c>
      <c r="H120" s="36">
        <f>(Data!G30-[1]Data!G29)*[1]Coef!$B$7*'BX Comparison'!$J46/1000</f>
        <v>23.770497264916752</v>
      </c>
    </row>
    <row r="121" spans="2:10" x14ac:dyDescent="0.3">
      <c r="B121" s="23"/>
      <c r="C121" s="1">
        <v>2019</v>
      </c>
      <c r="D121" s="36">
        <f>(Data!C31-[1]Data!C30)*[1]Coef!$B$3*'BX Comparison'!$J47/1000</f>
        <v>0</v>
      </c>
      <c r="E121" s="36">
        <f>(Data!D31-[1]Data!D30)*[1]Coef!$B$4*'BX Comparison'!$J47/1000</f>
        <v>0</v>
      </c>
      <c r="F121" s="36">
        <f>(Data!E31-[1]Data!E30)*[1]Coef!$B$5*'BX Comparison'!$J47/1000</f>
        <v>9.9164293658913696</v>
      </c>
      <c r="G121" s="36">
        <f>(Data!F31-[1]Data!F30)*[1]Coef!$B$6*'BX Comparison'!$J47/1000</f>
        <v>46.180525454329292</v>
      </c>
      <c r="H121" s="36">
        <f>(Data!G31-[1]Data!G30)*[1]Coef!$B$7*'BX Comparison'!$J47/1000</f>
        <v>-7.7524280659608236</v>
      </c>
    </row>
    <row r="122" spans="2:10" x14ac:dyDescent="0.3">
      <c r="B122" s="23"/>
      <c r="C122" s="1">
        <v>2020</v>
      </c>
      <c r="D122" s="36">
        <f>(Data!C32-[1]Data!C31)*[1]Coef!$B$3*'BX Comparison'!$J48/1000</f>
        <v>0</v>
      </c>
      <c r="E122" s="36">
        <f>(Data!D32-[1]Data!D31)*[1]Coef!$B$4*'BX Comparison'!$J48/1000</f>
        <v>0</v>
      </c>
      <c r="F122" s="36">
        <f>(Data!E32-[1]Data!E31)*[1]Coef!$B$5*'BX Comparison'!$J48/1000</f>
        <v>-11.026791937262496</v>
      </c>
      <c r="G122" s="36">
        <f>(Data!F32-[1]Data!F31)*[1]Coef!$B$6*'BX Comparison'!$J48/1000</f>
        <v>49.245543094388395</v>
      </c>
      <c r="H122" s="36">
        <f>(Data!G32-[1]Data!G31)*[1]Coef!$B$7*'BX Comparison'!$J48/1000</f>
        <v>-53.669601669587514</v>
      </c>
    </row>
    <row r="123" spans="2:10" x14ac:dyDescent="0.3">
      <c r="B123" s="23"/>
      <c r="C123" s="1">
        <v>2021</v>
      </c>
      <c r="D123" s="36">
        <f>(Data!C33-[1]Data!C32)*[1]Coef!$B$3*'BX Comparison'!$J49/1000</f>
        <v>0</v>
      </c>
      <c r="E123" s="36">
        <f>(Data!D33-[1]Data!D32)*[1]Coef!$B$4*'BX Comparison'!$J49/1000</f>
        <v>0</v>
      </c>
      <c r="F123" s="36">
        <f>(Data!E33-[1]Data!E32)*[1]Coef!$B$5*'BX Comparison'!$J49/1000</f>
        <v>58.478430091996756</v>
      </c>
      <c r="G123" s="36">
        <f>(Data!F33-[1]Data!F32)*[1]Coef!$B$6*'BX Comparison'!$J49/1000</f>
        <v>75.242939351589996</v>
      </c>
      <c r="H123" s="36">
        <f>(Data!G33-[1]Data!G32)*[1]Coef!$B$7*'BX Comparison'!$J49/1000</f>
        <v>-56.919848067869601</v>
      </c>
    </row>
    <row r="124" spans="2:10" x14ac:dyDescent="0.3">
      <c r="B124" s="23"/>
      <c r="C124" s="1">
        <v>2022</v>
      </c>
      <c r="D124" s="36">
        <f>(Data!C34-[1]Data!C33)*[1]Coef!$B$3*'BX Comparison'!$J50/1000</f>
        <v>0</v>
      </c>
      <c r="E124" s="36">
        <f>(Data!D34-[1]Data!D33)*[1]Coef!$B$4*'BX Comparison'!$J50/1000</f>
        <v>0</v>
      </c>
      <c r="F124" s="36">
        <f>(Data!E34-[1]Data!E33)*[1]Coef!$B$5*'BX Comparison'!$J50/1000</f>
        <v>49.376701341655469</v>
      </c>
      <c r="G124" s="36">
        <f>(Data!F34-[1]Data!F33)*[1]Coef!$B$6*'BX Comparison'!$J50/1000</f>
        <v>72.54972400446556</v>
      </c>
      <c r="H124" s="36">
        <f>(Data!G34-[1]Data!G33)*[1]Coef!$B$7*'BX Comparison'!$J50/1000</f>
        <v>-55.585364723379193</v>
      </c>
    </row>
    <row r="125" spans="2:10" x14ac:dyDescent="0.3">
      <c r="B125" s="23"/>
      <c r="C125" s="1">
        <v>2023</v>
      </c>
      <c r="D125" s="36">
        <f>(Data!C35-[1]Data!C34)*[1]Coef!$B$3*'BX Comparison'!$J51/1000</f>
        <v>0</v>
      </c>
      <c r="E125" s="36">
        <f>(Data!D35-[1]Data!D34)*[1]Coef!$B$4*'BX Comparison'!$J51/1000</f>
        <v>0</v>
      </c>
      <c r="F125" s="36">
        <f>(Data!E35-[1]Data!E34)*[1]Coef!$B$5*'BX Comparison'!$J51/1000</f>
        <v>21.350239653792293</v>
      </c>
      <c r="G125" s="36">
        <f>(Data!F35-[1]Data!F34)*[1]Coef!$B$6*'BX Comparison'!$J51/1000</f>
        <v>78.233752740267903</v>
      </c>
      <c r="H125" s="36">
        <f>(Data!G35-[1]Data!G34)*[1]Coef!$B$7*'BX Comparison'!$J51/1000</f>
        <v>-23.825814400179812</v>
      </c>
    </row>
    <row r="126" spans="2:10" x14ac:dyDescent="0.3">
      <c r="B126" s="23"/>
      <c r="C126" s="1">
        <v>2024</v>
      </c>
      <c r="D126" s="36">
        <f>(Data!C36-[1]Data!C35)*[1]Coef!$B$3*'BX Comparison'!$J52/1000</f>
        <v>0</v>
      </c>
      <c r="E126" s="36">
        <f>(Data!D36-[1]Data!D35)*[1]Coef!$B$4*'BX Comparison'!$J52/1000</f>
        <v>0</v>
      </c>
      <c r="F126" s="36">
        <f>(Data!E36-[1]Data!E35)*[1]Coef!$B$5*'BX Comparison'!$J52/1000</f>
        <v>1.0352718054017969</v>
      </c>
      <c r="G126" s="36">
        <f>(Data!F36-[1]Data!F35)*[1]Coef!$B$6*'BX Comparison'!$J52/1000</f>
        <v>99.63383697158531</v>
      </c>
      <c r="H126" s="36">
        <f>(Data!G36-[1]Data!G35)*[1]Coef!$B$7*'BX Comparison'!$J52/1000</f>
        <v>26.466153041998624</v>
      </c>
    </row>
    <row r="127" spans="2:10" x14ac:dyDescent="0.3">
      <c r="B127" s="23"/>
      <c r="C127" s="1">
        <v>2025</v>
      </c>
      <c r="D127" s="36">
        <f>(Data!C37-[1]Data!C36)*[1]Coef!$B$3*'BX Comparison'!$J53/1000</f>
        <v>0</v>
      </c>
      <c r="E127" s="36">
        <f>(Data!D37-[1]Data!D36)*[1]Coef!$B$4*'BX Comparison'!$J53/1000</f>
        <v>0</v>
      </c>
      <c r="F127" s="36">
        <f>(Data!E37-[1]Data!E36)*[1]Coef!$B$5*'BX Comparison'!$J53/1000</f>
        <v>-21.254581597260383</v>
      </c>
      <c r="G127" s="36">
        <f>(Data!F37-[1]Data!F36)*[1]Coef!$B$6*'BX Comparison'!$J53/1000</f>
        <v>101.85968660072908</v>
      </c>
      <c r="H127" s="36">
        <f>(Data!G37-[1]Data!G36)*[1]Coef!$B$7*'BX Comparison'!$J53/1000</f>
        <v>65.870490783373981</v>
      </c>
    </row>
    <row r="128" spans="2:10" x14ac:dyDescent="0.3">
      <c r="B128" s="23"/>
      <c r="C128" s="1">
        <v>2026</v>
      </c>
      <c r="D128" s="36">
        <f>(Data!C38-[1]Data!C37)*[1]Coef!$B$3*'BX Comparison'!$J54/1000</f>
        <v>0</v>
      </c>
      <c r="E128" s="36">
        <f>(Data!D38-[1]Data!D37)*[1]Coef!$B$4*'BX Comparison'!$J54/1000</f>
        <v>0</v>
      </c>
      <c r="F128" s="36">
        <f>(Data!E38-[1]Data!E37)*[1]Coef!$B$5*'BX Comparison'!$J54/1000</f>
        <v>-41.045189390327344</v>
      </c>
      <c r="G128" s="36">
        <f>(Data!F38-[1]Data!F37)*[1]Coef!$B$6*'BX Comparison'!$J54/1000</f>
        <v>87.457512938694492</v>
      </c>
      <c r="H128" s="36">
        <f>(Data!G38-[1]Data!G37)*[1]Coef!$B$7*'BX Comparison'!$J54/1000</f>
        <v>89.783055320367609</v>
      </c>
    </row>
    <row r="129" spans="2:8" x14ac:dyDescent="0.3">
      <c r="B129" s="23"/>
      <c r="C129" s="1">
        <v>2027</v>
      </c>
      <c r="D129" s="36">
        <f>(Data!C39-[1]Data!C38)*[1]Coef!$B$3*'BX Comparison'!$J55/1000</f>
        <v>0</v>
      </c>
      <c r="E129" s="36">
        <f>(Data!D39-[1]Data!D38)*[1]Coef!$B$4*'BX Comparison'!$J55/1000</f>
        <v>0</v>
      </c>
      <c r="F129" s="36">
        <f>(Data!E39-[1]Data!E38)*[1]Coef!$B$5*'BX Comparison'!$J55/1000</f>
        <v>-138.14122733782006</v>
      </c>
      <c r="G129" s="36">
        <f>(Data!F39-[1]Data!F38)*[1]Coef!$B$6*'BX Comparison'!$J55/1000</f>
        <v>81.986057181993829</v>
      </c>
      <c r="H129" s="36">
        <f>(Data!G39-[1]Data!G38)*[1]Coef!$B$7*'BX Comparison'!$J55/1000</f>
        <v>79.936738901813015</v>
      </c>
    </row>
    <row r="130" spans="2:8" x14ac:dyDescent="0.3">
      <c r="B130" s="23"/>
      <c r="C130" s="1">
        <v>2028</v>
      </c>
      <c r="D130" s="36">
        <f>(Data!C40-[1]Data!C39)*[1]Coef!$B$3*'BX Comparison'!$J56/1000</f>
        <v>0</v>
      </c>
      <c r="E130" s="36">
        <f>(Data!D40-[1]Data!D39)*[1]Coef!$B$4*'BX Comparison'!$J56/1000</f>
        <v>0</v>
      </c>
      <c r="F130" s="36">
        <f>(Data!E40-[1]Data!E39)*[1]Coef!$B$5*'BX Comparison'!$J56/1000</f>
        <v>-246.41456895035495</v>
      </c>
      <c r="G130" s="36">
        <f>(Data!F40-[1]Data!F39)*[1]Coef!$B$6*'BX Comparison'!$J56/1000</f>
        <v>83.764995630983094</v>
      </c>
      <c r="H130" s="36">
        <f>(Data!G40-[1]Data!G39)*[1]Coef!$B$7*'BX Comparison'!$J56/1000</f>
        <v>87.824267757247839</v>
      </c>
    </row>
    <row r="131" spans="2:8" x14ac:dyDescent="0.3">
      <c r="B131" s="23"/>
      <c r="C131" s="1">
        <v>2029</v>
      </c>
      <c r="D131" s="36">
        <f>(Data!C41-[1]Data!C40)*[1]Coef!$B$3*'BX Comparison'!$J57/1000</f>
        <v>0</v>
      </c>
      <c r="E131" s="36">
        <f>(Data!D41-[1]Data!D40)*[1]Coef!$B$4*'BX Comparison'!$J57/1000</f>
        <v>0</v>
      </c>
      <c r="F131" s="36">
        <f>(Data!E41-[1]Data!E40)*[1]Coef!$B$5*'BX Comparison'!$J57/1000</f>
        <v>-249.20835300544655</v>
      </c>
      <c r="G131" s="36">
        <f>(Data!F41-[1]Data!F40)*[1]Coef!$B$6*'BX Comparison'!$J57/1000</f>
        <v>85.436032880692778</v>
      </c>
      <c r="H131" s="36">
        <f>(Data!G41-[1]Data!G40)*[1]Coef!$B$7*'BX Comparison'!$J57/1000</f>
        <v>81.801622438609485</v>
      </c>
    </row>
    <row r="132" spans="2:8" x14ac:dyDescent="0.3">
      <c r="B132" s="23"/>
      <c r="C132" s="1">
        <v>2030</v>
      </c>
      <c r="D132" s="36">
        <f>(Data!C42-[1]Data!C41)*[1]Coef!$B$3*'BX Comparison'!$J58/1000</f>
        <v>0</v>
      </c>
      <c r="E132" s="36">
        <f>(Data!D42-[1]Data!D41)*[1]Coef!$B$4*'BX Comparison'!$J58/1000</f>
        <v>0</v>
      </c>
      <c r="F132" s="36">
        <f>(Data!E42-[1]Data!E41)*[1]Coef!$B$5*'BX Comparison'!$J58/1000</f>
        <v>-251.98383745303283</v>
      </c>
      <c r="G132" s="36">
        <f>(Data!F42-[1]Data!F41)*[1]Coef!$B$6*'BX Comparison'!$J58/1000</f>
        <v>87.470082998490511</v>
      </c>
      <c r="H132" s="36">
        <f>(Data!G42-[1]Data!G41)*[1]Coef!$B$7*'BX Comparison'!$J58/1000</f>
        <v>69.256086139004154</v>
      </c>
    </row>
  </sheetData>
  <mergeCells count="2">
    <mergeCell ref="B44:H44"/>
    <mergeCell ref="D117:H117"/>
  </mergeCells>
  <pageMargins left="1.25" right="0.5" top="1" bottom="0.75" header="0.3" footer="0.3"/>
  <pageSetup orientation="portrait" r:id="rId1"/>
  <headerFooter>
    <oddFooter>&amp;C&amp;Z&amp;F&amp;A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6"/>
  <sheetViews>
    <sheetView workbookViewId="0"/>
  </sheetViews>
  <sheetFormatPr defaultRowHeight="14.4" x14ac:dyDescent="0.3"/>
  <cols>
    <col min="1" max="1" width="7.109375" customWidth="1"/>
    <col min="2" max="4" width="11.6640625" customWidth="1"/>
    <col min="5" max="5" width="5.109375" customWidth="1"/>
    <col min="6" max="8" width="11.6640625" customWidth="1"/>
    <col min="9" max="9" width="4.88671875" customWidth="1"/>
    <col min="10" max="12" width="11.6640625" customWidth="1"/>
    <col min="13" max="16" width="12.6640625" customWidth="1"/>
  </cols>
  <sheetData>
    <row r="1" spans="1:21" x14ac:dyDescent="0.3">
      <c r="A1" s="60" t="s">
        <v>129</v>
      </c>
    </row>
    <row r="2" spans="1:21" x14ac:dyDescent="0.25">
      <c r="A2" s="26" t="s">
        <v>115</v>
      </c>
      <c r="B2" s="26"/>
    </row>
    <row r="3" spans="1:21" x14ac:dyDescent="0.25">
      <c r="B3" s="70" t="s">
        <v>102</v>
      </c>
      <c r="C3" s="70"/>
      <c r="D3" s="70"/>
      <c r="E3" s="33"/>
      <c r="F3" s="70" t="s">
        <v>104</v>
      </c>
      <c r="G3" s="70"/>
      <c r="H3" s="70"/>
      <c r="J3" s="70" t="s">
        <v>100</v>
      </c>
      <c r="K3" s="70"/>
      <c r="L3" s="70"/>
    </row>
    <row r="4" spans="1:21" x14ac:dyDescent="0.25">
      <c r="B4" t="s">
        <v>116</v>
      </c>
      <c r="C4" s="33" t="s">
        <v>112</v>
      </c>
      <c r="D4" s="33" t="s">
        <v>113</v>
      </c>
      <c r="E4" s="33"/>
      <c r="F4" t="s">
        <v>116</v>
      </c>
      <c r="G4" s="33" t="s">
        <v>112</v>
      </c>
      <c r="H4" s="33" t="s">
        <v>113</v>
      </c>
      <c r="J4" t="s">
        <v>116</v>
      </c>
      <c r="K4" s="33" t="s">
        <v>112</v>
      </c>
      <c r="L4" s="33" t="s">
        <v>113</v>
      </c>
    </row>
    <row r="5" spans="1:21" x14ac:dyDescent="0.25">
      <c r="A5">
        <v>2015</v>
      </c>
      <c r="B5" s="66">
        <f>[3]Data!F27/[3]Data!F26-1</f>
        <v>-0.19708294825475425</v>
      </c>
      <c r="C5" s="66">
        <f>[1]Data!F26/[1]Data!F25-1</f>
        <v>-0.16124309820328997</v>
      </c>
      <c r="D5" s="66">
        <f>Data!F27/Data!F26-1</f>
        <v>-0.16123086459021474</v>
      </c>
      <c r="E5" s="66"/>
      <c r="F5" s="66">
        <f>[3]Data!G27/[3]Data!G26-1</f>
        <v>2.8788053694422722E-2</v>
      </c>
      <c r="G5" s="66">
        <f>[1]Data!G26/[1]Data!G25-1</f>
        <v>2.1499658129026322E-2</v>
      </c>
      <c r="H5" s="66">
        <f>Data!G27/Data!G26-1</f>
        <v>2.4858176510817787E-2</v>
      </c>
      <c r="I5" s="66"/>
      <c r="J5" s="66">
        <f>[3]Data!E27/[3]Data!E26-1</f>
        <v>0.14939926903819445</v>
      </c>
      <c r="K5" s="66">
        <f>[1]Data!E26/[1]Data!E25-1</f>
        <v>0.14939926903819445</v>
      </c>
      <c r="L5" s="66">
        <f>Data!E27/Data!E26-1</f>
        <v>0.13821106568715091</v>
      </c>
    </row>
    <row r="6" spans="1:21" x14ac:dyDescent="0.25">
      <c r="A6">
        <v>2016</v>
      </c>
      <c r="B6" s="66">
        <f>[3]Data!F28/[3]Data!F27-1</f>
        <v>8.8587115286891116E-3</v>
      </c>
      <c r="C6" s="66">
        <f>[1]Data!F27/[1]Data!F26-1</f>
        <v>-9.443566618858934E-2</v>
      </c>
      <c r="D6" s="66">
        <f>Data!F28/Data!F27-1</f>
        <v>-8.5323402434755446E-2</v>
      </c>
      <c r="E6" s="66"/>
      <c r="F6" s="66">
        <f>[3]Data!G28/[3]Data!G27-1</f>
        <v>1.7655672049635029E-2</v>
      </c>
      <c r="G6" s="66">
        <f>[1]Data!G27/[1]Data!G26-1</f>
        <v>1.8818663743220165E-2</v>
      </c>
      <c r="H6" s="66">
        <f>Data!G28/Data!G27-1</f>
        <v>1.6498037312005831E-2</v>
      </c>
      <c r="I6" s="66"/>
      <c r="J6" s="66">
        <f>[3]Data!E28/[3]Data!E27-1</f>
        <v>0.11772900891739035</v>
      </c>
      <c r="K6" s="66">
        <f>[1]Data!E27/[1]Data!E26-1</f>
        <v>0.11772900891739035</v>
      </c>
      <c r="L6" s="66">
        <f>Data!E28/Data!E27-1</f>
        <v>0.11797223196606743</v>
      </c>
    </row>
    <row r="7" spans="1:21" x14ac:dyDescent="0.25">
      <c r="A7">
        <v>2017</v>
      </c>
      <c r="B7" s="66">
        <f>[3]Data!F29/[3]Data!F28-1</f>
        <v>5.9952725541513763E-2</v>
      </c>
      <c r="C7" s="66">
        <f>[1]Data!F28/[1]Data!F27-1</f>
        <v>0.10516425875518753</v>
      </c>
      <c r="D7" s="66">
        <f>Data!F29/Data!F28-1</f>
        <v>6.9076954150676606E-2</v>
      </c>
      <c r="E7" s="66"/>
      <c r="F7" s="66">
        <f>[3]Data!G29/[3]Data!G28-1</f>
        <v>2.1501686649378016E-2</v>
      </c>
      <c r="G7" s="66">
        <f>[1]Data!G28/[1]Data!G27-1</f>
        <v>1.3792469260935247E-2</v>
      </c>
      <c r="H7" s="66">
        <f>Data!G29/Data!G28-1</f>
        <v>1.2975977804787542E-2</v>
      </c>
      <c r="I7" s="66"/>
      <c r="J7" s="66">
        <f>[3]Data!E29/[3]Data!E28-1</f>
        <v>0.10181218645105883</v>
      </c>
      <c r="K7" s="66">
        <f>[1]Data!E28/[1]Data!E27-1</f>
        <v>0.10181218645105883</v>
      </c>
      <c r="L7" s="66">
        <f>Data!E29/Data!E28-1</f>
        <v>0.10237810424438432</v>
      </c>
      <c r="M7" s="66"/>
      <c r="N7" s="66"/>
      <c r="O7" s="66"/>
      <c r="P7" s="66"/>
      <c r="Q7" s="66"/>
      <c r="R7" s="66"/>
      <c r="S7" s="66"/>
      <c r="T7" s="66"/>
      <c r="U7" s="66"/>
    </row>
    <row r="8" spans="1:21" x14ac:dyDescent="0.25">
      <c r="A8">
        <v>2018</v>
      </c>
      <c r="B8" s="66">
        <f>[3]Data!F30/[3]Data!F29-1</f>
        <v>7.2974918860677862E-2</v>
      </c>
      <c r="C8" s="66">
        <f>[1]Data!F29/[1]Data!F28-1</f>
        <v>3.6215866970449317E-2</v>
      </c>
      <c r="D8" s="66">
        <f>Data!F30/Data!F29-1</f>
        <v>3.7174222160350823E-2</v>
      </c>
      <c r="E8" s="66"/>
      <c r="F8" s="66">
        <f>[3]Data!G30/[3]Data!G29-1</f>
        <v>1.815468117397856E-2</v>
      </c>
      <c r="G8" s="66">
        <f>[1]Data!G29/[1]Data!G28-1</f>
        <v>1.7652087744167266E-2</v>
      </c>
      <c r="H8" s="66">
        <f>Data!G30/Data!G29-1</f>
        <v>1.6319416512527329E-2</v>
      </c>
      <c r="I8" s="66"/>
      <c r="J8" s="66">
        <f>[3]Data!E30/[3]Data!E29-1</f>
        <v>8.5706053784234681E-2</v>
      </c>
      <c r="K8" s="66">
        <f>[1]Data!E29/[1]Data!E28-1</f>
        <v>8.5706053784234681E-2</v>
      </c>
      <c r="L8" s="66">
        <f>Data!E30/Data!E29-1</f>
        <v>8.65450828803771E-2</v>
      </c>
      <c r="M8" s="66"/>
      <c r="N8" s="66"/>
      <c r="O8" s="66"/>
      <c r="P8" s="66"/>
      <c r="Q8" s="66"/>
      <c r="R8" s="66"/>
      <c r="S8" s="66"/>
      <c r="T8" s="66"/>
      <c r="U8" s="66"/>
    </row>
    <row r="9" spans="1:21" x14ac:dyDescent="0.25">
      <c r="A9">
        <v>2019</v>
      </c>
      <c r="B9" s="66">
        <f>[3]Data!F31/[3]Data!F30-1</f>
        <v>6.1387518156906573E-2</v>
      </c>
      <c r="C9" s="66">
        <f>[1]Data!F30/[1]Data!F29-1</f>
        <v>4.4443610996512062E-2</v>
      </c>
      <c r="D9" s="66">
        <f>Data!F31/Data!F30-1</f>
        <v>3.5026916126187135E-2</v>
      </c>
      <c r="E9" s="66"/>
      <c r="F9" s="66">
        <f>[3]Data!G31/[3]Data!G30-1</f>
        <v>1.493631022005526E-2</v>
      </c>
      <c r="G9" s="66">
        <f>[1]Data!G30/[1]Data!G29-1</f>
        <v>1.8357289080234152E-2</v>
      </c>
      <c r="H9" s="66">
        <f>Data!G31/Data!G30-1</f>
        <v>1.5950151648807198E-2</v>
      </c>
      <c r="I9" s="66"/>
      <c r="J9" s="66">
        <f>[3]Data!E31/[3]Data!E30-1</f>
        <v>7.8261934529153088E-2</v>
      </c>
      <c r="K9" s="66">
        <f>[1]Data!E30/[1]Data!E29-1</f>
        <v>7.8261934529153088E-2</v>
      </c>
      <c r="L9" s="66">
        <f>Data!E31/Data!E30-1</f>
        <v>8.0137735243666075E-2</v>
      </c>
      <c r="M9" s="66"/>
      <c r="N9" s="66"/>
      <c r="O9" s="66"/>
      <c r="P9" s="66"/>
      <c r="Q9" s="66"/>
      <c r="R9" s="66"/>
      <c r="S9" s="66"/>
      <c r="T9" s="66"/>
      <c r="U9" s="66"/>
    </row>
    <row r="10" spans="1:21" x14ac:dyDescent="0.25">
      <c r="A10">
        <v>2020</v>
      </c>
      <c r="B10" s="66">
        <f>[3]Data!F32/[3]Data!F31-1</f>
        <v>-1.3008601076103021E-2</v>
      </c>
      <c r="C10" s="66">
        <f>[1]Data!F31/[1]Data!F30-1</f>
        <v>5.4604459925308824E-2</v>
      </c>
      <c r="D10" s="66">
        <f>Data!F32/Data!F31-1</f>
        <v>5.4668902083198301E-2</v>
      </c>
      <c r="E10" s="66"/>
      <c r="F10" s="66">
        <f>[3]Data!G32/[3]Data!G31-1</f>
        <v>1.1551382628763429E-2</v>
      </c>
      <c r="G10" s="66">
        <f>[1]Data!G31/[1]Data!G30-1</f>
        <v>1.5079884061607984E-2</v>
      </c>
      <c r="H10" s="66">
        <f>Data!G32/Data!G31-1</f>
        <v>1.1769956117125391E-2</v>
      </c>
      <c r="I10" s="66"/>
      <c r="J10" s="66">
        <f>[3]Data!E32/[3]Data!E31-1</f>
        <v>6.3102466765275089E-2</v>
      </c>
      <c r="K10" s="66">
        <f>[1]Data!E31/[1]Data!E30-1</f>
        <v>6.3102466765275089E-2</v>
      </c>
      <c r="L10" s="66">
        <f>Data!E32/Data!E31-1</f>
        <v>7.002249184605569E-2</v>
      </c>
      <c r="M10" s="66"/>
      <c r="N10" s="66"/>
      <c r="O10" s="66"/>
      <c r="P10" s="66"/>
      <c r="Q10" s="66"/>
      <c r="R10" s="66"/>
      <c r="S10" s="66"/>
      <c r="T10" s="66"/>
      <c r="U10" s="66"/>
    </row>
    <row r="11" spans="1:21" x14ac:dyDescent="0.25">
      <c r="A11">
        <v>2021</v>
      </c>
      <c r="B11" s="66">
        <f>[3]Data!F33/[3]Data!F32-1</f>
        <v>2.7555356790413432E-2</v>
      </c>
      <c r="C11" s="66">
        <f>[1]Data!F32/[1]Data!F31-1</f>
        <v>6.5614239686059506E-2</v>
      </c>
      <c r="D11" s="66">
        <f>Data!F33/Data!F32-1</f>
        <v>5.1558479198320795E-2</v>
      </c>
      <c r="E11" s="66"/>
      <c r="F11" s="66">
        <f>[3]Data!G33/[3]Data!G32-1</f>
        <v>9.9140850174499473E-3</v>
      </c>
      <c r="G11" s="66">
        <f>[1]Data!G32/[1]Data!G31-1</f>
        <v>1.3920975731009699E-2</v>
      </c>
      <c r="H11" s="66">
        <f>Data!G33/Data!G32-1</f>
        <v>1.3793528853347281E-2</v>
      </c>
      <c r="I11" s="66"/>
      <c r="J11" s="66">
        <f>[3]Data!E33/[3]Data!E32-1</f>
        <v>5.0817939375040089E-2</v>
      </c>
      <c r="K11" s="66">
        <f>[1]Data!E32/[1]Data!E31-1</f>
        <v>5.0817939375040089E-2</v>
      </c>
      <c r="L11" s="66">
        <f>Data!E33/Data!E32-1</f>
        <v>3.0164631887827253E-2</v>
      </c>
      <c r="M11" s="66"/>
      <c r="N11" s="66"/>
      <c r="O11" s="66"/>
      <c r="P11" s="66"/>
      <c r="Q11" s="66"/>
      <c r="R11" s="66"/>
      <c r="S11" s="66"/>
      <c r="T11" s="66"/>
      <c r="U11" s="66"/>
    </row>
    <row r="12" spans="1:21" x14ac:dyDescent="0.25">
      <c r="A12">
        <v>2022</v>
      </c>
      <c r="B12" s="66">
        <f>[3]Data!F34/[3]Data!F33-1</f>
        <v>6.6864955067942544E-2</v>
      </c>
      <c r="C12" s="66">
        <f>[1]Data!F33/[1]Data!F32-1</f>
        <v>5.0078884828151038E-2</v>
      </c>
      <c r="D12" s="66">
        <f>Data!F34/Data!F33-1</f>
        <v>5.4538697001206948E-2</v>
      </c>
      <c r="E12" s="66"/>
      <c r="F12" s="66">
        <f>[3]Data!G34/[3]Data!G33-1</f>
        <v>9.6512859799506856E-3</v>
      </c>
      <c r="G12" s="66">
        <f>[1]Data!G33/[1]Data!G32-1</f>
        <v>1.4847215863765806E-2</v>
      </c>
      <c r="H12" s="66">
        <f>Data!G34/Data!G33-1</f>
        <v>1.5047755007356889E-2</v>
      </c>
      <c r="I12" s="66"/>
      <c r="J12" s="66">
        <f>[3]Data!E34/[3]Data!E33-1</f>
        <v>5.2060229577385098E-2</v>
      </c>
      <c r="K12" s="66">
        <f>[1]Data!E33/[1]Data!E32-1</f>
        <v>5.2060229577385098E-2</v>
      </c>
      <c r="L12" s="66">
        <f>Data!E34/Data!E33-1</f>
        <v>5.5705087039106038E-2</v>
      </c>
      <c r="M12" s="66"/>
      <c r="N12" s="66"/>
      <c r="O12" s="66"/>
      <c r="P12" s="66"/>
      <c r="Q12" s="66"/>
      <c r="R12" s="66"/>
      <c r="S12" s="66"/>
      <c r="T12" s="66"/>
      <c r="U12" s="66"/>
    </row>
    <row r="13" spans="1:21" x14ac:dyDescent="0.25">
      <c r="A13">
        <v>2023</v>
      </c>
      <c r="B13" s="66">
        <f>[3]Data!F35/[3]Data!F34-1</f>
        <v>7.3278010609197475E-2</v>
      </c>
      <c r="C13" s="66">
        <f>[1]Data!F34/[1]Data!F33-1</f>
        <v>5.3164094742167212E-2</v>
      </c>
      <c r="D13" s="66">
        <f>Data!F35/Data!F34-1</f>
        <v>5.2676389873397733E-2</v>
      </c>
      <c r="E13" s="66"/>
      <c r="F13" s="66">
        <f>[3]Data!G35/[3]Data!G34-1</f>
        <v>9.1610203523990741E-3</v>
      </c>
      <c r="G13" s="66">
        <f>[1]Data!G34/[1]Data!G33-1</f>
        <v>1.3456067431333318E-2</v>
      </c>
      <c r="H13" s="66">
        <f>Data!G35/Data!G34-1</f>
        <v>1.5680807581245571E-2</v>
      </c>
      <c r="I13" s="66"/>
      <c r="J13" s="66">
        <f>[3]Data!E35/[3]Data!E34-1</f>
        <v>2.1163415432110977E-2</v>
      </c>
      <c r="K13" s="66">
        <f>[1]Data!E34/[1]Data!E33-1</f>
        <v>2.1163415432110977E-2</v>
      </c>
      <c r="L13" s="66">
        <f>Data!E35/Data!E34-1</f>
        <v>2.8998105329477664E-2</v>
      </c>
      <c r="M13" s="66"/>
      <c r="N13" s="66"/>
      <c r="O13" s="66"/>
      <c r="P13" s="66"/>
      <c r="Q13" s="66"/>
      <c r="R13" s="66"/>
      <c r="S13" s="66"/>
      <c r="T13" s="66"/>
      <c r="U13" s="66"/>
    </row>
    <row r="14" spans="1:21" x14ac:dyDescent="0.25">
      <c r="A14">
        <v>2024</v>
      </c>
      <c r="B14" s="66">
        <f>[3]Data!F36/[3]Data!F35-1</f>
        <v>5.1700496493677806E-2</v>
      </c>
      <c r="C14" s="66">
        <f>[1]Data!F35/[1]Data!F34-1</f>
        <v>5.0772898006356426E-2</v>
      </c>
      <c r="D14" s="66">
        <f>Data!F36/Data!F35-1</f>
        <v>4.2151791592212939E-2</v>
      </c>
      <c r="E14" s="66"/>
      <c r="F14" s="66">
        <f>[3]Data!G36/[3]Data!G35-1</f>
        <v>9.2260677691915483E-3</v>
      </c>
      <c r="G14" s="66">
        <f>[1]Data!G35/[1]Data!G34-1</f>
        <v>1.1873906115347665E-2</v>
      </c>
      <c r="H14" s="66">
        <f>Data!G36/Data!G35-1</f>
        <v>1.5188220318929524E-2</v>
      </c>
      <c r="I14" s="66"/>
      <c r="J14" s="66">
        <f>[3]Data!E36/[3]Data!E35-1</f>
        <v>1.2380652145686399E-2</v>
      </c>
      <c r="K14" s="66">
        <f>[1]Data!E35/[1]Data!E34-1</f>
        <v>1.2380652145686399E-2</v>
      </c>
      <c r="L14" s="66">
        <f>Data!E36/Data!E35-1</f>
        <v>1.7659245010585023E-2</v>
      </c>
      <c r="M14" s="66"/>
      <c r="N14" s="66"/>
      <c r="O14" s="66"/>
      <c r="P14" s="66"/>
      <c r="Q14" s="66"/>
      <c r="R14" s="66"/>
      <c r="S14" s="66"/>
      <c r="T14" s="66"/>
      <c r="U14" s="66"/>
    </row>
    <row r="15" spans="1:21" x14ac:dyDescent="0.25">
      <c r="A15">
        <v>2025</v>
      </c>
      <c r="B15" s="66">
        <f>[3]Data!F37/[3]Data!F36-1</f>
        <v>3.0547802798095658E-2</v>
      </c>
      <c r="C15" s="66">
        <f>[1]Data!F36/[1]Data!F35-1</f>
        <v>3.6464813809127916E-2</v>
      </c>
      <c r="D15" s="66">
        <f>Data!F37/Data!F36-1</f>
        <v>3.7786521315381183E-2</v>
      </c>
      <c r="E15" s="66"/>
      <c r="F15" s="66">
        <f>[3]Data!G37/[3]Data!G36-1</f>
        <v>1.1018039849675088E-2</v>
      </c>
      <c r="G15" s="66">
        <f>[1]Data!G36/[1]Data!G35-1</f>
        <v>1.1673179536007439E-2</v>
      </c>
      <c r="H15" s="66">
        <f>Data!G37/Data!G36-1</f>
        <v>1.4131720706459072E-2</v>
      </c>
      <c r="I15" s="66"/>
      <c r="J15" s="66">
        <f>[3]Data!E37/[3]Data!E36-1</f>
        <v>1.898766020181375E-2</v>
      </c>
      <c r="K15" s="66">
        <f>[1]Data!E36/[1]Data!E35-1</f>
        <v>1.898766020181375E-2</v>
      </c>
      <c r="L15" s="66">
        <f>Data!E37/Data!E36-1</f>
        <v>2.4475943430209757E-2</v>
      </c>
      <c r="M15" s="66"/>
      <c r="N15" s="66"/>
      <c r="O15" s="66"/>
      <c r="P15" s="66"/>
      <c r="Q15" s="66"/>
      <c r="R15" s="66"/>
      <c r="S15" s="66"/>
      <c r="T15" s="66"/>
      <c r="U15" s="66"/>
    </row>
    <row r="16" spans="1:21" x14ac:dyDescent="0.25">
      <c r="A16">
        <v>2026</v>
      </c>
      <c r="B16" s="66">
        <f>[3]Data!F38/[3]Data!F37-1</f>
        <v>2.3442312718722436E-2</v>
      </c>
      <c r="C16" s="66">
        <f>[1]Data!F37/[1]Data!F36-1</f>
        <v>2.2570279259949366E-2</v>
      </c>
      <c r="D16" s="66">
        <f>Data!F38/Data!F37-1</f>
        <v>3.1074998782600227E-2</v>
      </c>
      <c r="E16" s="66"/>
      <c r="F16" s="66">
        <f>[3]Data!G38/[3]Data!G37-1</f>
        <v>1.3979235640115606E-2</v>
      </c>
      <c r="G16" s="66">
        <f>[1]Data!G37/[1]Data!G36-1</f>
        <v>1.1064229149234217E-2</v>
      </c>
      <c r="H16" s="66">
        <f>Data!G38/Data!G37-1</f>
        <v>1.244794249085901E-2</v>
      </c>
      <c r="I16" s="66"/>
      <c r="J16" s="66">
        <f>[3]Data!E38/[3]Data!E37-1</f>
        <v>1.8264653245261275E-2</v>
      </c>
      <c r="K16" s="66">
        <f>[1]Data!E37/[1]Data!E36-1</f>
        <v>1.8264653245261275E-2</v>
      </c>
      <c r="L16" s="66">
        <f>Data!E38/Data!E37-1</f>
        <v>2.280545684184343E-2</v>
      </c>
      <c r="M16" s="66"/>
      <c r="N16" s="66"/>
      <c r="O16" s="66"/>
      <c r="P16" s="66"/>
      <c r="Q16" s="66"/>
      <c r="R16" s="66"/>
      <c r="S16" s="66"/>
      <c r="T16" s="66"/>
      <c r="U16" s="66"/>
    </row>
    <row r="17" spans="1:21" x14ac:dyDescent="0.25"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</row>
    <row r="18" spans="1:21" x14ac:dyDescent="0.25">
      <c r="A18" s="26" t="s">
        <v>114</v>
      </c>
      <c r="B18" s="2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</row>
    <row r="19" spans="1:21" x14ac:dyDescent="0.25">
      <c r="B19" s="37">
        <f>AVERAGE(B7:B16)</f>
        <v>4.5469549596104455E-2</v>
      </c>
      <c r="C19" s="37">
        <f>AVERAGE(C7:C16)</f>
        <v>5.1909340697926923E-2</v>
      </c>
      <c r="D19" s="37">
        <f t="shared" ref="D19:H19" si="0">AVERAGE(D7:D16)</f>
        <v>4.6573387228353268E-2</v>
      </c>
      <c r="E19" s="37"/>
      <c r="F19" s="37">
        <f t="shared" si="0"/>
        <v>1.2909379528095722E-2</v>
      </c>
      <c r="G19" s="37">
        <f t="shared" si="0"/>
        <v>1.4171730397364279E-2</v>
      </c>
      <c r="H19" s="37">
        <f t="shared" si="0"/>
        <v>1.4330547704144481E-2</v>
      </c>
      <c r="I19" s="66"/>
      <c r="J19" s="37">
        <f t="shared" ref="J19:L19" si="1">AVERAGE(J7:J16)</f>
        <v>5.0255719150701927E-2</v>
      </c>
      <c r="K19" s="37">
        <f t="shared" si="1"/>
        <v>5.0255719150701927E-2</v>
      </c>
      <c r="L19" s="37">
        <f t="shared" si="1"/>
        <v>5.1889188375353237E-2</v>
      </c>
      <c r="M19" s="66"/>
      <c r="N19" s="66"/>
      <c r="O19" s="66"/>
      <c r="P19" s="66"/>
      <c r="Q19" s="66"/>
      <c r="R19" s="66"/>
      <c r="S19" s="66"/>
      <c r="T19" s="66"/>
      <c r="U19" s="66"/>
    </row>
    <row r="20" spans="1:21" x14ac:dyDescent="0.25">
      <c r="B20" s="37"/>
      <c r="C20" s="37"/>
      <c r="D20" s="37"/>
      <c r="E20" s="37"/>
      <c r="F20" s="37"/>
      <c r="G20" s="37"/>
      <c r="H20" s="37"/>
      <c r="I20" s="66"/>
      <c r="J20" s="37"/>
      <c r="K20" s="37"/>
      <c r="L20" s="37"/>
      <c r="M20" s="66"/>
      <c r="N20" s="66"/>
      <c r="O20" s="66"/>
      <c r="P20" s="66"/>
      <c r="Q20" s="66"/>
      <c r="R20" s="66"/>
      <c r="S20" s="66"/>
      <c r="T20" s="66"/>
      <c r="U20" s="66"/>
    </row>
    <row r="21" spans="1:21" x14ac:dyDescent="0.25"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</row>
    <row r="22" spans="1:21" x14ac:dyDescent="0.25">
      <c r="B22" s="70" t="s">
        <v>117</v>
      </c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66"/>
      <c r="N22" s="66"/>
      <c r="O22" s="66"/>
      <c r="P22" s="66"/>
      <c r="Q22" s="66"/>
      <c r="R22" s="66"/>
      <c r="S22" s="66"/>
      <c r="T22" s="66"/>
      <c r="U22" s="66"/>
    </row>
    <row r="23" spans="1:21" x14ac:dyDescent="0.25">
      <c r="B23" s="70" t="s">
        <v>102</v>
      </c>
      <c r="C23" s="70"/>
      <c r="D23" s="70"/>
      <c r="E23" s="67"/>
      <c r="F23" s="70" t="s">
        <v>104</v>
      </c>
      <c r="G23" s="70"/>
      <c r="H23" s="70"/>
      <c r="J23" s="70" t="s">
        <v>100</v>
      </c>
      <c r="K23" s="70"/>
      <c r="L23" s="70"/>
    </row>
    <row r="24" spans="1:21" x14ac:dyDescent="0.25">
      <c r="B24" t="s">
        <v>116</v>
      </c>
      <c r="C24" s="67" t="s">
        <v>112</v>
      </c>
      <c r="D24" s="67" t="s">
        <v>113</v>
      </c>
      <c r="E24" s="67"/>
      <c r="F24" t="s">
        <v>116</v>
      </c>
      <c r="G24" s="67" t="s">
        <v>112</v>
      </c>
      <c r="H24" s="67" t="s">
        <v>113</v>
      </c>
      <c r="J24" t="s">
        <v>116</v>
      </c>
      <c r="K24" s="67" t="s">
        <v>112</v>
      </c>
      <c r="L24" s="67" t="s">
        <v>113</v>
      </c>
    </row>
    <row r="25" spans="1:21" x14ac:dyDescent="0.25">
      <c r="A25">
        <v>2015</v>
      </c>
      <c r="B25" s="66"/>
      <c r="C25" s="66">
        <f>[1]Data!F26/[3]Data!F27-1</f>
        <v>3.4477480733408949E-2</v>
      </c>
      <c r="D25" s="66">
        <f>Data!F27/[3]Data!F27-1</f>
        <v>3.4492569011320251E-2</v>
      </c>
      <c r="E25" s="66"/>
      <c r="F25" s="66"/>
      <c r="G25" s="66">
        <f>[1]Data!G26/[3]Data!G27-1</f>
        <v>-7.8238844215842152E-3</v>
      </c>
      <c r="H25" s="66">
        <f>Data!G27/[3]Data!G27-1</f>
        <v>-1.658968236406877E-3</v>
      </c>
      <c r="I25" s="66"/>
      <c r="J25" s="66"/>
      <c r="K25" s="66">
        <f>[1]Data!E26/[3]Data!E27-1</f>
        <v>0</v>
      </c>
      <c r="L25" s="66">
        <f>Data!E27/[3]Data!E27-1</f>
        <v>-6.4185952554329795E-3</v>
      </c>
    </row>
    <row r="26" spans="1:21" x14ac:dyDescent="0.25">
      <c r="A26">
        <v>2016</v>
      </c>
      <c r="B26" s="66"/>
      <c r="C26" s="66">
        <f>[1]Data!F27/[3]Data!F28-1</f>
        <v>-7.1439935069028349E-2</v>
      </c>
      <c r="D26" s="66">
        <f>Data!F28/[3]Data!F28-1</f>
        <v>-6.2082596485667163E-2</v>
      </c>
      <c r="E26" s="66"/>
      <c r="F26" s="66"/>
      <c r="G26" s="66">
        <f>[1]Data!G27/[3]Data!G28-1</f>
        <v>-6.690011135478402E-3</v>
      </c>
      <c r="H26" s="66">
        <f>Data!G28/[3]Data!G28-1</f>
        <v>-2.794631594959629E-3</v>
      </c>
      <c r="I26" s="66"/>
      <c r="J26" s="66"/>
      <c r="K26" s="66">
        <f>[1]Data!E27/[3]Data!E28-1</f>
        <v>0</v>
      </c>
      <c r="L26" s="66">
        <f>Data!E28/[3]Data!E28-1</f>
        <v>-6.2023873048092648E-3</v>
      </c>
    </row>
    <row r="27" spans="1:21" x14ac:dyDescent="0.25">
      <c r="A27">
        <v>2017</v>
      </c>
      <c r="B27" s="66"/>
      <c r="C27" s="66">
        <f>[1]Data!F28/[3]Data!F29-1</f>
        <v>-3.1832862786564164E-2</v>
      </c>
      <c r="D27" s="66">
        <f>Data!F29/[3]Data!F29-1</f>
        <v>-5.4008865837156361E-2</v>
      </c>
      <c r="E27" s="66"/>
      <c r="F27" s="66"/>
      <c r="G27" s="66">
        <f>[1]Data!G28/[3]Data!G29-1</f>
        <v>-1.4186467321846696E-2</v>
      </c>
      <c r="H27" s="66">
        <f>Data!G29/[3]Data!G29-1</f>
        <v>-1.1117557284070378E-2</v>
      </c>
      <c r="I27" s="66"/>
      <c r="J27" s="66"/>
      <c r="K27" s="66">
        <f>[1]Data!E28/[3]Data!E29-1</f>
        <v>0</v>
      </c>
      <c r="L27" s="66">
        <f>Data!E29/[3]Data!E29-1</f>
        <v>-5.691948448800388E-3</v>
      </c>
    </row>
    <row r="28" spans="1:21" x14ac:dyDescent="0.25">
      <c r="A28">
        <v>2018</v>
      </c>
      <c r="B28" s="66"/>
      <c r="C28" s="66">
        <f>[1]Data!F29/[3]Data!F30-1</f>
        <v>-6.5001304480459821E-2</v>
      </c>
      <c r="D28" s="66">
        <f>Data!F30/[3]Data!F30-1</f>
        <v>-8.5572643405530169E-2</v>
      </c>
      <c r="E28" s="66"/>
      <c r="F28" s="66"/>
      <c r="G28" s="66">
        <f>[1]Data!G29/[3]Data!G30-1</f>
        <v>-1.4673096135429109E-2</v>
      </c>
      <c r="H28" s="66">
        <f>Data!G30/[3]Data!G30-1</f>
        <v>-1.2900057561290867E-2</v>
      </c>
      <c r="I28" s="66"/>
      <c r="J28" s="66"/>
      <c r="K28" s="66">
        <f>[1]Data!E29/[3]Data!E30-1</f>
        <v>0</v>
      </c>
      <c r="L28" s="66">
        <f>Data!E30/[3]Data!E30-1</f>
        <v>-4.9235513464056524E-3</v>
      </c>
    </row>
    <row r="29" spans="1:21" x14ac:dyDescent="0.25">
      <c r="A29">
        <v>2019</v>
      </c>
      <c r="B29" s="66"/>
      <c r="C29" s="66">
        <f>[1]Data!F30/[3]Data!F31-1</f>
        <v>-7.9927550381187595E-2</v>
      </c>
      <c r="D29" s="66">
        <f>Data!F31/[3]Data!F31-1</f>
        <v>-0.10828334540723417</v>
      </c>
      <c r="E29" s="66"/>
      <c r="F29" s="66"/>
      <c r="G29" s="66">
        <f>[1]Data!G30/[3]Data!G31-1</f>
        <v>-1.1351919747764616E-2</v>
      </c>
      <c r="H29" s="66">
        <f>Data!G31/[3]Data!G31-1</f>
        <v>-1.1914022471319563E-2</v>
      </c>
      <c r="I29" s="66"/>
      <c r="J29" s="66"/>
      <c r="K29" s="66">
        <f>[1]Data!E30/[3]Data!E31-1</f>
        <v>0</v>
      </c>
      <c r="L29" s="66">
        <f>Data!E31/[3]Data!E31-1</f>
        <v>-3.1924644429301985E-3</v>
      </c>
    </row>
    <row r="30" spans="1:21" x14ac:dyDescent="0.25">
      <c r="A30">
        <v>2020</v>
      </c>
      <c r="B30" s="66"/>
      <c r="C30" s="66">
        <f>[1]Data!F31/[3]Data!F32-1</f>
        <v>-1.6898718792968337E-2</v>
      </c>
      <c r="D30" s="66">
        <f>Data!F32/[3]Data!F32-1</f>
        <v>-4.7138783484808711E-2</v>
      </c>
      <c r="E30" s="66"/>
      <c r="F30" s="66"/>
      <c r="G30" s="66">
        <f>[1]Data!G31/[3]Data!G32-1</f>
        <v>-7.9033097931388019E-3</v>
      </c>
      <c r="H30" s="66">
        <f>Data!G32/[3]Data!G32-1</f>
        <v>-1.1700519328900261E-2</v>
      </c>
      <c r="I30" s="66"/>
      <c r="J30" s="66"/>
      <c r="K30" s="66">
        <f>[1]Data!E31/[3]Data!E32-1</f>
        <v>0</v>
      </c>
      <c r="L30" s="66">
        <f>Data!E32/[3]Data!E32-1</f>
        <v>3.2960287761236717E-3</v>
      </c>
    </row>
    <row r="31" spans="1:21" x14ac:dyDescent="0.25">
      <c r="A31">
        <v>2021</v>
      </c>
      <c r="B31" s="66"/>
      <c r="C31" s="66">
        <f>[1]Data!F32/[3]Data!F33-1</f>
        <v>1.951366160947221E-2</v>
      </c>
      <c r="D31" s="66">
        <f>Data!F33/[3]Data!F33-1</f>
        <v>-2.4880474706971634E-2</v>
      </c>
      <c r="E31" s="66"/>
      <c r="F31" s="66"/>
      <c r="G31" s="66">
        <f>[1]Data!G32/[3]Data!G33-1</f>
        <v>-3.9671105917239435E-3</v>
      </c>
      <c r="H31" s="66">
        <f>Data!G33/[3]Data!G33-1</f>
        <v>-7.904104975253623E-3</v>
      </c>
      <c r="I31" s="66"/>
      <c r="J31" s="66"/>
      <c r="K31" s="66">
        <f>[1]Data!E32/[3]Data!E33-1</f>
        <v>0</v>
      </c>
      <c r="L31" s="66">
        <f>Data!E33/[3]Data!E33-1</f>
        <v>-1.6423259034414217E-2</v>
      </c>
    </row>
    <row r="32" spans="1:21" x14ac:dyDescent="0.25">
      <c r="A32">
        <v>2022</v>
      </c>
      <c r="B32" s="66"/>
      <c r="C32" s="66">
        <f>[1]Data!F33/[3]Data!F34-1</f>
        <v>3.4726173771084667E-3</v>
      </c>
      <c r="D32" s="66">
        <f>Data!F34/[3]Data!F34-1</f>
        <v>-3.6146731844370228E-2</v>
      </c>
      <c r="E32" s="66"/>
      <c r="F32" s="66"/>
      <c r="G32" s="66">
        <f>[1]Data!G33/[3]Data!G34-1</f>
        <v>1.1587354575048892E-3</v>
      </c>
      <c r="H32" s="66">
        <f>Data!G34/[3]Data!G34-1</f>
        <v>-2.6014674764842649E-3</v>
      </c>
      <c r="I32" s="66"/>
      <c r="J32" s="66"/>
      <c r="K32" s="66">
        <f>[1]Data!E33/[3]Data!E34-1</f>
        <v>0</v>
      </c>
      <c r="L32" s="66">
        <f>Data!E34/[3]Data!E34-1</f>
        <v>-1.3015662280259077E-2</v>
      </c>
    </row>
    <row r="33" spans="1:12" x14ac:dyDescent="0.25">
      <c r="A33">
        <v>2023</v>
      </c>
      <c r="B33" s="66"/>
      <c r="C33" s="66">
        <f>[1]Data!F34/[3]Data!F35-1</f>
        <v>-1.5333100807069511E-2</v>
      </c>
      <c r="D33" s="66">
        <f>Data!F35/[3]Data!F35-1</f>
        <v>-5.4647939620193764E-2</v>
      </c>
      <c r="E33" s="66"/>
      <c r="F33" s="66"/>
      <c r="G33" s="66">
        <f>[1]Data!G34/[3]Data!G35-1</f>
        <v>5.4197243537810191E-3</v>
      </c>
      <c r="H33" s="66">
        <f>Data!G35/[3]Data!G35-1</f>
        <v>3.8423270055363279E-3</v>
      </c>
      <c r="I33" s="66"/>
      <c r="J33" s="66"/>
      <c r="K33" s="66">
        <f>[1]Data!E34/[3]Data!E35-1</f>
        <v>0</v>
      </c>
      <c r="L33" s="66">
        <f>Data!E35/[3]Data!E35-1</f>
        <v>-5.4432051174455598E-3</v>
      </c>
    </row>
    <row r="34" spans="1:12" x14ac:dyDescent="0.25">
      <c r="A34">
        <v>2024</v>
      </c>
      <c r="B34" s="66"/>
      <c r="C34" s="66">
        <f>[1]Data!F35/[3]Data!F36-1</f>
        <v>-1.6201575747655461E-2</v>
      </c>
      <c r="D34" s="66">
        <f>Data!F36/[3]Data!F36-1</f>
        <v>-6.3231075106631063E-2</v>
      </c>
      <c r="E34" s="66"/>
      <c r="F34" s="66"/>
      <c r="G34" s="66">
        <f>[1]Data!G35/[3]Data!G36-1</f>
        <v>8.0575762535144424E-3</v>
      </c>
      <c r="H34" s="66">
        <f>Data!G36/[3]Data!G36-1</f>
        <v>9.7726743089114887E-3</v>
      </c>
      <c r="I34" s="66"/>
      <c r="J34" s="66"/>
      <c r="K34" s="66">
        <f>[1]Data!E35/[3]Data!E36-1</f>
        <v>0</v>
      </c>
      <c r="L34" s="66">
        <f>Data!E36/[3]Data!E36-1</f>
        <v>-2.5754655109822E-4</v>
      </c>
    </row>
    <row r="35" spans="1:12" x14ac:dyDescent="0.25">
      <c r="A35">
        <v>2025</v>
      </c>
      <c r="B35" s="66"/>
      <c r="C35" s="66">
        <f>[1]Data!F36/[3]Data!F37-1</f>
        <v>-1.0552981773526482E-2</v>
      </c>
      <c r="D35" s="66">
        <f>Data!F37/[3]Data!F37-1</f>
        <v>-5.665107314589557E-2</v>
      </c>
      <c r="E35" s="66"/>
      <c r="F35" s="66"/>
      <c r="G35" s="66">
        <f>[1]Data!G36/[3]Data!G37-1</f>
        <v>8.7107975594469256E-3</v>
      </c>
      <c r="H35" s="66">
        <f>Data!G37/[3]Data!G37-1</f>
        <v>1.288251975357535E-2</v>
      </c>
      <c r="I35" s="66"/>
      <c r="J35" s="66"/>
      <c r="K35" s="66">
        <f>[1]Data!E36/[3]Data!E37-1</f>
        <v>0</v>
      </c>
      <c r="L35" s="66">
        <f>Data!E37/[3]Data!E37-1</f>
        <v>5.127081697385627E-3</v>
      </c>
    </row>
    <row r="36" spans="1:12" x14ac:dyDescent="0.25">
      <c r="A36">
        <v>2026</v>
      </c>
      <c r="B36" s="66"/>
      <c r="C36" s="66">
        <f>[1]Data!F37/[3]Data!F38-1</f>
        <v>-1.1396049228188043E-2</v>
      </c>
      <c r="D36" s="66">
        <f>Data!F38/[3]Data!F38-1</f>
        <v>-4.9615712072884732E-2</v>
      </c>
      <c r="E36" s="66"/>
      <c r="F36" s="66"/>
      <c r="G36" s="66">
        <f>[1]Data!G37/[3]Data!G38-1</f>
        <v>5.8109368729983846E-3</v>
      </c>
      <c r="H36" s="66">
        <f>Data!G38/[3]Data!G38-1</f>
        <v>1.1352882844865464E-2</v>
      </c>
      <c r="I36" s="66"/>
      <c r="J36" s="66"/>
      <c r="K36" s="66">
        <f>[1]Data!E37/[3]Data!E38-1</f>
        <v>0</v>
      </c>
      <c r="L36" s="66">
        <f>Data!E38/[3]Data!E38-1</f>
        <v>9.609300198290649E-3</v>
      </c>
    </row>
  </sheetData>
  <mergeCells count="7">
    <mergeCell ref="B3:D3"/>
    <mergeCell ref="F3:H3"/>
    <mergeCell ref="J3:L3"/>
    <mergeCell ref="B23:D23"/>
    <mergeCell ref="F23:H23"/>
    <mergeCell ref="J23:L23"/>
    <mergeCell ref="B22:L22"/>
  </mergeCells>
  <pageMargins left="0.5" right="0.5" top="1" bottom="0.75" header="0.3" footer="0.3"/>
  <pageSetup orientation="landscape" r:id="rId1"/>
  <headerFooter>
    <oddFooter>&amp;C&amp;Z&amp;F&amp;A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workbookViewId="0"/>
  </sheetViews>
  <sheetFormatPr defaultRowHeight="14.4" x14ac:dyDescent="0.3"/>
  <cols>
    <col min="1" max="1" width="29.109375" bestFit="1" customWidth="1"/>
    <col min="2" max="2" width="6.33203125" bestFit="1" customWidth="1"/>
    <col min="3" max="3" width="15.6640625" bestFit="1" customWidth="1"/>
    <col min="4" max="4" width="14.6640625" bestFit="1" customWidth="1"/>
    <col min="5" max="6" width="15.6640625" bestFit="1" customWidth="1"/>
    <col min="7" max="7" width="9.6640625" bestFit="1" customWidth="1"/>
    <col min="8" max="8" width="8.109375" bestFit="1" customWidth="1"/>
    <col min="9" max="9" width="11.5546875" bestFit="1" customWidth="1"/>
    <col min="10" max="10" width="10.6640625" bestFit="1" customWidth="1"/>
    <col min="11" max="11" width="6.88671875" bestFit="1" customWidth="1"/>
    <col min="12" max="12" width="5.5546875" bestFit="1" customWidth="1"/>
    <col min="13" max="13" width="10" bestFit="1" customWidth="1"/>
  </cols>
  <sheetData>
    <row r="1" spans="1:13" x14ac:dyDescent="0.3">
      <c r="A1" s="60" t="s">
        <v>119</v>
      </c>
    </row>
    <row r="2" spans="1:13" x14ac:dyDescent="0.25">
      <c r="A2" s="4" t="s">
        <v>14</v>
      </c>
      <c r="B2" s="4" t="s">
        <v>69</v>
      </c>
      <c r="C2" s="4" t="s">
        <v>16</v>
      </c>
      <c r="D2" s="4" t="s">
        <v>70</v>
      </c>
      <c r="E2" s="4" t="s">
        <v>71</v>
      </c>
      <c r="F2" s="4" t="s">
        <v>72</v>
      </c>
      <c r="G2" s="4" t="s">
        <v>54</v>
      </c>
      <c r="H2" s="4" t="s">
        <v>55</v>
      </c>
      <c r="I2" s="4" t="s">
        <v>56</v>
      </c>
      <c r="J2" s="4" t="s">
        <v>73</v>
      </c>
      <c r="K2" s="4" t="s">
        <v>74</v>
      </c>
      <c r="L2" s="4" t="s">
        <v>18</v>
      </c>
      <c r="M2" s="4" t="s">
        <v>19</v>
      </c>
    </row>
    <row r="3" spans="1:13" x14ac:dyDescent="0.25">
      <c r="A3" s="1" t="s">
        <v>68</v>
      </c>
      <c r="B3" s="7">
        <v>26</v>
      </c>
      <c r="C3" s="2">
        <v>4.70049345549862</v>
      </c>
      <c r="D3" s="2">
        <v>0.18454241488300099</v>
      </c>
      <c r="E3" s="2">
        <v>4.3772495016719102</v>
      </c>
      <c r="F3" s="2">
        <v>5.1738876436575598</v>
      </c>
      <c r="G3" s="5">
        <v>0.50409423321695401</v>
      </c>
      <c r="H3" s="5">
        <v>3.0205392069859101</v>
      </c>
      <c r="I3" s="13">
        <v>1.1016046631134599</v>
      </c>
      <c r="J3" s="14">
        <v>0.57648709099297402</v>
      </c>
      <c r="K3" s="5">
        <v>1</v>
      </c>
    </row>
    <row r="4" spans="1:13" x14ac:dyDescent="0.25">
      <c r="A4" s="1" t="s">
        <v>7</v>
      </c>
      <c r="B4" s="7">
        <v>26</v>
      </c>
      <c r="C4" s="2">
        <v>91.772070147495199</v>
      </c>
      <c r="D4" s="2">
        <v>1.2292492351656901</v>
      </c>
      <c r="E4" s="2">
        <v>89.7224729358812</v>
      </c>
      <c r="F4" s="2">
        <v>95.279904446285897</v>
      </c>
      <c r="G4" s="5">
        <v>0.76908645318944202</v>
      </c>
      <c r="H4" s="5">
        <v>4.0612127761331998</v>
      </c>
      <c r="I4" s="13">
        <v>3.7831608166586101</v>
      </c>
      <c r="J4" s="14">
        <v>0.150833242257323</v>
      </c>
      <c r="K4" s="5">
        <v>0.38828547909872102</v>
      </c>
    </row>
    <row r="5" spans="1:13" x14ac:dyDescent="0.25">
      <c r="A5" s="1" t="s">
        <v>8</v>
      </c>
      <c r="B5" s="7">
        <v>26</v>
      </c>
      <c r="C5" s="2">
        <v>281.92309149444998</v>
      </c>
      <c r="D5" s="2">
        <v>27.381756088106702</v>
      </c>
      <c r="E5" s="2">
        <v>192</v>
      </c>
      <c r="F5" s="2">
        <v>316</v>
      </c>
      <c r="G5" s="5">
        <v>-1.4656378180154199</v>
      </c>
      <c r="H5" s="5">
        <v>5.6319627966676897</v>
      </c>
      <c r="I5" s="13">
        <v>16.81290543555</v>
      </c>
      <c r="J5" s="14">
        <v>2.2342099021003999E-4</v>
      </c>
      <c r="K5" s="5">
        <v>0.37356827360046702</v>
      </c>
    </row>
    <row r="6" spans="1:13" x14ac:dyDescent="0.25">
      <c r="A6" s="1" t="s">
        <v>9</v>
      </c>
      <c r="B6" s="7">
        <v>26</v>
      </c>
      <c r="C6" s="2">
        <v>0.12642090529167099</v>
      </c>
      <c r="D6" s="2">
        <v>0.18363423630251199</v>
      </c>
      <c r="E6" s="2">
        <v>0</v>
      </c>
      <c r="F6" s="2">
        <v>0.56083042150315499</v>
      </c>
      <c r="G6" s="5">
        <v>1.12231791124272</v>
      </c>
      <c r="H6" s="5">
        <v>2.8159626230126298</v>
      </c>
      <c r="I6" s="13">
        <v>5.4949480426893897</v>
      </c>
      <c r="J6" s="14">
        <v>6.4089545739464501E-2</v>
      </c>
      <c r="K6" s="5">
        <v>-3.5554074603948597E-2</v>
      </c>
    </row>
    <row r="7" spans="1:13" x14ac:dyDescent="0.25">
      <c r="A7" s="1" t="s">
        <v>10</v>
      </c>
      <c r="B7" s="7">
        <v>26</v>
      </c>
      <c r="C7" s="2">
        <v>162.73684615384599</v>
      </c>
      <c r="D7" s="2">
        <v>56.746037105470101</v>
      </c>
      <c r="E7" s="2">
        <v>101.04600000000001</v>
      </c>
      <c r="F7" s="2">
        <v>262.83199999999999</v>
      </c>
      <c r="G7" s="5">
        <v>0.37353652995463599</v>
      </c>
      <c r="H7" s="5">
        <v>1.60441002973209</v>
      </c>
      <c r="I7" s="13">
        <v>2.7146053154507901</v>
      </c>
      <c r="J7" s="14">
        <v>0.25735401344519998</v>
      </c>
      <c r="K7" s="5">
        <v>0.31109245217255499</v>
      </c>
    </row>
    <row r="8" spans="1:13" x14ac:dyDescent="0.25">
      <c r="A8" s="1" t="s">
        <v>11</v>
      </c>
      <c r="B8" s="7">
        <v>26</v>
      </c>
      <c r="C8" s="2">
        <v>81.235684119950704</v>
      </c>
      <c r="D8" s="2">
        <v>9.4564637893388301</v>
      </c>
      <c r="E8" s="2">
        <v>65.508522300944506</v>
      </c>
      <c r="F8" s="2">
        <v>95.238587727419301</v>
      </c>
      <c r="G8" s="5">
        <v>-0.275536724865729</v>
      </c>
      <c r="H8" s="5">
        <v>1.6650294076404399</v>
      </c>
      <c r="I8" s="13">
        <v>2.2596474652523999</v>
      </c>
      <c r="J8" s="14">
        <v>0.32309020166465902</v>
      </c>
      <c r="K8" s="5">
        <v>0.52506878699807302</v>
      </c>
    </row>
    <row r="9" spans="1:13" x14ac:dyDescent="0.25">
      <c r="A9" s="1" t="s">
        <v>12</v>
      </c>
      <c r="B9" s="7">
        <v>26</v>
      </c>
      <c r="C9" s="2">
        <v>3.8461538461538498E-2</v>
      </c>
      <c r="D9" s="2">
        <v>0.19611613513818399</v>
      </c>
      <c r="E9" s="2">
        <v>0</v>
      </c>
      <c r="F9" s="2">
        <v>1</v>
      </c>
      <c r="G9" s="5">
        <v>4.8000000000000096</v>
      </c>
      <c r="H9" s="5">
        <v>24.04</v>
      </c>
      <c r="I9" s="13">
        <v>579.41173333333404</v>
      </c>
      <c r="J9" s="14">
        <v>0</v>
      </c>
      <c r="K9" s="5">
        <v>0.52320680957258203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/>
  </sheetViews>
  <sheetFormatPr defaultRowHeight="14.4" x14ac:dyDescent="0.3"/>
  <cols>
    <col min="1" max="1" width="29.109375" bestFit="1" customWidth="1"/>
    <col min="2" max="2" width="8.44140625" bestFit="1" customWidth="1"/>
    <col min="3" max="3" width="11.88671875" bestFit="1" customWidth="1"/>
    <col min="4" max="4" width="10" bestFit="1" customWidth="1"/>
    <col min="5" max="5" width="29.109375" bestFit="1" customWidth="1"/>
    <col min="6" max="6" width="21.109375" bestFit="1" customWidth="1"/>
    <col min="7" max="7" width="14.6640625" bestFit="1" customWidth="1"/>
    <col min="8" max="8" width="9.88671875" bestFit="1" customWidth="1"/>
  </cols>
  <sheetData>
    <row r="1" spans="1:8" x14ac:dyDescent="0.3">
      <c r="A1" s="60" t="s">
        <v>120</v>
      </c>
    </row>
    <row r="2" spans="1:8" x14ac:dyDescent="0.25">
      <c r="A2" s="4"/>
      <c r="B2" s="4" t="s">
        <v>68</v>
      </c>
      <c r="C2" s="4" t="s">
        <v>7</v>
      </c>
      <c r="D2" s="4" t="s">
        <v>8</v>
      </c>
      <c r="E2" s="4" t="s">
        <v>9</v>
      </c>
      <c r="F2" s="4" t="s">
        <v>10</v>
      </c>
      <c r="G2" s="4" t="s">
        <v>11</v>
      </c>
      <c r="H2" s="4" t="s">
        <v>12</v>
      </c>
    </row>
    <row r="3" spans="1:8" x14ac:dyDescent="0.25">
      <c r="A3" s="12" t="s">
        <v>68</v>
      </c>
      <c r="B3" s="5">
        <v>1</v>
      </c>
      <c r="C3" s="5">
        <v>0.38828547909872102</v>
      </c>
      <c r="D3" s="5">
        <v>0.37356827360046702</v>
      </c>
      <c r="E3" s="5">
        <v>-3.5554074603948597E-2</v>
      </c>
      <c r="F3" s="5">
        <v>0.31109245217255499</v>
      </c>
      <c r="G3" s="5">
        <v>0.52506878699807302</v>
      </c>
      <c r="H3" s="5">
        <v>0.52320680957258203</v>
      </c>
    </row>
    <row r="4" spans="1:8" x14ac:dyDescent="0.25">
      <c r="A4" s="12" t="s">
        <v>7</v>
      </c>
      <c r="B4" s="5">
        <v>0.38828547909872102</v>
      </c>
      <c r="C4" s="5">
        <v>1</v>
      </c>
      <c r="D4" s="5">
        <v>-6.6353689709953798E-2</v>
      </c>
      <c r="E4" s="5">
        <v>0.15671862126754799</v>
      </c>
      <c r="F4" s="5">
        <v>0.11334646087715999</v>
      </c>
      <c r="G4" s="5">
        <v>0.15267310587220001</v>
      </c>
      <c r="H4" s="5">
        <v>0.123222633309098</v>
      </c>
    </row>
    <row r="5" spans="1:8" x14ac:dyDescent="0.25">
      <c r="A5" s="12" t="s">
        <v>8</v>
      </c>
      <c r="B5" s="5">
        <v>0.37356827360046702</v>
      </c>
      <c r="C5" s="5">
        <v>-6.6353689709953798E-2</v>
      </c>
      <c r="D5" s="5">
        <v>1</v>
      </c>
      <c r="E5" s="5">
        <v>0.14291044229449501</v>
      </c>
      <c r="F5" s="5">
        <v>0.155362948965861</v>
      </c>
      <c r="G5" s="5">
        <v>0.250383915019601</v>
      </c>
      <c r="H5" s="5">
        <v>0.160768780740148</v>
      </c>
    </row>
    <row r="6" spans="1:8" x14ac:dyDescent="0.25">
      <c r="A6" s="12" t="s">
        <v>9</v>
      </c>
      <c r="B6" s="5">
        <v>-3.5554074603948597E-2</v>
      </c>
      <c r="C6" s="5">
        <v>0.15671862126754799</v>
      </c>
      <c r="D6" s="5">
        <v>0.14291044229449501</v>
      </c>
      <c r="E6" s="5">
        <v>1</v>
      </c>
      <c r="F6" s="5">
        <v>0.74292170584037798</v>
      </c>
      <c r="G6" s="5">
        <v>0.75417959485674302</v>
      </c>
      <c r="H6" s="5">
        <v>-0.13375446223505899</v>
      </c>
    </row>
    <row r="7" spans="1:8" x14ac:dyDescent="0.25">
      <c r="A7" s="12" t="s">
        <v>10</v>
      </c>
      <c r="B7" s="5">
        <v>0.31109245217255499</v>
      </c>
      <c r="C7" s="5">
        <v>0.11334646087715999</v>
      </c>
      <c r="D7" s="5">
        <v>0.155362948965861</v>
      </c>
      <c r="E7" s="5">
        <v>0.74292170584037798</v>
      </c>
      <c r="F7" s="5">
        <v>1</v>
      </c>
      <c r="G7" s="5">
        <v>0.88427953281745397</v>
      </c>
      <c r="H7" s="5">
        <v>6.2594826932997505E-2</v>
      </c>
    </row>
    <row r="8" spans="1:8" x14ac:dyDescent="0.25">
      <c r="A8" s="12" t="s">
        <v>11</v>
      </c>
      <c r="B8" s="5">
        <v>0.52506878699807302</v>
      </c>
      <c r="C8" s="5">
        <v>0.15267310587220001</v>
      </c>
      <c r="D8" s="5">
        <v>0.250383915019601</v>
      </c>
      <c r="E8" s="5">
        <v>0.75417959485674302</v>
      </c>
      <c r="F8" s="5">
        <v>0.88427953281745397</v>
      </c>
      <c r="G8" s="5">
        <v>1</v>
      </c>
      <c r="H8" s="5">
        <v>9.3872637710767606E-2</v>
      </c>
    </row>
    <row r="9" spans="1:8" x14ac:dyDescent="0.25">
      <c r="A9" s="12" t="s">
        <v>12</v>
      </c>
      <c r="B9" s="5">
        <v>0.52320680957258203</v>
      </c>
      <c r="C9" s="5">
        <v>0.123222633309098</v>
      </c>
      <c r="D9" s="5">
        <v>0.160768780740148</v>
      </c>
      <c r="E9" s="5">
        <v>-0.13375446223505899</v>
      </c>
      <c r="F9" s="5">
        <v>6.2594826932997505E-2</v>
      </c>
      <c r="G9" s="5">
        <v>9.3872637710767606E-2</v>
      </c>
      <c r="H9" s="5">
        <v>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workbookViewId="0"/>
  </sheetViews>
  <sheetFormatPr defaultRowHeight="14.4" x14ac:dyDescent="0.3"/>
  <cols>
    <col min="1" max="1" width="47.109375" bestFit="1" customWidth="1"/>
    <col min="2" max="2" width="10.88671875" bestFit="1" customWidth="1"/>
    <col min="3" max="3" width="6.33203125" bestFit="1" customWidth="1"/>
    <col min="4" max="4" width="7.33203125" bestFit="1" customWidth="1"/>
    <col min="5" max="5" width="8" bestFit="1" customWidth="1"/>
    <col min="6" max="6" width="5.5546875" bestFit="1" customWidth="1"/>
    <col min="7" max="7" width="13.6640625" bestFit="1" customWidth="1"/>
    <col min="9" max="9" width="11.6640625" bestFit="1" customWidth="1"/>
  </cols>
  <sheetData>
    <row r="1" spans="1:9" x14ac:dyDescent="0.3">
      <c r="A1" s="60" t="s">
        <v>121</v>
      </c>
    </row>
    <row r="2" spans="1:9" x14ac:dyDescent="0.25">
      <c r="A2" s="4" t="s">
        <v>14</v>
      </c>
      <c r="B2" s="4" t="s">
        <v>15</v>
      </c>
      <c r="C2" s="4" t="s">
        <v>58</v>
      </c>
      <c r="D2" s="4" t="s">
        <v>59</v>
      </c>
      <c r="E2" s="4" t="s">
        <v>60</v>
      </c>
      <c r="F2" s="4" t="s">
        <v>18</v>
      </c>
      <c r="G2" s="4" t="s">
        <v>19</v>
      </c>
      <c r="I2" s="25" t="s">
        <v>80</v>
      </c>
    </row>
    <row r="3" spans="1:9" x14ac:dyDescent="0.25">
      <c r="A3" s="1" t="s">
        <v>6</v>
      </c>
      <c r="B3" s="9">
        <v>-2.1849302314195538</v>
      </c>
      <c r="C3" s="5">
        <v>0.7452233799309278</v>
      </c>
      <c r="D3" s="5">
        <v>-2.9319131555186413</v>
      </c>
      <c r="E3" s="6">
        <v>8.5563984949438721E-3</v>
      </c>
      <c r="F3" s="1"/>
      <c r="G3" s="1" t="s">
        <v>61</v>
      </c>
      <c r="I3" s="24">
        <f>B3/[1]Coef!B2-1</f>
        <v>0.12206160826652646</v>
      </c>
    </row>
    <row r="4" spans="1:9" x14ac:dyDescent="0.25">
      <c r="A4" s="1" t="s">
        <v>62</v>
      </c>
      <c r="B4" s="9">
        <v>5.1189643864306432E-2</v>
      </c>
      <c r="C4" s="5">
        <v>7.9210183594454007E-3</v>
      </c>
      <c r="D4" s="5">
        <v>6.4625079177181117</v>
      </c>
      <c r="E4" s="6">
        <v>3.3089255224689558E-6</v>
      </c>
      <c r="F4" s="1"/>
      <c r="G4" s="1"/>
      <c r="I4" s="24">
        <f>B4/[1]Coef!B3-1</f>
        <v>6.6111896621153798E-2</v>
      </c>
    </row>
    <row r="5" spans="1:9" x14ac:dyDescent="0.25">
      <c r="A5" s="1" t="s">
        <v>63</v>
      </c>
      <c r="B5" s="9">
        <v>1.3502608747375654E-3</v>
      </c>
      <c r="C5" s="5">
        <v>3.6524798712711483E-4</v>
      </c>
      <c r="D5" s="5">
        <v>3.6968331717804732</v>
      </c>
      <c r="E5" s="6">
        <v>1.53103811439575E-3</v>
      </c>
      <c r="F5" s="1"/>
      <c r="G5" s="1"/>
      <c r="I5" s="24">
        <f>B5/[1]Coef!B4-1</f>
        <v>7.8794945111100967E-2</v>
      </c>
    </row>
    <row r="6" spans="1:9" x14ac:dyDescent="0.25">
      <c r="A6" s="1" t="s">
        <v>64</v>
      </c>
      <c r="B6" s="9">
        <v>-0.85580204652087577</v>
      </c>
      <c r="C6" s="5">
        <v>8.530726056732181E-2</v>
      </c>
      <c r="D6" s="5">
        <v>-10.031995410818563</v>
      </c>
      <c r="E6" s="6">
        <v>3.4489784996997352E-9</v>
      </c>
      <c r="F6" s="1"/>
      <c r="G6" s="1"/>
      <c r="I6" s="24">
        <f>B6/[1]Coef!B5-1</f>
        <v>1.2174635510247445E-2</v>
      </c>
    </row>
    <row r="7" spans="1:9" x14ac:dyDescent="0.25">
      <c r="A7" s="1" t="s">
        <v>65</v>
      </c>
      <c r="B7" s="9">
        <v>-9.4173420460600429E-4</v>
      </c>
      <c r="C7" s="5">
        <v>3.7143595977737822E-4</v>
      </c>
      <c r="D7" s="5">
        <v>-2.5353878099752025</v>
      </c>
      <c r="E7" s="6">
        <v>2.0173176904388069E-2</v>
      </c>
      <c r="F7" s="1"/>
      <c r="G7" s="1"/>
      <c r="I7" s="24">
        <f>B7/[1]Coef!B6-1</f>
        <v>-0.29334581077052757</v>
      </c>
    </row>
    <row r="8" spans="1:9" x14ac:dyDescent="0.25">
      <c r="A8" s="1" t="s">
        <v>66</v>
      </c>
      <c r="B8" s="9">
        <v>2.5358957677735394E-2</v>
      </c>
      <c r="C8" s="5">
        <v>2.3437396016164997E-3</v>
      </c>
      <c r="D8" s="5">
        <v>10.819869946407476</v>
      </c>
      <c r="E8" s="6">
        <v>8.6226444130025297E-10</v>
      </c>
      <c r="F8" s="1"/>
      <c r="G8" s="1"/>
      <c r="I8" s="24">
        <f>B8/[1]Coef!B7-1</f>
        <v>-6.4458651498065511E-2</v>
      </c>
    </row>
    <row r="9" spans="1:9" x14ac:dyDescent="0.25">
      <c r="A9" s="1" t="s">
        <v>67</v>
      </c>
      <c r="B9" s="9">
        <v>0.21757391698776676</v>
      </c>
      <c r="C9" s="5">
        <v>5.1822261840353732E-2</v>
      </c>
      <c r="D9" s="5">
        <v>4.1984643136194233</v>
      </c>
      <c r="E9" s="6">
        <v>4.8695528761398673E-4</v>
      </c>
      <c r="F9" s="1"/>
      <c r="G9" s="1"/>
      <c r="I9" s="24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/>
  </sheetViews>
  <sheetFormatPr defaultRowHeight="14.4" x14ac:dyDescent="0.3"/>
  <cols>
    <col min="1" max="1" width="23.88671875" bestFit="1" customWidth="1"/>
    <col min="2" max="2" width="14.44140625" bestFit="1" customWidth="1"/>
    <col min="4" max="4" width="27" bestFit="1" customWidth="1"/>
    <col min="5" max="5" width="12.5546875" bestFit="1" customWidth="1"/>
  </cols>
  <sheetData>
    <row r="1" spans="1:5" x14ac:dyDescent="0.3">
      <c r="A1" s="60" t="s">
        <v>122</v>
      </c>
    </row>
    <row r="2" spans="1:5" ht="15" x14ac:dyDescent="0.25">
      <c r="A2" s="3" t="s">
        <v>23</v>
      </c>
      <c r="D2" s="3" t="s">
        <v>24</v>
      </c>
    </row>
    <row r="3" spans="1:5" ht="15" x14ac:dyDescent="0.25">
      <c r="A3" t="s">
        <v>25</v>
      </c>
      <c r="B3" s="7">
        <v>1</v>
      </c>
      <c r="D3" t="s">
        <v>26</v>
      </c>
      <c r="E3" s="7">
        <v>0</v>
      </c>
    </row>
    <row r="4" spans="1:5" ht="15" x14ac:dyDescent="0.25">
      <c r="A4" t="s">
        <v>27</v>
      </c>
      <c r="B4" s="7">
        <v>26</v>
      </c>
      <c r="D4" t="s">
        <v>28</v>
      </c>
      <c r="E4" s="8">
        <v>0</v>
      </c>
    </row>
    <row r="5" spans="1:5" ht="15" x14ac:dyDescent="0.25">
      <c r="A5" t="s">
        <v>29</v>
      </c>
      <c r="B5" s="7">
        <v>19</v>
      </c>
      <c r="D5" t="s">
        <v>30</v>
      </c>
      <c r="E5" s="6">
        <v>0</v>
      </c>
    </row>
    <row r="6" spans="1:5" ht="15" x14ac:dyDescent="0.25">
      <c r="A6" t="s">
        <v>31</v>
      </c>
      <c r="B6" s="5">
        <v>0.95071447461314773</v>
      </c>
      <c r="D6" t="s">
        <v>32</v>
      </c>
      <c r="E6" s="8">
        <v>0</v>
      </c>
    </row>
    <row r="7" spans="1:5" ht="15" x14ac:dyDescent="0.25">
      <c r="A7" t="s">
        <v>33</v>
      </c>
      <c r="B7" s="5">
        <v>0.93515062449098385</v>
      </c>
      <c r="D7" t="s">
        <v>34</v>
      </c>
      <c r="E7" s="6">
        <v>0</v>
      </c>
    </row>
    <row r="8" spans="1:5" ht="15" x14ac:dyDescent="0.25">
      <c r="A8" t="s">
        <v>35</v>
      </c>
      <c r="B8" s="2">
        <v>-5.8906359203512979</v>
      </c>
      <c r="D8" t="s">
        <v>36</v>
      </c>
      <c r="E8" s="8">
        <v>0</v>
      </c>
    </row>
    <row r="9" spans="1:5" ht="15" x14ac:dyDescent="0.25">
      <c r="A9" t="s">
        <v>37</v>
      </c>
      <c r="B9" s="2">
        <v>-5.5519176216532067</v>
      </c>
      <c r="D9" t="s">
        <v>38</v>
      </c>
      <c r="E9" s="9">
        <v>0</v>
      </c>
    </row>
    <row r="10" spans="1:5" ht="15" x14ac:dyDescent="0.25">
      <c r="A10" t="s">
        <v>39</v>
      </c>
      <c r="B10" s="5">
        <v>61.084787321311474</v>
      </c>
      <c r="D10" t="s">
        <v>40</v>
      </c>
      <c r="E10" s="6">
        <v>0</v>
      </c>
    </row>
    <row r="11" spans="1:5" ht="15" x14ac:dyDescent="0.25">
      <c r="A11" t="s">
        <v>41</v>
      </c>
      <c r="B11" s="9">
        <v>2.1374092383161236E-11</v>
      </c>
      <c r="D11" t="s">
        <v>42</v>
      </c>
      <c r="E11" s="6">
        <v>0</v>
      </c>
    </row>
    <row r="12" spans="1:5" ht="15" x14ac:dyDescent="0.25">
      <c r="A12" t="s">
        <v>43</v>
      </c>
      <c r="B12" s="8">
        <v>46.685865093566875</v>
      </c>
      <c r="D12" t="s">
        <v>44</v>
      </c>
      <c r="E12" s="6">
        <v>0</v>
      </c>
    </row>
    <row r="13" spans="1:5" ht="15" x14ac:dyDescent="0.25">
      <c r="A13" t="s">
        <v>45</v>
      </c>
      <c r="B13" s="10">
        <v>0.8094359956085464</v>
      </c>
    </row>
    <row r="14" spans="1:5" ht="15" x14ac:dyDescent="0.25">
      <c r="A14" t="s">
        <v>46</v>
      </c>
      <c r="B14" s="10">
        <v>4.1961576662467436E-2</v>
      </c>
    </row>
    <row r="15" spans="1:5" ht="15" x14ac:dyDescent="0.25">
      <c r="A15" t="s">
        <v>47</v>
      </c>
      <c r="B15" s="8">
        <v>2.2085040348667072E-3</v>
      </c>
    </row>
    <row r="16" spans="1:5" ht="15" x14ac:dyDescent="0.25">
      <c r="A16" t="s">
        <v>48</v>
      </c>
      <c r="B16" s="8">
        <v>4.6994723478989718E-2</v>
      </c>
    </row>
    <row r="17" spans="1:2" ht="15" x14ac:dyDescent="0.25">
      <c r="A17" t="s">
        <v>28</v>
      </c>
      <c r="B17" s="8">
        <v>3.4573026688280301E-2</v>
      </c>
    </row>
    <row r="18" spans="1:2" ht="15" x14ac:dyDescent="0.25">
      <c r="A18" t="s">
        <v>30</v>
      </c>
      <c r="B18" s="6">
        <v>7.418371787531043E-3</v>
      </c>
    </row>
    <row r="19" spans="1:2" ht="15" x14ac:dyDescent="0.25">
      <c r="A19" t="s">
        <v>49</v>
      </c>
      <c r="B19" s="5">
        <v>2.1141911830783839</v>
      </c>
    </row>
    <row r="20" spans="1:2" ht="15" x14ac:dyDescent="0.25">
      <c r="A20" t="s">
        <v>50</v>
      </c>
      <c r="B20" s="1" t="s">
        <v>51</v>
      </c>
    </row>
    <row r="21" spans="1:2" ht="15" x14ac:dyDescent="0.25">
      <c r="A21" t="s">
        <v>52</v>
      </c>
      <c r="B21" s="11">
        <v>7.1998480574471717</v>
      </c>
    </row>
    <row r="22" spans="1:2" ht="15" x14ac:dyDescent="0.25">
      <c r="A22" t="s">
        <v>53</v>
      </c>
      <c r="B22" s="9">
        <v>0.20619669378884781</v>
      </c>
    </row>
    <row r="23" spans="1:2" ht="15" x14ac:dyDescent="0.25">
      <c r="A23" t="s">
        <v>54</v>
      </c>
      <c r="B23" s="5">
        <v>-0.29282788049971009</v>
      </c>
    </row>
    <row r="24" spans="1:2" ht="15" x14ac:dyDescent="0.25">
      <c r="A24" t="s">
        <v>55</v>
      </c>
      <c r="B24" s="5">
        <v>2.0641978798097713</v>
      </c>
    </row>
    <row r="25" spans="1:2" ht="15" x14ac:dyDescent="0.25">
      <c r="A25" t="s">
        <v>56</v>
      </c>
      <c r="B25" s="5">
        <v>1.3202781350896986</v>
      </c>
    </row>
    <row r="26" spans="1:2" ht="15" x14ac:dyDescent="0.25">
      <c r="A26" t="s">
        <v>57</v>
      </c>
      <c r="B26" s="9">
        <v>0.5167794622432238</v>
      </c>
    </row>
    <row r="31" spans="1:2" ht="15.75" x14ac:dyDescent="0.3">
      <c r="B31" s="22" t="s">
        <v>77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workbookViewId="0"/>
  </sheetViews>
  <sheetFormatPr defaultRowHeight="14.4" x14ac:dyDescent="0.3"/>
  <cols>
    <col min="1" max="1" width="5" bestFit="1" customWidth="1"/>
    <col min="2" max="3" width="13.6640625" bestFit="1" customWidth="1"/>
    <col min="4" max="4" width="14.44140625" bestFit="1" customWidth="1"/>
    <col min="5" max="5" width="7.44140625" bestFit="1" customWidth="1"/>
    <col min="6" max="6" width="8.6640625" bestFit="1" customWidth="1"/>
  </cols>
  <sheetData>
    <row r="1" spans="1:6" x14ac:dyDescent="0.3">
      <c r="A1" s="60" t="s">
        <v>123</v>
      </c>
    </row>
    <row r="2" spans="1:6" ht="15" x14ac:dyDescent="0.25">
      <c r="A2" s="4" t="s">
        <v>0</v>
      </c>
      <c r="B2" s="4" t="s">
        <v>1</v>
      </c>
      <c r="C2" s="4" t="s">
        <v>2</v>
      </c>
      <c r="D2" s="4" t="s">
        <v>20</v>
      </c>
      <c r="E2" s="4" t="s">
        <v>21</v>
      </c>
      <c r="F2" s="4" t="s">
        <v>22</v>
      </c>
    </row>
    <row r="3" spans="1:6" ht="15" x14ac:dyDescent="0.25">
      <c r="A3" s="1">
        <v>1991</v>
      </c>
      <c r="B3" s="2">
        <v>4.3772495016719102</v>
      </c>
      <c r="C3" s="2">
        <v>4.4578573321472703</v>
      </c>
      <c r="D3" s="2">
        <v>-8.0607830475366293E-2</v>
      </c>
      <c r="E3" s="6">
        <v>-1.8415178400175199E-2</v>
      </c>
      <c r="F3" s="5">
        <v>-1.7152527881434201</v>
      </c>
    </row>
    <row r="4" spans="1:6" ht="15" x14ac:dyDescent="0.25">
      <c r="A4" s="1">
        <v>1992</v>
      </c>
      <c r="B4" s="2">
        <v>4.4681305128295499</v>
      </c>
      <c r="C4" s="2">
        <v>4.4301249188812601</v>
      </c>
      <c r="D4" s="2">
        <v>3.8005593948287099E-2</v>
      </c>
      <c r="E4" s="6">
        <v>8.5059274430681706E-3</v>
      </c>
      <c r="F4" s="5">
        <v>0.80872045061140796</v>
      </c>
    </row>
    <row r="5" spans="1:6" ht="15" x14ac:dyDescent="0.25">
      <c r="A5" s="1">
        <v>1993</v>
      </c>
      <c r="B5" s="2">
        <v>4.5491468251342102</v>
      </c>
      <c r="C5" s="2">
        <v>4.5170440405048202</v>
      </c>
      <c r="D5" s="2">
        <v>3.21027846293944E-2</v>
      </c>
      <c r="E5" s="6">
        <v>7.0568803038023103E-3</v>
      </c>
      <c r="F5" s="5">
        <v>0.68311466166508805</v>
      </c>
    </row>
    <row r="6" spans="1:6" ht="15" x14ac:dyDescent="0.25">
      <c r="A6" s="1">
        <v>1994</v>
      </c>
      <c r="B6" s="2">
        <v>4.4354681607081599</v>
      </c>
      <c r="C6" s="2">
        <v>4.42434060988057</v>
      </c>
      <c r="D6" s="2">
        <v>1.11275508275925E-2</v>
      </c>
      <c r="E6" s="6">
        <v>2.50876579977883E-3</v>
      </c>
      <c r="F6" s="5">
        <v>0.236782983361258</v>
      </c>
    </row>
    <row r="7" spans="1:6" ht="15" x14ac:dyDescent="0.25">
      <c r="A7" s="1">
        <v>1995</v>
      </c>
      <c r="B7" s="2">
        <v>4.5325092094808603</v>
      </c>
      <c r="C7" s="2">
        <v>4.5795077331393399</v>
      </c>
      <c r="D7" s="2">
        <v>-4.69985236584805E-2</v>
      </c>
      <c r="E7" s="6">
        <v>-1.03692064343016E-2</v>
      </c>
      <c r="F7" s="5">
        <v>-1.0000808639610901</v>
      </c>
    </row>
    <row r="8" spans="1:6" ht="15" x14ac:dyDescent="0.25">
      <c r="A8" s="1">
        <v>1996</v>
      </c>
      <c r="B8" s="2">
        <v>4.5241180213517502</v>
      </c>
      <c r="C8" s="2">
        <v>4.5005775287496199</v>
      </c>
      <c r="D8" s="2">
        <v>2.3540492602132101E-2</v>
      </c>
      <c r="E8" s="6">
        <v>5.2033330012682798E-3</v>
      </c>
      <c r="F8" s="5">
        <v>0.50091778096442097</v>
      </c>
    </row>
    <row r="9" spans="1:6" ht="15" x14ac:dyDescent="0.25">
      <c r="A9" s="1">
        <v>1997</v>
      </c>
      <c r="B9" s="2">
        <v>4.5949536710778096</v>
      </c>
      <c r="C9" s="2">
        <v>4.61678396275755</v>
      </c>
      <c r="D9" s="2">
        <v>-2.1830291679734201E-2</v>
      </c>
      <c r="E9" s="6">
        <v>-4.7509274831520898E-3</v>
      </c>
      <c r="F9" s="5">
        <v>-0.46452644177157398</v>
      </c>
    </row>
    <row r="10" spans="1:6" ht="15" x14ac:dyDescent="0.25">
      <c r="A10" s="1">
        <v>1998</v>
      </c>
      <c r="B10" s="2">
        <v>4.8626942768789103</v>
      </c>
      <c r="C10" s="2">
        <v>4.8261198879201102</v>
      </c>
      <c r="D10" s="2">
        <v>3.65743889588011E-2</v>
      </c>
      <c r="E10" s="6">
        <v>7.5214247238829298E-3</v>
      </c>
      <c r="F10" s="5">
        <v>0.778265861595135</v>
      </c>
    </row>
    <row r="11" spans="1:6" ht="15" x14ac:dyDescent="0.25">
      <c r="A11" s="1">
        <v>1999</v>
      </c>
      <c r="B11" s="2">
        <v>4.6898179521740602</v>
      </c>
      <c r="C11" s="2">
        <v>4.7047928024221699</v>
      </c>
      <c r="D11" s="2">
        <v>-1.49748502481071E-2</v>
      </c>
      <c r="E11" s="6">
        <v>-3.1930557648117601E-3</v>
      </c>
      <c r="F11" s="5">
        <v>-0.31864960871196502</v>
      </c>
    </row>
    <row r="12" spans="1:6" ht="15" x14ac:dyDescent="0.25">
      <c r="A12" s="1">
        <v>2000</v>
      </c>
      <c r="B12" s="2">
        <v>4.6274373322387197</v>
      </c>
      <c r="C12" s="2">
        <v>4.6653515301407698</v>
      </c>
      <c r="D12" s="2">
        <v>-3.7914197902042999E-2</v>
      </c>
      <c r="E12" s="6">
        <v>-8.1933465933509107E-3</v>
      </c>
      <c r="F12" s="5">
        <v>-0.80677563554541498</v>
      </c>
    </row>
    <row r="13" spans="1:6" ht="15" x14ac:dyDescent="0.25">
      <c r="A13" s="1">
        <v>2001</v>
      </c>
      <c r="B13" s="2">
        <v>4.7656060160884302</v>
      </c>
      <c r="C13" s="2">
        <v>4.7475999043552104</v>
      </c>
      <c r="D13" s="2">
        <v>1.80061117332251E-2</v>
      </c>
      <c r="E13" s="6">
        <v>3.7783466934608999E-3</v>
      </c>
      <c r="F13" s="5">
        <v>0.38315177535357198</v>
      </c>
    </row>
    <row r="14" spans="1:6" ht="15" x14ac:dyDescent="0.25">
      <c r="A14" s="1">
        <v>2002</v>
      </c>
      <c r="B14" s="2">
        <v>4.7810782837822101</v>
      </c>
      <c r="C14" s="2">
        <v>4.8039099410127903</v>
      </c>
      <c r="D14" s="2">
        <v>-2.2831657230576698E-2</v>
      </c>
      <c r="E14" s="6">
        <v>-4.7754200779400397E-3</v>
      </c>
      <c r="F14" s="5">
        <v>-0.48583448396678403</v>
      </c>
    </row>
    <row r="15" spans="1:6" ht="15" x14ac:dyDescent="0.25">
      <c r="A15" s="1">
        <v>2003</v>
      </c>
      <c r="B15" s="2">
        <v>4.7770089563655498</v>
      </c>
      <c r="C15" s="2">
        <v>4.72418747588753</v>
      </c>
      <c r="D15" s="2">
        <v>5.2821480478016297E-2</v>
      </c>
      <c r="E15" s="6">
        <v>1.1057438024609401E-2</v>
      </c>
      <c r="F15" s="5">
        <v>1.1239874727985499</v>
      </c>
    </row>
    <row r="16" spans="1:6" ht="15" x14ac:dyDescent="0.25">
      <c r="A16" s="1">
        <v>2004</v>
      </c>
      <c r="B16" s="2">
        <v>4.8632868788898698</v>
      </c>
      <c r="C16" s="2">
        <v>4.8313839732692498</v>
      </c>
      <c r="D16" s="2">
        <v>3.19029056206208E-2</v>
      </c>
      <c r="E16" s="6">
        <v>6.5599472980099396E-3</v>
      </c>
      <c r="F16" s="5">
        <v>0.678861439303582</v>
      </c>
    </row>
    <row r="17" spans="1:6" ht="15" x14ac:dyDescent="0.25">
      <c r="A17" s="1">
        <v>2005</v>
      </c>
      <c r="B17" s="2">
        <v>5.1738876436575598</v>
      </c>
      <c r="C17" s="2">
        <v>5.1738876436615797</v>
      </c>
      <c r="D17" s="2">
        <v>-4.0172309923036697E-12</v>
      </c>
      <c r="E17" s="6">
        <v>-7.7644341527752601E-13</v>
      </c>
      <c r="F17" s="5">
        <v>-8.5482596660020294E-11</v>
      </c>
    </row>
    <row r="18" spans="1:6" ht="15" x14ac:dyDescent="0.25">
      <c r="A18" s="1">
        <v>2006</v>
      </c>
      <c r="B18" s="2">
        <v>4.9481099315408299</v>
      </c>
      <c r="C18" s="2">
        <v>4.9462512646693</v>
      </c>
      <c r="D18" s="2">
        <v>1.8586668715236999E-3</v>
      </c>
      <c r="E18" s="6">
        <v>3.7563168507553999E-4</v>
      </c>
      <c r="F18" s="5">
        <v>3.9550543846792997E-2</v>
      </c>
    </row>
    <row r="19" spans="1:6" ht="15" x14ac:dyDescent="0.25">
      <c r="A19" s="1">
        <v>2007</v>
      </c>
      <c r="B19" s="2">
        <v>4.8841462655251</v>
      </c>
      <c r="C19" s="2">
        <v>4.9360292302927098</v>
      </c>
      <c r="D19" s="2">
        <v>-5.1882964767611603E-2</v>
      </c>
      <c r="E19" s="6">
        <v>-1.06227295308146E-2</v>
      </c>
      <c r="F19" s="5">
        <v>-1.10401681139388</v>
      </c>
    </row>
    <row r="20" spans="1:6" ht="15" x14ac:dyDescent="0.25">
      <c r="A20" s="1">
        <v>2008</v>
      </c>
      <c r="B20" s="2">
        <v>4.6699026327518496</v>
      </c>
      <c r="C20" s="2">
        <v>4.6942336566092102</v>
      </c>
      <c r="D20" s="2">
        <v>-2.4331023857358001E-2</v>
      </c>
      <c r="E20" s="6">
        <v>-5.2101779781691801E-3</v>
      </c>
      <c r="F20" s="5">
        <v>-0.51773948341744802</v>
      </c>
    </row>
    <row r="21" spans="1:6" ht="15" x14ac:dyDescent="0.25">
      <c r="A21" s="1">
        <v>2009</v>
      </c>
      <c r="B21" s="2">
        <v>4.9679191801277502</v>
      </c>
      <c r="C21" s="2">
        <v>4.91207233484554</v>
      </c>
      <c r="D21" s="2">
        <v>5.5846845282204099E-2</v>
      </c>
      <c r="E21" s="6">
        <v>1.12414963402782E-2</v>
      </c>
      <c r="F21" s="5">
        <v>1.1883641640571001</v>
      </c>
    </row>
    <row r="22" spans="1:6" ht="15" x14ac:dyDescent="0.25">
      <c r="A22" s="1">
        <v>2010</v>
      </c>
      <c r="B22" s="2">
        <v>4.8721578664319498</v>
      </c>
      <c r="C22" s="2">
        <v>4.8558555937727599</v>
      </c>
      <c r="D22" s="2">
        <v>1.6302272659189002E-2</v>
      </c>
      <c r="E22" s="6">
        <v>3.3460066578523602E-3</v>
      </c>
      <c r="F22" s="5">
        <v>0.34689580983442603</v>
      </c>
    </row>
    <row r="23" spans="1:6" ht="15" x14ac:dyDescent="0.25">
      <c r="A23" s="1">
        <v>2011</v>
      </c>
      <c r="B23" s="2">
        <v>4.6952681505235301</v>
      </c>
      <c r="C23" s="2">
        <v>4.7662113688968502</v>
      </c>
      <c r="D23" s="2">
        <v>-7.0943218373318295E-2</v>
      </c>
      <c r="E23" s="6">
        <v>-1.5109513684624799E-2</v>
      </c>
      <c r="F23" s="5">
        <v>-1.5095996554812201</v>
      </c>
    </row>
    <row r="24" spans="1:6" ht="15" x14ac:dyDescent="0.25">
      <c r="A24" s="1">
        <v>2012</v>
      </c>
      <c r="B24" s="2">
        <v>4.6241641713803698</v>
      </c>
      <c r="C24" s="2">
        <v>4.601147043808</v>
      </c>
      <c r="D24" s="2">
        <v>2.30171275723761E-2</v>
      </c>
      <c r="E24" s="6">
        <v>4.9775757778740704E-3</v>
      </c>
      <c r="F24" s="5">
        <v>0.48978110452477702</v>
      </c>
    </row>
    <row r="25" spans="1:6" ht="15" x14ac:dyDescent="0.25">
      <c r="A25" s="1">
        <v>2013</v>
      </c>
      <c r="B25" s="2">
        <v>4.6100728175771604</v>
      </c>
      <c r="C25" s="2">
        <v>4.5691542485115599</v>
      </c>
      <c r="D25" s="2">
        <v>4.0918569065594199E-2</v>
      </c>
      <c r="E25" s="6">
        <v>8.8759051504742094E-3</v>
      </c>
      <c r="F25" s="5">
        <v>0.87070560344690595</v>
      </c>
    </row>
    <row r="26" spans="1:6" ht="15" x14ac:dyDescent="0.25">
      <c r="A26" s="1">
        <v>2014</v>
      </c>
      <c r="B26" s="2">
        <v>4.65954453789222</v>
      </c>
      <c r="C26" s="2">
        <v>4.5921199812457596</v>
      </c>
      <c r="D26" s="2">
        <v>6.7424556646463102E-2</v>
      </c>
      <c r="E26" s="6">
        <v>1.44702032780575E-2</v>
      </c>
      <c r="F26" s="5">
        <v>1.4347261065725201</v>
      </c>
    </row>
    <row r="27" spans="1:6" ht="15" x14ac:dyDescent="0.25">
      <c r="A27" s="1">
        <v>2015</v>
      </c>
      <c r="B27" s="2">
        <v>4.5678171977160202</v>
      </c>
      <c r="C27" s="2">
        <v>4.6228583147948203</v>
      </c>
      <c r="D27" s="2">
        <v>-5.5041117078798302E-2</v>
      </c>
      <c r="E27" s="6">
        <v>-1.20497635295738E-2</v>
      </c>
      <c r="F27" s="5">
        <v>-1.1712190859768801</v>
      </c>
    </row>
    <row r="28" spans="1:6" ht="15" x14ac:dyDescent="0.25">
      <c r="A28" s="1">
        <v>2016</v>
      </c>
      <c r="B28" s="2">
        <v>4.6913338491677203</v>
      </c>
      <c r="C28" s="2">
        <v>4.7134275208921803</v>
      </c>
      <c r="D28" s="2">
        <v>-2.2093671724457298E-2</v>
      </c>
      <c r="E28" s="6">
        <v>-4.7094648206238597E-3</v>
      </c>
      <c r="F28" s="5">
        <v>-0.47013090170292998</v>
      </c>
    </row>
    <row r="29" spans="1:6" ht="15" x14ac:dyDescent="0.25">
      <c r="A29" s="1">
        <v>2017</v>
      </c>
      <c r="B29" s="2"/>
      <c r="C29" s="2">
        <v>4.6328682687643701</v>
      </c>
      <c r="D29" s="2"/>
      <c r="E29" s="6"/>
      <c r="F29" s="5"/>
    </row>
    <row r="30" spans="1:6" ht="15" x14ac:dyDescent="0.25">
      <c r="A30" s="1">
        <v>2018</v>
      </c>
      <c r="B30" s="2"/>
      <c r="C30" s="2">
        <v>4.6199614547927501</v>
      </c>
      <c r="D30" s="2"/>
      <c r="E30" s="6"/>
      <c r="F30" s="5"/>
    </row>
    <row r="31" spans="1:6" ht="15" x14ac:dyDescent="0.25">
      <c r="A31" s="1">
        <v>2019</v>
      </c>
      <c r="B31" s="2"/>
      <c r="C31" s="2">
        <v>4.6066686890403199</v>
      </c>
      <c r="D31" s="2"/>
      <c r="E31" s="6"/>
      <c r="F31" s="5"/>
    </row>
    <row r="32" spans="1:6" ht="15" x14ac:dyDescent="0.25">
      <c r="A32" s="1">
        <v>2020</v>
      </c>
      <c r="B32" s="2"/>
      <c r="C32" s="2">
        <v>4.5818032026793896</v>
      </c>
      <c r="D32" s="2"/>
      <c r="E32" s="6"/>
      <c r="F32" s="5"/>
    </row>
    <row r="33" spans="1:6" x14ac:dyDescent="0.3">
      <c r="A33" s="1">
        <v>2021</v>
      </c>
      <c r="B33" s="2"/>
      <c r="C33" s="2">
        <v>4.5859573214080998</v>
      </c>
      <c r="D33" s="2"/>
      <c r="E33" s="6"/>
      <c r="F33" s="5"/>
    </row>
    <row r="34" spans="1:6" x14ac:dyDescent="0.3">
      <c r="A34" s="1">
        <v>2022</v>
      </c>
      <c r="B34" s="2"/>
      <c r="C34" s="2">
        <v>4.5745187859586398</v>
      </c>
      <c r="D34" s="2"/>
      <c r="E34" s="6"/>
      <c r="F34" s="5"/>
    </row>
    <row r="35" spans="1:6" x14ac:dyDescent="0.3">
      <c r="A35" s="1">
        <v>2023</v>
      </c>
      <c r="B35" s="2"/>
      <c r="C35" s="2">
        <v>4.5822787869895798</v>
      </c>
      <c r="D35" s="2"/>
      <c r="E35" s="6"/>
      <c r="F35" s="5"/>
    </row>
    <row r="36" spans="1:6" x14ac:dyDescent="0.3">
      <c r="A36" s="1">
        <v>2024</v>
      </c>
      <c r="B36" s="2"/>
      <c r="C36" s="2">
        <v>4.5991680038912</v>
      </c>
      <c r="D36" s="2"/>
      <c r="E36" s="6"/>
      <c r="F36" s="5"/>
    </row>
    <row r="37" spans="1:6" x14ac:dyDescent="0.3">
      <c r="A37" s="1">
        <v>2025</v>
      </c>
      <c r="B37" s="2"/>
      <c r="C37" s="2">
        <v>4.6091123669630303</v>
      </c>
      <c r="D37" s="2"/>
      <c r="E37" s="6"/>
      <c r="F37" s="5"/>
    </row>
    <row r="38" spans="1:6" x14ac:dyDescent="0.3">
      <c r="A38" s="1">
        <v>2026</v>
      </c>
      <c r="B38" s="2"/>
      <c r="C38" s="2">
        <v>4.6172538951795898</v>
      </c>
      <c r="D38" s="2"/>
      <c r="E38" s="6"/>
      <c r="F38" s="5"/>
    </row>
    <row r="39" spans="1:6" x14ac:dyDescent="0.3">
      <c r="A39" s="1">
        <v>2027</v>
      </c>
      <c r="B39" s="2"/>
      <c r="C39" s="2">
        <v>4.6264557357244396</v>
      </c>
      <c r="D39" s="2"/>
      <c r="E39" s="6"/>
      <c r="F39" s="5"/>
    </row>
    <row r="40" spans="1:6" x14ac:dyDescent="0.3">
      <c r="A40" s="1">
        <v>2028</v>
      </c>
      <c r="B40" s="2"/>
      <c r="C40" s="2">
        <v>4.6381873585762099</v>
      </c>
      <c r="D40" s="2"/>
      <c r="E40" s="6"/>
      <c r="F40" s="5"/>
    </row>
    <row r="41" spans="1:6" x14ac:dyDescent="0.3">
      <c r="A41" s="1">
        <v>2029</v>
      </c>
      <c r="B41" s="2"/>
      <c r="C41" s="2">
        <v>4.6643703832002297</v>
      </c>
      <c r="D41" s="2"/>
      <c r="E41" s="6"/>
      <c r="F41" s="5"/>
    </row>
    <row r="42" spans="1:6" x14ac:dyDescent="0.3">
      <c r="A42" s="1">
        <v>2030</v>
      </c>
      <c r="B42" s="2"/>
      <c r="C42" s="2">
        <v>4.6854591019755203</v>
      </c>
      <c r="D42" s="2"/>
      <c r="E42" s="6"/>
      <c r="F42" s="5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/>
  </sheetViews>
  <sheetFormatPr defaultRowHeight="14.4" x14ac:dyDescent="0.3"/>
  <cols>
    <col min="1" max="1" width="29.109375" bestFit="1" customWidth="1"/>
    <col min="2" max="2" width="10.88671875" bestFit="1" customWidth="1"/>
    <col min="3" max="3" width="15.6640625" bestFit="1" customWidth="1"/>
    <col min="4" max="4" width="6.33203125" bestFit="1" customWidth="1"/>
    <col min="5" max="5" width="5.5546875" bestFit="1" customWidth="1"/>
    <col min="6" max="6" width="10" bestFit="1" customWidth="1"/>
  </cols>
  <sheetData>
    <row r="1" spans="1:6" x14ac:dyDescent="0.3">
      <c r="A1" s="60" t="s">
        <v>124</v>
      </c>
    </row>
    <row r="2" spans="1:6" x14ac:dyDescent="0.25">
      <c r="A2" s="4" t="s">
        <v>14</v>
      </c>
      <c r="B2" s="4" t="s">
        <v>15</v>
      </c>
      <c r="C2" s="4" t="s">
        <v>16</v>
      </c>
      <c r="D2" s="4" t="s">
        <v>17</v>
      </c>
      <c r="E2" s="4" t="s">
        <v>18</v>
      </c>
      <c r="F2" s="4" t="s">
        <v>19</v>
      </c>
    </row>
    <row r="3" spans="1:6" x14ac:dyDescent="0.25">
      <c r="A3" s="1" t="s">
        <v>7</v>
      </c>
      <c r="B3" s="5">
        <v>5.1189643864306397E-2</v>
      </c>
      <c r="C3" s="2">
        <v>91.772070147495199</v>
      </c>
      <c r="D3" s="5">
        <v>0.99942264190262498</v>
      </c>
    </row>
    <row r="4" spans="1:6" x14ac:dyDescent="0.25">
      <c r="A4" s="1" t="s">
        <v>8</v>
      </c>
      <c r="B4" s="5">
        <v>1.35026087473757E-3</v>
      </c>
      <c r="C4" s="2">
        <v>281.92309149444998</v>
      </c>
      <c r="D4" s="5">
        <v>8.0985054810513199E-2</v>
      </c>
    </row>
    <row r="5" spans="1:6" x14ac:dyDescent="0.25">
      <c r="A5" s="1" t="s">
        <v>9</v>
      </c>
      <c r="B5" s="5">
        <v>-0.85580204652087599</v>
      </c>
      <c r="C5" s="2">
        <v>0.12642090529167099</v>
      </c>
      <c r="D5" s="5">
        <v>-2.3017002469192201E-2</v>
      </c>
    </row>
    <row r="6" spans="1:6" x14ac:dyDescent="0.25">
      <c r="A6" s="1" t="s">
        <v>10</v>
      </c>
      <c r="B6" s="5">
        <v>-9.4173420460600397E-4</v>
      </c>
      <c r="C6" s="2">
        <v>162.73684615384599</v>
      </c>
      <c r="D6" s="5">
        <v>-3.2603992713468199E-2</v>
      </c>
    </row>
    <row r="7" spans="1:6" x14ac:dyDescent="0.25">
      <c r="A7" s="1" t="s">
        <v>11</v>
      </c>
      <c r="B7" s="5">
        <v>2.53589576777354E-2</v>
      </c>
      <c r="C7" s="2">
        <v>81.235684119950704</v>
      </c>
      <c r="D7" s="5">
        <v>0.43826298132802799</v>
      </c>
    </row>
    <row r="8" spans="1:6" x14ac:dyDescent="0.25">
      <c r="A8" s="1" t="s">
        <v>12</v>
      </c>
      <c r="B8" s="5">
        <v>0.21757391698776701</v>
      </c>
      <c r="C8" s="2">
        <v>3.8461538461538498E-2</v>
      </c>
      <c r="D8" s="5">
        <v>1.78028703915404E-3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workbookViewId="0">
      <pane xSplit="1" ySplit="2" topLeftCell="B3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5" bestFit="1" customWidth="1"/>
    <col min="2" max="2" width="13.6640625" bestFit="1" customWidth="1"/>
    <col min="3" max="3" width="14.44140625" bestFit="1" customWidth="1"/>
    <col min="4" max="5" width="13.6640625" bestFit="1" customWidth="1"/>
    <col min="6" max="6" width="29.109375" bestFit="1" customWidth="1"/>
    <col min="7" max="7" width="21.109375" bestFit="1" customWidth="1"/>
    <col min="8" max="8" width="14.6640625" bestFit="1" customWidth="1"/>
    <col min="9" max="10" width="13.6640625" bestFit="1" customWidth="1"/>
  </cols>
  <sheetData>
    <row r="1" spans="1:10" x14ac:dyDescent="0.3">
      <c r="A1" s="60" t="s">
        <v>125</v>
      </c>
    </row>
    <row r="2" spans="1:10" x14ac:dyDescent="0.25">
      <c r="A2" s="4" t="s">
        <v>0</v>
      </c>
      <c r="B2" s="4" t="s">
        <v>2</v>
      </c>
      <c r="C2" s="4" t="s">
        <v>6</v>
      </c>
      <c r="D2" s="4" t="s">
        <v>7</v>
      </c>
      <c r="E2" s="4" t="s">
        <v>8</v>
      </c>
      <c r="F2" s="4" t="s">
        <v>9</v>
      </c>
      <c r="G2" s="4" t="s">
        <v>10</v>
      </c>
      <c r="H2" s="4" t="s">
        <v>11</v>
      </c>
      <c r="I2" s="4" t="s">
        <v>12</v>
      </c>
      <c r="J2" s="4" t="s">
        <v>13</v>
      </c>
    </row>
    <row r="3" spans="1:10" x14ac:dyDescent="0.25">
      <c r="A3" s="1">
        <v>1991</v>
      </c>
      <c r="B3" s="17">
        <v>4.4578573321472703</v>
      </c>
      <c r="C3" s="17">
        <v>-2.1849302314195498</v>
      </c>
      <c r="D3" s="17">
        <v>4.7094472355161896</v>
      </c>
      <c r="E3" s="17">
        <v>0.36727095792861802</v>
      </c>
      <c r="F3" s="17">
        <v>0</v>
      </c>
      <c r="G3" s="17">
        <v>-9.5158474438618301E-2</v>
      </c>
      <c r="H3" s="17">
        <v>1.6612278445606401</v>
      </c>
      <c r="I3" s="17">
        <v>0</v>
      </c>
      <c r="J3" s="17">
        <v>0</v>
      </c>
    </row>
    <row r="4" spans="1:10" x14ac:dyDescent="0.25">
      <c r="A4" s="1">
        <v>1992</v>
      </c>
      <c r="B4" s="17">
        <v>4.4301249188812601</v>
      </c>
      <c r="C4" s="17">
        <v>-2.1849302314195498</v>
      </c>
      <c r="D4" s="17">
        <v>4.65825759165189</v>
      </c>
      <c r="E4" s="17">
        <v>0.36997147967809302</v>
      </c>
      <c r="F4" s="17">
        <v>0</v>
      </c>
      <c r="G4" s="17">
        <v>-9.6703860268376796E-2</v>
      </c>
      <c r="H4" s="17">
        <v>1.68352993923921</v>
      </c>
      <c r="I4" s="17">
        <v>0</v>
      </c>
      <c r="J4" s="17">
        <v>0</v>
      </c>
    </row>
    <row r="5" spans="1:10" x14ac:dyDescent="0.25">
      <c r="A5" s="1">
        <v>1993</v>
      </c>
      <c r="B5" s="17">
        <v>4.5170440405048202</v>
      </c>
      <c r="C5" s="17">
        <v>-2.1849302314195498</v>
      </c>
      <c r="D5" s="17">
        <v>4.65825759165189</v>
      </c>
      <c r="E5" s="17">
        <v>0.42668243641707099</v>
      </c>
      <c r="F5" s="17">
        <v>0</v>
      </c>
      <c r="G5" s="17">
        <v>-9.7509984747519499E-2</v>
      </c>
      <c r="H5" s="17">
        <v>1.71454422860293</v>
      </c>
      <c r="I5" s="17">
        <v>0</v>
      </c>
      <c r="J5" s="17">
        <v>0</v>
      </c>
    </row>
    <row r="6" spans="1:10" x14ac:dyDescent="0.25">
      <c r="A6" s="1">
        <v>1994</v>
      </c>
      <c r="B6" s="17">
        <v>4.42434060988057</v>
      </c>
      <c r="C6" s="17">
        <v>-2.1849302314195498</v>
      </c>
      <c r="D6" s="17">
        <v>4.7094472355161896</v>
      </c>
      <c r="E6" s="17">
        <v>0.25925008794961302</v>
      </c>
      <c r="F6" s="17">
        <v>0</v>
      </c>
      <c r="G6" s="17">
        <v>-9.73611907431918E-2</v>
      </c>
      <c r="H6" s="17">
        <v>1.7379347085775101</v>
      </c>
      <c r="I6" s="17">
        <v>0</v>
      </c>
      <c r="J6" s="17">
        <v>0</v>
      </c>
    </row>
    <row r="7" spans="1:10" x14ac:dyDescent="0.25">
      <c r="A7" s="1">
        <v>1995</v>
      </c>
      <c r="B7" s="17">
        <v>4.5795077331393399</v>
      </c>
      <c r="C7" s="17">
        <v>-2.1849302314195498</v>
      </c>
      <c r="D7" s="17">
        <v>4.7606368793804998</v>
      </c>
      <c r="E7" s="17">
        <v>0.32406260993701602</v>
      </c>
      <c r="F7" s="17">
        <v>0</v>
      </c>
      <c r="G7" s="17">
        <v>-9.9799340598916694E-2</v>
      </c>
      <c r="H7" s="17">
        <v>1.7795378158402999</v>
      </c>
      <c r="I7" s="17">
        <v>0</v>
      </c>
      <c r="J7" s="17">
        <v>0</v>
      </c>
    </row>
    <row r="8" spans="1:10" x14ac:dyDescent="0.25">
      <c r="A8" s="1">
        <v>1996</v>
      </c>
      <c r="B8" s="17">
        <v>4.5005775287496199</v>
      </c>
      <c r="C8" s="17">
        <v>-2.1849302314195498</v>
      </c>
      <c r="D8" s="17">
        <v>4.6070679477875798</v>
      </c>
      <c r="E8" s="17">
        <v>0.39292591454863202</v>
      </c>
      <c r="F8" s="17">
        <v>0</v>
      </c>
      <c r="G8" s="17">
        <v>-0.10436957669386999</v>
      </c>
      <c r="H8" s="17">
        <v>1.7898834745268299</v>
      </c>
      <c r="I8" s="17">
        <v>0</v>
      </c>
      <c r="J8" s="17">
        <v>0</v>
      </c>
    </row>
    <row r="9" spans="1:10" x14ac:dyDescent="0.25">
      <c r="A9" s="1">
        <v>1997</v>
      </c>
      <c r="B9" s="17">
        <v>4.61678396275755</v>
      </c>
      <c r="C9" s="17">
        <v>-2.1849302314195498</v>
      </c>
      <c r="D9" s="17">
        <v>4.7094472355161896</v>
      </c>
      <c r="E9" s="17">
        <v>0.38617461017494398</v>
      </c>
      <c r="F9" s="17">
        <v>0</v>
      </c>
      <c r="G9" s="17">
        <v>-0.103708479282236</v>
      </c>
      <c r="H9" s="17">
        <v>1.8098008277682001</v>
      </c>
      <c r="I9" s="17">
        <v>0</v>
      </c>
      <c r="J9" s="17">
        <v>0</v>
      </c>
    </row>
    <row r="10" spans="1:10" x14ac:dyDescent="0.25">
      <c r="A10" s="1">
        <v>1998</v>
      </c>
      <c r="B10" s="17">
        <v>4.8261198879201102</v>
      </c>
      <c r="C10" s="17">
        <v>-2.1849302314195498</v>
      </c>
      <c r="D10" s="17">
        <v>4.8118265232448003</v>
      </c>
      <c r="E10" s="17">
        <v>0.40642852329600698</v>
      </c>
      <c r="F10" s="17">
        <v>0</v>
      </c>
      <c r="G10" s="17">
        <v>-9.7089971292265195E-2</v>
      </c>
      <c r="H10" s="17">
        <v>1.8898850440911199</v>
      </c>
      <c r="I10" s="17">
        <v>0</v>
      </c>
      <c r="J10" s="17">
        <v>0</v>
      </c>
    </row>
    <row r="11" spans="1:10" x14ac:dyDescent="0.25">
      <c r="A11" s="1">
        <v>1999</v>
      </c>
      <c r="B11" s="17">
        <v>4.7047928024221699</v>
      </c>
      <c r="C11" s="17">
        <v>-2.1849302314195498</v>
      </c>
      <c r="D11" s="17">
        <v>4.65825759165189</v>
      </c>
      <c r="E11" s="17">
        <v>0.41453008854443302</v>
      </c>
      <c r="F11" s="17">
        <v>0</v>
      </c>
      <c r="G11" s="17">
        <v>-0.10181936046779699</v>
      </c>
      <c r="H11" s="17">
        <v>1.9187547141132</v>
      </c>
      <c r="I11" s="17">
        <v>0</v>
      </c>
      <c r="J11" s="17">
        <v>0</v>
      </c>
    </row>
    <row r="12" spans="1:10" x14ac:dyDescent="0.25">
      <c r="A12" s="1">
        <v>2000</v>
      </c>
      <c r="B12" s="17">
        <v>4.6653515301407698</v>
      </c>
      <c r="C12" s="17">
        <v>-2.1849302314195498</v>
      </c>
      <c r="D12" s="17">
        <v>4.6070679477875798</v>
      </c>
      <c r="E12" s="17">
        <v>0.38752487104968097</v>
      </c>
      <c r="F12" s="17">
        <v>0</v>
      </c>
      <c r="G12" s="17">
        <v>-0.118034140002703</v>
      </c>
      <c r="H12" s="17">
        <v>1.9737230827257599</v>
      </c>
      <c r="I12" s="17">
        <v>0</v>
      </c>
      <c r="J12" s="17">
        <v>0</v>
      </c>
    </row>
    <row r="13" spans="1:10" x14ac:dyDescent="0.25">
      <c r="A13" s="1">
        <v>2001</v>
      </c>
      <c r="B13" s="17">
        <v>4.7475999043552104</v>
      </c>
      <c r="C13" s="17">
        <v>-2.1849302314195498</v>
      </c>
      <c r="D13" s="17">
        <v>4.6752692139765504</v>
      </c>
      <c r="E13" s="17">
        <v>0.37851925802267999</v>
      </c>
      <c r="F13" s="17">
        <v>0</v>
      </c>
      <c r="G13" s="17">
        <v>-0.12444452473345601</v>
      </c>
      <c r="H13" s="17">
        <v>2.0031861885089799</v>
      </c>
      <c r="I13" s="17">
        <v>0</v>
      </c>
      <c r="J13" s="17">
        <v>0</v>
      </c>
    </row>
    <row r="14" spans="1:10" x14ac:dyDescent="0.25">
      <c r="A14" s="1">
        <v>2002</v>
      </c>
      <c r="B14" s="17">
        <v>4.8039099410127903</v>
      </c>
      <c r="C14" s="17">
        <v>-2.1849302314195498</v>
      </c>
      <c r="D14" s="17">
        <v>4.6741941824332001</v>
      </c>
      <c r="E14" s="17">
        <v>0.39151928543551601</v>
      </c>
      <c r="F14" s="17">
        <v>0</v>
      </c>
      <c r="G14" s="17">
        <v>-0.115842724508585</v>
      </c>
      <c r="H14" s="17">
        <v>2.03896942907221</v>
      </c>
      <c r="I14" s="17">
        <v>0</v>
      </c>
      <c r="J14" s="17">
        <v>0</v>
      </c>
    </row>
    <row r="15" spans="1:10" x14ac:dyDescent="0.25">
      <c r="A15" s="1">
        <v>2003</v>
      </c>
      <c r="B15" s="17">
        <v>4.72418747588753</v>
      </c>
      <c r="C15" s="17">
        <v>-2.1849302314195498</v>
      </c>
      <c r="D15" s="17">
        <v>4.5928614362126297</v>
      </c>
      <c r="E15" s="17">
        <v>0.371914053284358</v>
      </c>
      <c r="F15" s="17">
        <v>0</v>
      </c>
      <c r="G15" s="17">
        <v>-0.12550303397943299</v>
      </c>
      <c r="H15" s="17">
        <v>2.06984525178953</v>
      </c>
      <c r="I15" s="17">
        <v>0</v>
      </c>
      <c r="J15" s="17">
        <v>0</v>
      </c>
    </row>
    <row r="16" spans="1:10" x14ac:dyDescent="0.25">
      <c r="A16" s="1">
        <v>2004</v>
      </c>
      <c r="B16" s="17">
        <v>4.8313839732692498</v>
      </c>
      <c r="C16" s="17">
        <v>-2.1849302314195498</v>
      </c>
      <c r="D16" s="17">
        <v>4.7033437595467698</v>
      </c>
      <c r="E16" s="17">
        <v>0.32876135794128702</v>
      </c>
      <c r="F16" s="17">
        <v>0</v>
      </c>
      <c r="G16" s="17">
        <v>-0.13975806463455401</v>
      </c>
      <c r="H16" s="17">
        <v>2.12396715183531</v>
      </c>
      <c r="I16" s="17">
        <v>0</v>
      </c>
      <c r="J16" s="17">
        <v>0</v>
      </c>
    </row>
    <row r="17" spans="1:10" x14ac:dyDescent="0.25">
      <c r="A17" s="1">
        <v>2005</v>
      </c>
      <c r="B17" s="17">
        <v>5.1738876436615797</v>
      </c>
      <c r="C17" s="17">
        <v>-2.1849302314195498</v>
      </c>
      <c r="D17" s="17">
        <v>4.7357955399334397</v>
      </c>
      <c r="E17" s="17">
        <v>0.40981270521350599</v>
      </c>
      <c r="F17" s="17">
        <v>-5.1316372828077899E-3</v>
      </c>
      <c r="G17" s="17">
        <v>-0.169655300428181</v>
      </c>
      <c r="H17" s="17">
        <v>2.17042265065741</v>
      </c>
      <c r="I17" s="17">
        <v>0.21757391698776701</v>
      </c>
      <c r="J17" s="17">
        <v>0</v>
      </c>
    </row>
    <row r="18" spans="1:10" x14ac:dyDescent="0.25">
      <c r="A18" s="1">
        <v>2006</v>
      </c>
      <c r="B18" s="17">
        <v>4.9462512646693</v>
      </c>
      <c r="C18" s="17">
        <v>-2.1849302314195498</v>
      </c>
      <c r="D18" s="17">
        <v>4.6918297289262396</v>
      </c>
      <c r="E18" s="17">
        <v>0.40399827359439799</v>
      </c>
      <c r="F18" s="17">
        <v>-3.5920697491556901E-2</v>
      </c>
      <c r="G18" s="17">
        <v>-0.193287178558564</v>
      </c>
      <c r="H18" s="17">
        <v>2.26456136961834</v>
      </c>
      <c r="I18" s="17">
        <v>0</v>
      </c>
      <c r="J18" s="17">
        <v>0</v>
      </c>
    </row>
    <row r="19" spans="1:10" x14ac:dyDescent="0.25">
      <c r="A19" s="1">
        <v>2007</v>
      </c>
      <c r="B19" s="17">
        <v>4.9360292302927098</v>
      </c>
      <c r="C19" s="17">
        <v>-2.1849302314195498</v>
      </c>
      <c r="D19" s="17">
        <v>4.7061473976378299</v>
      </c>
      <c r="E19" s="17">
        <v>0.40068505371124502</v>
      </c>
      <c r="F19" s="17">
        <v>-6.9771327827337401E-2</v>
      </c>
      <c r="G19" s="17">
        <v>-0.19623857355579899</v>
      </c>
      <c r="H19" s="17">
        <v>2.2801369117463302</v>
      </c>
      <c r="I19" s="17">
        <v>0</v>
      </c>
      <c r="J19" s="17">
        <v>0</v>
      </c>
    </row>
    <row r="20" spans="1:10" x14ac:dyDescent="0.25">
      <c r="A20" s="1">
        <v>2008</v>
      </c>
      <c r="B20" s="17">
        <v>4.6942336566092102</v>
      </c>
      <c r="C20" s="17">
        <v>-2.1849302314195498</v>
      </c>
      <c r="D20" s="17">
        <v>4.6708823338603898</v>
      </c>
      <c r="E20" s="17">
        <v>0.35432270603202598</v>
      </c>
      <c r="F20" s="17">
        <v>-0.14481166041340299</v>
      </c>
      <c r="G20" s="17">
        <v>-0.247517884465005</v>
      </c>
      <c r="H20" s="17">
        <v>2.2462883930147499</v>
      </c>
      <c r="I20" s="17">
        <v>0</v>
      </c>
      <c r="J20" s="17">
        <v>0</v>
      </c>
    </row>
    <row r="21" spans="1:10" x14ac:dyDescent="0.25">
      <c r="A21" s="1">
        <v>2009</v>
      </c>
      <c r="B21" s="17">
        <v>4.91207233484554</v>
      </c>
      <c r="C21" s="17">
        <v>-2.1849302314195498</v>
      </c>
      <c r="D21" s="17">
        <v>4.8773443760305204</v>
      </c>
      <c r="E21" s="17">
        <v>0.38081186132654798</v>
      </c>
      <c r="F21" s="17">
        <v>-0.17931942654302399</v>
      </c>
      <c r="G21" s="17">
        <v>-0.174495814239856</v>
      </c>
      <c r="H21" s="17">
        <v>2.1926615696909</v>
      </c>
      <c r="I21" s="17">
        <v>0</v>
      </c>
      <c r="J21" s="17">
        <v>0</v>
      </c>
    </row>
    <row r="22" spans="1:10" x14ac:dyDescent="0.25">
      <c r="A22" s="1">
        <v>2010</v>
      </c>
      <c r="B22" s="17">
        <v>4.8558555937727599</v>
      </c>
      <c r="C22" s="17">
        <v>-2.1849302314195498</v>
      </c>
      <c r="D22" s="17">
        <v>4.7501364519994</v>
      </c>
      <c r="E22" s="17">
        <v>0.42338152018292202</v>
      </c>
      <c r="F22" s="17">
        <v>-0.215244482608344</v>
      </c>
      <c r="G22" s="17">
        <v>-0.194926737808783</v>
      </c>
      <c r="H22" s="17">
        <v>2.2774390734271202</v>
      </c>
      <c r="I22" s="17">
        <v>0</v>
      </c>
      <c r="J22" s="17">
        <v>0</v>
      </c>
    </row>
    <row r="23" spans="1:10" x14ac:dyDescent="0.25">
      <c r="A23" s="1">
        <v>2011</v>
      </c>
      <c r="B23" s="17">
        <v>4.7662113688968502</v>
      </c>
      <c r="C23" s="17">
        <v>-2.1849302314195498</v>
      </c>
      <c r="D23" s="17">
        <v>4.7522732436278998</v>
      </c>
      <c r="E23" s="17">
        <v>0.388442800244927</v>
      </c>
      <c r="F23" s="17">
        <v>-0.25309260256062599</v>
      </c>
      <c r="G23" s="17">
        <v>-0.233875922777083</v>
      </c>
      <c r="H23" s="17">
        <v>2.2973940817812801</v>
      </c>
      <c r="I23" s="17">
        <v>0</v>
      </c>
      <c r="J23" s="17">
        <v>0</v>
      </c>
    </row>
    <row r="24" spans="1:10" x14ac:dyDescent="0.25">
      <c r="A24" s="1">
        <v>2012</v>
      </c>
      <c r="B24" s="17">
        <v>4.601147043808</v>
      </c>
      <c r="C24" s="17">
        <v>-2.1849302314195498</v>
      </c>
      <c r="D24" s="17">
        <v>4.6341746537293398</v>
      </c>
      <c r="E24" s="17">
        <v>0.38362253850420303</v>
      </c>
      <c r="F24" s="17">
        <v>-0.28995075537614001</v>
      </c>
      <c r="G24" s="17">
        <v>-0.22813699453421399</v>
      </c>
      <c r="H24" s="17">
        <v>2.28636783290436</v>
      </c>
      <c r="I24" s="17">
        <v>0</v>
      </c>
      <c r="J24" s="17">
        <v>0</v>
      </c>
    </row>
    <row r="25" spans="1:10" x14ac:dyDescent="0.25">
      <c r="A25" s="1">
        <v>2013</v>
      </c>
      <c r="B25" s="17">
        <v>4.5691542485115599</v>
      </c>
      <c r="C25" s="17">
        <v>-2.1849302314195498</v>
      </c>
      <c r="D25" s="17">
        <v>4.6510253471177903</v>
      </c>
      <c r="E25" s="17">
        <v>0.422036718370145</v>
      </c>
      <c r="F25" s="17">
        <v>-0.33327567296328903</v>
      </c>
      <c r="G25" s="17">
        <v>-0.22757195401145</v>
      </c>
      <c r="H25" s="17">
        <v>2.2418700414179198</v>
      </c>
      <c r="I25" s="17">
        <v>0</v>
      </c>
      <c r="J25" s="17">
        <v>0</v>
      </c>
    </row>
    <row r="26" spans="1:10" x14ac:dyDescent="0.25">
      <c r="A26" s="1">
        <v>2014</v>
      </c>
      <c r="B26" s="17">
        <v>4.5921199812457596</v>
      </c>
      <c r="C26" s="17">
        <v>-2.1849302314195498</v>
      </c>
      <c r="D26" s="17">
        <v>4.7268259625771503</v>
      </c>
      <c r="E26" s="17">
        <v>0.34002058880648001</v>
      </c>
      <c r="F26" s="17">
        <v>-0.37718209098464101</v>
      </c>
      <c r="G26" s="17">
        <v>-0.230937712058712</v>
      </c>
      <c r="H26" s="17">
        <v>2.3183234643250299</v>
      </c>
      <c r="I26" s="17">
        <v>0</v>
      </c>
      <c r="J26" s="17">
        <v>0</v>
      </c>
    </row>
    <row r="27" spans="1:10" x14ac:dyDescent="0.25">
      <c r="A27" s="1">
        <v>2015</v>
      </c>
      <c r="B27" s="17">
        <v>4.6228583147948203</v>
      </c>
      <c r="C27" s="17">
        <v>-2.1849302314195498</v>
      </c>
      <c r="D27" s="17">
        <v>4.6832858482850996</v>
      </c>
      <c r="E27" s="17">
        <v>0.37156619453361101</v>
      </c>
      <c r="F27" s="17">
        <v>-0.42931282973773599</v>
      </c>
      <c r="G27" s="17">
        <v>-0.193703425077</v>
      </c>
      <c r="H27" s="17">
        <v>2.3759527582104001</v>
      </c>
      <c r="I27" s="17">
        <v>0</v>
      </c>
      <c r="J27" s="17">
        <v>0</v>
      </c>
    </row>
    <row r="28" spans="1:10" x14ac:dyDescent="0.25">
      <c r="A28" s="1">
        <v>2016</v>
      </c>
      <c r="B28" s="17">
        <v>4.7134275208921803</v>
      </c>
      <c r="C28" s="17">
        <v>-2.1849302314195498</v>
      </c>
      <c r="D28" s="17">
        <v>4.7271660204521302</v>
      </c>
      <c r="E28" s="17">
        <v>0.41317622865241299</v>
      </c>
      <c r="F28" s="17">
        <v>-0.479959822473565</v>
      </c>
      <c r="G28" s="17">
        <v>-0.177175989786164</v>
      </c>
      <c r="H28" s="17">
        <v>2.41515131546692</v>
      </c>
      <c r="I28" s="17">
        <v>0</v>
      </c>
      <c r="J28" s="17">
        <v>0</v>
      </c>
    </row>
    <row r="29" spans="1:10" x14ac:dyDescent="0.25">
      <c r="A29" s="1">
        <v>2017</v>
      </c>
      <c r="B29" s="17">
        <v>4.6328682687643701</v>
      </c>
      <c r="C29" s="17">
        <v>-2.1849302314195498</v>
      </c>
      <c r="D29" s="17">
        <v>4.70195773972734</v>
      </c>
      <c r="E29" s="17">
        <v>0.38786246184606599</v>
      </c>
      <c r="F29" s="17">
        <v>-0.52909719921188003</v>
      </c>
      <c r="G29" s="17">
        <v>-0.18941476750922401</v>
      </c>
      <c r="H29" s="17">
        <v>2.4464902653316201</v>
      </c>
      <c r="I29" s="17">
        <v>0</v>
      </c>
      <c r="J29" s="17">
        <v>0</v>
      </c>
    </row>
    <row r="30" spans="1:10" x14ac:dyDescent="0.25">
      <c r="A30" s="1">
        <v>2018</v>
      </c>
      <c r="B30" s="17">
        <v>4.6199614547927501</v>
      </c>
      <c r="C30" s="17">
        <v>-2.1849302314195498</v>
      </c>
      <c r="D30" s="17">
        <v>4.70195773972734</v>
      </c>
      <c r="E30" s="17">
        <v>0.38786246184606599</v>
      </c>
      <c r="F30" s="17">
        <v>-0.57488796016944799</v>
      </c>
      <c r="G30" s="17">
        <v>-0.19645611415706299</v>
      </c>
      <c r="H30" s="17">
        <v>2.48641555896541</v>
      </c>
      <c r="I30" s="17">
        <v>0</v>
      </c>
      <c r="J30" s="17">
        <v>0</v>
      </c>
    </row>
    <row r="31" spans="1:10" x14ac:dyDescent="0.25">
      <c r="A31" s="1">
        <v>2019</v>
      </c>
      <c r="B31" s="17">
        <v>4.6066686890403199</v>
      </c>
      <c r="C31" s="17">
        <v>-2.1849302314195498</v>
      </c>
      <c r="D31" s="17">
        <v>4.70195773972734</v>
      </c>
      <c r="E31" s="17">
        <v>0.38786246184606599</v>
      </c>
      <c r="F31" s="17">
        <v>-0.62095817931627895</v>
      </c>
      <c r="G31" s="17">
        <v>-0.20333736599011901</v>
      </c>
      <c r="H31" s="17">
        <v>2.52607426419286</v>
      </c>
      <c r="I31" s="17">
        <v>0</v>
      </c>
      <c r="J31" s="17">
        <v>0</v>
      </c>
    </row>
    <row r="32" spans="1:10" x14ac:dyDescent="0.25">
      <c r="A32" s="1">
        <v>2020</v>
      </c>
      <c r="B32" s="17">
        <v>4.5818032026793896</v>
      </c>
      <c r="C32" s="17">
        <v>-2.1849302314195498</v>
      </c>
      <c r="D32" s="17">
        <v>4.70195773972734</v>
      </c>
      <c r="E32" s="17">
        <v>0.38786246184606599</v>
      </c>
      <c r="F32" s="17">
        <v>-0.66443921836419395</v>
      </c>
      <c r="G32" s="17">
        <v>-0.21445359654128901</v>
      </c>
      <c r="H32" s="17">
        <v>2.55580604743102</v>
      </c>
      <c r="I32" s="17">
        <v>0</v>
      </c>
      <c r="J32" s="17">
        <v>0</v>
      </c>
    </row>
    <row r="33" spans="1:10" x14ac:dyDescent="0.25">
      <c r="A33" s="1">
        <v>2021</v>
      </c>
      <c r="B33" s="17">
        <v>4.5859573214080998</v>
      </c>
      <c r="C33" s="17">
        <v>-2.1849302314195498</v>
      </c>
      <c r="D33" s="17">
        <v>4.70195773972734</v>
      </c>
      <c r="E33" s="17">
        <v>0.38786246184606599</v>
      </c>
      <c r="F33" s="17">
        <v>-0.68448178279798499</v>
      </c>
      <c r="G33" s="17">
        <v>-0.22551049783756799</v>
      </c>
      <c r="H33" s="17">
        <v>2.5910596318898</v>
      </c>
      <c r="I33" s="17">
        <v>0</v>
      </c>
      <c r="J33" s="17">
        <v>0</v>
      </c>
    </row>
    <row r="34" spans="1:10" x14ac:dyDescent="0.25">
      <c r="A34" s="1">
        <v>2022</v>
      </c>
      <c r="B34" s="17">
        <v>4.5745187859586398</v>
      </c>
      <c r="C34" s="17">
        <v>-2.1849302314195498</v>
      </c>
      <c r="D34" s="17">
        <v>4.70195773972734</v>
      </c>
      <c r="E34" s="17">
        <v>0.38786246184606599</v>
      </c>
      <c r="F34" s="17">
        <v>-0.72261090008543005</v>
      </c>
      <c r="G34" s="17">
        <v>-0.237809546549722</v>
      </c>
      <c r="H34" s="17">
        <v>2.6300492624399401</v>
      </c>
      <c r="I34" s="17">
        <v>0</v>
      </c>
      <c r="J34" s="17">
        <v>0</v>
      </c>
    </row>
    <row r="35" spans="1:10" x14ac:dyDescent="0.25">
      <c r="A35" s="1">
        <v>2023</v>
      </c>
      <c r="B35" s="17">
        <v>4.5822787869895798</v>
      </c>
      <c r="C35" s="17">
        <v>-2.1849302314195498</v>
      </c>
      <c r="D35" s="17">
        <v>4.70195773972734</v>
      </c>
      <c r="E35" s="17">
        <v>0.38786246184606599</v>
      </c>
      <c r="F35" s="17">
        <v>-0.74356524707833604</v>
      </c>
      <c r="G35" s="17">
        <v>-0.25033649493939097</v>
      </c>
      <c r="H35" s="17">
        <v>2.6712905588534501</v>
      </c>
      <c r="I35" s="17">
        <v>0</v>
      </c>
      <c r="J35" s="17">
        <v>0</v>
      </c>
    </row>
    <row r="36" spans="1:10" x14ac:dyDescent="0.25">
      <c r="A36" s="1">
        <v>2024</v>
      </c>
      <c r="B36" s="17">
        <v>4.5991680038912</v>
      </c>
      <c r="C36" s="17">
        <v>-2.1849302314195498</v>
      </c>
      <c r="D36" s="17">
        <v>4.70195773972734</v>
      </c>
      <c r="E36" s="17">
        <v>0.38786246184606599</v>
      </c>
      <c r="F36" s="17">
        <v>-0.75669604795784895</v>
      </c>
      <c r="G36" s="17">
        <v>-0.26088862670200103</v>
      </c>
      <c r="H36" s="17">
        <v>2.7118627083971898</v>
      </c>
      <c r="I36" s="17">
        <v>0</v>
      </c>
      <c r="J36" s="17">
        <v>0</v>
      </c>
    </row>
    <row r="37" spans="1:10" x14ac:dyDescent="0.25">
      <c r="A37" s="1">
        <v>2025</v>
      </c>
      <c r="B37" s="17">
        <v>4.6091123669630303</v>
      </c>
      <c r="C37" s="17">
        <v>-2.1849302314195498</v>
      </c>
      <c r="D37" s="17">
        <v>4.70195773972734</v>
      </c>
      <c r="E37" s="17">
        <v>0.38786246184606599</v>
      </c>
      <c r="F37" s="17">
        <v>-0.77521689762152801</v>
      </c>
      <c r="G37" s="17">
        <v>-0.27074670035581699</v>
      </c>
      <c r="H37" s="17">
        <v>2.7501859947865199</v>
      </c>
      <c r="I37" s="17">
        <v>0</v>
      </c>
      <c r="J37" s="17">
        <v>0</v>
      </c>
    </row>
    <row r="38" spans="1:10" x14ac:dyDescent="0.25">
      <c r="A38" s="1">
        <v>2026</v>
      </c>
      <c r="B38" s="17">
        <v>4.6172538951795898</v>
      </c>
      <c r="C38" s="17">
        <v>-2.1849302314195498</v>
      </c>
      <c r="D38" s="17">
        <v>4.70195773972734</v>
      </c>
      <c r="E38" s="17">
        <v>0.38786246184606599</v>
      </c>
      <c r="F38" s="17">
        <v>-0.79289607312330301</v>
      </c>
      <c r="G38" s="17">
        <v>-0.27916015373976699</v>
      </c>
      <c r="H38" s="17">
        <v>2.7844201518888099</v>
      </c>
      <c r="I38" s="17">
        <v>0</v>
      </c>
      <c r="J38" s="17">
        <v>0</v>
      </c>
    </row>
    <row r="39" spans="1:10" x14ac:dyDescent="0.25">
      <c r="A39" s="1">
        <v>2027</v>
      </c>
      <c r="B39" s="17">
        <v>4.6264557357244396</v>
      </c>
      <c r="C39" s="17">
        <v>-2.1849302314195498</v>
      </c>
      <c r="D39" s="17">
        <v>4.70195773972734</v>
      </c>
      <c r="E39" s="17">
        <v>0.38786246184606599</v>
      </c>
      <c r="F39" s="17">
        <v>-0.81045470265546504</v>
      </c>
      <c r="G39" s="17">
        <v>-0.287260009633583</v>
      </c>
      <c r="H39" s="17">
        <v>2.8192804778596301</v>
      </c>
      <c r="I39" s="17">
        <v>0</v>
      </c>
      <c r="J39" s="17">
        <v>0</v>
      </c>
    </row>
    <row r="40" spans="1:10" x14ac:dyDescent="0.25">
      <c r="A40" s="1">
        <v>2028</v>
      </c>
      <c r="B40" s="17">
        <v>4.6381873585762099</v>
      </c>
      <c r="C40" s="17">
        <v>-2.1849302314195498</v>
      </c>
      <c r="D40" s="17">
        <v>4.70195773972734</v>
      </c>
      <c r="E40" s="17">
        <v>0.38786246184606599</v>
      </c>
      <c r="F40" s="17">
        <v>-0.829621308733</v>
      </c>
      <c r="G40" s="17">
        <v>-0.29380223715298098</v>
      </c>
      <c r="H40" s="17">
        <v>2.85672093430833</v>
      </c>
      <c r="I40" s="17">
        <v>0</v>
      </c>
      <c r="J40" s="17">
        <v>0</v>
      </c>
    </row>
    <row r="41" spans="1:10" x14ac:dyDescent="0.25">
      <c r="A41" s="1">
        <v>2029</v>
      </c>
      <c r="B41" s="17">
        <v>4.6643703832002297</v>
      </c>
      <c r="C41" s="17">
        <v>-2.1849302314195498</v>
      </c>
      <c r="D41" s="17">
        <v>4.70195773972734</v>
      </c>
      <c r="E41" s="17">
        <v>0.38786246184606599</v>
      </c>
      <c r="F41" s="17">
        <v>-0.829621308733</v>
      </c>
      <c r="G41" s="17">
        <v>-0.30034728987499298</v>
      </c>
      <c r="H41" s="17">
        <v>2.8894490116543698</v>
      </c>
      <c r="I41" s="17">
        <v>0</v>
      </c>
      <c r="J41" s="17">
        <v>0</v>
      </c>
    </row>
    <row r="42" spans="1:10" x14ac:dyDescent="0.25">
      <c r="A42" s="1">
        <v>2030</v>
      </c>
      <c r="B42" s="17">
        <v>4.6854591019755203</v>
      </c>
      <c r="C42" s="17">
        <v>-2.1849302314195498</v>
      </c>
      <c r="D42" s="17">
        <v>4.70195773972734</v>
      </c>
      <c r="E42" s="17">
        <v>0.38786246184606599</v>
      </c>
      <c r="F42" s="17">
        <v>-0.829621308733</v>
      </c>
      <c r="G42" s="17">
        <v>-0.307246434657937</v>
      </c>
      <c r="H42" s="17">
        <v>2.9174368752126001</v>
      </c>
      <c r="I42" s="17">
        <v>0</v>
      </c>
      <c r="J42" s="17">
        <v>0</v>
      </c>
    </row>
    <row r="43" spans="1:10" x14ac:dyDescent="0.25">
      <c r="A43" s="1"/>
      <c r="B43" s="2"/>
      <c r="C43" s="2"/>
      <c r="D43" s="2"/>
      <c r="E43" s="2"/>
      <c r="F43" s="2"/>
      <c r="G43" s="2"/>
      <c r="H43" s="2"/>
      <c r="I43" s="2"/>
      <c r="J43" s="2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workbookViewId="0">
      <pane xSplit="1" ySplit="2" topLeftCell="B3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5" bestFit="1" customWidth="1"/>
    <col min="2" max="6" width="13.6640625" bestFit="1" customWidth="1"/>
  </cols>
  <sheetData>
    <row r="1" spans="1:8" x14ac:dyDescent="0.3">
      <c r="A1" s="60" t="s">
        <v>126</v>
      </c>
    </row>
    <row r="2" spans="1:8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</row>
    <row r="3" spans="1:8" x14ac:dyDescent="0.25">
      <c r="A3" s="1">
        <v>1991</v>
      </c>
      <c r="B3" s="15">
        <v>4.3772495016719102</v>
      </c>
      <c r="C3" s="15">
        <v>4.4578573321472703</v>
      </c>
      <c r="D3" s="15">
        <v>4.5658208196113099</v>
      </c>
      <c r="E3" s="15">
        <v>4.3498938446832396</v>
      </c>
      <c r="F3" s="15">
        <v>5.1591407403617201E-2</v>
      </c>
      <c r="H3" s="16">
        <f>C3/[1]YHat!C2-1</f>
        <v>1.0722834660472635E-3</v>
      </c>
    </row>
    <row r="4" spans="1:8" x14ac:dyDescent="0.25">
      <c r="A4" s="1">
        <v>1992</v>
      </c>
      <c r="B4" s="15">
        <v>4.4681305128295499</v>
      </c>
      <c r="C4" s="15">
        <v>4.4301249188812601</v>
      </c>
      <c r="D4" s="15">
        <v>4.5370118939080299</v>
      </c>
      <c r="E4" s="15">
        <v>4.3232379438544903</v>
      </c>
      <c r="F4" s="15">
        <v>5.1076985416789497E-2</v>
      </c>
      <c r="H4" s="16">
        <f>C4/[1]YHat!C3-1</f>
        <v>2.3308414590306192E-4</v>
      </c>
    </row>
    <row r="5" spans="1:8" x14ac:dyDescent="0.25">
      <c r="A5" s="1">
        <v>1993</v>
      </c>
      <c r="B5" s="15">
        <v>4.5491468251342102</v>
      </c>
      <c r="C5" s="15">
        <v>4.5170440405048202</v>
      </c>
      <c r="D5" s="15">
        <v>4.6278187020486703</v>
      </c>
      <c r="E5" s="15">
        <v>4.4062693789609604</v>
      </c>
      <c r="F5" s="15">
        <v>5.2934754405841299E-2</v>
      </c>
      <c r="H5" s="16">
        <f>C5/[1]YHat!C4-1</f>
        <v>7.611902835820139E-4</v>
      </c>
    </row>
    <row r="6" spans="1:8" x14ac:dyDescent="0.25">
      <c r="A6" s="1">
        <v>1994</v>
      </c>
      <c r="B6" s="15">
        <v>4.4354681607081599</v>
      </c>
      <c r="C6" s="15">
        <v>4.42434060988057</v>
      </c>
      <c r="D6" s="15">
        <v>4.5446215570471002</v>
      </c>
      <c r="E6" s="15">
        <v>4.3040596627140397</v>
      </c>
      <c r="F6" s="15">
        <v>5.7477425877229101E-2</v>
      </c>
      <c r="H6" s="16">
        <f>C6/[1]YHat!C5-1</f>
        <v>-1.6326567520946744E-3</v>
      </c>
    </row>
    <row r="7" spans="1:8" x14ac:dyDescent="0.25">
      <c r="A7" s="1">
        <v>1995</v>
      </c>
      <c r="B7" s="15">
        <v>4.5325092094808603</v>
      </c>
      <c r="C7" s="15">
        <v>4.5795077331393399</v>
      </c>
      <c r="D7" s="15">
        <v>4.6874409324656003</v>
      </c>
      <c r="E7" s="15">
        <v>4.4715745338130901</v>
      </c>
      <c r="F7" s="15">
        <v>5.1576933921029203E-2</v>
      </c>
      <c r="H7" s="16">
        <f>C7/[1]YHat!C6-1</f>
        <v>-2.4210968148752343E-4</v>
      </c>
    </row>
    <row r="8" spans="1:8" x14ac:dyDescent="0.25">
      <c r="A8" s="1">
        <v>1996</v>
      </c>
      <c r="B8" s="15">
        <v>4.5241180213517502</v>
      </c>
      <c r="C8" s="15">
        <v>4.5005775287496199</v>
      </c>
      <c r="D8" s="15">
        <v>4.6070025777591797</v>
      </c>
      <c r="E8" s="15">
        <v>4.3941524797400504</v>
      </c>
      <c r="F8" s="15">
        <v>5.0856249555955198E-2</v>
      </c>
      <c r="H8" s="16">
        <f>C8/[1]YHat!C7-1</f>
        <v>-9.6205065105603449E-4</v>
      </c>
    </row>
    <row r="9" spans="1:8" x14ac:dyDescent="0.25">
      <c r="A9" s="1">
        <v>1997</v>
      </c>
      <c r="B9" s="15">
        <v>4.5949536710778096</v>
      </c>
      <c r="C9" s="15">
        <v>4.61678396275755</v>
      </c>
      <c r="D9" s="15">
        <v>4.7198262233244801</v>
      </c>
      <c r="E9" s="15">
        <v>4.5137417021906199</v>
      </c>
      <c r="F9" s="15">
        <v>4.9239751045174703E-2</v>
      </c>
      <c r="H9" s="16">
        <f>C9/[1]YHat!C8-1</f>
        <v>1.2634484976903337E-5</v>
      </c>
    </row>
    <row r="10" spans="1:8" x14ac:dyDescent="0.25">
      <c r="A10" s="1">
        <v>1998</v>
      </c>
      <c r="B10" s="15">
        <v>4.8626942768789103</v>
      </c>
      <c r="C10" s="15">
        <v>4.8261198879201102</v>
      </c>
      <c r="D10" s="15">
        <v>4.9379435671160401</v>
      </c>
      <c r="E10" s="15">
        <v>4.7142962087241802</v>
      </c>
      <c r="F10" s="15">
        <v>5.3436037740910901E-2</v>
      </c>
      <c r="H10" s="16">
        <f>C10/[1]YHat!C9-1</f>
        <v>7.0338002506176167E-4</v>
      </c>
    </row>
    <row r="11" spans="1:8" x14ac:dyDescent="0.25">
      <c r="A11" s="1">
        <v>1999</v>
      </c>
      <c r="B11" s="15">
        <v>4.6898179521740602</v>
      </c>
      <c r="C11" s="15">
        <v>4.7047928024221699</v>
      </c>
      <c r="D11" s="15">
        <v>4.8097376258446802</v>
      </c>
      <c r="E11" s="15">
        <v>4.5998479789996596</v>
      </c>
      <c r="F11" s="15">
        <v>5.0148909295793603E-2</v>
      </c>
      <c r="H11" s="16">
        <f>C11/[1]YHat!C10-1</f>
        <v>-2.0867797391144194E-4</v>
      </c>
    </row>
    <row r="12" spans="1:8" x14ac:dyDescent="0.25">
      <c r="A12" s="1">
        <v>2000</v>
      </c>
      <c r="B12" s="15">
        <v>4.6274373322387197</v>
      </c>
      <c r="C12" s="15">
        <v>4.6653515301407698</v>
      </c>
      <c r="D12" s="15">
        <v>4.7709952024041398</v>
      </c>
      <c r="E12" s="15">
        <v>4.5597078578773997</v>
      </c>
      <c r="F12" s="15">
        <v>5.0482861042898897E-2</v>
      </c>
      <c r="H12" s="16">
        <f>C12/[1]YHat!C11-1</f>
        <v>2.1353853089101094E-5</v>
      </c>
    </row>
    <row r="13" spans="1:8" x14ac:dyDescent="0.25">
      <c r="A13" s="1">
        <v>2001</v>
      </c>
      <c r="B13" s="15">
        <v>4.7656060160884302</v>
      </c>
      <c r="C13" s="15">
        <v>4.7475999043552104</v>
      </c>
      <c r="D13" s="15">
        <v>4.8500923230571802</v>
      </c>
      <c r="E13" s="15">
        <v>4.64510748565323</v>
      </c>
      <c r="F13" s="15">
        <v>4.8977003737464997E-2</v>
      </c>
      <c r="H13" s="16">
        <f>C13/[1]YHat!C12-1</f>
        <v>2.3337009430433042E-3</v>
      </c>
    </row>
    <row r="14" spans="1:8" x14ac:dyDescent="0.25">
      <c r="A14" s="1">
        <v>2002</v>
      </c>
      <c r="B14" s="15">
        <v>4.7810782837822101</v>
      </c>
      <c r="C14" s="15">
        <v>4.8039099410127903</v>
      </c>
      <c r="D14" s="15">
        <v>4.9088930630190903</v>
      </c>
      <c r="E14" s="15">
        <v>4.6989268190064797</v>
      </c>
      <c r="F14" s="15">
        <v>5.0167210648277102E-2</v>
      </c>
      <c r="H14" s="16">
        <f>C14/[1]YHat!C13-1</f>
        <v>1.9105791728875055E-3</v>
      </c>
    </row>
    <row r="15" spans="1:8" x14ac:dyDescent="0.25">
      <c r="A15" s="1">
        <v>2003</v>
      </c>
      <c r="B15" s="15">
        <v>4.7770089563655498</v>
      </c>
      <c r="C15" s="15">
        <v>4.72418747588753</v>
      </c>
      <c r="D15" s="15">
        <v>4.8344128726767703</v>
      </c>
      <c r="E15" s="15">
        <v>4.6139620790983003</v>
      </c>
      <c r="F15" s="15">
        <v>5.26722828759391E-2</v>
      </c>
      <c r="H15" s="16">
        <f>C15/[1]YHat!C14-1</f>
        <v>-3.0895984046286351E-4</v>
      </c>
    </row>
    <row r="16" spans="1:8" x14ac:dyDescent="0.25">
      <c r="A16" s="1">
        <v>2004</v>
      </c>
      <c r="B16" s="15">
        <v>4.8632868788898698</v>
      </c>
      <c r="C16" s="15">
        <v>4.8313839732692498</v>
      </c>
      <c r="D16" s="15">
        <v>4.9419406819459999</v>
      </c>
      <c r="E16" s="15">
        <v>4.7208272645925096</v>
      </c>
      <c r="F16" s="15">
        <v>5.2830603498658597E-2</v>
      </c>
      <c r="H16" s="16">
        <f>C16/[1]YHat!C15-1</f>
        <v>-2.0132963075950583E-3</v>
      </c>
    </row>
    <row r="17" spans="1:8" x14ac:dyDescent="0.25">
      <c r="A17" s="1">
        <v>2005</v>
      </c>
      <c r="B17" s="15">
        <v>5.1738876436575598</v>
      </c>
      <c r="C17" s="15">
        <v>5.1738876436615797</v>
      </c>
      <c r="D17" s="15">
        <v>5.3129673053683302</v>
      </c>
      <c r="E17" s="15">
        <v>5.0348079819548204</v>
      </c>
      <c r="F17" s="15">
        <v>6.6460575303854796E-2</v>
      </c>
      <c r="H17" s="16">
        <f>C17/[1]YHat!C16-1</f>
        <v>6.9499961341534799E-14</v>
      </c>
    </row>
    <row r="18" spans="1:8" x14ac:dyDescent="0.25">
      <c r="A18" s="1">
        <v>2006</v>
      </c>
      <c r="B18" s="15">
        <v>4.9481099315408299</v>
      </c>
      <c r="C18" s="15">
        <v>4.9462512646693</v>
      </c>
      <c r="D18" s="15">
        <v>5.05518691133397</v>
      </c>
      <c r="E18" s="15">
        <v>4.8373156180046299</v>
      </c>
      <c r="F18" s="15">
        <v>5.2055963176675803E-2</v>
      </c>
      <c r="H18" s="16">
        <f>C18/[1]YHat!C17-1</f>
        <v>1.1372236157747295E-4</v>
      </c>
    </row>
    <row r="19" spans="1:8" x14ac:dyDescent="0.25">
      <c r="A19" s="1">
        <v>2007</v>
      </c>
      <c r="B19" s="15">
        <v>4.8841462655251</v>
      </c>
      <c r="C19" s="15">
        <v>4.9360292302927098</v>
      </c>
      <c r="D19" s="15">
        <v>5.0433753226145503</v>
      </c>
      <c r="E19" s="15">
        <v>4.8286831379708799</v>
      </c>
      <c r="F19" s="15">
        <v>5.1296379102304501E-2</v>
      </c>
      <c r="H19" s="16">
        <f>C19/[1]YHat!C18-1</f>
        <v>-9.8333035937769875E-4</v>
      </c>
    </row>
    <row r="20" spans="1:8" x14ac:dyDescent="0.25">
      <c r="A20" s="1">
        <v>2008</v>
      </c>
      <c r="B20" s="15">
        <v>4.6699026327518496</v>
      </c>
      <c r="C20" s="15">
        <v>4.6942336566092102</v>
      </c>
      <c r="D20" s="15">
        <v>4.8088771034594799</v>
      </c>
      <c r="E20" s="15">
        <v>4.5795902097589396</v>
      </c>
      <c r="F20" s="15">
        <v>5.4783491266687398E-2</v>
      </c>
      <c r="H20" s="16">
        <f>C20/[1]YHat!C19-1</f>
        <v>-1.8375267567061204E-4</v>
      </c>
    </row>
    <row r="21" spans="1:8" x14ac:dyDescent="0.25">
      <c r="A21" s="1">
        <v>2009</v>
      </c>
      <c r="B21" s="15">
        <v>4.9679191801277502</v>
      </c>
      <c r="C21" s="15">
        <v>4.91207233484554</v>
      </c>
      <c r="D21" s="15">
        <v>5.0277788208639</v>
      </c>
      <c r="E21" s="15">
        <v>4.7963658488271799</v>
      </c>
      <c r="F21" s="15">
        <v>5.5291474920189897E-2</v>
      </c>
      <c r="H21" s="16">
        <f>C21/[1]YHat!C20-1</f>
        <v>-3.1535898956767117E-3</v>
      </c>
    </row>
    <row r="22" spans="1:8" x14ac:dyDescent="0.25">
      <c r="A22" s="1">
        <v>2010</v>
      </c>
      <c r="B22" s="15">
        <v>4.8721578664319498</v>
      </c>
      <c r="C22" s="15">
        <v>4.8558555937727599</v>
      </c>
      <c r="D22" s="15">
        <v>4.9612308949712904</v>
      </c>
      <c r="E22" s="15">
        <v>4.75048029257424</v>
      </c>
      <c r="F22" s="15">
        <v>5.0354617307290198E-2</v>
      </c>
      <c r="H22" s="16">
        <f>C22/[1]YHat!C21-1</f>
        <v>6.2789978888644349E-4</v>
      </c>
    </row>
    <row r="23" spans="1:8" x14ac:dyDescent="0.25">
      <c r="A23" s="1">
        <v>2011</v>
      </c>
      <c r="B23" s="15">
        <v>4.6952681505235301</v>
      </c>
      <c r="C23" s="15">
        <v>4.7662113688968502</v>
      </c>
      <c r="D23" s="15">
        <v>4.87333703243982</v>
      </c>
      <c r="E23" s="15">
        <v>4.6590857053538803</v>
      </c>
      <c r="F23" s="15">
        <v>5.11910450564989E-2</v>
      </c>
      <c r="H23" s="16">
        <f>C23/[1]YHat!C22-1</f>
        <v>3.4578757323118214E-3</v>
      </c>
    </row>
    <row r="24" spans="1:8" x14ac:dyDescent="0.25">
      <c r="A24" s="1">
        <v>2012</v>
      </c>
      <c r="B24" s="15">
        <v>4.6241641713803698</v>
      </c>
      <c r="C24" s="15">
        <v>4.601147043808</v>
      </c>
      <c r="D24" s="15">
        <v>4.7085275090549104</v>
      </c>
      <c r="E24" s="15">
        <v>4.4937665785610896</v>
      </c>
      <c r="F24" s="15">
        <v>5.13128045404126E-2</v>
      </c>
      <c r="H24" s="16">
        <f>C24/[1]YHat!C23-1</f>
        <v>-2.0570220372454484E-3</v>
      </c>
    </row>
    <row r="25" spans="1:8" x14ac:dyDescent="0.25">
      <c r="A25" s="1">
        <v>2013</v>
      </c>
      <c r="B25" s="15">
        <v>4.6100728175771604</v>
      </c>
      <c r="C25" s="15">
        <v>4.5691542485115599</v>
      </c>
      <c r="D25" s="15">
        <v>4.6802523925288</v>
      </c>
      <c r="E25" s="15">
        <v>4.4580561044943199</v>
      </c>
      <c r="F25" s="15">
        <v>5.3089333666515803E-2</v>
      </c>
      <c r="H25" s="16">
        <f>C25/[1]YHat!C24-1</f>
        <v>-3.8542192329585889E-3</v>
      </c>
    </row>
    <row r="26" spans="1:8" x14ac:dyDescent="0.25">
      <c r="A26" s="1">
        <v>2014</v>
      </c>
      <c r="B26" s="15">
        <v>4.65954453789222</v>
      </c>
      <c r="C26" s="15">
        <v>4.5921199812457596</v>
      </c>
      <c r="D26" s="15">
        <v>4.7019200251319901</v>
      </c>
      <c r="E26" s="15">
        <v>4.4823199373595202</v>
      </c>
      <c r="F26" s="15">
        <v>5.24690238350888E-2</v>
      </c>
      <c r="H26" s="16">
        <f>C26/[1]YHat!C25-1</f>
        <v>3.8981567307958542E-3</v>
      </c>
    </row>
    <row r="27" spans="1:8" x14ac:dyDescent="0.25">
      <c r="A27" s="1">
        <v>2015</v>
      </c>
      <c r="B27" s="15">
        <v>4.5678171977160202</v>
      </c>
      <c r="C27" s="15">
        <v>4.6228583147948203</v>
      </c>
      <c r="D27" s="15">
        <v>4.7360281044868904</v>
      </c>
      <c r="E27" s="15">
        <v>4.5096885251027503</v>
      </c>
      <c r="F27" s="15">
        <v>5.40792897944316E-2</v>
      </c>
      <c r="H27" s="16">
        <f>C27/[1]YHat!C26-1</f>
        <v>2.1326532408740828E-3</v>
      </c>
    </row>
    <row r="28" spans="1:8" x14ac:dyDescent="0.25">
      <c r="A28" s="1">
        <v>2016</v>
      </c>
      <c r="B28" s="15">
        <v>4.6913338491677203</v>
      </c>
      <c r="C28" s="15">
        <v>4.7134275208921803</v>
      </c>
      <c r="D28" s="15">
        <v>4.8342197311161597</v>
      </c>
      <c r="E28" s="15">
        <v>4.5926353106681903</v>
      </c>
      <c r="F28" s="15">
        <v>5.7721737924820403E-2</v>
      </c>
      <c r="H28" s="16">
        <f>C28/[1]YHat!C27-1</f>
        <v>-5.1931407530725338E-4</v>
      </c>
    </row>
    <row r="29" spans="1:8" x14ac:dyDescent="0.25">
      <c r="A29" s="1">
        <v>2017</v>
      </c>
      <c r="B29" s="15"/>
      <c r="C29" s="15">
        <v>4.6328682687643701</v>
      </c>
      <c r="D29" s="15">
        <v>4.7560225615148504</v>
      </c>
      <c r="E29" s="15">
        <v>4.5097139760138898</v>
      </c>
      <c r="F29" s="15">
        <v>5.8850482140185303E-2</v>
      </c>
      <c r="H29" s="16">
        <f>C29/[1]YHat!C28-1</f>
        <v>7.1676096465433936E-4</v>
      </c>
    </row>
    <row r="30" spans="1:8" x14ac:dyDescent="0.25">
      <c r="A30" s="1">
        <v>2018</v>
      </c>
      <c r="B30" s="15"/>
      <c r="C30" s="15">
        <v>4.6199614547927501</v>
      </c>
      <c r="D30" s="15">
        <v>4.7468241573926901</v>
      </c>
      <c r="E30" s="15">
        <v>4.4930987521928101</v>
      </c>
      <c r="F30" s="15">
        <v>6.0622582021886598E-2</v>
      </c>
      <c r="H30" s="16">
        <f>C30/[1]YHat!C29-1</f>
        <v>-1.3278342455502745E-4</v>
      </c>
    </row>
    <row r="31" spans="1:8" x14ac:dyDescent="0.25">
      <c r="A31" s="1">
        <v>2019</v>
      </c>
      <c r="B31" s="15"/>
      <c r="C31" s="15">
        <v>4.6066686890403199</v>
      </c>
      <c r="D31" s="15">
        <v>4.7375387048120103</v>
      </c>
      <c r="E31" s="15">
        <v>4.4757986732686197</v>
      </c>
      <c r="F31" s="15">
        <v>6.2537515776749306E-2</v>
      </c>
      <c r="H31" s="16">
        <f>C31/[1]YHat!C30-1</f>
        <v>-1.1498514679905147E-3</v>
      </c>
    </row>
    <row r="32" spans="1:8" x14ac:dyDescent="0.25">
      <c r="A32" s="1">
        <v>2020</v>
      </c>
      <c r="B32" s="15"/>
      <c r="C32" s="15">
        <v>4.5818032026793896</v>
      </c>
      <c r="D32" s="15">
        <v>4.7149717652014296</v>
      </c>
      <c r="E32" s="15">
        <v>4.4486346401573504</v>
      </c>
      <c r="F32" s="15">
        <v>6.3635898800667196E-2</v>
      </c>
      <c r="H32" s="16">
        <f>C32/[1]YHat!C31-1</f>
        <v>-3.4497268596841435E-3</v>
      </c>
    </row>
    <row r="33" spans="1:8" x14ac:dyDescent="0.25">
      <c r="A33" s="1">
        <v>2021</v>
      </c>
      <c r="B33" s="15"/>
      <c r="C33" s="15">
        <v>4.5859573214080998</v>
      </c>
      <c r="D33" s="15">
        <v>4.7192472471679601</v>
      </c>
      <c r="E33" s="15">
        <v>4.4526673956482403</v>
      </c>
      <c r="F33" s="15">
        <v>6.3693893409706603E-2</v>
      </c>
      <c r="H33" s="16">
        <f>C33/[1]YHat!C32-1</f>
        <v>8.5347814758085505E-4</v>
      </c>
    </row>
    <row r="34" spans="1:8" x14ac:dyDescent="0.25">
      <c r="A34" s="1">
        <v>2022</v>
      </c>
      <c r="B34" s="15"/>
      <c r="C34" s="15">
        <v>4.5745187859586398</v>
      </c>
      <c r="D34" s="15">
        <v>4.70986458819573</v>
      </c>
      <c r="E34" s="15">
        <v>4.4391729837215497</v>
      </c>
      <c r="F34" s="15">
        <v>6.4676314072467794E-2</v>
      </c>
      <c r="H34" s="16">
        <f>C34/[1]YHat!C33-1</f>
        <v>8.0747694673699577E-4</v>
      </c>
    </row>
    <row r="35" spans="1:8" x14ac:dyDescent="0.25">
      <c r="A35" s="1">
        <v>2023</v>
      </c>
      <c r="B35" s="15"/>
      <c r="C35" s="15">
        <v>4.5822787869895798</v>
      </c>
      <c r="D35" s="15">
        <v>4.7179345260662604</v>
      </c>
      <c r="E35" s="15">
        <v>4.4466230479129001</v>
      </c>
      <c r="F35" s="15">
        <v>6.4824420419682893E-2</v>
      </c>
      <c r="H35" s="16">
        <f>C35/[1]YHat!C34-1</f>
        <v>1.6207307485340827E-3</v>
      </c>
    </row>
    <row r="36" spans="1:8" x14ac:dyDescent="0.25">
      <c r="A36" s="1">
        <v>2024</v>
      </c>
      <c r="B36" s="15"/>
      <c r="C36" s="15">
        <v>4.5991680038912</v>
      </c>
      <c r="D36" s="15">
        <v>4.7348685868083997</v>
      </c>
      <c r="E36" s="15">
        <v>4.4634674209740002</v>
      </c>
      <c r="F36" s="15">
        <v>6.4845849487047594E-2</v>
      </c>
      <c r="H36" s="16">
        <f>C36/[1]YHat!C35-1</f>
        <v>3.9786563519157436E-3</v>
      </c>
    </row>
    <row r="37" spans="1:8" x14ac:dyDescent="0.25">
      <c r="A37" s="1">
        <v>2025</v>
      </c>
      <c r="B37" s="15"/>
      <c r="C37" s="15">
        <v>4.6091123669630303</v>
      </c>
      <c r="D37" s="15">
        <v>4.7456591574023399</v>
      </c>
      <c r="E37" s="15">
        <v>4.4725655765237198</v>
      </c>
      <c r="F37" s="15">
        <v>6.5250218019839698E-2</v>
      </c>
      <c r="H37" s="16">
        <f>C37/[1]YHat!C36-1</f>
        <v>4.9554614456650548E-3</v>
      </c>
    </row>
    <row r="38" spans="1:8" x14ac:dyDescent="0.25">
      <c r="A38" s="1">
        <v>2026</v>
      </c>
      <c r="B38" s="15"/>
      <c r="C38" s="15">
        <v>4.6172538951795898</v>
      </c>
      <c r="D38" s="15">
        <v>4.7548355654718302</v>
      </c>
      <c r="E38" s="15">
        <v>4.4796722248873602</v>
      </c>
      <c r="F38" s="15">
        <v>6.5744745469443505E-2</v>
      </c>
      <c r="H38" s="16">
        <f>C38/[1]YHat!C37-1</f>
        <v>4.6706789142094696E-3</v>
      </c>
    </row>
    <row r="39" spans="1:8" x14ac:dyDescent="0.25">
      <c r="A39" s="1">
        <v>2027</v>
      </c>
      <c r="B39" s="15"/>
      <c r="C39" s="15">
        <v>4.6264557357244396</v>
      </c>
      <c r="D39" s="15">
        <v>4.7652008551037</v>
      </c>
      <c r="E39" s="15">
        <v>4.4877106163451703</v>
      </c>
      <c r="F39" s="15">
        <v>6.63007109838257E-2</v>
      </c>
      <c r="H39" s="16">
        <f>C39/[1]YHat!C38-1</f>
        <v>3.7727766516293393E-4</v>
      </c>
    </row>
    <row r="40" spans="1:8" x14ac:dyDescent="0.25">
      <c r="A40" s="1">
        <v>2028</v>
      </c>
      <c r="B40" s="15"/>
      <c r="C40" s="15">
        <v>4.6381873585762099</v>
      </c>
      <c r="D40" s="15">
        <v>4.7786873700110801</v>
      </c>
      <c r="E40" s="15">
        <v>4.4976873471413299</v>
      </c>
      <c r="F40" s="15">
        <v>6.7139303299774494E-2</v>
      </c>
      <c r="H40" s="16">
        <f>C40/[1]YHat!C39-1</f>
        <v>-3.4166303552075616E-3</v>
      </c>
    </row>
    <row r="41" spans="1:8" x14ac:dyDescent="0.25">
      <c r="A41" s="1">
        <v>2029</v>
      </c>
      <c r="B41" s="15"/>
      <c r="C41" s="15">
        <v>4.6643703832002297</v>
      </c>
      <c r="D41" s="15">
        <v>4.8046059140014199</v>
      </c>
      <c r="E41" s="15">
        <v>4.5241348523990403</v>
      </c>
      <c r="F41" s="15">
        <v>6.7012918644709693E-2</v>
      </c>
      <c r="H41" s="16">
        <f>C41/[1]YHat!C40-1</f>
        <v>-3.5344579539258181E-3</v>
      </c>
    </row>
    <row r="42" spans="1:8" x14ac:dyDescent="0.25">
      <c r="A42" s="1">
        <v>2030</v>
      </c>
      <c r="B42" s="15"/>
      <c r="C42" s="15">
        <v>4.6854591019755203</v>
      </c>
      <c r="D42" s="15">
        <v>4.8253418705384199</v>
      </c>
      <c r="E42" s="15">
        <v>4.5455763334126198</v>
      </c>
      <c r="F42" s="15">
        <v>6.6844347762278405E-2</v>
      </c>
      <c r="H42" s="16">
        <f>C42/[1]YHat!C41-1</f>
        <v>-3.7754542158333626E-3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</vt:i4>
      </vt:variant>
    </vt:vector>
  </HeadingPairs>
  <TitlesOfParts>
    <vt:vector size="16" baseType="lpstr">
      <vt:lpstr>Data</vt:lpstr>
      <vt:lpstr>DStat</vt:lpstr>
      <vt:lpstr>Corr</vt:lpstr>
      <vt:lpstr>Coef</vt:lpstr>
      <vt:lpstr>MStat</vt:lpstr>
      <vt:lpstr>Err</vt:lpstr>
      <vt:lpstr>Elas</vt:lpstr>
      <vt:lpstr>BX</vt:lpstr>
      <vt:lpstr>YHat</vt:lpstr>
      <vt:lpstr>Data Comparison</vt:lpstr>
      <vt:lpstr>BX Comparison</vt:lpstr>
      <vt:lpstr>Input Variable Comparisons</vt:lpstr>
      <vt:lpstr>'BX Comparison'!Print_Area</vt:lpstr>
      <vt:lpstr>'Data Comparison'!Print_Area</vt:lpstr>
      <vt:lpstr>'Input Variable Comparisons'!Print_Area</vt:lpstr>
      <vt:lpstr>'Data Comparison'!Print_Titles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2017-11-28T21:40:05Z</dcterms:created>
  <dcterms:modified xsi:type="dcterms:W3CDTF">2017-11-28T21:40:20Z</dcterms:modified>
</cp:coreProperties>
</file>