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chartsheets/sheet1.xml" ContentType="application/vnd.openxmlformats-officedocument.spreadsheetml.chartsheet+xml"/>
  <Override PartName="/xl/drawings/drawing3.xml" ContentType="application/vnd.openxmlformats-officedocument.drawing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drawings/drawing2.xml" ContentType="application/vnd.openxmlformats-officedocument.drawingml.chartshapes+xml"/>
  <Override PartName="/xl/drawings/drawing4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9520" yWindow="168" windowWidth="17496" windowHeight="11016" activeTab="3"/>
  </bookViews>
  <sheets>
    <sheet name="Purchases Data" sheetId="7" r:id="rId1"/>
    <sheet name="SECI" sheetId="8" r:id="rId2"/>
    <sheet name="Demand and Load Factor Data" sheetId="1" r:id="rId3"/>
    <sheet name="Monthly Peaks" sheetId="9" r:id="rId4"/>
  </sheets>
  <externalReferences>
    <externalReference r:id="rId8"/>
    <externalReference r:id="rId9"/>
  </externalReferences>
  <definedNames>
    <definedName name="\B">#REF!</definedName>
    <definedName name="\C">#REF!</definedName>
    <definedName name="\D">#REF!</definedName>
    <definedName name="\S">#REF!</definedName>
    <definedName name="_AMO_RefreshMultipleList" hidden="1">"'&lt;Items&gt;_x000d_
  &lt;Item Id=""191168714"" Checked=""False"" /&gt;_x000d_
&lt;/Items&gt;'"</definedName>
    <definedName name="_AMO_RefreshMultipleList.0" hidden="1">"'&lt;Items&gt;_x000d_
  &lt;Item Id=""969274039"" Checked=""True"" /&gt;_x000d_
  &lt;Item Id=""383494563"" Checked=""True"" /&gt;_x000d_
  &lt;Item Id=""547413755"" Checked=""True"" /&gt;_x000d_
  &lt;Item Id=""967162844"" Checked=""True"" /&gt;_x000d_
  &lt;Item Id=""570499251"" Checked=""True"" /&gt;_x000d_
  &lt;Item I'"</definedName>
    <definedName name="_AMO_RefreshMultipleList.1" hidden="1">"'d=""707242607"" Checked=""True"" /&gt;_x000d_
  &lt;Item Id=""283476953"" Checked=""True"" /&gt;_x000d_
  &lt;Item Id=""93599757"" Checked=""True"" /&gt;_x000d_
  &lt;Item Id=""236787087"" Checked=""True"" /&gt;_x000d_
  &lt;Item Id=""198019932"" Checked=""True"" /&gt;_x000d_
  &lt;Item Id=""411468051"" Chec'"</definedName>
    <definedName name="_AMO_RefreshMultipleList.2" hidden="1">"'ked=""True"" /&gt;_x000d_
  &lt;Item Id=""92089723"" Checked=""True"" /&gt;_x000d_
&lt;/Items&gt;'"</definedName>
    <definedName name="_AMO_XmlVersion" hidden="1">"'1'"</definedName>
    <definedName name="_xlnm._FilterDatabase" localSheetId="0" hidden="1">'Purchases Data'!$A$4:$G$112</definedName>
    <definedName name="_WEA1">#REF!</definedName>
    <definedName name="_WEA2">#REF!</definedName>
    <definedName name="csDesignMode">1</definedName>
    <definedName name="_xlnm.Print_Area" localSheetId="2">'Demand and Load Factor Data'!$A$4:$I$18</definedName>
    <definedName name="REPORT">#REF!</definedName>
  </definedNames>
  <calcPr fullCalcOnLoad="1"/>
</workbook>
</file>

<file path=xl/sharedStrings.xml><?xml version="1.0" encoding="utf-8"?>
<sst xmlns="http://schemas.openxmlformats.org/spreadsheetml/2006/main" count="275" uniqueCount="44">
  <si>
    <t>.</t>
  </si>
  <si>
    <t>Date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</si>
  <si>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</si>
  <si>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</si>
  <si>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</si>
  <si>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</si>
  <si>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</si>
  <si>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</si>
  <si>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</si>
  <si>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</si>
  <si>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</si>
  <si>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</si>
  <si>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</si>
  <si>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</si>
  <si>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Cooperative</t>
  </si>
  <si>
    <t>MONTH</t>
  </si>
  <si>
    <t>Central Florida</t>
  </si>
  <si>
    <t>Clay</t>
  </si>
  <si>
    <t>Glades</t>
  </si>
  <si>
    <t>Peace River</t>
  </si>
  <si>
    <t>Sumter</t>
  </si>
  <si>
    <t>Suwannee Valley</t>
  </si>
  <si>
    <t>Talquin</t>
  </si>
  <si>
    <t>Tri-County</t>
  </si>
  <si>
    <t>Actual</t>
  </si>
  <si>
    <t>LFS15</t>
  </si>
  <si>
    <t>MAPE - Backcast</t>
  </si>
  <si>
    <t>MAPE - LFS15</t>
  </si>
  <si>
    <t>Difference% - Backcast</t>
  </si>
  <si>
    <t>Difference% - LFS15</t>
  </si>
  <si>
    <t>Demand kW</t>
  </si>
  <si>
    <t>LFS15 w/ Actual Weather &amp; Economics</t>
  </si>
  <si>
    <t>Month</t>
  </si>
  <si>
    <t>Actual Purchases</t>
  </si>
  <si>
    <t>LFS15 w/ Actual Weather</t>
  </si>
  <si>
    <t>Talquin*</t>
  </si>
  <si>
    <t>Withlacoochee R</t>
  </si>
  <si>
    <t>APE - SECI LFS15</t>
  </si>
  <si>
    <t>APE - SECI LFS15 w/Wea</t>
  </si>
  <si>
    <t>APE - SECI LFS15 w/Wea &amp; Eco</t>
  </si>
  <si>
    <t>Deviation from Backcast (%)</t>
  </si>
  <si>
    <r>
      <t xml:space="preserve">LFS15 Backcast
</t>
    </r>
    <r>
      <rPr>
        <b/>
        <i/>
        <sz val="10"/>
        <color theme="1" tint="0.34999"/>
        <rFont val="Arial"/>
        <family val="2"/>
      </rPr>
      <t>Actual Weather &amp; Economics</t>
    </r>
  </si>
  <si>
    <r>
      <rPr>
        <b/>
        <i/>
        <sz val="12"/>
        <color theme="1" tint="0.34999"/>
        <rFont val="Arial"/>
        <family val="2"/>
      </rPr>
      <t>LFS15 Backcast</t>
    </r>
    <r>
      <rPr>
        <b/>
        <i/>
        <sz val="14"/>
        <color theme="1" tint="0.34999"/>
        <rFont val="Arial"/>
        <family val="2"/>
      </rPr>
      <t xml:space="preserve">
</t>
    </r>
    <r>
      <rPr>
        <b/>
        <i/>
        <sz val="10"/>
        <color theme="1" tint="0.34999"/>
        <rFont val="Arial"/>
        <family val="2"/>
      </rPr>
      <t>Actual Weather &amp; Economics</t>
    </r>
  </si>
  <si>
    <t>Docket Nos. 20170266 &amp; 20170267
Work Papers for 2015, 2016, 2017  Ex Post Analysis
Wood Depo. Exh. 4
SECI00012613
SECI00012613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</si>
</sst>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20">
    <font>
      <sz val="10"/>
      <color theme="1"/>
      <name val="Arial"/>
      <family val="2"/>
    </font>
    <font>
      <sz val="10"/>
      <name val="Arial"/>
      <family val="2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sz val="12"/>
      <color theme="0" tint="-0.49997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2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b/>
      <i/>
      <sz val="20"/>
      <color theme="1" tint="0.34999"/>
      <name val="Arial"/>
      <family val="2"/>
    </font>
    <font>
      <b/>
      <i/>
      <sz val="14"/>
      <color theme="1" tint="0.34999"/>
      <name val="Arial"/>
      <family val="2"/>
    </font>
    <font>
      <b/>
      <sz val="12"/>
      <name val="Arial"/>
      <family val="2"/>
    </font>
    <font>
      <b/>
      <i/>
      <sz val="16"/>
      <color theme="1" tint="0.34999"/>
      <name val="Arial"/>
      <family val="2"/>
    </font>
    <font>
      <b/>
      <i/>
      <sz val="12"/>
      <color theme="1" tint="0.34999"/>
      <name val="Arial"/>
      <family val="2"/>
    </font>
    <font>
      <b/>
      <i/>
      <sz val="10"/>
      <color theme="1" tint="0.34999"/>
      <name val="Arial"/>
      <family val="2"/>
    </font>
    <font>
      <b/>
      <sz val="20"/>
      <color theme="1" tint="0.5"/>
      <name val="Arial"/>
      <family val="2"/>
    </font>
    <font>
      <b/>
      <sz val="20"/>
      <color theme="0" tint="-0.5"/>
      <name val="Calibri"/>
      <family val="2"/>
    </font>
    <font>
      <b/>
      <sz val="18"/>
      <color theme="0" tint="-0.5"/>
      <name val="Arial"/>
      <family val="2"/>
    </font>
    <font>
      <sz val="11"/>
      <color theme="1"/>
      <name val="Calibri"/>
      <family val="2"/>
    </font>
  </fonts>
  <fills count="7">
    <fill>
      <patternFill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0" tint="-0.14999"/>
        <bgColor indexed="64"/>
      </patternFill>
    </fill>
    <fill>
      <patternFill patternType="solid">
        <fgColor theme="0" tint="-0.34998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</border>
    <border>
      <left style="thick">
        <color theme="4" tint="-0.24994"/>
      </left>
      <right/>
      <top style="thick">
        <color theme="4" tint="-0.24994"/>
      </top>
      <bottom style="thick">
        <color theme="4" tint="-0.24994"/>
      </bottom>
    </border>
    <border>
      <left/>
      <right/>
      <top style="thick">
        <color theme="4" tint="-0.24994"/>
      </top>
      <bottom style="thick">
        <color theme="4" tint="-0.24994"/>
      </bottom>
    </border>
    <border>
      <left/>
      <right style="thick">
        <color theme="4" tint="-0.24994"/>
      </right>
      <top style="thick">
        <color theme="4" tint="-0.24994"/>
      </top>
      <bottom style="thick">
        <color theme="4" tint="-0.24994"/>
      </bottom>
    </border>
  </borders>
  <cellStyleXfs count="2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>
      <alignment/>
      <protection/>
    </xf>
    <xf numFmtId="0" fontId="1" fillId="0" borderId="0">
      <alignment/>
      <protection/>
    </xf>
    <xf numFmtId="0" fontId="7" fillId="0" borderId="0">
      <alignment/>
      <protection/>
    </xf>
    <xf numFmtId="9" fontId="7" fillId="0" borderId="0" applyFont="0" applyFill="0" applyBorder="0" applyAlignment="0" applyProtection="0"/>
    <xf numFmtId="0" fontId="0" fillId="0" borderId="0">
      <alignment/>
      <protection/>
    </xf>
  </cellStyleXfs>
  <cellXfs count="61">
    <xf numFmtId="0" fontId="0" fillId="0" borderId="0" xfId="0"/>
    <xf numFmtId="0" fontId="0" fillId="0" borderId="0" xfId="0"/>
    <xf numFmtId="49" fontId="0" fillId="0" borderId="0" xfId="0" applyNumberFormat="1"/>
    <xf numFmtId="3" fontId="0" fillId="0" borderId="0" xfId="0" applyNumberFormat="1"/>
    <xf numFmtId="164" fontId="0" fillId="0" borderId="0" xfId="20" applyNumberFormat="1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15" fontId="3" fillId="0" borderId="0" xfId="0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15" fontId="4" fillId="0" borderId="1" xfId="0" applyNumberFormat="1" applyFont="1" applyBorder="1" applyAlignment="1">
      <alignment horizontal="center"/>
    </xf>
    <xf numFmtId="37" fontId="4" fillId="0" borderId="1" xfId="20" applyNumberFormat="1" applyFont="1" applyFill="1" applyBorder="1" applyAlignment="1">
      <alignment horizontal="center"/>
    </xf>
    <xf numFmtId="9" fontId="4" fillId="0" borderId="1" xfId="2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37" fontId="5" fillId="0" borderId="0" xfId="20" applyNumberFormat="1" applyFont="1" applyAlignment="1">
      <alignment horizontal="center"/>
    </xf>
    <xf numFmtId="165" fontId="5" fillId="0" borderId="0" xfId="21" applyNumberFormat="1" applyFont="1" applyAlignment="1">
      <alignment horizontal="center"/>
    </xf>
    <xf numFmtId="165" fontId="3" fillId="3" borderId="0" xfId="21" applyNumberFormat="1" applyFon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37" fontId="5" fillId="3" borderId="0" xfId="20" applyNumberFormat="1" applyFont="1" applyFill="1" applyAlignment="1">
      <alignment horizontal="center"/>
    </xf>
    <xf numFmtId="37" fontId="4" fillId="0" borderId="1" xfId="20" applyNumberFormat="1" applyFont="1" applyBorder="1" applyAlignment="1">
      <alignment horizontal="center"/>
    </xf>
    <xf numFmtId="0" fontId="0" fillId="0" borderId="0" xfId="0" applyNumberFormat="1"/>
    <xf numFmtId="165" fontId="0" fillId="0" borderId="0" xfId="21" applyNumberFormat="1" applyFont="1"/>
    <xf numFmtId="164" fontId="6" fillId="4" borderId="0" xfId="20" applyNumberFormat="1" applyFont="1" applyFill="1"/>
    <xf numFmtId="3" fontId="6" fillId="4" borderId="0" xfId="0" applyNumberFormat="1" applyFont="1" applyFill="1"/>
    <xf numFmtId="0" fontId="6" fillId="0" borderId="0" xfId="0" applyFont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5" fontId="6" fillId="5" borderId="0" xfId="21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4" borderId="0" xfId="20" applyNumberFormat="1" applyFont="1" applyFill="1"/>
    <xf numFmtId="0" fontId="0" fillId="0" borderId="0" xfId="0" applyFill="1"/>
    <xf numFmtId="0" fontId="0" fillId="0" borderId="0" xfId="0" applyNumberFormat="1" applyFill="1"/>
    <xf numFmtId="49" fontId="0" fillId="0" borderId="0" xfId="0" applyNumberFormat="1" applyFill="1"/>
    <xf numFmtId="3" fontId="0" fillId="0" borderId="0" xfId="0" applyNumberFormat="1" applyFill="1"/>
    <xf numFmtId="164" fontId="0" fillId="0" borderId="0" xfId="20" applyNumberFormat="1" applyFont="1" applyFill="1"/>
    <xf numFmtId="165" fontId="0" fillId="0" borderId="0" xfId="21" applyNumberFormat="1" applyFont="1" applyFill="1"/>
    <xf numFmtId="165" fontId="6" fillId="0" borderId="0" xfId="21" applyNumberFormat="1" applyFont="1" applyFill="1"/>
    <xf numFmtId="0" fontId="0" fillId="6" borderId="0" xfId="0" applyNumberFormat="1" applyFill="1"/>
    <xf numFmtId="49" fontId="0" fillId="6" borderId="0" xfId="0" applyNumberFormat="1" applyFill="1"/>
    <xf numFmtId="0" fontId="0" fillId="6" borderId="0" xfId="0" applyFill="1"/>
    <xf numFmtId="3" fontId="0" fillId="6" borderId="0" xfId="0" applyNumberFormat="1" applyFill="1"/>
    <xf numFmtId="164" fontId="0" fillId="6" borderId="0" xfId="20" applyNumberFormat="1" applyFont="1" applyFill="1"/>
    <xf numFmtId="165" fontId="6" fillId="4" borderId="0" xfId="21" applyNumberFormat="1" applyFont="1" applyFill="1"/>
    <xf numFmtId="165" fontId="0" fillId="4" borderId="0" xfId="21" applyNumberFormat="1" applyFont="1" applyFill="1"/>
    <xf numFmtId="165" fontId="10" fillId="0" borderId="0" xfId="26" applyNumberFormat="1" applyFont="1"/>
    <xf numFmtId="10" fontId="10" fillId="0" borderId="0" xfId="26" applyNumberFormat="1" applyFont="1"/>
    <xf numFmtId="0" fontId="6" fillId="0" borderId="0" xfId="0" applyFont="1"/>
    <xf numFmtId="0" fontId="12" fillId="0" borderId="0" xfId="0" applyFont="1"/>
    <xf numFmtId="0" fontId="12" fillId="0" borderId="0" xfId="0" applyNumberFormat="1" applyFont="1" applyAlignment="1">
      <alignment horizontal="center"/>
    </xf>
    <xf numFmtId="0" fontId="12" fillId="0" borderId="0" xfId="0" applyNumberFormat="1" applyFont="1" applyAlignment="1">
      <alignment/>
    </xf>
    <xf numFmtId="10" fontId="11" fillId="0" borderId="2" xfId="26" applyNumberFormat="1" applyFont="1" applyBorder="1" applyAlignment="1">
      <alignment horizontal="right" vertical="center"/>
    </xf>
    <xf numFmtId="10" fontId="11" fillId="0" borderId="3" xfId="26" applyNumberFormat="1" applyFont="1" applyBorder="1" applyAlignment="1">
      <alignment horizontal="right" vertical="center"/>
    </xf>
    <xf numFmtId="10" fontId="11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0" fontId="13" fillId="0" borderId="2" xfId="26" applyNumberFormat="1" applyFont="1" applyBorder="1" applyAlignment="1">
      <alignment horizontal="center" vertical="center"/>
    </xf>
    <xf numFmtId="10" fontId="13" fillId="0" borderId="3" xfId="26" applyNumberFormat="1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0" fontId="2" fillId="2" borderId="0" xfId="0" applyFont="1" applyFill="1" applyAlignment="1">
      <alignment horizontal="left"/>
    </xf>
  </cellXfs>
  <cellStyles count="1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Comma" xfId="20"/>
    <cellStyle name="Percent" xfId="21"/>
    <cellStyle name="Comma 2" xfId="22"/>
    <cellStyle name="Normal 2" xfId="23"/>
    <cellStyle name="Normal 3" xfId="24"/>
    <cellStyle name="Normal 9" xfId="25"/>
    <cellStyle name="Percent 2" xfId="26"/>
    <cellStyle name="Normal 18 2" xfId="2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chartsheet" Target="chartsheets/sheet1.xml" /><Relationship Id="rId3" Type="http://schemas.openxmlformats.org/officeDocument/2006/relationships/worksheet" Target="worksheets/sheet2.xml" /><Relationship Id="rId4" Type="http://schemas.openxmlformats.org/officeDocument/2006/relationships/chartsheet" Target="chartsheets/sheet2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Relationship Id="rId8" Type="http://schemas.openxmlformats.org/officeDocument/2006/relationships/externalLink" Target="externalLinks/externalLink1.xml" /><Relationship Id="rId9" Type="http://schemas.openxmlformats.org/officeDocument/2006/relationships/externalLink" Target="externalLinks/externalLink2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9"/>
          <c:y val="0.3665"/>
          <c:w val="0.81925"/>
          <c:h val="0.48075"/>
        </c:manualLayout>
      </c:layout>
      <c:lineChart>
        <c:grouping val="standard"/>
        <c:varyColors val="0"/>
        <c:ser>
          <c:idx val="2"/>
          <c:order val="0"/>
          <c:tx>
            <c:strRef>
              <c:f>'Purchases Data'!$I$4</c:f>
              <c:strCache>
                <c:ptCount val="1"/>
                <c:pt idx="0">
                  <c:v>LFS15</c:v>
                </c:pt>
              </c:strCache>
            </c:strRef>
          </c:tx>
          <c:spPr>
            <a:ln w="152400">
              <a:solidFill>
                <a:srgbClr val="00B05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'[2]Purchases Data'!$C$98:$C$108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'Purchases Data'!$I$5:$I$15</c:f>
              <c:numCache>
                <c:formatCode>_(* #,##0_);_(* \(#,##0\);_(* "-"??_);_(@_)</c:formatCode>
                <c:ptCount val="11"/>
                <c:pt idx="0">
                  <c:v>1091261878</c:v>
                </c:pt>
                <c:pt idx="1">
                  <c:v>921186389</c:v>
                </c:pt>
                <c:pt idx="2">
                  <c:v>937219899</c:v>
                </c:pt>
                <c:pt idx="3">
                  <c:v>943437973</c:v>
                </c:pt>
                <c:pt idx="4">
                  <c:v>1152806943</c:v>
                </c:pt>
                <c:pt idx="5">
                  <c:v>1256683873</c:v>
                </c:pt>
                <c:pt idx="6">
                  <c:v>1354570406</c:v>
                </c:pt>
                <c:pt idx="7">
                  <c:v>1361968924</c:v>
                </c:pt>
                <c:pt idx="8">
                  <c:v>1232860282</c:v>
                </c:pt>
                <c:pt idx="9">
                  <c:v>1041003059</c:v>
                </c:pt>
                <c:pt idx="10">
                  <c:v>921919046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'Purchases Data'!$J$4</c:f>
              <c:strCache>
                <c:ptCount val="1"/>
                <c:pt idx="0">
                  <c:v>LFS15 w/ Actual Weather</c:v>
                </c:pt>
              </c:strCache>
            </c:strRef>
          </c:tx>
          <c:spPr>
            <a:ln w="76200">
              <a:solidFill>
                <a:srgbClr val="000000">
                  <a:lumMod val="50000"/>
                  <a:lumOff val="50000"/>
                </a:srgbClr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val>
            <c:numRef>
              <c:f>'Purchases Data'!$J$5:$J$15</c:f>
              <c:numCache>
                <c:formatCode>_(* #,##0_);_(* \(#,##0\);_(* "-"??_);_(@_)</c:formatCode>
                <c:ptCount val="11"/>
                <c:pt idx="0">
                  <c:v>1085037567</c:v>
                </c:pt>
                <c:pt idx="1">
                  <c:v>993894310</c:v>
                </c:pt>
                <c:pt idx="2">
                  <c:v>938644053</c:v>
                </c:pt>
                <c:pt idx="3">
                  <c:v>1006854346</c:v>
                </c:pt>
                <c:pt idx="4">
                  <c:v>1211571042</c:v>
                </c:pt>
                <c:pt idx="5">
                  <c:v>1316720999</c:v>
                </c:pt>
                <c:pt idx="6">
                  <c:v>1335640278</c:v>
                </c:pt>
                <c:pt idx="7">
                  <c:v>1341693005</c:v>
                </c:pt>
                <c:pt idx="8">
                  <c:v>1217929907</c:v>
                </c:pt>
                <c:pt idx="9">
                  <c:v>1027358965</c:v>
                </c:pt>
                <c:pt idx="10">
                  <c:v>973180118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'Purchases Data'!$K$4</c:f>
              <c:strCache>
                <c:ptCount val="1"/>
                <c:pt idx="0">
                  <c:v>LFS15 w/ Actual Weather &amp; Economics</c:v>
                </c:pt>
              </c:strCache>
            </c:strRef>
          </c:tx>
          <c:spPr>
            <a:ln w="152400">
              <a:solidFill>
                <a:srgbClr val="7030A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'[2]Purchases Data'!$C$98:$C$108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'Purchases Data'!$K$5:$K$15</c:f>
              <c:numCache>
                <c:formatCode>#,##0</c:formatCode>
                <c:ptCount val="11"/>
                <c:pt idx="0">
                  <c:v>1111323044.204</c:v>
                </c:pt>
                <c:pt idx="1">
                  <c:v>1017824704.949</c:v>
                </c:pt>
                <c:pt idx="2">
                  <c:v>954694011.047</c:v>
                </c:pt>
                <c:pt idx="3">
                  <c:v>1020502279.38</c:v>
                </c:pt>
                <c:pt idx="4">
                  <c:v>1229854403.396</c:v>
                </c:pt>
                <c:pt idx="5">
                  <c:v>1335623131.509</c:v>
                </c:pt>
                <c:pt idx="6">
                  <c:v>1353529141.11</c:v>
                </c:pt>
                <c:pt idx="7">
                  <c:v>1361668883.693</c:v>
                </c:pt>
                <c:pt idx="8">
                  <c:v>1234422730.112</c:v>
                </c:pt>
                <c:pt idx="9">
                  <c:v>1046635764.212</c:v>
                </c:pt>
                <c:pt idx="10">
                  <c:v>988465179.006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'Purchases Data'!$H$4</c:f>
              <c:strCache>
                <c:ptCount val="1"/>
                <c:pt idx="0">
                  <c:v>Actual Purchases</c:v>
                </c:pt>
              </c:strCache>
            </c:strRef>
          </c:tx>
          <c:spPr>
            <a:ln w="152400">
              <a:solidFill>
                <a:srgbClr val="1F497D">
                  <a:lumMod val="60000"/>
                  <a:lumOff val="4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'[2]Purchases Data'!$C$98:$C$108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'Purchases Data'!$H$5:$H$15</c:f>
              <c:numCache>
                <c:formatCode>_(* #,##0_);_(* \(#,##0\);_(* "-"??_);_(@_)</c:formatCode>
                <c:ptCount val="11"/>
                <c:pt idx="0">
                  <c:v>1093451583</c:v>
                </c:pt>
                <c:pt idx="1">
                  <c:v>1026044953</c:v>
                </c:pt>
                <c:pt idx="2">
                  <c:v>983543142</c:v>
                </c:pt>
                <c:pt idx="3">
                  <c:v>1058816345</c:v>
                </c:pt>
                <c:pt idx="4">
                  <c:v>1248306454</c:v>
                </c:pt>
                <c:pt idx="5">
                  <c:v>1340220128</c:v>
                </c:pt>
                <c:pt idx="6">
                  <c:v>1357200950</c:v>
                </c:pt>
                <c:pt idx="7">
                  <c:v>1374336971</c:v>
                </c:pt>
                <c:pt idx="8">
                  <c:v>1224168914</c:v>
                </c:pt>
                <c:pt idx="9">
                  <c:v>1048122727</c:v>
                </c:pt>
                <c:pt idx="10">
                  <c:v>1005562292</c:v>
                </c:pt>
              </c:numCache>
            </c:numRef>
          </c:val>
          <c:smooth val="0"/>
        </c:ser>
        <c:marker val="1"/>
        <c:axId val="24294545"/>
        <c:axId val="56552275"/>
      </c:lineChart>
      <c:catAx>
        <c:axId val="24294545"/>
        <c:scaling>
          <c:orientation val="minMax"/>
          <c:max val="12"/>
          <c:min val="1"/>
        </c:scaling>
        <c:delete val="0"/>
        <c:axPos val="b"/>
        <c:numFmt formatCode="[$-409]mmmm\-yy;@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vert="horz" rot="0"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56552275"/>
        <c:crosses val="autoZero"/>
        <c:auto val="0"/>
        <c:lblOffset val="100"/>
        <c:noMultiLvlLbl val="0"/>
      </c:catAx>
      <c:valAx>
        <c:axId val="56552275"/>
        <c:scaling>
          <c:orientation val="minMax"/>
          <c:max val="1400000000"/>
          <c:min val="800000000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24294545"/>
        <c:crosses val="autoZero"/>
        <c:crossBetween val="between"/>
        <c:dispUnits>
          <c:builtInUnit val="thousands"/>
        </c:dispUnits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0.0015"/>
          <c:y val="0.13675"/>
          <c:w val="0.607"/>
          <c:h val="0.21925"/>
        </c:manualLayout>
      </c:layout>
      <c:overlay val="0"/>
      <c:txPr>
        <a:bodyPr vert="horz" rot="0"/>
        <a:lstStyle/>
        <a:p>
          <a:pPr>
            <a:defRPr lang="en-US" sz="20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sz="4000" b="1" i="0" u="none" baseline="0">
                <a:solidFill>
                  <a:schemeClr val="bg1">
                    <a:lumMod val="50000"/>
                  </a:schemeClr>
                </a:solidFill>
                <a:latin typeface="+mn-lt"/>
                <a:ea typeface="+mn-lt"/>
                <a:cs typeface="+mn-lt"/>
              </a:rPr>
              <a:t>2015 Demand</a:t>
            </a:r>
          </a:p>
        </c:rich>
      </c:tx>
      <c:layout>
        <c:manualLayout>
          <c:xMode val="edge"/>
          <c:yMode val="edge"/>
          <c:x val="0.039"/>
          <c:y val="0.0322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4575"/>
          <c:y val="0.35975"/>
          <c:w val="0.854"/>
          <c:h val="0.4725"/>
        </c:manualLayout>
      </c:layout>
      <c:lineChart>
        <c:grouping val="standard"/>
        <c:varyColors val="0"/>
        <c:ser>
          <c:idx val="2"/>
          <c:order val="0"/>
          <c:tx>
            <c:strRef>
              <c:f>'[2]Demand and Load Factor Data'!$E$2</c:f>
              <c:strCache>
                <c:ptCount val="1"/>
                <c:pt idx="0">
                  <c:v>LFS15</c:v>
                </c:pt>
              </c:strCache>
            </c:strRef>
          </c:tx>
          <c:spPr>
            <a:ln w="152400">
              <a:solidFill>
                <a:srgbClr val="00B05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'[2]Demand and Load Factor Data'!$B$3:$B$14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'[2]Demand and Load Factor Data'!$E$3:$E$13</c:f>
              <c:numCache>
                <c:formatCode>General</c:formatCode>
                <c:ptCount val="11"/>
                <c:pt idx="0">
                  <c:v>3089969.6071</c:v>
                </c:pt>
                <c:pt idx="1">
                  <c:v>2913544.3308</c:v>
                </c:pt>
                <c:pt idx="2">
                  <c:v>2425782.4642</c:v>
                </c:pt>
                <c:pt idx="3">
                  <c:v>2344801.7959</c:v>
                </c:pt>
                <c:pt idx="4">
                  <c:v>2696482.9606</c:v>
                </c:pt>
                <c:pt idx="5">
                  <c:v>2888898.1631</c:v>
                </c:pt>
                <c:pt idx="6">
                  <c:v>2992934.7161</c:v>
                </c:pt>
                <c:pt idx="7">
                  <c:v>2989980.0375</c:v>
                </c:pt>
                <c:pt idx="8">
                  <c:v>2838905.3573</c:v>
                </c:pt>
                <c:pt idx="9">
                  <c:v>2519719.9325</c:v>
                </c:pt>
                <c:pt idx="10">
                  <c:v>2503303.005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'[2]Demand and Load Factor Data'!$D$2</c:f>
              <c:strCache>
                <c:ptCount val="1"/>
                <c:pt idx="0">
                  <c:v>LFS15 w/ Actual Weather &amp; Economics</c:v>
                </c:pt>
              </c:strCache>
            </c:strRef>
          </c:tx>
          <c:spPr>
            <a:ln w="152400">
              <a:solidFill>
                <a:srgbClr val="FF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'[2]Demand and Load Factor Data'!$B$3:$B$14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'[2]Demand and Load Factor Data'!$D$3:$D$13</c:f>
              <c:numCache>
                <c:formatCode>General</c:formatCode>
                <c:ptCount val="11"/>
                <c:pt idx="0">
                  <c:v>2923923.1533319</c:v>
                </c:pt>
                <c:pt idx="1">
                  <c:v>3442227.86806078</c:v>
                </c:pt>
                <c:pt idx="2">
                  <c:v>2023440.54222614</c:v>
                </c:pt>
                <c:pt idx="3">
                  <c:v>2273639.9067516</c:v>
                </c:pt>
                <c:pt idx="4">
                  <c:v>2704627.86004164</c:v>
                </c:pt>
                <c:pt idx="5">
                  <c:v>2928576.23762536</c:v>
                </c:pt>
                <c:pt idx="6">
                  <c:v>2879868.02137028</c:v>
                </c:pt>
                <c:pt idx="7">
                  <c:v>2996335.75123903</c:v>
                </c:pt>
                <c:pt idx="8">
                  <c:v>2796270.80961786</c:v>
                </c:pt>
                <c:pt idx="9">
                  <c:v>2450553.4325041</c:v>
                </c:pt>
                <c:pt idx="10">
                  <c:v>2457166.62982623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'[2]Demand and Load Factor Data'!$C$2</c:f>
              <c:strCache>
                <c:ptCount val="1"/>
                <c:pt idx="0">
                  <c:v>Actual</c:v>
                </c:pt>
              </c:strCache>
            </c:strRef>
          </c:tx>
          <c:spPr>
            <a:ln w="152400">
              <a:solidFill>
                <a:srgbClr val="0070C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'[2]Demand and Load Factor Data'!$B$3:$B$14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'[2]Demand and Load Factor Data'!$C$3:$C$13</c:f>
              <c:numCache>
                <c:formatCode>General</c:formatCode>
                <c:ptCount val="11"/>
                <c:pt idx="0">
                  <c:v>2796521</c:v>
                </c:pt>
                <c:pt idx="1">
                  <c:v>3525630</c:v>
                </c:pt>
                <c:pt idx="2">
                  <c:v>2019502</c:v>
                </c:pt>
                <c:pt idx="3">
                  <c:v>2331958</c:v>
                </c:pt>
                <c:pt idx="4">
                  <c:v>2765157</c:v>
                </c:pt>
                <c:pt idx="5">
                  <c:v>2966044</c:v>
                </c:pt>
                <c:pt idx="6">
                  <c:v>2869321</c:v>
                </c:pt>
                <c:pt idx="7">
                  <c:v>2959154</c:v>
                </c:pt>
                <c:pt idx="8">
                  <c:v>2756832</c:v>
                </c:pt>
                <c:pt idx="9">
                  <c:v>2392516</c:v>
                </c:pt>
                <c:pt idx="10">
                  <c:v>2397614</c:v>
                </c:pt>
              </c:numCache>
            </c:numRef>
          </c:val>
          <c:smooth val="0"/>
        </c:ser>
        <c:marker val="1"/>
        <c:axId val="36941910"/>
        <c:axId val="38223324"/>
      </c:lineChart>
      <c:catAx>
        <c:axId val="36941910"/>
        <c:scaling>
          <c:orientation val="minMax"/>
        </c:scaling>
        <c:delete val="0"/>
        <c:axPos val="b"/>
        <c:numFmt formatCode="d\-mmm\-yy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38223324"/>
        <c:crosses val="autoZero"/>
        <c:auto val="1"/>
        <c:lblOffset val="100"/>
        <c:noMultiLvlLbl val="0"/>
      </c:catAx>
      <c:valAx>
        <c:axId val="38223324"/>
        <c:scaling>
          <c:orientation val="minMax"/>
          <c:min val="190000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</a:ln>
          </c:spPr>
        </c:majorGridlines>
        <c:numFmt formatCode="#,##0_);\(#,##0\)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36941910"/>
        <c:crosses val="autoZero"/>
        <c:crossBetween val="between"/>
        <c:dispUnits>
          <c:builtInUnit val="thousands"/>
        </c:dispUnits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02125"/>
          <c:y val="0.1385"/>
          <c:w val="0.623"/>
          <c:h val="0.18825"/>
        </c:manualLayout>
      </c:layout>
      <c:overlay val="0"/>
      <c:txPr>
        <a:bodyPr vert="horz" rot="0"/>
        <a:lstStyle/>
        <a:p>
          <a:pPr>
            <a:defRPr lang="en-US" sz="20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txPr>
    <a:bodyPr vert="horz" rot="0"/>
    <a:lstStyle/>
    <a:p>
      <a:pPr>
        <a:defRPr lang="en-US" u="none" baseline="0">
          <a:latin typeface="Arial"/>
          <a:ea typeface="Arial"/>
          <a:cs typeface="Arial"/>
        </a:defRPr>
      </a:pPr>
    </a:p>
  </c:txPr>
  <c:userShapes r:id="rId1"/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2.bin" /></Relationships>
</file>

<file path=xl/chart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4.bin" 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5"/>
  </sheetPr>
  <sheetViews>
    <sheetView workbookViewId="0" zoomScale="52" zoomToFit="1"/>
  </sheetViews>
  <pageMargins left="0.7" right="0.7" top="0.75" bottom="0.75" header="0.3" footer="0.3"/>
  <pageSetup horizontalDpi="1200" verticalDpi="1200" orientation="landscape" r:id="rId2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Views>
    <sheetView tabSelected="1" workbookViewId="0" zoomScale="52" zoomToFit="1"/>
  </sheetViews>
  <pageMargins left="0.7" right="0.7" top="0.75" bottom="0.75" header="0.3" footer="0.3"/>
  <pageSetup orientation="landscape" r:id="rId2"/>
  <headerFooter alignWithMargins="0"/>
  <drawing r:id="rId1"/>
</chartsheet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106680</xdr:colOff>
      <xdr:row>0</xdr:row>
      <xdr:rowOff>99060</xdr:rowOff>
    </xdr:from>
    <xdr:ext cx="3078480" cy="784860"/>
    <xdr:sp macro="">
      <xdr:nvSpPr>
        <xdr:cNvPr id="2" name="TextBox 1"/>
        <xdr:cNvSpPr txBox="1"/>
      </xdr:nvSpPr>
      <xdr:spPr>
        <a:xfrm>
          <a:off x="106680" y="99060"/>
          <a:ext cx="3078480" cy="78486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Docket Nos. 20170266 &amp; 20170267</a:t>
          </a:r>
        </a:p>
        <a:p>
          <a:r>
            <a:rPr lang="en-US" sz="1100"/>
            <a:t>Work Papers for 2015, 2016, 2017 Ex Post Analysis</a:t>
          </a:r>
        </a:p>
        <a:p>
          <a:r>
            <a:rPr lang="en-US" sz="1100"/>
            <a:t>Wood Depo. Exh. 4</a:t>
          </a:r>
        </a:p>
        <a:p>
          <a:r>
            <a:rPr lang="en-US" sz="1100"/>
            <a:t>SECI00012611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0.00525</cdr:x>
      <cdr:y>0.9065</cdr:y>
    </cdr:from>
    <cdr:to>
      <cdr:x>0.99575</cdr:x>
      <cdr:y>0.99975</cdr:y>
    </cdr:to>
    <cdr:sp macro="">
      <cdr:nvSpPr>
        <cdr:cNvPr id="2" name="TextBox 1"/>
        <cdr:cNvSpPr txBox="1"/>
      </cdr:nvSpPr>
      <cdr:spPr>
        <a:xfrm>
          <a:off x="38100" y="5684520"/>
          <a:ext cx="8564880" cy="586740"/>
        </a:xfrm>
        <a:prstGeom prst="rect"/>
        <a:ln>
          <a:noFill/>
        </a:ln>
      </cdr:spPr>
      <cdr:txBody>
        <a:bodyPr xmlns:a="http://schemas.openxmlformats.org/drawingml/2006/main" vertOverflow="clip" wrap="square" rtlCol="0" anchor="b"/>
        <a:lstStyle xmlns:a="http://schemas.openxmlformats.org/drawingml/2006/main"/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0.01175</cdr:x>
      <cdr:y>0</cdr:y>
    </cdr:from>
    <cdr:to>
      <cdr:x>0.95375</cdr:x>
      <cdr:y>0.1455</cdr:y>
    </cdr:to>
    <cdr:sp macro="">
      <cdr:nvSpPr>
        <cdr:cNvPr id="3" name="TextBox 2"/>
        <cdr:cNvSpPr txBox="1"/>
      </cdr:nvSpPr>
      <cdr:spPr>
        <a:xfrm>
          <a:off x="99060" y="0"/>
          <a:ext cx="8145780" cy="914400"/>
        </a:xfrm>
        <a:prstGeom prst="rect"/>
        <a:ln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48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2015 Energy</a:t>
          </a:r>
          <a:endParaRPr lang="en-US" sz="480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0.881</cdr:x>
      <cdr:y>0.26475</cdr:y>
    </cdr:from>
    <cdr:to>
      <cdr:x>0.98275</cdr:x>
      <cdr:y>0.313</cdr:y>
    </cdr:to>
    <cdr:sp macro="">
      <cdr:nvSpPr>
        <cdr:cNvPr id="4" name="TextBox 1"/>
        <cdr:cNvSpPr txBox="1"/>
      </cdr:nvSpPr>
      <cdr:spPr>
        <a:xfrm>
          <a:off x="7612380" y="1653540"/>
          <a:ext cx="876300" cy="304800"/>
        </a:xfrm>
        <a:prstGeom prst="rect"/>
        <a:solidFill>
          <a:srgbClr val="FFFFFF"/>
        </a:solidFill>
        <a:ln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0">
              <a:solidFill>
                <a:schemeClr val="bg1">
                  <a:lumMod val="50000"/>
                </a:schemeClr>
              </a:solidFill>
            </a:rPr>
            <a:t>(MWh)</a:t>
          </a:r>
        </a:p>
      </cdr:txBody>
    </cdr:sp>
  </cdr:relSizeAnchor>
  <cdr:relSizeAnchor xmlns:cdr="http://schemas.openxmlformats.org/drawingml/2006/chartDrawing">
    <cdr:from>
      <cdr:x>0.02225</cdr:x>
      <cdr:y>0.924</cdr:y>
    </cdr:from>
    <cdr:to>
      <cdr:x>0.90625</cdr:x>
      <cdr:y>0.99975</cdr:y>
    </cdr:to>
    <cdr:sp macro="">
      <cdr:nvSpPr>
        <cdr:cNvPr id="5" name="TextBox 1"/>
        <cdr:cNvSpPr txBox="1"/>
      </cdr:nvSpPr>
      <cdr:spPr>
        <a:xfrm>
          <a:off x="190500" y="5791200"/>
          <a:ext cx="7642860" cy="472440"/>
        </a:xfrm>
        <a:prstGeom prst="rect"/>
        <a:ln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100" i="1"/>
        </a:p>
      </cdr:txBody>
    </cdr:sp>
  </cdr:relSizeAnchor>
  <cdr:relSizeAnchor xmlns:cdr="http://schemas.openxmlformats.org/drawingml/2006/chartDrawing">
    <cdr:from>
      <cdr:x>0.60625</cdr:x>
      <cdr:y>0.0365</cdr:y>
    </cdr:from>
    <cdr:to>
      <cdr:x>0.7975</cdr:x>
      <cdr:y>0.20575</cdr:y>
    </cdr:to>
    <cdr:sp macro="">
      <cdr:nvSpPr>
        <cdr:cNvPr id="6" name="TextBox 5"/>
        <cdr:cNvSpPr txBox="1"/>
      </cdr:nvSpPr>
      <cdr:spPr>
        <a:xfrm>
          <a:off x="5242560" y="228600"/>
          <a:ext cx="1653540" cy="105918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Docket Nos. 20170266 &amp; 20170267</a:t>
          </a:r>
        </a:p>
        <a:p xmlns:a="http://schemas.openxmlformats.org/drawingml/2006/main">
          <a:r>
            <a:rPr lang="en-US" sz="1100"/>
            <a:t>Work Papers</a:t>
          </a:r>
          <a:r>
            <a:rPr lang="en-US" sz="1100" baseline="0"/>
            <a:t> for 2015, 2016, 2017 </a:t>
          </a:r>
          <a:r>
            <a:rPr lang="en-US" sz="1100"/>
            <a:t> Ex Post Analysis</a:t>
          </a:r>
        </a:p>
        <a:p xmlns:a="http://schemas.openxmlformats.org/drawingml/2006/main">
          <a:r>
            <a:rPr lang="en-US" sz="1100"/>
            <a:t>Wood Depo. Exh. 4</a:t>
          </a:r>
        </a:p>
        <a:p xmlns:a="http://schemas.openxmlformats.org/drawingml/2006/main">
          <a:r>
            <a:rPr lang="en-US" sz="1100"/>
            <a:t>SECI00012612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48700" cy="6271260"/>
    <xdr:graphicFrame macro="">
      <xdr:nvGraphicFramePr>
        <xdr:cNvPr id="2" name="Chart 1"/>
        <xdr:cNvGraphicFramePr/>
      </xdr:nvGraphicFramePr>
      <xdr:xfrm>
        <a:off x="0" y="0"/>
        <a:ext cx="8648700" cy="627126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0.909</cdr:x>
      <cdr:y>0.27625</cdr:y>
    </cdr:from>
    <cdr:to>
      <cdr:x>0.99975</cdr:x>
      <cdr:y>0.3375</cdr:y>
    </cdr:to>
    <cdr:sp macro="">
      <cdr:nvSpPr>
        <cdr:cNvPr id="2" name="TextBox 1"/>
        <cdr:cNvSpPr txBox="1"/>
      </cdr:nvSpPr>
      <cdr:spPr>
        <a:xfrm>
          <a:off x="7879080" y="1729740"/>
          <a:ext cx="784860" cy="388620"/>
        </a:xfrm>
        <a:prstGeom prst="rect"/>
        <a:ln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800">
              <a:solidFill>
                <a:schemeClr val="bg1">
                  <a:lumMod val="50000"/>
                </a:schemeClr>
              </a:solidFill>
            </a:rPr>
            <a:t>(MW)</a:t>
          </a:r>
          <a:endParaRPr lang="en-US" sz="120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0.602</cdr:x>
      <cdr:y>0.07125</cdr:y>
    </cdr:from>
    <cdr:to>
      <cdr:x>0.7075</cdr:x>
      <cdr:y>0.21675</cdr:y>
    </cdr:to>
    <cdr:sp macro="">
      <cdr:nvSpPr>
        <cdr:cNvPr id="3" name="TextBox 2"/>
        <cdr:cNvSpPr txBox="1"/>
      </cdr:nvSpPr>
      <cdr:spPr>
        <a:xfrm>
          <a:off x="5219700" y="441960"/>
          <a:ext cx="914400" cy="91440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Docket Nos. 20170266 &amp; 20170267</a:t>
          </a:r>
        </a:p>
        <a:p xmlns:a="http://schemas.openxmlformats.org/drawingml/2006/main">
          <a:r>
            <a:rPr lang="en-US" sz="1100"/>
            <a:t>Work Papers for 2015, 2016, 2017  Ex Post Analysis</a:t>
          </a:r>
        </a:p>
        <a:p xmlns:a="http://schemas.openxmlformats.org/drawingml/2006/main">
          <a:r>
            <a:rPr lang="en-US" sz="1100"/>
            <a:t>Wood Depo. Exh. 4</a:t>
          </a:r>
        </a:p>
        <a:p xmlns:a="http://schemas.openxmlformats.org/drawingml/2006/main">
          <a:r>
            <a:rPr lang="en-US" sz="1100"/>
            <a:t>SECI00012614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71560" cy="6286500"/>
    <xdr:graphicFrame macro="">
      <xdr:nvGraphicFramePr>
        <xdr:cNvPr id="2" name="Chart 1"/>
        <xdr:cNvGraphicFramePr/>
      </xdr:nvGraphicFramePr>
      <xdr:xfrm>
        <a:off x="0" y="0"/>
        <a:ext cx="8671560" cy="6286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LOADFCST\Energy_And_Demand_Report\ENERGY15.xlsx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\LOADFCST\Abby%20-%20T\LFS15%20Performance%20from%20February%202016%20-aem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FS15"/>
      <sheetName val="Chart TotalDegreeDays"/>
      <sheetName val="CFEC HDD CDD Plot"/>
      <sheetName val="Chart MinTemp"/>
      <sheetName val="Chart MaxTemp"/>
      <sheetName val="Chart Energy"/>
      <sheetName val="Chart Demand"/>
      <sheetName val="Sheet1"/>
      <sheetName val="Chart4"/>
      <sheetName val="Sheet6"/>
      <sheetName val="MTD Energy"/>
      <sheetName val="MTD Weather"/>
      <sheetName val="INPUT"/>
      <sheetName val="Dist Weekly Worksheet Budget"/>
      <sheetName val="14-Day Forecast"/>
      <sheetName val="Daily Temps"/>
      <sheetName val="Hourly Act. vs. Proj. Load"/>
      <sheetName val="Actual vs. Normal Temp"/>
      <sheetName val="Load Sensitivity Plot"/>
      <sheetName val="Actual vs. Budget Temp"/>
      <sheetName val="Actual vs. Budget Degree Days"/>
      <sheetName val="Historical Actual vs Normal"/>
      <sheetName val="Total Degree Days"/>
      <sheetName val="Martha's 2015 Budget"/>
      <sheetName val="MRS_worksheet"/>
      <sheetName val="HDD_CDD_Temp_Actual vs Normal"/>
      <sheetName val="Sheet2"/>
      <sheetName val="MAP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G2">
            <v>197.984567901235</v>
          </cell>
        </row>
      </sheetData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urchases Data"/>
      <sheetName val="SECI"/>
      <sheetName val="Demand and Load Factor Data"/>
      <sheetName val="Monthly Peaks"/>
    </sheetNames>
    <sheetDataSet>
      <sheetData sheetId="0">
        <row r="1">
          <cell r="D1" t="str">
            <v>Actual Purchases</v>
          </cell>
        </row>
        <row r="98">
          <cell r="C98" t="str">
            <v>Jan</v>
          </cell>
        </row>
        <row r="99">
          <cell r="C99" t="str">
            <v>Feb</v>
          </cell>
        </row>
        <row r="100">
          <cell r="C100" t="str">
            <v>Mar</v>
          </cell>
        </row>
        <row r="101">
          <cell r="C101" t="str">
            <v>Apr</v>
          </cell>
        </row>
        <row r="102">
          <cell r="C102" t="str">
            <v>May</v>
          </cell>
        </row>
        <row r="103">
          <cell r="C103" t="str">
            <v>Jun</v>
          </cell>
        </row>
        <row r="104">
          <cell r="C104" t="str">
            <v>Jul</v>
          </cell>
        </row>
        <row r="105">
          <cell r="C105" t="str">
            <v>Aug</v>
          </cell>
        </row>
        <row r="106">
          <cell r="C106" t="str">
            <v>Sep</v>
          </cell>
        </row>
        <row r="107">
          <cell r="C107" t="str">
            <v>Oct</v>
          </cell>
        </row>
        <row r="108">
          <cell r="C108" t="str">
            <v>Nov</v>
          </cell>
        </row>
      </sheetData>
      <sheetData sheetId="1" refreshError="1"/>
      <sheetData sheetId="2">
        <row r="2">
          <cell r="C2" t="str">
            <v>Actual</v>
          </cell>
          <cell r="D2" t="str">
            <v>LFS15 w/ Actual Weather &amp; Economics</v>
          </cell>
          <cell r="E2" t="str">
            <v>LFS15</v>
          </cell>
        </row>
        <row r="3">
          <cell r="B3" t="str">
            <v>Jan</v>
          </cell>
          <cell r="C3">
            <v>2796521</v>
          </cell>
          <cell r="D3">
            <v>2923923.1533319</v>
          </cell>
          <cell r="E3">
            <v>3089969.6071</v>
          </cell>
        </row>
        <row r="4">
          <cell r="B4" t="str">
            <v>Feb</v>
          </cell>
          <cell r="C4">
            <v>3525630</v>
          </cell>
          <cell r="D4">
            <v>3442227.86806078</v>
          </cell>
          <cell r="E4">
            <v>2913544.3308</v>
          </cell>
        </row>
        <row r="5">
          <cell r="B5" t="str">
            <v>Mar</v>
          </cell>
          <cell r="C5">
            <v>2019502</v>
          </cell>
          <cell r="D5">
            <v>2023440.54222614</v>
          </cell>
          <cell r="E5">
            <v>2425782.4642</v>
          </cell>
        </row>
        <row r="6">
          <cell r="B6" t="str">
            <v>Apr</v>
          </cell>
          <cell r="C6">
            <v>2331958</v>
          </cell>
          <cell r="D6">
            <v>2273639.9067516</v>
          </cell>
          <cell r="E6">
            <v>2344801.7959</v>
          </cell>
        </row>
        <row r="7">
          <cell r="B7" t="str">
            <v>May</v>
          </cell>
          <cell r="C7">
            <v>2765157</v>
          </cell>
          <cell r="D7">
            <v>2704627.86004164</v>
          </cell>
          <cell r="E7">
            <v>2696482.9606</v>
          </cell>
        </row>
        <row r="8">
          <cell r="B8" t="str">
            <v>Jun</v>
          </cell>
          <cell r="C8">
            <v>2966044</v>
          </cell>
          <cell r="D8">
            <v>2928576.23762536</v>
          </cell>
          <cell r="E8">
            <v>2888898.1631</v>
          </cell>
        </row>
        <row r="9">
          <cell r="B9" t="str">
            <v>Jul</v>
          </cell>
          <cell r="C9">
            <v>2869321</v>
          </cell>
          <cell r="D9">
            <v>2879868.02137028</v>
          </cell>
          <cell r="E9">
            <v>2992934.7161</v>
          </cell>
        </row>
        <row r="10">
          <cell r="B10" t="str">
            <v>Aug</v>
          </cell>
          <cell r="C10">
            <v>2959154</v>
          </cell>
          <cell r="D10">
            <v>2996335.75123903</v>
          </cell>
          <cell r="E10">
            <v>2989980.0375</v>
          </cell>
        </row>
        <row r="11">
          <cell r="B11" t="str">
            <v>Sep</v>
          </cell>
          <cell r="C11">
            <v>2756832</v>
          </cell>
          <cell r="D11">
            <v>2796270.80961786</v>
          </cell>
          <cell r="E11">
            <v>2838905.3573</v>
          </cell>
        </row>
        <row r="12">
          <cell r="B12" t="str">
            <v>Oct</v>
          </cell>
          <cell r="C12">
            <v>2392516</v>
          </cell>
          <cell r="D12">
            <v>2450553.4325041</v>
          </cell>
          <cell r="E12">
            <v>2519719.9325</v>
          </cell>
        </row>
        <row r="13">
          <cell r="B13" t="str">
            <v>Nov</v>
          </cell>
          <cell r="C13">
            <v>2397614</v>
          </cell>
          <cell r="D13">
            <v>2457166.62982623</v>
          </cell>
          <cell r="E13">
            <v>2503303.005</v>
          </cell>
        </row>
        <row r="14">
          <cell r="B14" t="str">
            <v>Dec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4:AB112"/>
  <sheetViews>
    <sheetView showGridLines="0" zoomScale="85" zoomScaleNormal="85" workbookViewId="0" topLeftCell="A1"/>
  </sheetViews>
  <sheetFormatPr defaultColWidth="9.109375" defaultRowHeight="13.2"/>
  <cols>
    <col min="1" max="1" width="37" style="1" bestFit="1" customWidth="1"/>
    <col min="2" max="2" width="15.4444444444444" style="1" bestFit="1" customWidth="1"/>
    <col min="3" max="3" width="9.11111111111111" style="1"/>
    <col min="4" max="4" width="16.6666666666667" style="1" customWidth="1"/>
    <col min="5" max="5" width="15.6666666666667" style="1" customWidth="1"/>
    <col min="6" max="6" width="21.1111111111111" style="1" customWidth="1"/>
    <col min="7" max="7" width="28.3333333333333" style="1" customWidth="1"/>
    <col min="8" max="8" width="15.4444444444444" style="32" customWidth="1"/>
    <col min="9" max="9" width="19.3333333333333" style="32" customWidth="1"/>
    <col min="10" max="10" width="24.3333333333333" style="32" bestFit="1" customWidth="1"/>
    <col min="11" max="11" width="36.8888888888889" style="32" bestFit="1" customWidth="1"/>
    <col min="12" max="12" width="12.3333333333333" style="24" customWidth="1"/>
    <col min="13" max="13" width="17.5555555555556" style="24" customWidth="1"/>
    <col min="14" max="14" width="15.5555555555556" style="1" customWidth="1"/>
    <col min="15" max="15" width="17.4444444444444" style="1" customWidth="1"/>
    <col min="16" max="16" width="9.11111111111111" style="1"/>
    <col min="17" max="19" width="11.4444444444444" style="48" customWidth="1"/>
    <col min="20" max="20" width="11.6666666666667" style="48" customWidth="1"/>
    <col min="21" max="21" width="11.4444444444444" style="48" customWidth="1"/>
    <col min="22" max="26" width="11.6666666666667" style="48" customWidth="1"/>
    <col min="27" max="27" width="11.4444444444444" style="48" customWidth="1"/>
    <col min="28" max="28" width="28.8888888888889" style="1" customWidth="1"/>
    <col min="29" max="16384" width="9.11111111111111" style="1"/>
  </cols>
  <sheetData>
    <row r="4" spans="1:27" s="30" customFormat="1" ht="72" customHeight="1">
      <c r="A4" s="27" t="s">
        <v>15</v>
      </c>
      <c r="B4" s="27" t="s">
        <v>14</v>
      </c>
      <c r="C4" s="27" t="s">
        <v>32</v>
      </c>
      <c r="D4" s="27" t="s">
        <v>33</v>
      </c>
      <c r="E4" s="27" t="s">
        <v>25</v>
      </c>
      <c r="F4" s="27" t="s">
        <v>34</v>
      </c>
      <c r="G4" s="27" t="s">
        <v>31</v>
      </c>
      <c r="H4" s="28" t="s">
        <v>33</v>
      </c>
      <c r="I4" s="28" t="s">
        <v>25</v>
      </c>
      <c r="J4" s="28" t="s">
        <v>34</v>
      </c>
      <c r="K4" s="28" t="s">
        <v>31</v>
      </c>
      <c r="L4" s="29" t="s">
        <v>37</v>
      </c>
      <c r="M4" s="29" t="s">
        <v>38</v>
      </c>
      <c r="N4" s="29" t="s">
        <v>39</v>
      </c>
      <c r="O4" s="30" t="s">
        <v>40</v>
      </c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</row>
    <row r="5" spans="1:15" ht="13.2">
      <c r="A5" s="23">
        <v>1</v>
      </c>
      <c r="B5" s="2" t="s">
        <v>16</v>
      </c>
      <c r="C5" s="1" t="s">
        <v>2</v>
      </c>
      <c r="D5" s="3">
        <v>41297349</v>
      </c>
      <c r="E5" s="3">
        <v>41154926</v>
      </c>
      <c r="F5" s="3">
        <v>40934381</v>
      </c>
      <c r="G5" s="4">
        <v>42355731.998000003</v>
      </c>
      <c r="H5" s="25">
        <f t="shared" si="0" ref="H5:H16">SUMIF(C:C,C5,D:D)</f>
        <v>1093451583</v>
      </c>
      <c r="I5" s="25">
        <f t="shared" si="1" ref="I5:I16">SUMIF(C:C,C5,E:E)</f>
        <v>1091261878</v>
      </c>
      <c r="J5" s="31">
        <f t="shared" si="2" ref="J5:J16">SUMIF(C:C,C5,F:F)</f>
        <v>1085037567</v>
      </c>
      <c r="K5" s="26">
        <f t="shared" si="3" ref="K5:K16">SUMIF(C:C,C5,G:G)</f>
        <v>1111323044.204</v>
      </c>
      <c r="L5" s="24">
        <f t="shared" si="4" ref="L5:L15">ABS((H5-I5)/H5)</f>
        <v>0.0020025623759145445</v>
      </c>
      <c r="M5" s="24">
        <f t="shared" si="5" ref="M5:M15">ABS((H5-J5)/H5)</f>
        <v>0.0076949140966216887</v>
      </c>
      <c r="N5" s="24">
        <f t="shared" si="6" ref="N5:N15">ABS((H5-K5)/H5)</f>
        <v>0.016344080965128564</v>
      </c>
      <c r="O5" s="45">
        <f>(H5-K5)/H5</f>
        <v>-0.016344080965128564</v>
      </c>
    </row>
    <row r="6" spans="1:15" ht="13.2">
      <c r="A6" s="23">
        <v>2</v>
      </c>
      <c r="B6" s="2" t="s">
        <v>16</v>
      </c>
      <c r="C6" s="1" t="s">
        <v>3</v>
      </c>
      <c r="D6" s="3">
        <v>38723255</v>
      </c>
      <c r="E6" s="3">
        <v>32732714</v>
      </c>
      <c r="F6" s="3">
        <v>36224902</v>
      </c>
      <c r="G6" s="4">
        <v>37629601.763999999</v>
      </c>
      <c r="H6" s="25">
        <f t="shared" si="0"/>
        <v>1026044953</v>
      </c>
      <c r="I6" s="25">
        <f t="shared" si="1"/>
        <v>921186389</v>
      </c>
      <c r="J6" s="31">
        <f t="shared" si="2"/>
        <v>993894310</v>
      </c>
      <c r="K6" s="26">
        <f t="shared" si="3"/>
        <v>1017824704.9490001</v>
      </c>
      <c r="L6" s="24">
        <f t="shared" si="4"/>
        <v>0.10219685179816873</v>
      </c>
      <c r="M6" s="24">
        <f t="shared" si="5"/>
        <v>0.031334536470352871</v>
      </c>
      <c r="N6" s="24">
        <f t="shared" si="6"/>
        <v>0.008011586653162827</v>
      </c>
      <c r="O6" s="45">
        <f t="shared" si="7" ref="O6:O15">(H6-K6)/H6</f>
        <v>0.008011586653162827</v>
      </c>
    </row>
    <row r="7" spans="1:15" ht="13.2">
      <c r="A7" s="23">
        <v>3</v>
      </c>
      <c r="B7" s="2" t="s">
        <v>16</v>
      </c>
      <c r="C7" s="1" t="s">
        <v>4</v>
      </c>
      <c r="D7" s="3">
        <v>34381637</v>
      </c>
      <c r="E7" s="3">
        <v>32786714</v>
      </c>
      <c r="F7" s="3">
        <v>32182736</v>
      </c>
      <c r="G7" s="4">
        <v>33575761.068000004</v>
      </c>
      <c r="H7" s="25">
        <f t="shared" si="0"/>
        <v>983543142</v>
      </c>
      <c r="I7" s="25">
        <f t="shared" si="1"/>
        <v>937219899</v>
      </c>
      <c r="J7" s="31">
        <f t="shared" si="2"/>
        <v>938644053</v>
      </c>
      <c r="K7" s="26">
        <f t="shared" si="3"/>
        <v>954694011.04699993</v>
      </c>
      <c r="L7" s="24">
        <f t="shared" si="4"/>
        <v>0.047098333587892581</v>
      </c>
      <c r="M7" s="24">
        <f t="shared" si="5"/>
        <v>0.045650350333081777</v>
      </c>
      <c r="N7" s="24">
        <f t="shared" si="6"/>
        <v>0.029331840893462371</v>
      </c>
      <c r="O7" s="45">
        <f t="shared" si="7"/>
        <v>0.029331840893462371</v>
      </c>
    </row>
    <row r="8" spans="1:15" ht="13.2">
      <c r="A8" s="23">
        <v>4</v>
      </c>
      <c r="B8" s="2" t="s">
        <v>16</v>
      </c>
      <c r="C8" s="1" t="s">
        <v>5</v>
      </c>
      <c r="D8" s="3">
        <v>37037424</v>
      </c>
      <c r="E8" s="3">
        <v>31992544</v>
      </c>
      <c r="F8" s="3">
        <v>34292702</v>
      </c>
      <c r="G8" s="4">
        <v>35407617.717</v>
      </c>
      <c r="H8" s="25">
        <f t="shared" si="0"/>
        <v>1058816345</v>
      </c>
      <c r="I8" s="25">
        <f t="shared" si="1"/>
        <v>943437973</v>
      </c>
      <c r="J8" s="31">
        <f t="shared" si="2"/>
        <v>1006854346</v>
      </c>
      <c r="K8" s="26">
        <f t="shared" si="3"/>
        <v>1020502279.3800001</v>
      </c>
      <c r="L8" s="24">
        <f t="shared" si="4"/>
        <v>0.10896920183074808</v>
      </c>
      <c r="M8" s="24">
        <f t="shared" si="5"/>
        <v>0.049075554269045592</v>
      </c>
      <c r="N8" s="24">
        <f t="shared" si="6"/>
        <v>0.036185751949267354</v>
      </c>
      <c r="O8" s="45">
        <f t="shared" si="7"/>
        <v>0.036185751949267354</v>
      </c>
    </row>
    <row r="9" spans="1:15" ht="13.2">
      <c r="A9" s="23">
        <v>5</v>
      </c>
      <c r="B9" s="2" t="s">
        <v>16</v>
      </c>
      <c r="C9" s="1" t="s">
        <v>6</v>
      </c>
      <c r="D9" s="3">
        <v>47247462</v>
      </c>
      <c r="E9" s="3">
        <v>41269627</v>
      </c>
      <c r="F9" s="3">
        <v>44041533</v>
      </c>
      <c r="G9" s="4">
        <v>45912907.946000002</v>
      </c>
      <c r="H9" s="25">
        <f t="shared" si="0"/>
        <v>1248306454</v>
      </c>
      <c r="I9" s="25">
        <f t="shared" si="1"/>
        <v>1152806943</v>
      </c>
      <c r="J9" s="31">
        <f t="shared" si="2"/>
        <v>1211571042</v>
      </c>
      <c r="K9" s="26">
        <f t="shared" si="3"/>
        <v>1229854403.3960002</v>
      </c>
      <c r="L9" s="24">
        <f t="shared" si="4"/>
        <v>0.076503258229569326</v>
      </c>
      <c r="M9" s="24">
        <f t="shared" si="5"/>
        <v>0.029428200008329044</v>
      </c>
      <c r="N9" s="24">
        <f t="shared" si="6"/>
        <v>0.014781667229928344</v>
      </c>
      <c r="O9" s="45">
        <f t="shared" si="7"/>
        <v>0.014781667229928344</v>
      </c>
    </row>
    <row r="10" spans="1:15" ht="13.2">
      <c r="A10" s="23">
        <v>6</v>
      </c>
      <c r="B10" s="2" t="s">
        <v>16</v>
      </c>
      <c r="C10" s="1" t="s">
        <v>7</v>
      </c>
      <c r="D10" s="3">
        <v>51130156</v>
      </c>
      <c r="E10" s="3">
        <v>46063424</v>
      </c>
      <c r="F10" s="3">
        <v>48752955</v>
      </c>
      <c r="G10" s="4">
        <v>50627143.006999999</v>
      </c>
      <c r="H10" s="25">
        <f t="shared" si="0"/>
        <v>1340220128</v>
      </c>
      <c r="I10" s="25">
        <f t="shared" si="1"/>
        <v>1256683873</v>
      </c>
      <c r="J10" s="31">
        <f t="shared" si="2"/>
        <v>1316720999</v>
      </c>
      <c r="K10" s="26">
        <f t="shared" si="3"/>
        <v>1335623131.5089998</v>
      </c>
      <c r="L10" s="24">
        <f t="shared" si="4"/>
        <v>0.062330249527486579</v>
      </c>
      <c r="M10" s="24">
        <f t="shared" si="5"/>
        <v>0.017533783077163276</v>
      </c>
      <c r="N10" s="24">
        <f t="shared" si="6"/>
        <v>0.0034300309292177528</v>
      </c>
      <c r="O10" s="45">
        <f t="shared" si="7"/>
        <v>0.0034300309292177528</v>
      </c>
    </row>
    <row r="11" spans="1:15" ht="13.2">
      <c r="A11" s="23">
        <v>7</v>
      </c>
      <c r="B11" s="2" t="s">
        <v>16</v>
      </c>
      <c r="C11" s="1" t="s">
        <v>8</v>
      </c>
      <c r="D11" s="3">
        <v>50218161</v>
      </c>
      <c r="E11" s="3">
        <v>49180177</v>
      </c>
      <c r="F11" s="3">
        <v>48835677</v>
      </c>
      <c r="G11" s="4">
        <v>50110480.674999997</v>
      </c>
      <c r="H11" s="25">
        <f t="shared" si="0"/>
        <v>1357200950</v>
      </c>
      <c r="I11" s="25">
        <f t="shared" si="1"/>
        <v>1354570406</v>
      </c>
      <c r="J11" s="31">
        <f t="shared" si="2"/>
        <v>1335640278</v>
      </c>
      <c r="K11" s="26">
        <f t="shared" si="3"/>
        <v>1353529141.1100001</v>
      </c>
      <c r="L11" s="24">
        <f t="shared" si="4"/>
        <v>0.0019382126132464024</v>
      </c>
      <c r="M11" s="24">
        <f t="shared" si="5"/>
        <v>0.015886130937353086</v>
      </c>
      <c r="N11" s="24">
        <f t="shared" si="6"/>
        <v>0.0027054275860917032</v>
      </c>
      <c r="O11" s="45">
        <f t="shared" si="7"/>
        <v>0.0027054275860917032</v>
      </c>
    </row>
    <row r="12" spans="1:27" ht="24.6">
      <c r="A12" s="23">
        <v>8</v>
      </c>
      <c r="B12" s="2" t="s">
        <v>16</v>
      </c>
      <c r="C12" s="1" t="s">
        <v>9</v>
      </c>
      <c r="D12" s="3">
        <v>49319689</v>
      </c>
      <c r="E12" s="3">
        <v>48959479</v>
      </c>
      <c r="F12" s="3">
        <v>48336172</v>
      </c>
      <c r="G12" s="4">
        <v>50386840.350000001</v>
      </c>
      <c r="H12" s="25">
        <f t="shared" si="0"/>
        <v>1374336971</v>
      </c>
      <c r="I12" s="25">
        <f t="shared" si="1"/>
        <v>1361968924</v>
      </c>
      <c r="J12" s="31">
        <f t="shared" si="2"/>
        <v>1341693005</v>
      </c>
      <c r="K12" s="26">
        <f t="shared" si="3"/>
        <v>1361668883.6929998</v>
      </c>
      <c r="L12" s="24">
        <f t="shared" si="4"/>
        <v>0.0089992827530505255</v>
      </c>
      <c r="M12" s="24">
        <f t="shared" si="5"/>
        <v>0.023752519715923438</v>
      </c>
      <c r="N12" s="24">
        <f t="shared" si="6"/>
        <v>0.0092175991582199527</v>
      </c>
      <c r="O12" s="45">
        <f t="shared" si="7"/>
        <v>0.0092175991582199527</v>
      </c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</row>
    <row r="13" spans="1:15" ht="13.2">
      <c r="A13" s="23">
        <v>9</v>
      </c>
      <c r="B13" s="2" t="s">
        <v>16</v>
      </c>
      <c r="C13" s="1" t="s">
        <v>10</v>
      </c>
      <c r="D13" s="3">
        <v>43408383</v>
      </c>
      <c r="E13" s="3">
        <v>43590109</v>
      </c>
      <c r="F13" s="3">
        <v>43024089</v>
      </c>
      <c r="G13" s="4">
        <v>44474517.943999998</v>
      </c>
      <c r="H13" s="25">
        <f t="shared" si="0"/>
        <v>1224168914</v>
      </c>
      <c r="I13" s="25">
        <f t="shared" si="1"/>
        <v>1232860282</v>
      </c>
      <c r="J13" s="31">
        <f t="shared" si="2"/>
        <v>1217929907</v>
      </c>
      <c r="K13" s="26">
        <f t="shared" si="3"/>
        <v>1234422730.112</v>
      </c>
      <c r="L13" s="24">
        <f t="shared" si="4"/>
        <v>0.0070998110641453524</v>
      </c>
      <c r="M13" s="24">
        <f t="shared" si="5"/>
        <v>0.0050965246124522979</v>
      </c>
      <c r="N13" s="24">
        <f t="shared" si="6"/>
        <v>0.0083761448234258868</v>
      </c>
      <c r="O13" s="45">
        <f t="shared" si="7"/>
        <v>-0.0083761448234258868</v>
      </c>
    </row>
    <row r="14" spans="1:15" ht="13.2">
      <c r="A14" s="23">
        <v>10</v>
      </c>
      <c r="B14" s="2" t="s">
        <v>16</v>
      </c>
      <c r="C14" s="1" t="s">
        <v>11</v>
      </c>
      <c r="D14" s="3">
        <v>35703389</v>
      </c>
      <c r="E14" s="3">
        <v>35630719</v>
      </c>
      <c r="F14" s="3">
        <v>34910424</v>
      </c>
      <c r="G14" s="4">
        <v>36276712.155000001</v>
      </c>
      <c r="H14" s="25">
        <f t="shared" si="0"/>
        <v>1048122727</v>
      </c>
      <c r="I14" s="25">
        <f t="shared" si="1"/>
        <v>1041003059</v>
      </c>
      <c r="J14" s="31">
        <f t="shared" si="2"/>
        <v>1027358965</v>
      </c>
      <c r="K14" s="26">
        <f t="shared" si="3"/>
        <v>1046635764.212</v>
      </c>
      <c r="L14" s="24">
        <f t="shared" si="4"/>
        <v>0.0067927808610527343</v>
      </c>
      <c r="M14" s="24">
        <f t="shared" si="5"/>
        <v>0.019810430081438353</v>
      </c>
      <c r="N14" s="24">
        <f t="shared" si="6"/>
        <v>0.0014186914849714804</v>
      </c>
      <c r="O14" s="45">
        <f t="shared" si="7"/>
        <v>0.0014186914849714804</v>
      </c>
    </row>
    <row r="15" spans="1:15" ht="13.2">
      <c r="A15" s="23">
        <v>11</v>
      </c>
      <c r="B15" s="2" t="s">
        <v>16</v>
      </c>
      <c r="C15" s="1" t="s">
        <v>12</v>
      </c>
      <c r="D15" s="3">
        <v>34844291</v>
      </c>
      <c r="E15" s="3">
        <v>32883697</v>
      </c>
      <c r="F15" s="3">
        <v>34503188</v>
      </c>
      <c r="G15" s="4">
        <v>35918848.522</v>
      </c>
      <c r="H15" s="25">
        <f t="shared" si="0"/>
        <v>1005562292</v>
      </c>
      <c r="I15" s="25">
        <f t="shared" si="1"/>
        <v>921919046</v>
      </c>
      <c r="J15" s="31">
        <f t="shared" si="2"/>
        <v>973180118</v>
      </c>
      <c r="K15" s="26">
        <f t="shared" si="3"/>
        <v>988465179.00599992</v>
      </c>
      <c r="L15" s="24">
        <f t="shared" si="4"/>
        <v>0.08318057137329489</v>
      </c>
      <c r="M15" s="24">
        <f t="shared" si="5"/>
        <v>0.032203051225791195</v>
      </c>
      <c r="N15" s="24">
        <f t="shared" si="6"/>
        <v>0.017002539902321711</v>
      </c>
      <c r="O15" s="45">
        <f t="shared" si="7"/>
        <v>0.017002539902321711</v>
      </c>
    </row>
    <row r="16" spans="1:27" s="32" customFormat="1" ht="13.2">
      <c r="A16" s="39">
        <v>12</v>
      </c>
      <c r="B16" s="40" t="s">
        <v>16</v>
      </c>
      <c r="C16" s="41" t="s">
        <v>13</v>
      </c>
      <c r="D16" s="41" t="s">
        <v>0</v>
      </c>
      <c r="E16" s="42">
        <v>38286700</v>
      </c>
      <c r="F16" s="42">
        <v>33008349</v>
      </c>
      <c r="G16" s="43">
        <v>39335647.777999997</v>
      </c>
      <c r="H16" s="43">
        <f t="shared" si="0"/>
        <v>0</v>
      </c>
      <c r="I16" s="43">
        <f t="shared" si="1"/>
        <v>1042697098</v>
      </c>
      <c r="J16" s="43">
        <f t="shared" si="2"/>
        <v>948422155</v>
      </c>
      <c r="K16" s="42">
        <f t="shared" si="3"/>
        <v>1073386045.918</v>
      </c>
      <c r="L16" s="44">
        <f>AVERAGE(L5:L15)</f>
        <v>0.046101010546779064</v>
      </c>
      <c r="M16" s="44">
        <f>AVERAGE(M5:M15)</f>
        <v>0.025224181347959326</v>
      </c>
      <c r="N16" s="44">
        <f>AVERAGE(N5:N15)</f>
        <v>0.013345941961381631</v>
      </c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</row>
    <row r="17" spans="1:27" s="32" customFormat="1" ht="13.2">
      <c r="A17" s="33">
        <v>1</v>
      </c>
      <c r="B17" s="34" t="s">
        <v>17</v>
      </c>
      <c r="C17" s="32" t="s">
        <v>2</v>
      </c>
      <c r="D17" s="35">
        <v>260983935</v>
      </c>
      <c r="E17" s="35">
        <v>260732791</v>
      </c>
      <c r="F17" s="35">
        <v>261015296</v>
      </c>
      <c r="G17" s="36">
        <v>268433775.49000001</v>
      </c>
      <c r="H17" s="36"/>
      <c r="I17" s="36"/>
      <c r="J17" s="36"/>
      <c r="K17" s="35"/>
      <c r="L17" s="37"/>
      <c r="M17" s="37"/>
      <c r="Q17" s="48" t="str">
        <f t="array" ref="Q17:AA17">TRANSPOSE(C5:C15)</f>
        <v>Jan</v>
      </c>
      <c r="R17" s="48" t="str">
        <v>Feb</v>
      </c>
      <c r="S17" s="48" t="str">
        <v>Mar</v>
      </c>
      <c r="T17" s="48" t="str">
        <v>Apr</v>
      </c>
      <c r="U17" s="48" t="str">
        <v>May</v>
      </c>
      <c r="V17" s="48" t="str">
        <v>Jun</v>
      </c>
      <c r="W17" s="48" t="str">
        <v>Jul</v>
      </c>
      <c r="X17" s="48" t="str">
        <v>Aug</v>
      </c>
      <c r="Y17" s="48" t="str">
        <v>Sep</v>
      </c>
      <c r="Z17" s="48" t="str">
        <v>Oct</v>
      </c>
      <c r="AA17" s="48" t="str">
        <v>Nov</v>
      </c>
    </row>
    <row r="18" spans="1:27" s="32" customFormat="1" ht="13.8" thickBot="1">
      <c r="A18" s="33">
        <v>2</v>
      </c>
      <c r="B18" s="34" t="s">
        <v>17</v>
      </c>
      <c r="C18" s="32" t="s">
        <v>3</v>
      </c>
      <c r="D18" s="35">
        <v>242110937</v>
      </c>
      <c r="E18" s="35">
        <v>211365018</v>
      </c>
      <c r="F18" s="35">
        <v>232650996</v>
      </c>
      <c r="G18" s="36">
        <v>240418381.78999999</v>
      </c>
      <c r="H18" s="36"/>
      <c r="I18" s="36"/>
      <c r="J18" s="36"/>
      <c r="K18" s="35"/>
      <c r="L18" s="37"/>
      <c r="M18" s="37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</row>
    <row r="19" spans="1:28" s="32" customFormat="1" ht="31.5" customHeight="1" thickTop="1" thickBot="1">
      <c r="A19" s="33">
        <v>3</v>
      </c>
      <c r="B19" s="34" t="s">
        <v>17</v>
      </c>
      <c r="C19" s="32" t="s">
        <v>4</v>
      </c>
      <c r="D19" s="35">
        <v>219716945</v>
      </c>
      <c r="E19" s="35">
        <v>215968291</v>
      </c>
      <c r="F19" s="35">
        <v>213387702</v>
      </c>
      <c r="G19" s="36">
        <v>217492294.99000001</v>
      </c>
      <c r="H19" s="36"/>
      <c r="I19" s="36"/>
      <c r="J19" s="36"/>
      <c r="K19" s="35"/>
      <c r="L19" s="37"/>
      <c r="M19" s="37"/>
      <c r="Q19" s="52">
        <f t="array" ref="Q19:AA19">TRANSPOSE(O5:O15)</f>
        <v>-0.016344080965128564</v>
      </c>
      <c r="R19" s="53">
        <v>0.008011586653162827</v>
      </c>
      <c r="S19" s="53">
        <v>0.029331840893462371</v>
      </c>
      <c r="T19" s="53">
        <v>0.036185751949267354</v>
      </c>
      <c r="U19" s="53">
        <v>0.014781667229928344</v>
      </c>
      <c r="V19" s="53">
        <v>0.0034300309292177528</v>
      </c>
      <c r="W19" s="53">
        <v>0.0027054275860917032</v>
      </c>
      <c r="X19" s="53">
        <v>0.0092175991582199527</v>
      </c>
      <c r="Y19" s="53">
        <v>-0.0083761448234258868</v>
      </c>
      <c r="Z19" s="53">
        <v>0.0014186914849714804</v>
      </c>
      <c r="AA19" s="53">
        <v>0.017002539902321711</v>
      </c>
      <c r="AB19" s="54" t="s">
        <v>42</v>
      </c>
    </row>
    <row r="20" spans="1:27" s="32" customFormat="1" ht="12.75" customHeight="1" thickTop="1">
      <c r="A20" s="33">
        <v>4</v>
      </c>
      <c r="B20" s="34" t="s">
        <v>17</v>
      </c>
      <c r="C20" s="32" t="s">
        <v>5</v>
      </c>
      <c r="D20" s="35">
        <v>234600718</v>
      </c>
      <c r="E20" s="35">
        <v>215828143</v>
      </c>
      <c r="F20" s="35">
        <v>225966428</v>
      </c>
      <c r="G20" s="36">
        <v>229006221.00999999</v>
      </c>
      <c r="H20" s="36"/>
      <c r="I20" s="36"/>
      <c r="J20" s="36"/>
      <c r="K20" s="35"/>
      <c r="L20" s="37"/>
      <c r="M20" s="37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</row>
    <row r="21" spans="1:27" s="32" customFormat="1" ht="13.2">
      <c r="A21" s="33">
        <v>5</v>
      </c>
      <c r="B21" s="34" t="s">
        <v>17</v>
      </c>
      <c r="C21" s="32" t="s">
        <v>6</v>
      </c>
      <c r="D21" s="35">
        <v>281192896</v>
      </c>
      <c r="E21" s="35">
        <v>264186355</v>
      </c>
      <c r="F21" s="35">
        <v>278852100</v>
      </c>
      <c r="G21" s="36">
        <v>281919273.22000003</v>
      </c>
      <c r="H21" s="36"/>
      <c r="I21" s="36"/>
      <c r="J21" s="36"/>
      <c r="K21" s="35"/>
      <c r="L21" s="37"/>
      <c r="M21" s="37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</row>
    <row r="22" spans="1:13" s="32" customFormat="1" ht="13.2">
      <c r="A22" s="33">
        <v>6</v>
      </c>
      <c r="B22" s="34" t="s">
        <v>17</v>
      </c>
      <c r="C22" s="32" t="s">
        <v>7</v>
      </c>
      <c r="D22" s="35">
        <v>310604802</v>
      </c>
      <c r="E22" s="35">
        <v>291225716</v>
      </c>
      <c r="F22" s="35">
        <v>312857242</v>
      </c>
      <c r="G22" s="36">
        <v>318494442.99000001</v>
      </c>
      <c r="H22" s="36"/>
      <c r="I22" s="36"/>
      <c r="J22" s="36"/>
      <c r="K22" s="35"/>
      <c r="L22" s="37"/>
      <c r="M22" s="37"/>
    </row>
    <row r="23" spans="1:27" s="32" customFormat="1" ht="13.2">
      <c r="A23" s="33">
        <v>7</v>
      </c>
      <c r="B23" s="34" t="s">
        <v>17</v>
      </c>
      <c r="C23" s="32" t="s">
        <v>8</v>
      </c>
      <c r="D23" s="35">
        <v>324852731</v>
      </c>
      <c r="E23" s="35">
        <v>319327011</v>
      </c>
      <c r="F23" s="35">
        <v>315002496</v>
      </c>
      <c r="G23" s="36">
        <v>318159728.91000003</v>
      </c>
      <c r="H23" s="36"/>
      <c r="I23" s="36"/>
      <c r="J23" s="36"/>
      <c r="K23" s="35"/>
      <c r="L23" s="37"/>
      <c r="M23" s="37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</row>
    <row r="24" spans="1:27" s="32" customFormat="1" ht="15.6">
      <c r="A24" s="33">
        <v>8</v>
      </c>
      <c r="B24" s="34" t="s">
        <v>17</v>
      </c>
      <c r="C24" s="32" t="s">
        <v>9</v>
      </c>
      <c r="D24" s="35">
        <v>318618710</v>
      </c>
      <c r="E24" s="35">
        <v>319176288</v>
      </c>
      <c r="F24" s="35">
        <v>313765422</v>
      </c>
      <c r="G24" s="36">
        <v>316807976.68000001</v>
      </c>
      <c r="H24" s="36"/>
      <c r="I24" s="36"/>
      <c r="J24" s="36"/>
      <c r="K24" s="35"/>
      <c r="L24" s="37"/>
      <c r="M24" s="37"/>
      <c r="Q24" s="49"/>
      <c r="R24" s="48"/>
      <c r="S24" s="48"/>
      <c r="T24" s="48"/>
      <c r="U24" s="48"/>
      <c r="V24" s="48"/>
      <c r="W24" s="48"/>
      <c r="X24" s="48"/>
      <c r="Y24" s="48"/>
      <c r="Z24" s="48"/>
      <c r="AA24" s="48"/>
    </row>
    <row r="25" spans="1:27" s="32" customFormat="1" ht="24.6">
      <c r="A25" s="33">
        <v>9</v>
      </c>
      <c r="B25" s="34" t="s">
        <v>17</v>
      </c>
      <c r="C25" s="32" t="s">
        <v>10</v>
      </c>
      <c r="D25" s="35">
        <v>277894521</v>
      </c>
      <c r="E25" s="35">
        <v>285594149</v>
      </c>
      <c r="F25" s="35">
        <v>282949898</v>
      </c>
      <c r="G25" s="36">
        <v>286133892.17000002</v>
      </c>
      <c r="H25" s="36"/>
      <c r="I25" s="36"/>
      <c r="J25" s="36"/>
      <c r="K25" s="35"/>
      <c r="L25" s="37"/>
      <c r="M25" s="37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s="32" customFormat="1" ht="24.6">
      <c r="A26" s="33">
        <v>10</v>
      </c>
      <c r="B26" s="34" t="s">
        <v>17</v>
      </c>
      <c r="C26" s="32" t="s">
        <v>11</v>
      </c>
      <c r="D26" s="35">
        <v>233644908</v>
      </c>
      <c r="E26" s="35">
        <v>234966592</v>
      </c>
      <c r="F26" s="35">
        <v>230136954</v>
      </c>
      <c r="G26" s="36">
        <v>234988722.69999999</v>
      </c>
      <c r="H26" s="36"/>
      <c r="I26" s="36"/>
      <c r="J26" s="36"/>
      <c r="K26" s="35"/>
      <c r="L26" s="37"/>
      <c r="M26" s="37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s="32" customFormat="1" ht="13.2">
      <c r="A27" s="33">
        <v>11</v>
      </c>
      <c r="B27" s="34" t="s">
        <v>17</v>
      </c>
      <c r="C27" s="32" t="s">
        <v>12</v>
      </c>
      <c r="D27" s="35">
        <v>225404582</v>
      </c>
      <c r="E27" s="35">
        <v>211407946</v>
      </c>
      <c r="F27" s="35">
        <v>222326122</v>
      </c>
      <c r="G27" s="36">
        <v>226615723.13999999</v>
      </c>
      <c r="H27" s="36"/>
      <c r="I27" s="36"/>
      <c r="J27" s="36"/>
      <c r="K27" s="35"/>
      <c r="L27" s="37"/>
      <c r="M27" s="37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</row>
    <row r="28" spans="1:27" s="32" customFormat="1" ht="13.2">
      <c r="A28" s="39">
        <v>12</v>
      </c>
      <c r="B28" s="40" t="s">
        <v>17</v>
      </c>
      <c r="C28" s="41" t="s">
        <v>13</v>
      </c>
      <c r="D28" s="41" t="s">
        <v>0</v>
      </c>
      <c r="E28" s="42">
        <v>245634692</v>
      </c>
      <c r="F28" s="42">
        <v>214908342</v>
      </c>
      <c r="G28" s="43">
        <v>248710652.58000001</v>
      </c>
      <c r="H28" s="36"/>
      <c r="I28" s="36"/>
      <c r="J28" s="36"/>
      <c r="K28" s="35"/>
      <c r="L28" s="38"/>
      <c r="M28" s="3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</row>
    <row r="29" spans="1:27" s="32" customFormat="1" ht="24.6">
      <c r="A29" s="33">
        <v>1</v>
      </c>
      <c r="B29" s="34" t="s">
        <v>18</v>
      </c>
      <c r="C29" s="32" t="s">
        <v>2</v>
      </c>
      <c r="D29" s="35">
        <v>28830607</v>
      </c>
      <c r="E29" s="35">
        <v>29186143</v>
      </c>
      <c r="F29" s="35">
        <v>28683704</v>
      </c>
      <c r="G29" s="36">
        <v>28949882.965</v>
      </c>
      <c r="H29" s="36"/>
      <c r="I29" s="36"/>
      <c r="J29" s="36"/>
      <c r="K29" s="35"/>
      <c r="L29" s="37"/>
      <c r="M29" s="3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</row>
    <row r="30" spans="1:27" s="32" customFormat="1" ht="15.6">
      <c r="A30" s="33">
        <v>2</v>
      </c>
      <c r="B30" s="34" t="s">
        <v>18</v>
      </c>
      <c r="C30" s="32" t="s">
        <v>3</v>
      </c>
      <c r="D30" s="35">
        <v>25200994</v>
      </c>
      <c r="E30" s="35">
        <v>25279906</v>
      </c>
      <c r="F30" s="35">
        <v>25793409</v>
      </c>
      <c r="G30" s="36">
        <v>25978879.100000001</v>
      </c>
      <c r="H30" s="36"/>
      <c r="I30" s="36"/>
      <c r="J30" s="36"/>
      <c r="K30" s="35"/>
      <c r="L30" s="37"/>
      <c r="M30" s="37"/>
      <c r="Q30" s="49"/>
      <c r="R30" s="48"/>
      <c r="S30" s="48"/>
      <c r="T30" s="48"/>
      <c r="U30" s="48"/>
      <c r="V30" s="48"/>
      <c r="W30" s="48"/>
      <c r="X30" s="48"/>
      <c r="Y30" s="48"/>
      <c r="Z30" s="48"/>
      <c r="AA30" s="48"/>
    </row>
    <row r="31" spans="1:27" s="32" customFormat="1" ht="13.2">
      <c r="A31" s="33">
        <v>3</v>
      </c>
      <c r="B31" s="34" t="s">
        <v>18</v>
      </c>
      <c r="C31" s="32" t="s">
        <v>4</v>
      </c>
      <c r="D31" s="35">
        <v>31254419</v>
      </c>
      <c r="E31" s="35">
        <v>27621843</v>
      </c>
      <c r="F31" s="35">
        <v>28049713</v>
      </c>
      <c r="G31" s="36">
        <v>28239867.620999999</v>
      </c>
      <c r="H31" s="36"/>
      <c r="I31" s="36"/>
      <c r="J31" s="36"/>
      <c r="K31" s="35"/>
      <c r="L31" s="37"/>
      <c r="M31" s="37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</row>
    <row r="32" spans="1:13" s="32" customFormat="1" ht="13.2">
      <c r="A32" s="33">
        <v>4</v>
      </c>
      <c r="B32" s="34" t="s">
        <v>18</v>
      </c>
      <c r="C32" s="32" t="s">
        <v>5</v>
      </c>
      <c r="D32" s="35">
        <v>32704611</v>
      </c>
      <c r="E32" s="35">
        <v>28167308</v>
      </c>
      <c r="F32" s="35">
        <v>29677208</v>
      </c>
      <c r="G32" s="36">
        <v>29704236.401999999</v>
      </c>
      <c r="H32" s="36"/>
      <c r="I32" s="36"/>
      <c r="J32" s="36"/>
      <c r="K32" s="35"/>
      <c r="L32" s="37"/>
      <c r="M32" s="37"/>
    </row>
    <row r="33" spans="1:13" s="32" customFormat="1" ht="13.2">
      <c r="A33" s="33">
        <v>5</v>
      </c>
      <c r="B33" s="34" t="s">
        <v>18</v>
      </c>
      <c r="C33" s="32" t="s">
        <v>6</v>
      </c>
      <c r="D33" s="35">
        <v>33065068</v>
      </c>
      <c r="E33" s="35">
        <v>31217586</v>
      </c>
      <c r="F33" s="35">
        <v>32053107</v>
      </c>
      <c r="G33" s="36">
        <v>32004391.785999998</v>
      </c>
      <c r="H33" s="36"/>
      <c r="I33" s="36"/>
      <c r="J33" s="36"/>
      <c r="K33" s="35"/>
      <c r="L33" s="37"/>
      <c r="M33" s="37"/>
    </row>
    <row r="34" spans="1:13" s="32" customFormat="1" ht="13.2">
      <c r="A34" s="33">
        <v>6</v>
      </c>
      <c r="B34" s="34" t="s">
        <v>18</v>
      </c>
      <c r="C34" s="32" t="s">
        <v>7</v>
      </c>
      <c r="D34" s="35">
        <v>30940147</v>
      </c>
      <c r="E34" s="35">
        <v>29019366</v>
      </c>
      <c r="F34" s="35">
        <v>29424362</v>
      </c>
      <c r="G34" s="36">
        <v>29554556.421</v>
      </c>
      <c r="H34" s="36"/>
      <c r="I34" s="36"/>
      <c r="J34" s="36"/>
      <c r="K34" s="35"/>
      <c r="L34" s="37"/>
      <c r="M34" s="37"/>
    </row>
    <row r="35" spans="1:13" s="32" customFormat="1" ht="13.2">
      <c r="A35" s="33">
        <v>7</v>
      </c>
      <c r="B35" s="34" t="s">
        <v>18</v>
      </c>
      <c r="C35" s="32" t="s">
        <v>8</v>
      </c>
      <c r="D35" s="35">
        <v>31229276</v>
      </c>
      <c r="E35" s="35">
        <v>29298797</v>
      </c>
      <c r="F35" s="35">
        <v>28878791</v>
      </c>
      <c r="G35" s="36">
        <v>29267037.482000001</v>
      </c>
      <c r="H35" s="36"/>
      <c r="I35" s="36"/>
      <c r="J35" s="36"/>
      <c r="K35" s="35"/>
      <c r="L35" s="37"/>
      <c r="M35" s="37"/>
    </row>
    <row r="36" spans="1:13" s="32" customFormat="1" ht="13.2">
      <c r="A36" s="33">
        <v>8</v>
      </c>
      <c r="B36" s="34" t="s">
        <v>18</v>
      </c>
      <c r="C36" s="32" t="s">
        <v>9</v>
      </c>
      <c r="D36" s="35">
        <v>31234356</v>
      </c>
      <c r="E36" s="35">
        <v>29512048</v>
      </c>
      <c r="F36" s="35">
        <v>29122268</v>
      </c>
      <c r="G36" s="36">
        <v>29677058.149</v>
      </c>
      <c r="H36" s="36"/>
      <c r="I36" s="36"/>
      <c r="J36" s="36"/>
      <c r="K36" s="35"/>
      <c r="L36" s="37"/>
      <c r="M36" s="37"/>
    </row>
    <row r="37" spans="1:27" s="32" customFormat="1" ht="13.2">
      <c r="A37" s="33">
        <v>9</v>
      </c>
      <c r="B37" s="34" t="s">
        <v>18</v>
      </c>
      <c r="C37" s="32" t="s">
        <v>10</v>
      </c>
      <c r="D37" s="35">
        <v>29083401</v>
      </c>
      <c r="E37" s="35">
        <v>27510946</v>
      </c>
      <c r="F37" s="35">
        <v>27234312</v>
      </c>
      <c r="G37" s="36">
        <v>27715211.407000002</v>
      </c>
      <c r="H37" s="36"/>
      <c r="I37" s="36"/>
      <c r="J37" s="36"/>
      <c r="K37" s="35"/>
      <c r="L37" s="37"/>
      <c r="M37" s="37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</row>
    <row r="38" spans="1:27" s="32" customFormat="1" ht="13.2">
      <c r="A38" s="33">
        <v>10</v>
      </c>
      <c r="B38" s="34" t="s">
        <v>18</v>
      </c>
      <c r="C38" s="32" t="s">
        <v>11</v>
      </c>
      <c r="D38" s="35">
        <v>28348061</v>
      </c>
      <c r="E38" s="35">
        <v>25863715</v>
      </c>
      <c r="F38" s="35">
        <v>25997181</v>
      </c>
      <c r="G38" s="36">
        <v>26301040.833000001</v>
      </c>
      <c r="H38" s="36"/>
      <c r="I38" s="36"/>
      <c r="J38" s="36"/>
      <c r="K38" s="35"/>
      <c r="L38" s="37"/>
      <c r="M38" s="37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</row>
    <row r="39" spans="1:27" s="32" customFormat="1" ht="13.2">
      <c r="A39" s="33">
        <v>11</v>
      </c>
      <c r="B39" s="34" t="s">
        <v>18</v>
      </c>
      <c r="C39" s="32" t="s">
        <v>12</v>
      </c>
      <c r="D39" s="35">
        <v>27302476</v>
      </c>
      <c r="E39" s="35">
        <v>23642603</v>
      </c>
      <c r="F39" s="35">
        <v>25259062</v>
      </c>
      <c r="G39" s="36">
        <v>24095038.754999999</v>
      </c>
      <c r="H39" s="36"/>
      <c r="I39" s="36"/>
      <c r="J39" s="36"/>
      <c r="K39" s="35"/>
      <c r="L39" s="37"/>
      <c r="M39" s="37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</row>
    <row r="40" spans="1:27" s="32" customFormat="1" ht="13.2">
      <c r="A40" s="39">
        <v>12</v>
      </c>
      <c r="B40" s="40" t="s">
        <v>18</v>
      </c>
      <c r="C40" s="41" t="s">
        <v>13</v>
      </c>
      <c r="D40" s="41" t="s">
        <v>0</v>
      </c>
      <c r="E40" s="42">
        <v>27299946</v>
      </c>
      <c r="F40" s="42">
        <v>27375614</v>
      </c>
      <c r="G40" s="43">
        <v>27913233.938999999</v>
      </c>
      <c r="H40" s="36"/>
      <c r="I40" s="36"/>
      <c r="J40" s="36"/>
      <c r="K40" s="35"/>
      <c r="L40" s="38"/>
      <c r="M40" s="3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</row>
    <row r="41" spans="1:27" s="32" customFormat="1" ht="13.2">
      <c r="A41" s="33">
        <v>1</v>
      </c>
      <c r="B41" s="34" t="s">
        <v>19</v>
      </c>
      <c r="C41" s="32" t="s">
        <v>2</v>
      </c>
      <c r="D41" s="35">
        <v>50061813</v>
      </c>
      <c r="E41" s="35">
        <v>50512125</v>
      </c>
      <c r="F41" s="35">
        <v>49632386</v>
      </c>
      <c r="G41" s="36">
        <v>50512512.515000001</v>
      </c>
      <c r="H41" s="36"/>
      <c r="I41" s="36"/>
      <c r="J41" s="36"/>
      <c r="K41" s="35"/>
      <c r="L41" s="37"/>
      <c r="M41" s="37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</row>
    <row r="42" spans="1:27" s="32" customFormat="1" ht="13.2">
      <c r="A42" s="33">
        <v>2</v>
      </c>
      <c r="B42" s="34" t="s">
        <v>19</v>
      </c>
      <c r="C42" s="32" t="s">
        <v>3</v>
      </c>
      <c r="D42" s="35">
        <v>47109691</v>
      </c>
      <c r="E42" s="35">
        <v>45489681</v>
      </c>
      <c r="F42" s="35">
        <v>47250158</v>
      </c>
      <c r="G42" s="36">
        <v>48133521.178999998</v>
      </c>
      <c r="H42" s="36"/>
      <c r="I42" s="36"/>
      <c r="J42" s="36"/>
      <c r="K42" s="35"/>
      <c r="L42" s="37"/>
      <c r="M42" s="37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</row>
    <row r="43" spans="1:27" s="32" customFormat="1" ht="13.2">
      <c r="A43" s="33">
        <v>3</v>
      </c>
      <c r="B43" s="34" t="s">
        <v>19</v>
      </c>
      <c r="C43" s="32" t="s">
        <v>4</v>
      </c>
      <c r="D43" s="35">
        <v>53715272</v>
      </c>
      <c r="E43" s="35">
        <v>48559815</v>
      </c>
      <c r="F43" s="35">
        <v>49008097</v>
      </c>
      <c r="G43" s="36">
        <v>50394236.707999997</v>
      </c>
      <c r="H43" s="36"/>
      <c r="I43" s="36"/>
      <c r="J43" s="36"/>
      <c r="K43" s="35"/>
      <c r="L43" s="37"/>
      <c r="M43" s="37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</row>
    <row r="44" spans="1:27" s="32" customFormat="1" ht="13.2">
      <c r="A44" s="33">
        <v>4</v>
      </c>
      <c r="B44" s="34" t="s">
        <v>19</v>
      </c>
      <c r="C44" s="32" t="s">
        <v>5</v>
      </c>
      <c r="D44" s="35">
        <v>59599367</v>
      </c>
      <c r="E44" s="35">
        <v>51502945</v>
      </c>
      <c r="F44" s="35">
        <v>54884062</v>
      </c>
      <c r="G44" s="36">
        <v>56396933.423</v>
      </c>
      <c r="H44" s="36"/>
      <c r="I44" s="36"/>
      <c r="J44" s="36"/>
      <c r="K44" s="35"/>
      <c r="L44" s="37"/>
      <c r="M44" s="37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</row>
    <row r="45" spans="1:27" s="32" customFormat="1" ht="13.2">
      <c r="A45" s="33">
        <v>5</v>
      </c>
      <c r="B45" s="34" t="s">
        <v>19</v>
      </c>
      <c r="C45" s="32" t="s">
        <v>6</v>
      </c>
      <c r="D45" s="35">
        <v>66229114</v>
      </c>
      <c r="E45" s="35">
        <v>61707200</v>
      </c>
      <c r="F45" s="35">
        <v>63356977</v>
      </c>
      <c r="G45" s="36">
        <v>64038309.130000003</v>
      </c>
      <c r="H45" s="36"/>
      <c r="I45" s="36"/>
      <c r="J45" s="36"/>
      <c r="K45" s="35"/>
      <c r="L45" s="37"/>
      <c r="M45" s="37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</row>
    <row r="46" spans="1:27" s="32" customFormat="1" ht="13.2">
      <c r="A46" s="33">
        <v>6</v>
      </c>
      <c r="B46" s="34" t="s">
        <v>19</v>
      </c>
      <c r="C46" s="32" t="s">
        <v>7</v>
      </c>
      <c r="D46" s="35">
        <v>67342294</v>
      </c>
      <c r="E46" s="35">
        <v>64026790</v>
      </c>
      <c r="F46" s="35">
        <v>63882202</v>
      </c>
      <c r="G46" s="36">
        <v>64403427.097000003</v>
      </c>
      <c r="H46" s="36"/>
      <c r="I46" s="36"/>
      <c r="J46" s="36"/>
      <c r="K46" s="35"/>
      <c r="L46" s="37"/>
      <c r="M46" s="37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</row>
    <row r="47" spans="1:27" s="32" customFormat="1" ht="13.2">
      <c r="A47" s="33">
        <v>7</v>
      </c>
      <c r="B47" s="34" t="s">
        <v>19</v>
      </c>
      <c r="C47" s="32" t="s">
        <v>8</v>
      </c>
      <c r="D47" s="35">
        <v>67490231</v>
      </c>
      <c r="E47" s="35">
        <v>67351167</v>
      </c>
      <c r="F47" s="35">
        <v>65693975</v>
      </c>
      <c r="G47" s="36">
        <v>65977068.658</v>
      </c>
      <c r="H47" s="36"/>
      <c r="I47" s="36"/>
      <c r="J47" s="36"/>
      <c r="K47" s="35"/>
      <c r="L47" s="37"/>
      <c r="M47" s="37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</row>
    <row r="48" spans="1:27" s="32" customFormat="1" ht="13.2">
      <c r="A48" s="33">
        <v>8</v>
      </c>
      <c r="B48" s="34" t="s">
        <v>19</v>
      </c>
      <c r="C48" s="32" t="s">
        <v>9</v>
      </c>
      <c r="D48" s="35">
        <v>69886966</v>
      </c>
      <c r="E48" s="35">
        <v>68170943</v>
      </c>
      <c r="F48" s="35">
        <v>66173910</v>
      </c>
      <c r="G48" s="36">
        <v>67482617.704999998</v>
      </c>
      <c r="H48" s="36"/>
      <c r="I48" s="36"/>
      <c r="J48" s="36"/>
      <c r="K48" s="35"/>
      <c r="L48" s="37"/>
      <c r="M48" s="37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</row>
    <row r="49" spans="1:27" s="32" customFormat="1" ht="13.2">
      <c r="A49" s="33">
        <v>9</v>
      </c>
      <c r="B49" s="34" t="s">
        <v>19</v>
      </c>
      <c r="C49" s="32" t="s">
        <v>10</v>
      </c>
      <c r="D49" s="35">
        <v>66849447</v>
      </c>
      <c r="E49" s="35">
        <v>64647092</v>
      </c>
      <c r="F49" s="35">
        <v>63005966</v>
      </c>
      <c r="G49" s="36">
        <v>64127379.229000002</v>
      </c>
      <c r="H49" s="36"/>
      <c r="I49" s="36"/>
      <c r="J49" s="36"/>
      <c r="K49" s="35"/>
      <c r="L49" s="37"/>
      <c r="M49" s="37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</row>
    <row r="50" spans="1:27" s="32" customFormat="1" ht="13.2">
      <c r="A50" s="33">
        <v>10</v>
      </c>
      <c r="B50" s="34" t="s">
        <v>19</v>
      </c>
      <c r="C50" s="32" t="s">
        <v>11</v>
      </c>
      <c r="D50" s="35">
        <v>58834052</v>
      </c>
      <c r="E50" s="35">
        <v>58333070</v>
      </c>
      <c r="F50" s="35">
        <v>57969131</v>
      </c>
      <c r="G50" s="36">
        <v>59427327.144000001</v>
      </c>
      <c r="H50" s="36"/>
      <c r="I50" s="36"/>
      <c r="J50" s="36"/>
      <c r="K50" s="35"/>
      <c r="L50" s="37"/>
      <c r="M50" s="37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</row>
    <row r="51" spans="1:27" s="32" customFormat="1" ht="13.2">
      <c r="A51" s="33">
        <v>11</v>
      </c>
      <c r="B51" s="34" t="s">
        <v>19</v>
      </c>
      <c r="C51" s="32" t="s">
        <v>12</v>
      </c>
      <c r="D51" s="35">
        <v>55877889</v>
      </c>
      <c r="E51" s="35">
        <v>49752389</v>
      </c>
      <c r="F51" s="35">
        <v>53125548</v>
      </c>
      <c r="G51" s="36">
        <v>54773139.593000002</v>
      </c>
      <c r="H51" s="36"/>
      <c r="I51" s="36"/>
      <c r="J51" s="36"/>
      <c r="K51" s="35"/>
      <c r="L51" s="37"/>
      <c r="M51" s="37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</row>
    <row r="52" spans="1:27" s="32" customFormat="1" ht="13.2">
      <c r="A52" s="39">
        <v>12</v>
      </c>
      <c r="B52" s="40" t="s">
        <v>19</v>
      </c>
      <c r="C52" s="41" t="s">
        <v>13</v>
      </c>
      <c r="D52" s="41" t="s">
        <v>0</v>
      </c>
      <c r="E52" s="42">
        <v>52558562</v>
      </c>
      <c r="F52" s="42">
        <v>51899984</v>
      </c>
      <c r="G52" s="43">
        <v>53562081.435000002</v>
      </c>
      <c r="H52" s="36"/>
      <c r="I52" s="36"/>
      <c r="J52" s="36"/>
      <c r="K52" s="35"/>
      <c r="L52" s="38"/>
      <c r="M52" s="3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</row>
    <row r="53" spans="1:27" s="32" customFormat="1" ht="15.6">
      <c r="A53" s="33">
        <v>1</v>
      </c>
      <c r="B53" s="34" t="s">
        <v>20</v>
      </c>
      <c r="C53" s="32" t="s">
        <v>2</v>
      </c>
      <c r="D53" s="35">
        <v>250606201</v>
      </c>
      <c r="E53" s="35">
        <v>252613552</v>
      </c>
      <c r="F53" s="35">
        <v>253363347</v>
      </c>
      <c r="G53" s="36">
        <v>255099654.44999999</v>
      </c>
      <c r="H53" s="36"/>
      <c r="I53" s="36"/>
      <c r="J53" s="36"/>
      <c r="K53" s="35"/>
      <c r="L53" s="37"/>
      <c r="M53" s="37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</row>
    <row r="54" spans="1:27" s="32" customFormat="1" ht="15.6">
      <c r="A54" s="33">
        <v>2</v>
      </c>
      <c r="B54" s="34" t="s">
        <v>20</v>
      </c>
      <c r="C54" s="32" t="s">
        <v>3</v>
      </c>
      <c r="D54" s="35">
        <v>236507147</v>
      </c>
      <c r="E54" s="35">
        <v>220274229</v>
      </c>
      <c r="F54" s="35">
        <v>232485077</v>
      </c>
      <c r="G54" s="36">
        <v>234106327.74000001</v>
      </c>
      <c r="H54" s="36"/>
      <c r="I54" s="36"/>
      <c r="J54" s="36"/>
      <c r="K54" s="35"/>
      <c r="L54" s="37"/>
      <c r="M54" s="37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</row>
    <row r="55" spans="1:27" s="32" customFormat="1" ht="15.6">
      <c r="A55" s="33">
        <v>3</v>
      </c>
      <c r="B55" s="34" t="s">
        <v>20</v>
      </c>
      <c r="C55" s="32" t="s">
        <v>4</v>
      </c>
      <c r="D55" s="35">
        <v>241666522</v>
      </c>
      <c r="E55" s="35">
        <v>225567065</v>
      </c>
      <c r="F55" s="35">
        <v>229626974</v>
      </c>
      <c r="G55" s="36">
        <v>228963820.09</v>
      </c>
      <c r="H55" s="36"/>
      <c r="I55" s="36"/>
      <c r="J55" s="36"/>
      <c r="K55" s="35"/>
      <c r="L55" s="37"/>
      <c r="M55" s="37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</row>
    <row r="56" spans="1:27" s="32" customFormat="1" ht="15.6">
      <c r="A56" s="33">
        <v>4</v>
      </c>
      <c r="B56" s="34" t="s">
        <v>20</v>
      </c>
      <c r="C56" s="32" t="s">
        <v>5</v>
      </c>
      <c r="D56" s="35">
        <v>261852319</v>
      </c>
      <c r="E56" s="35">
        <v>231759281</v>
      </c>
      <c r="F56" s="35">
        <v>245891928</v>
      </c>
      <c r="G56" s="36">
        <v>244906202.03</v>
      </c>
      <c r="H56" s="36"/>
      <c r="I56" s="36"/>
      <c r="J56" s="36"/>
      <c r="K56" s="35"/>
      <c r="L56" s="37"/>
      <c r="M56" s="37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</row>
    <row r="57" spans="1:27" s="32" customFormat="1" ht="15.6">
      <c r="A57" s="33">
        <v>5</v>
      </c>
      <c r="B57" s="34" t="s">
        <v>20</v>
      </c>
      <c r="C57" s="32" t="s">
        <v>6</v>
      </c>
      <c r="D57" s="35">
        <v>301282617</v>
      </c>
      <c r="E57" s="35">
        <v>277867084</v>
      </c>
      <c r="F57" s="35">
        <v>288747488</v>
      </c>
      <c r="G57" s="36">
        <v>290128793.43000001</v>
      </c>
      <c r="H57" s="36"/>
      <c r="I57" s="36"/>
      <c r="J57" s="36"/>
      <c r="K57" s="35"/>
      <c r="L57" s="37"/>
      <c r="M57" s="37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</row>
    <row r="58" spans="1:27" s="32" customFormat="1" ht="15.6">
      <c r="A58" s="33">
        <v>6</v>
      </c>
      <c r="B58" s="34" t="s">
        <v>20</v>
      </c>
      <c r="C58" s="32" t="s">
        <v>7</v>
      </c>
      <c r="D58" s="35">
        <v>323586790</v>
      </c>
      <c r="E58" s="35">
        <v>300726386</v>
      </c>
      <c r="F58" s="35">
        <v>312488150</v>
      </c>
      <c r="G58" s="36">
        <v>314097604.27999997</v>
      </c>
      <c r="H58" s="36"/>
      <c r="I58" s="36"/>
      <c r="J58" s="36"/>
      <c r="K58" s="35"/>
      <c r="L58" s="37"/>
      <c r="M58" s="37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</row>
    <row r="59" spans="1:27" s="32" customFormat="1" ht="15.6">
      <c r="A59" s="33">
        <v>7</v>
      </c>
      <c r="B59" s="34" t="s">
        <v>20</v>
      </c>
      <c r="C59" s="32" t="s">
        <v>8</v>
      </c>
      <c r="D59" s="35">
        <v>319371888</v>
      </c>
      <c r="E59" s="35">
        <v>323554147</v>
      </c>
      <c r="F59" s="35">
        <v>317529539</v>
      </c>
      <c r="G59" s="36">
        <v>320177535.10000002</v>
      </c>
      <c r="H59" s="36"/>
      <c r="I59" s="36"/>
      <c r="J59" s="36"/>
      <c r="K59" s="35"/>
      <c r="L59" s="37"/>
      <c r="M59" s="37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</row>
    <row r="60" spans="1:27" s="32" customFormat="1" ht="15.6">
      <c r="A60" s="33">
        <v>8</v>
      </c>
      <c r="B60" s="34" t="s">
        <v>20</v>
      </c>
      <c r="C60" s="32" t="s">
        <v>9</v>
      </c>
      <c r="D60" s="35">
        <v>329874838</v>
      </c>
      <c r="E60" s="35">
        <v>325686292</v>
      </c>
      <c r="F60" s="35">
        <v>320410009</v>
      </c>
      <c r="G60" s="36">
        <v>322969607.81</v>
      </c>
      <c r="H60" s="36"/>
      <c r="I60" s="36"/>
      <c r="J60" s="36"/>
      <c r="K60" s="35"/>
      <c r="L60" s="37"/>
      <c r="M60" s="37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</row>
    <row r="61" spans="1:27" s="32" customFormat="1" ht="15.6">
      <c r="A61" s="33">
        <v>9</v>
      </c>
      <c r="B61" s="34" t="s">
        <v>20</v>
      </c>
      <c r="C61" s="32" t="s">
        <v>10</v>
      </c>
      <c r="D61" s="35">
        <v>300332295</v>
      </c>
      <c r="E61" s="35">
        <v>296400692</v>
      </c>
      <c r="F61" s="35">
        <v>294250744</v>
      </c>
      <c r="G61" s="36">
        <v>296196928.13</v>
      </c>
      <c r="H61" s="36"/>
      <c r="I61" s="36"/>
      <c r="J61" s="36"/>
      <c r="K61" s="35"/>
      <c r="L61" s="37"/>
      <c r="M61" s="37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</row>
    <row r="62" spans="1:27" s="32" customFormat="1" ht="15.6">
      <c r="A62" s="33">
        <v>10</v>
      </c>
      <c r="B62" s="34" t="s">
        <v>20</v>
      </c>
      <c r="C62" s="32" t="s">
        <v>11</v>
      </c>
      <c r="D62" s="35">
        <v>260651158</v>
      </c>
      <c r="E62" s="35">
        <v>253203759</v>
      </c>
      <c r="F62" s="35">
        <v>250219963</v>
      </c>
      <c r="G62" s="36">
        <v>251309273.63</v>
      </c>
      <c r="H62" s="36"/>
      <c r="I62" s="36"/>
      <c r="J62" s="36"/>
      <c r="K62" s="35"/>
      <c r="L62" s="37"/>
      <c r="M62" s="37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</row>
    <row r="63" spans="1:27" s="32" customFormat="1" ht="15.6">
      <c r="A63" s="33">
        <v>11</v>
      </c>
      <c r="B63" s="34" t="s">
        <v>20</v>
      </c>
      <c r="C63" s="32" t="s">
        <v>12</v>
      </c>
      <c r="D63" s="35">
        <v>246255853</v>
      </c>
      <c r="E63" s="35">
        <v>219414514</v>
      </c>
      <c r="F63" s="35">
        <v>233496253</v>
      </c>
      <c r="G63" s="36">
        <v>233998621.78999999</v>
      </c>
      <c r="H63" s="36"/>
      <c r="I63" s="36"/>
      <c r="J63" s="36"/>
      <c r="K63" s="35"/>
      <c r="L63" s="37"/>
      <c r="M63" s="37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</row>
    <row r="64" spans="1:27" s="32" customFormat="1" ht="15.6">
      <c r="A64" s="39">
        <v>12</v>
      </c>
      <c r="B64" s="40" t="s">
        <v>20</v>
      </c>
      <c r="C64" s="41" t="s">
        <v>13</v>
      </c>
      <c r="D64" s="41" t="s">
        <v>0</v>
      </c>
      <c r="E64" s="42">
        <v>240926404</v>
      </c>
      <c r="F64" s="42">
        <v>227313965</v>
      </c>
      <c r="G64" s="43">
        <v>248410714.88999999</v>
      </c>
      <c r="H64" s="36"/>
      <c r="I64" s="36"/>
      <c r="J64" s="36"/>
      <c r="K64" s="35"/>
      <c r="L64" s="38"/>
      <c r="M64" s="38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</row>
    <row r="65" spans="1:27" s="32" customFormat="1" ht="15.6">
      <c r="A65" s="33">
        <v>1</v>
      </c>
      <c r="B65" s="34" t="s">
        <v>21</v>
      </c>
      <c r="C65" s="32" t="s">
        <v>2</v>
      </c>
      <c r="D65" s="35">
        <v>35896645</v>
      </c>
      <c r="E65" s="35">
        <v>34443267</v>
      </c>
      <c r="F65" s="35">
        <v>33825252</v>
      </c>
      <c r="G65" s="36">
        <v>35511516.236000001</v>
      </c>
      <c r="H65" s="36"/>
      <c r="I65" s="36"/>
      <c r="J65" s="36"/>
      <c r="K65" s="35"/>
      <c r="L65" s="37"/>
      <c r="M65" s="37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</row>
    <row r="66" spans="1:27" s="32" customFormat="1" ht="15.6">
      <c r="A66" s="33">
        <v>2</v>
      </c>
      <c r="B66" s="34" t="s">
        <v>21</v>
      </c>
      <c r="C66" s="32" t="s">
        <v>3</v>
      </c>
      <c r="D66" s="35">
        <v>33998328</v>
      </c>
      <c r="E66" s="35">
        <v>28909709</v>
      </c>
      <c r="F66" s="35">
        <v>31331631</v>
      </c>
      <c r="G66" s="36">
        <v>33064334.818</v>
      </c>
      <c r="H66" s="36"/>
      <c r="I66" s="36"/>
      <c r="J66" s="36"/>
      <c r="K66" s="35"/>
      <c r="L66" s="37"/>
      <c r="M66" s="37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</row>
    <row r="67" spans="1:27" s="32" customFormat="1" ht="15.6">
      <c r="A67" s="33">
        <v>3</v>
      </c>
      <c r="B67" s="34" t="s">
        <v>21</v>
      </c>
      <c r="C67" s="32" t="s">
        <v>4</v>
      </c>
      <c r="D67" s="35">
        <v>29581493</v>
      </c>
      <c r="E67" s="35">
        <v>28656858</v>
      </c>
      <c r="F67" s="35">
        <v>27888678</v>
      </c>
      <c r="G67" s="36">
        <v>28664446.124000002</v>
      </c>
      <c r="H67" s="36"/>
      <c r="I67" s="36"/>
      <c r="J67" s="36"/>
      <c r="K67" s="35"/>
      <c r="L67" s="37"/>
      <c r="M67" s="37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</row>
    <row r="68" spans="1:27" s="32" customFormat="1" ht="15.6">
      <c r="A68" s="33">
        <v>4</v>
      </c>
      <c r="B68" s="34" t="s">
        <v>21</v>
      </c>
      <c r="C68" s="32" t="s">
        <v>5</v>
      </c>
      <c r="D68" s="35">
        <v>30611867</v>
      </c>
      <c r="E68" s="35">
        <v>28315083</v>
      </c>
      <c r="F68" s="35">
        <v>30038292</v>
      </c>
      <c r="G68" s="36">
        <v>30279294.142999999</v>
      </c>
      <c r="H68" s="36"/>
      <c r="I68" s="36"/>
      <c r="J68" s="36"/>
      <c r="K68" s="35"/>
      <c r="L68" s="37"/>
      <c r="M68" s="37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</row>
    <row r="69" spans="1:27" s="32" customFormat="1" ht="15.6">
      <c r="A69" s="33">
        <v>5</v>
      </c>
      <c r="B69" s="34" t="s">
        <v>21</v>
      </c>
      <c r="C69" s="32" t="s">
        <v>6</v>
      </c>
      <c r="D69" s="35">
        <v>41935774</v>
      </c>
      <c r="E69" s="35">
        <v>35667312</v>
      </c>
      <c r="F69" s="35">
        <v>38332521</v>
      </c>
      <c r="G69" s="36">
        <v>38889884.619999997</v>
      </c>
      <c r="H69" s="36"/>
      <c r="I69" s="36"/>
      <c r="J69" s="36"/>
      <c r="K69" s="35"/>
      <c r="L69" s="37"/>
      <c r="M69" s="37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</row>
    <row r="70" spans="1:27" s="32" customFormat="1" ht="15.6">
      <c r="A70" s="33">
        <v>6</v>
      </c>
      <c r="B70" s="34" t="s">
        <v>21</v>
      </c>
      <c r="C70" s="32" t="s">
        <v>7</v>
      </c>
      <c r="D70" s="35">
        <v>44352127</v>
      </c>
      <c r="E70" s="35">
        <v>39999115</v>
      </c>
      <c r="F70" s="35">
        <v>42991499</v>
      </c>
      <c r="G70" s="36">
        <v>43553046.5</v>
      </c>
      <c r="H70" s="36"/>
      <c r="I70" s="36"/>
      <c r="J70" s="36"/>
      <c r="K70" s="35"/>
      <c r="L70" s="37"/>
      <c r="M70" s="37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</row>
    <row r="71" spans="1:27" s="32" customFormat="1" ht="15.6">
      <c r="A71" s="33">
        <v>7</v>
      </c>
      <c r="B71" s="34" t="s">
        <v>21</v>
      </c>
      <c r="C71" s="32" t="s">
        <v>8</v>
      </c>
      <c r="D71" s="35">
        <v>45602898</v>
      </c>
      <c r="E71" s="35">
        <v>43805770</v>
      </c>
      <c r="F71" s="35">
        <v>44204814</v>
      </c>
      <c r="G71" s="36">
        <v>45350076.884000003</v>
      </c>
      <c r="H71" s="36"/>
      <c r="I71" s="36"/>
      <c r="J71" s="36"/>
      <c r="K71" s="35"/>
      <c r="L71" s="37"/>
      <c r="M71" s="37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</row>
    <row r="72" spans="1:27" s="32" customFormat="1" ht="15.6">
      <c r="A72" s="33">
        <v>8</v>
      </c>
      <c r="B72" s="34" t="s">
        <v>21</v>
      </c>
      <c r="C72" s="32" t="s">
        <v>9</v>
      </c>
      <c r="D72" s="35">
        <v>43285867</v>
      </c>
      <c r="E72" s="35">
        <v>42699596</v>
      </c>
      <c r="F72" s="35">
        <v>42891223</v>
      </c>
      <c r="G72" s="36">
        <v>43682551.843999997</v>
      </c>
      <c r="H72" s="36"/>
      <c r="I72" s="36"/>
      <c r="J72" s="36"/>
      <c r="K72" s="35"/>
      <c r="L72" s="37"/>
      <c r="M72" s="37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</row>
    <row r="73" spans="1:27" s="32" customFormat="1" ht="15.6">
      <c r="A73" s="33">
        <v>9</v>
      </c>
      <c r="B73" s="34" t="s">
        <v>21</v>
      </c>
      <c r="C73" s="32" t="s">
        <v>10</v>
      </c>
      <c r="D73" s="35">
        <v>35600727</v>
      </c>
      <c r="E73" s="35">
        <v>36933038</v>
      </c>
      <c r="F73" s="35">
        <v>36392221</v>
      </c>
      <c r="G73" s="36">
        <v>36887332.211999997</v>
      </c>
      <c r="H73" s="36"/>
      <c r="I73" s="36"/>
      <c r="J73" s="36"/>
      <c r="K73" s="35"/>
      <c r="L73" s="37"/>
      <c r="M73" s="37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</row>
    <row r="74" spans="1:27" s="32" customFormat="1" ht="15.6">
      <c r="A74" s="33">
        <v>10</v>
      </c>
      <c r="B74" s="34" t="s">
        <v>21</v>
      </c>
      <c r="C74" s="32" t="s">
        <v>11</v>
      </c>
      <c r="D74" s="35">
        <v>29373478</v>
      </c>
      <c r="E74" s="35">
        <v>30808863</v>
      </c>
      <c r="F74" s="35">
        <v>30063035</v>
      </c>
      <c r="G74" s="36">
        <v>30671396.342999998</v>
      </c>
      <c r="H74" s="36"/>
      <c r="I74" s="36"/>
      <c r="J74" s="36"/>
      <c r="K74" s="35"/>
      <c r="L74" s="37"/>
      <c r="M74" s="37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</row>
    <row r="75" spans="1:27" s="32" customFormat="1" ht="15.6">
      <c r="A75" s="33">
        <v>11</v>
      </c>
      <c r="B75" s="34" t="s">
        <v>21</v>
      </c>
      <c r="C75" s="32" t="s">
        <v>12</v>
      </c>
      <c r="D75" s="35">
        <v>30621901</v>
      </c>
      <c r="E75" s="35">
        <v>28849863</v>
      </c>
      <c r="F75" s="35">
        <v>29438074</v>
      </c>
      <c r="G75" s="36">
        <v>29680816.561000001</v>
      </c>
      <c r="H75" s="36"/>
      <c r="I75" s="36"/>
      <c r="J75" s="36"/>
      <c r="K75" s="35"/>
      <c r="L75" s="37"/>
      <c r="M75" s="37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</row>
    <row r="76" spans="1:27" s="32" customFormat="1" ht="15.6">
      <c r="A76" s="39">
        <v>12</v>
      </c>
      <c r="B76" s="40" t="s">
        <v>21</v>
      </c>
      <c r="C76" s="41" t="s">
        <v>13</v>
      </c>
      <c r="D76" s="41" t="s">
        <v>0</v>
      </c>
      <c r="E76" s="42">
        <v>34209320</v>
      </c>
      <c r="F76" s="42">
        <v>28795255</v>
      </c>
      <c r="G76" s="43">
        <v>34025132.490000002</v>
      </c>
      <c r="H76" s="36"/>
      <c r="I76" s="36"/>
      <c r="J76" s="36"/>
      <c r="K76" s="35"/>
      <c r="L76" s="38"/>
      <c r="M76" s="38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</row>
    <row r="77" spans="1:27" s="32" customFormat="1" ht="15.6">
      <c r="A77" s="33">
        <v>1</v>
      </c>
      <c r="B77" s="34" t="s">
        <v>35</v>
      </c>
      <c r="C77" s="32" t="s">
        <v>2</v>
      </c>
      <c r="D77" s="35">
        <v>93342781</v>
      </c>
      <c r="E77" s="35">
        <v>93394140</v>
      </c>
      <c r="F77" s="35">
        <v>91988002</v>
      </c>
      <c r="G77" s="36">
        <v>95259036.386000007</v>
      </c>
      <c r="H77" s="36"/>
      <c r="I77" s="36"/>
      <c r="J77" s="36"/>
      <c r="K77" s="35"/>
      <c r="L77" s="37"/>
      <c r="M77" s="37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</row>
    <row r="78" spans="1:27" s="32" customFormat="1" ht="15.6">
      <c r="A78" s="33">
        <v>2</v>
      </c>
      <c r="B78" s="34" t="s">
        <v>22</v>
      </c>
      <c r="C78" s="32" t="s">
        <v>3</v>
      </c>
      <c r="D78" s="35">
        <v>88062201</v>
      </c>
      <c r="E78" s="35">
        <v>74558373</v>
      </c>
      <c r="F78" s="35">
        <v>83628952</v>
      </c>
      <c r="G78" s="36">
        <v>86483132.802000001</v>
      </c>
      <c r="H78" s="36"/>
      <c r="I78" s="36"/>
      <c r="J78" s="36"/>
      <c r="K78" s="35"/>
      <c r="L78" s="37"/>
      <c r="M78" s="37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</row>
    <row r="79" spans="1:27" s="32" customFormat="1" ht="15.6">
      <c r="A79" s="33">
        <v>3</v>
      </c>
      <c r="B79" s="34" t="s">
        <v>22</v>
      </c>
      <c r="C79" s="32" t="s">
        <v>4</v>
      </c>
      <c r="D79" s="35">
        <v>68508204</v>
      </c>
      <c r="E79" s="35">
        <v>70797571</v>
      </c>
      <c r="F79" s="35">
        <v>67878445</v>
      </c>
      <c r="G79" s="36">
        <v>70443140.003000006</v>
      </c>
      <c r="H79" s="36"/>
      <c r="I79" s="36"/>
      <c r="J79" s="36"/>
      <c r="K79" s="35"/>
      <c r="L79" s="37"/>
      <c r="M79" s="37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</row>
    <row r="80" spans="1:27" s="32" customFormat="1" ht="15.6">
      <c r="A80" s="33">
        <v>4</v>
      </c>
      <c r="B80" s="34" t="s">
        <v>22</v>
      </c>
      <c r="C80" s="32" t="s">
        <v>5</v>
      </c>
      <c r="D80" s="35">
        <v>68481004</v>
      </c>
      <c r="E80" s="35">
        <v>65430060</v>
      </c>
      <c r="F80" s="35">
        <v>68257628</v>
      </c>
      <c r="G80" s="36">
        <v>71201319.910999998</v>
      </c>
      <c r="H80" s="36"/>
      <c r="I80" s="36"/>
      <c r="J80" s="36"/>
      <c r="K80" s="35"/>
      <c r="L80" s="37"/>
      <c r="M80" s="37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</row>
    <row r="81" spans="1:27" s="32" customFormat="1" ht="15.6">
      <c r="A81" s="33">
        <v>5</v>
      </c>
      <c r="B81" s="34" t="s">
        <v>22</v>
      </c>
      <c r="C81" s="32" t="s">
        <v>6</v>
      </c>
      <c r="D81" s="35">
        <v>84865601</v>
      </c>
      <c r="E81" s="35">
        <v>79594662</v>
      </c>
      <c r="F81" s="35">
        <v>86066367</v>
      </c>
      <c r="G81" s="36">
        <v>88430411.344999999</v>
      </c>
      <c r="H81" s="36"/>
      <c r="I81" s="36"/>
      <c r="J81" s="36"/>
      <c r="K81" s="35"/>
      <c r="L81" s="37"/>
      <c r="M81" s="37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</row>
    <row r="82" spans="1:27" s="32" customFormat="1" ht="15.6">
      <c r="A82" s="33">
        <v>6</v>
      </c>
      <c r="B82" s="34" t="s">
        <v>22</v>
      </c>
      <c r="C82" s="32" t="s">
        <v>7</v>
      </c>
      <c r="D82" s="35">
        <v>93102252</v>
      </c>
      <c r="E82" s="35">
        <v>89677471</v>
      </c>
      <c r="F82" s="35">
        <v>96612968</v>
      </c>
      <c r="G82" s="36">
        <v>98243995.640000001</v>
      </c>
      <c r="H82" s="36"/>
      <c r="I82" s="36"/>
      <c r="J82" s="36"/>
      <c r="K82" s="35"/>
      <c r="L82" s="37"/>
      <c r="M82" s="37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</row>
    <row r="83" spans="1:27" s="32" customFormat="1" ht="15.6">
      <c r="A83" s="33">
        <v>7</v>
      </c>
      <c r="B83" s="34" t="s">
        <v>22</v>
      </c>
      <c r="C83" s="32" t="s">
        <v>8</v>
      </c>
      <c r="D83" s="35">
        <v>103115903</v>
      </c>
      <c r="E83" s="35">
        <v>98983233</v>
      </c>
      <c r="F83" s="35">
        <v>101606779</v>
      </c>
      <c r="G83" s="36">
        <v>104978950.47</v>
      </c>
      <c r="H83" s="36"/>
      <c r="I83" s="36"/>
      <c r="J83" s="36"/>
      <c r="K83" s="35"/>
      <c r="L83" s="37"/>
      <c r="M83" s="37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</row>
    <row r="84" spans="1:27" s="32" customFormat="1" ht="15.6">
      <c r="A84" s="33">
        <v>8</v>
      </c>
      <c r="B84" s="34" t="s">
        <v>22</v>
      </c>
      <c r="C84" s="32" t="s">
        <v>9</v>
      </c>
      <c r="D84" s="35">
        <v>99836141</v>
      </c>
      <c r="E84" s="35">
        <v>99062772</v>
      </c>
      <c r="F84" s="35">
        <v>100622680</v>
      </c>
      <c r="G84" s="36">
        <v>103829111.48</v>
      </c>
      <c r="H84" s="36"/>
      <c r="I84" s="36"/>
      <c r="J84" s="36"/>
      <c r="K84" s="35"/>
      <c r="L84" s="37"/>
      <c r="M84" s="37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</row>
    <row r="85" spans="1:27" s="32" customFormat="1" ht="15.6">
      <c r="A85" s="33">
        <v>9</v>
      </c>
      <c r="B85" s="34" t="s">
        <v>22</v>
      </c>
      <c r="C85" s="32" t="s">
        <v>10</v>
      </c>
      <c r="D85" s="35">
        <v>82768976</v>
      </c>
      <c r="E85" s="35">
        <v>86797299</v>
      </c>
      <c r="F85" s="35">
        <v>82938740</v>
      </c>
      <c r="G85" s="36">
        <v>85308671.033999994</v>
      </c>
      <c r="H85" s="36"/>
      <c r="I85" s="36"/>
      <c r="J85" s="36"/>
      <c r="K85" s="35"/>
      <c r="L85" s="37"/>
      <c r="M85" s="37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</row>
    <row r="86" spans="1:27" s="32" customFormat="1" ht="15.6">
      <c r="A86" s="33">
        <v>10</v>
      </c>
      <c r="B86" s="34" t="s">
        <v>22</v>
      </c>
      <c r="C86" s="32" t="s">
        <v>11</v>
      </c>
      <c r="D86" s="35">
        <v>70266523</v>
      </c>
      <c r="E86" s="35">
        <v>72534885</v>
      </c>
      <c r="F86" s="35">
        <v>69158953</v>
      </c>
      <c r="G86" s="36">
        <v>71411246.127000004</v>
      </c>
      <c r="H86" s="36"/>
      <c r="I86" s="36"/>
      <c r="J86" s="36"/>
      <c r="K86" s="35"/>
      <c r="L86" s="37"/>
      <c r="M86" s="37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</row>
    <row r="87" spans="1:27" s="32" customFormat="1" ht="15.6">
      <c r="A87" s="33">
        <v>11</v>
      </c>
      <c r="B87" s="34" t="s">
        <v>22</v>
      </c>
      <c r="C87" s="32" t="s">
        <v>12</v>
      </c>
      <c r="D87" s="35">
        <v>69337891</v>
      </c>
      <c r="E87" s="35">
        <v>74355791</v>
      </c>
      <c r="F87" s="35">
        <v>71457555</v>
      </c>
      <c r="G87" s="36">
        <v>73545135.040000007</v>
      </c>
      <c r="H87" s="36"/>
      <c r="I87" s="36"/>
      <c r="J87" s="36"/>
      <c r="K87" s="35"/>
      <c r="L87" s="37"/>
      <c r="M87" s="37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</row>
    <row r="88" spans="1:27" s="32" customFormat="1" ht="15.6">
      <c r="A88" s="39">
        <v>12</v>
      </c>
      <c r="B88" s="40" t="s">
        <v>35</v>
      </c>
      <c r="C88" s="41" t="s">
        <v>13</v>
      </c>
      <c r="D88" s="41" t="s">
        <v>0</v>
      </c>
      <c r="E88" s="42">
        <v>87162613</v>
      </c>
      <c r="F88" s="42">
        <v>70446249</v>
      </c>
      <c r="G88" s="43">
        <v>89843607.553000003</v>
      </c>
      <c r="H88" s="36"/>
      <c r="I88" s="36"/>
      <c r="J88" s="36"/>
      <c r="K88" s="35"/>
      <c r="L88" s="38"/>
      <c r="M88" s="38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</row>
    <row r="89" spans="1:27" s="32" customFormat="1" ht="15.6">
      <c r="A89" s="33">
        <v>1</v>
      </c>
      <c r="B89" s="34" t="s">
        <v>23</v>
      </c>
      <c r="C89" s="32" t="s">
        <v>2</v>
      </c>
      <c r="D89" s="35">
        <v>26763637</v>
      </c>
      <c r="E89" s="35">
        <v>26580934</v>
      </c>
      <c r="F89" s="35">
        <v>26582400</v>
      </c>
      <c r="G89" s="36">
        <v>26764854.423999999</v>
      </c>
      <c r="H89" s="36"/>
      <c r="I89" s="36"/>
      <c r="J89" s="36"/>
      <c r="K89" s="35"/>
      <c r="L89" s="37"/>
      <c r="M89" s="37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</row>
    <row r="90" spans="1:27" s="32" customFormat="1" ht="15.6">
      <c r="A90" s="33">
        <v>2</v>
      </c>
      <c r="B90" s="34" t="s">
        <v>23</v>
      </c>
      <c r="C90" s="32" t="s">
        <v>3</v>
      </c>
      <c r="D90" s="35">
        <v>25070345</v>
      </c>
      <c r="E90" s="35">
        <v>22110559</v>
      </c>
      <c r="F90" s="35">
        <v>23609534</v>
      </c>
      <c r="G90" s="36">
        <v>23957531.056000002</v>
      </c>
      <c r="H90" s="36"/>
      <c r="I90" s="36"/>
      <c r="J90" s="36"/>
      <c r="K90" s="35"/>
      <c r="L90" s="37"/>
      <c r="M90" s="37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</row>
    <row r="91" spans="1:27" s="32" customFormat="1" ht="15.6">
      <c r="A91" s="33">
        <v>3</v>
      </c>
      <c r="B91" s="34" t="s">
        <v>23</v>
      </c>
      <c r="C91" s="32" t="s">
        <v>4</v>
      </c>
      <c r="D91" s="35">
        <v>22177589</v>
      </c>
      <c r="E91" s="35">
        <v>22441842</v>
      </c>
      <c r="F91" s="35">
        <v>22058814</v>
      </c>
      <c r="G91" s="36">
        <v>21837963.572999999</v>
      </c>
      <c r="H91" s="36"/>
      <c r="I91" s="36"/>
      <c r="J91" s="36"/>
      <c r="K91" s="35"/>
      <c r="L91" s="37"/>
      <c r="M91" s="37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</row>
    <row r="92" spans="1:27" s="32" customFormat="1" ht="15.6">
      <c r="A92" s="33">
        <v>4</v>
      </c>
      <c r="B92" s="34" t="s">
        <v>23</v>
      </c>
      <c r="C92" s="32" t="s">
        <v>5</v>
      </c>
      <c r="D92" s="35">
        <v>22601416</v>
      </c>
      <c r="E92" s="35">
        <v>21581080</v>
      </c>
      <c r="F92" s="35">
        <v>22689194</v>
      </c>
      <c r="G92" s="36">
        <v>22333847.304000001</v>
      </c>
      <c r="H92" s="36"/>
      <c r="I92" s="36"/>
      <c r="J92" s="36"/>
      <c r="K92" s="35"/>
      <c r="L92" s="37"/>
      <c r="M92" s="37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</row>
    <row r="93" spans="1:27" s="32" customFormat="1" ht="15.6">
      <c r="A93" s="33">
        <v>5</v>
      </c>
      <c r="B93" s="34" t="s">
        <v>23</v>
      </c>
      <c r="C93" s="32" t="s">
        <v>6</v>
      </c>
      <c r="D93" s="35">
        <v>29122611</v>
      </c>
      <c r="E93" s="35">
        <v>26560471</v>
      </c>
      <c r="F93" s="35">
        <v>28087531</v>
      </c>
      <c r="G93" s="36">
        <v>27940189.188999999</v>
      </c>
      <c r="H93" s="36"/>
      <c r="I93" s="36"/>
      <c r="J93" s="36"/>
      <c r="K93" s="35"/>
      <c r="L93" s="37"/>
      <c r="M93" s="37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</row>
    <row r="94" spans="1:27" s="32" customFormat="1" ht="15.6">
      <c r="A94" s="33">
        <v>6</v>
      </c>
      <c r="B94" s="34" t="s">
        <v>23</v>
      </c>
      <c r="C94" s="32" t="s">
        <v>7</v>
      </c>
      <c r="D94" s="35">
        <v>31624880</v>
      </c>
      <c r="E94" s="35">
        <v>29488027</v>
      </c>
      <c r="F94" s="35">
        <v>31282497</v>
      </c>
      <c r="G94" s="36">
        <v>30867972.504000001</v>
      </c>
      <c r="H94" s="36"/>
      <c r="I94" s="36"/>
      <c r="J94" s="36"/>
      <c r="K94" s="35"/>
      <c r="L94" s="37"/>
      <c r="M94" s="37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</row>
    <row r="95" spans="1:27" s="32" customFormat="1" ht="15.6">
      <c r="A95" s="33">
        <v>7</v>
      </c>
      <c r="B95" s="34" t="s">
        <v>23</v>
      </c>
      <c r="C95" s="32" t="s">
        <v>8</v>
      </c>
      <c r="D95" s="35">
        <v>33589794</v>
      </c>
      <c r="E95" s="35">
        <v>31727082</v>
      </c>
      <c r="F95" s="35">
        <v>31940699</v>
      </c>
      <c r="G95" s="36">
        <v>32496073.181000002</v>
      </c>
      <c r="H95" s="36"/>
      <c r="I95" s="36"/>
      <c r="J95" s="36"/>
      <c r="K95" s="35"/>
      <c r="L95" s="37"/>
      <c r="M95" s="37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</row>
    <row r="96" spans="1:27" s="32" customFormat="1" ht="15.6">
      <c r="A96" s="33">
        <v>8</v>
      </c>
      <c r="B96" s="34" t="s">
        <v>23</v>
      </c>
      <c r="C96" s="32" t="s">
        <v>9</v>
      </c>
      <c r="D96" s="35">
        <v>31985447</v>
      </c>
      <c r="E96" s="35">
        <v>31266877</v>
      </c>
      <c r="F96" s="35">
        <v>31371058</v>
      </c>
      <c r="G96" s="36">
        <v>31384782.155000001</v>
      </c>
      <c r="H96" s="36"/>
      <c r="I96" s="36"/>
      <c r="J96" s="36"/>
      <c r="K96" s="35"/>
      <c r="L96" s="37"/>
      <c r="M96" s="37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</row>
    <row r="97" spans="1:27" s="32" customFormat="1" ht="15.6">
      <c r="A97" s="33">
        <v>9</v>
      </c>
      <c r="B97" s="34" t="s">
        <v>23</v>
      </c>
      <c r="C97" s="32" t="s">
        <v>10</v>
      </c>
      <c r="D97" s="35">
        <v>26913736</v>
      </c>
      <c r="E97" s="35">
        <v>27604415</v>
      </c>
      <c r="F97" s="35">
        <v>27127829</v>
      </c>
      <c r="G97" s="36">
        <v>26712644.855999999</v>
      </c>
      <c r="H97" s="36"/>
      <c r="I97" s="36"/>
      <c r="J97" s="36"/>
      <c r="K97" s="35"/>
      <c r="L97" s="37"/>
      <c r="M97" s="37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</row>
    <row r="98" spans="1:27" s="32" customFormat="1" ht="15.6">
      <c r="A98" s="33">
        <v>10</v>
      </c>
      <c r="B98" s="34" t="s">
        <v>23</v>
      </c>
      <c r="C98" s="32" t="s">
        <v>11</v>
      </c>
      <c r="D98" s="35">
        <v>22934891</v>
      </c>
      <c r="E98" s="35">
        <v>23380750</v>
      </c>
      <c r="F98" s="35">
        <v>22840530</v>
      </c>
      <c r="G98" s="36">
        <v>22900488.030000001</v>
      </c>
      <c r="H98" s="36"/>
      <c r="I98" s="36"/>
      <c r="J98" s="36"/>
      <c r="K98" s="35"/>
      <c r="L98" s="37"/>
      <c r="M98" s="37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</row>
    <row r="99" spans="1:27" s="32" customFormat="1" ht="15.6">
      <c r="A99" s="33">
        <v>11</v>
      </c>
      <c r="B99" s="34" t="s">
        <v>23</v>
      </c>
      <c r="C99" s="32" t="s">
        <v>12</v>
      </c>
      <c r="D99" s="35">
        <v>22498943</v>
      </c>
      <c r="E99" s="35">
        <v>22286806</v>
      </c>
      <c r="F99" s="35">
        <v>22901926</v>
      </c>
      <c r="G99" s="36">
        <v>22111448.324999999</v>
      </c>
      <c r="H99" s="36"/>
      <c r="I99" s="36"/>
      <c r="J99" s="36"/>
      <c r="K99" s="35"/>
      <c r="L99" s="37"/>
      <c r="M99" s="37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</row>
    <row r="100" spans="1:27" s="32" customFormat="1" ht="15.6">
      <c r="A100" s="39">
        <v>12</v>
      </c>
      <c r="B100" s="40" t="s">
        <v>23</v>
      </c>
      <c r="C100" s="41" t="s">
        <v>13</v>
      </c>
      <c r="D100" s="41" t="s">
        <v>0</v>
      </c>
      <c r="E100" s="42">
        <v>25183763</v>
      </c>
      <c r="F100" s="42">
        <v>22459858</v>
      </c>
      <c r="G100" s="43">
        <v>25162475.283</v>
      </c>
      <c r="H100" s="36"/>
      <c r="I100" s="36"/>
      <c r="J100" s="36"/>
      <c r="K100" s="35"/>
      <c r="L100" s="38"/>
      <c r="M100" s="38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</row>
    <row r="101" spans="1:27" s="32" customFormat="1" ht="13.2">
      <c r="A101" s="33">
        <v>1</v>
      </c>
      <c r="B101" s="34" t="s">
        <v>36</v>
      </c>
      <c r="C101" s="32" t="s">
        <v>2</v>
      </c>
      <c r="D101" s="35">
        <v>305668615</v>
      </c>
      <c r="E101" s="35">
        <v>302644000</v>
      </c>
      <c r="F101" s="35">
        <v>299012799</v>
      </c>
      <c r="G101" s="36">
        <v>308436079.74000001</v>
      </c>
      <c r="H101" s="36"/>
      <c r="I101" s="36"/>
      <c r="J101" s="36"/>
      <c r="K101" s="35"/>
      <c r="L101" s="37"/>
      <c r="M101" s="37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</row>
    <row r="102" spans="1:27" s="32" customFormat="1" ht="13.2">
      <c r="A102" s="33">
        <v>2</v>
      </c>
      <c r="B102" s="34" t="s">
        <v>36</v>
      </c>
      <c r="C102" s="32" t="s">
        <v>3</v>
      </c>
      <c r="D102" s="35">
        <v>289262055</v>
      </c>
      <c r="E102" s="35">
        <v>260466200</v>
      </c>
      <c r="F102" s="35">
        <v>280919651</v>
      </c>
      <c r="G102" s="36">
        <v>288052994.69999999</v>
      </c>
      <c r="H102" s="36"/>
      <c r="I102" s="36"/>
      <c r="J102" s="36"/>
      <c r="K102" s="35"/>
      <c r="L102" s="37"/>
      <c r="M102" s="37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</row>
    <row r="103" spans="1:27" s="32" customFormat="1" ht="13.2">
      <c r="A103" s="33">
        <v>3</v>
      </c>
      <c r="B103" s="34" t="s">
        <v>36</v>
      </c>
      <c r="C103" s="32" t="s">
        <v>4</v>
      </c>
      <c r="D103" s="35">
        <v>282541061</v>
      </c>
      <c r="E103" s="35">
        <v>264819900</v>
      </c>
      <c r="F103" s="35">
        <v>268562894</v>
      </c>
      <c r="G103" s="36">
        <v>275082480.87</v>
      </c>
      <c r="H103" s="36"/>
      <c r="I103" s="36"/>
      <c r="J103" s="36"/>
      <c r="K103" s="35"/>
      <c r="L103" s="37"/>
      <c r="M103" s="37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</row>
    <row r="104" spans="1:27" s="32" customFormat="1" ht="13.2">
      <c r="A104" s="33">
        <v>4</v>
      </c>
      <c r="B104" s="34" t="s">
        <v>36</v>
      </c>
      <c r="C104" s="32" t="s">
        <v>5</v>
      </c>
      <c r="D104" s="35">
        <v>311327619</v>
      </c>
      <c r="E104" s="35">
        <v>268861529</v>
      </c>
      <c r="F104" s="35">
        <v>295156904</v>
      </c>
      <c r="G104" s="36">
        <v>301266607.44</v>
      </c>
      <c r="H104" s="36"/>
      <c r="I104" s="36"/>
      <c r="J104" s="36"/>
      <c r="K104" s="35"/>
      <c r="L104" s="37"/>
      <c r="M104" s="37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</row>
    <row r="105" spans="1:27" s="32" customFormat="1" ht="13.2">
      <c r="A105" s="33">
        <v>5</v>
      </c>
      <c r="B105" s="34" t="s">
        <v>36</v>
      </c>
      <c r="C105" s="32" t="s">
        <v>6</v>
      </c>
      <c r="D105" s="35">
        <v>363365311</v>
      </c>
      <c r="E105" s="35">
        <v>334736646</v>
      </c>
      <c r="F105" s="35">
        <v>352033418</v>
      </c>
      <c r="G105" s="36">
        <v>360590242.73000002</v>
      </c>
      <c r="H105" s="36"/>
      <c r="I105" s="36"/>
      <c r="J105" s="36"/>
      <c r="K105" s="35"/>
      <c r="L105" s="37"/>
      <c r="M105" s="37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</row>
    <row r="106" spans="1:27" s="32" customFormat="1" ht="13.2">
      <c r="A106" s="33">
        <v>6</v>
      </c>
      <c r="B106" s="34" t="s">
        <v>36</v>
      </c>
      <c r="C106" s="32" t="s">
        <v>7</v>
      </c>
      <c r="D106" s="35">
        <v>387536680</v>
      </c>
      <c r="E106" s="35">
        <v>366457578</v>
      </c>
      <c r="F106" s="35">
        <v>378429124</v>
      </c>
      <c r="G106" s="36">
        <v>385780943.06999999</v>
      </c>
      <c r="H106" s="36"/>
      <c r="I106" s="36"/>
      <c r="J106" s="36"/>
      <c r="K106" s="35"/>
      <c r="L106" s="37"/>
      <c r="M106" s="37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</row>
    <row r="107" spans="1:27" s="32" customFormat="1" ht="13.2">
      <c r="A107" s="33">
        <v>7</v>
      </c>
      <c r="B107" s="34" t="s">
        <v>36</v>
      </c>
      <c r="C107" s="32" t="s">
        <v>8</v>
      </c>
      <c r="D107" s="35">
        <v>381730068</v>
      </c>
      <c r="E107" s="35">
        <v>391343022</v>
      </c>
      <c r="F107" s="35">
        <v>381947508</v>
      </c>
      <c r="G107" s="36">
        <v>387012189.75</v>
      </c>
      <c r="H107" s="36"/>
      <c r="I107" s="36"/>
      <c r="J107" s="36"/>
      <c r="K107" s="35"/>
      <c r="L107" s="37"/>
      <c r="M107" s="37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</row>
    <row r="108" spans="1:27" s="32" customFormat="1" ht="13.2">
      <c r="A108" s="33">
        <v>8</v>
      </c>
      <c r="B108" s="34" t="s">
        <v>36</v>
      </c>
      <c r="C108" s="32" t="s">
        <v>9</v>
      </c>
      <c r="D108" s="35">
        <v>400294957</v>
      </c>
      <c r="E108" s="35">
        <v>397434629</v>
      </c>
      <c r="F108" s="35">
        <v>389000263</v>
      </c>
      <c r="G108" s="36">
        <v>395448337.51999998</v>
      </c>
      <c r="H108" s="36"/>
      <c r="I108" s="36"/>
      <c r="J108" s="36"/>
      <c r="K108" s="35"/>
      <c r="L108" s="37"/>
      <c r="M108" s="37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</row>
    <row r="109" spans="1:27" s="32" customFormat="1" ht="13.2">
      <c r="A109" s="33">
        <v>9</v>
      </c>
      <c r="B109" s="34" t="s">
        <v>36</v>
      </c>
      <c r="C109" s="32" t="s">
        <v>10</v>
      </c>
      <c r="D109" s="35">
        <v>361317428</v>
      </c>
      <c r="E109" s="35">
        <v>363782542</v>
      </c>
      <c r="F109" s="35">
        <v>361006108</v>
      </c>
      <c r="G109" s="36">
        <v>366866153.13</v>
      </c>
      <c r="H109" s="36"/>
      <c r="I109" s="36"/>
      <c r="J109" s="36"/>
      <c r="K109" s="35"/>
      <c r="L109" s="37"/>
      <c r="M109" s="37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</row>
    <row r="110" spans="1:27" s="32" customFormat="1" ht="13.2">
      <c r="A110" s="33">
        <v>10</v>
      </c>
      <c r="B110" s="34" t="s">
        <v>36</v>
      </c>
      <c r="C110" s="32" t="s">
        <v>11</v>
      </c>
      <c r="D110" s="35">
        <v>308366267</v>
      </c>
      <c r="E110" s="35">
        <v>306280706</v>
      </c>
      <c r="F110" s="35">
        <v>306062794</v>
      </c>
      <c r="G110" s="36">
        <v>313349557.25</v>
      </c>
      <c r="H110" s="36"/>
      <c r="I110" s="36"/>
      <c r="J110" s="36"/>
      <c r="K110" s="35"/>
      <c r="L110" s="37"/>
      <c r="M110" s="37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</row>
    <row r="111" spans="1:27" s="32" customFormat="1" ht="13.2">
      <c r="A111" s="33">
        <v>11</v>
      </c>
      <c r="B111" s="34" t="s">
        <v>36</v>
      </c>
      <c r="C111" s="32" t="s">
        <v>12</v>
      </c>
      <c r="D111" s="35">
        <v>293418466</v>
      </c>
      <c r="E111" s="35">
        <v>259325437</v>
      </c>
      <c r="F111" s="35">
        <v>280672390</v>
      </c>
      <c r="G111" s="36">
        <v>287726407.27999997</v>
      </c>
      <c r="H111" s="36"/>
      <c r="I111" s="36"/>
      <c r="J111" s="36"/>
      <c r="K111" s="35"/>
      <c r="L111" s="37"/>
      <c r="M111" s="37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</row>
    <row r="112" spans="1:27" s="32" customFormat="1" ht="13.2">
      <c r="A112" s="39">
        <v>12</v>
      </c>
      <c r="B112" s="40" t="s">
        <v>36</v>
      </c>
      <c r="C112" s="41" t="s">
        <v>13</v>
      </c>
      <c r="D112" s="41" t="s">
        <v>0</v>
      </c>
      <c r="E112" s="42">
        <v>291435098</v>
      </c>
      <c r="F112" s="42">
        <v>272214539</v>
      </c>
      <c r="G112" s="43">
        <v>306422499.97000003</v>
      </c>
      <c r="H112" s="36"/>
      <c r="I112" s="36"/>
      <c r="J112" s="36"/>
      <c r="K112" s="35"/>
      <c r="L112" s="38"/>
      <c r="M112" s="3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</row>
  </sheetData>
  <autoFilter ref="A4:G112">
    <sortState ref="A2:F109">
      <sortCondition sortBy="value" ref="B2:B109"/>
    </sortState>
  </autoFilter>
  <pageMargins left="0.7" right="0.7" top="0.75" bottom="0.75" header="0.3" footer="0.3"/>
  <pageSetup orientation="portrait" r:id="rId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19"/>
  <sheetViews>
    <sheetView showGridLines="0" zoomScale="70" zoomScaleNormal="70" workbookViewId="0" topLeftCell="A1"/>
  </sheetViews>
  <sheetFormatPr defaultColWidth="9.109375" defaultRowHeight="13.2"/>
  <cols>
    <col min="1" max="1" width="33.2222222222222" style="5" customWidth="1"/>
    <col min="2" max="2" width="4.55555555555556" style="5" bestFit="1" customWidth="1"/>
    <col min="3" max="3" width="13.5555555555556" style="5" bestFit="1" customWidth="1"/>
    <col min="4" max="4" width="17.1111111111111" style="5" customWidth="1"/>
    <col min="5" max="5" width="13.5555555555556" style="5" bestFit="1" customWidth="1"/>
    <col min="6" max="6" width="16.6666666666667" style="5" customWidth="1"/>
    <col min="7" max="7" width="16.5555555555556" style="5" customWidth="1"/>
    <col min="8" max="8" width="13.5555555555556" style="5" customWidth="1"/>
    <col min="9" max="9" width="12.8888888888889" style="5" customWidth="1"/>
    <col min="10" max="11" width="9.11111111111111" style="5"/>
    <col min="12" max="12" width="13.3333333333333" style="5" customWidth="1"/>
    <col min="13" max="14" width="14" style="5" customWidth="1"/>
    <col min="15" max="15" width="15" style="5" customWidth="1"/>
    <col min="16" max="16" width="14.5555555555556" style="5" customWidth="1"/>
    <col min="17" max="21" width="14.4444444444444" style="5" customWidth="1"/>
    <col min="22" max="22" width="16" style="5" customWidth="1"/>
    <col min="23" max="23" width="29.8888888888889" style="5" customWidth="1"/>
    <col min="24" max="16384" width="9.11111111111111" style="5"/>
  </cols>
  <sheetData>
    <row r="1" s="58" customFormat="1" ht="72.6" customHeight="1">
      <c r="A1" s="59" t="s">
        <v>43</v>
      </c>
    </row>
    <row r="2" ht="13.2"/>
    <row r="3" ht="13.2"/>
    <row r="4" spans="1:5" s="6" customFormat="1" ht="17.4">
      <c r="A4" s="60" t="s">
        <v>30</v>
      </c>
      <c r="B4" s="60"/>
      <c r="C4" s="60"/>
      <c r="D4" s="60"/>
      <c r="E4" s="60"/>
    </row>
    <row r="5" spans="1:9" s="7" customFormat="1" ht="45">
      <c r="A5" s="8" t="s">
        <v>1</v>
      </c>
      <c r="B5" s="8"/>
      <c r="C5" s="9" t="s">
        <v>24</v>
      </c>
      <c r="D5" s="8" t="s">
        <v>31</v>
      </c>
      <c r="E5" s="8" t="s">
        <v>25</v>
      </c>
      <c r="F5" s="8" t="s">
        <v>28</v>
      </c>
      <c r="G5" s="8" t="s">
        <v>29</v>
      </c>
      <c r="H5" s="8" t="s">
        <v>26</v>
      </c>
      <c r="I5" s="8" t="s">
        <v>27</v>
      </c>
    </row>
    <row r="6" spans="1:9" ht="15.6">
      <c r="A6" s="10">
        <v>42005</v>
      </c>
      <c r="B6" s="10" t="s">
        <v>2</v>
      </c>
      <c r="C6" s="21">
        <v>2796521</v>
      </c>
      <c r="D6" s="21">
        <v>2923923.1533318986</v>
      </c>
      <c r="E6" s="21">
        <v>3089969.6071000001</v>
      </c>
      <c r="F6" s="19">
        <f>C6/D6-1</f>
        <v>-0.043572333009750941</v>
      </c>
      <c r="G6" s="11">
        <f>C6/E6-1</f>
        <v>-0.094968120859741267</v>
      </c>
      <c r="H6" s="11">
        <f>ABS(C6-D6)/C6</f>
        <v>0.045557374084406521</v>
      </c>
      <c r="I6" s="11">
        <f>ABS(C6-E6)/E6</f>
        <v>0.094968120859741295</v>
      </c>
    </row>
    <row r="7" spans="1:9" ht="15.6">
      <c r="A7" s="10">
        <v>42036</v>
      </c>
      <c r="B7" s="10" t="s">
        <v>3</v>
      </c>
      <c r="C7" s="21">
        <v>3525630</v>
      </c>
      <c r="D7" s="21">
        <v>3442227.8680607835</v>
      </c>
      <c r="E7" s="21">
        <v>2913544.3308000001</v>
      </c>
      <c r="F7" s="19">
        <f t="shared" si="0" ref="F7:F16">C7/D7-1</f>
        <v>0.024229114148158315</v>
      </c>
      <c r="G7" s="11">
        <f t="shared" si="1" ref="G7:G16">C7/E7-1</f>
        <v>0.21008284059022153</v>
      </c>
      <c r="H7" s="11">
        <f t="shared" si="2" ref="H7:H16">ABS(C7-D7)/C7</f>
        <v>0.02365595140137125</v>
      </c>
      <c r="I7" s="11">
        <f t="shared" si="3" ref="I7:I16">ABS(C7-E7)/E7</f>
        <v>0.21008284059022145</v>
      </c>
    </row>
    <row r="8" spans="1:9" ht="15.6">
      <c r="A8" s="10">
        <v>42064</v>
      </c>
      <c r="B8" s="10" t="s">
        <v>4</v>
      </c>
      <c r="C8" s="21">
        <v>2019502</v>
      </c>
      <c r="D8" s="21">
        <v>2023440.5422261406</v>
      </c>
      <c r="E8" s="21">
        <v>2425782.4641999998</v>
      </c>
      <c r="F8" s="19">
        <f t="shared" si="0"/>
        <v>-0.0019464580964694278</v>
      </c>
      <c r="G8" s="11">
        <f t="shared" si="1"/>
        <v>-0.16748429432397072</v>
      </c>
      <c r="H8" s="11">
        <f t="shared" si="2"/>
        <v>0.0019502541845170839</v>
      </c>
      <c r="I8" s="11">
        <f t="shared" si="3"/>
        <v>0.16748429432397075</v>
      </c>
    </row>
    <row r="9" spans="1:9" ht="15.6">
      <c r="A9" s="10">
        <v>42095</v>
      </c>
      <c r="B9" s="10" t="s">
        <v>5</v>
      </c>
      <c r="C9" s="21">
        <v>2331958</v>
      </c>
      <c r="D9" s="21">
        <v>2273639.9067516043</v>
      </c>
      <c r="E9" s="21">
        <v>2344801.7958999998</v>
      </c>
      <c r="F9" s="19">
        <f t="shared" si="0"/>
        <v>0.025649661177752581</v>
      </c>
      <c r="G9" s="11">
        <f t="shared" si="1"/>
        <v>-0.0054775614392900129</v>
      </c>
      <c r="H9" s="11">
        <f t="shared" si="2"/>
        <v>0.02500820908798345</v>
      </c>
      <c r="I9" s="11">
        <f t="shared" si="3"/>
        <v>0.005477561439290006</v>
      </c>
    </row>
    <row r="10" spans="1:9" ht="15.6">
      <c r="A10" s="10">
        <v>42125</v>
      </c>
      <c r="B10" s="10" t="s">
        <v>6</v>
      </c>
      <c r="C10" s="21">
        <v>2765157</v>
      </c>
      <c r="D10" s="21">
        <v>2704627.8600416398</v>
      </c>
      <c r="E10" s="21">
        <v>2696482.9605999999</v>
      </c>
      <c r="F10" s="19">
        <f t="shared" si="0"/>
        <v>0.022379840440388099</v>
      </c>
      <c r="G10" s="11">
        <f t="shared" si="1"/>
        <v>0.025468004212687134</v>
      </c>
      <c r="H10" s="11">
        <f t="shared" si="2"/>
        <v>0.021889946921046521</v>
      </c>
      <c r="I10" s="11">
        <f t="shared" si="3"/>
        <v>0.025468004212687228</v>
      </c>
    </row>
    <row r="11" spans="1:9" ht="15.6">
      <c r="A11" s="10">
        <v>42156</v>
      </c>
      <c r="B11" s="10" t="s">
        <v>7</v>
      </c>
      <c r="C11" s="21">
        <v>2966044</v>
      </c>
      <c r="D11" s="21">
        <v>2928576.2376253628</v>
      </c>
      <c r="E11" s="21">
        <v>2888898.1631</v>
      </c>
      <c r="F11" s="19">
        <f t="shared" si="0"/>
        <v>0.012793849070160457</v>
      </c>
      <c r="G11" s="11">
        <f t="shared" si="1"/>
        <v>0.026704242428960079</v>
      </c>
      <c r="H11" s="11">
        <f t="shared" si="2"/>
        <v>0.01263223417273553</v>
      </c>
      <c r="I11" s="11">
        <f t="shared" si="3"/>
        <v>0.026704242428960127</v>
      </c>
    </row>
    <row r="12" spans="1:9" ht="15.6">
      <c r="A12" s="10">
        <v>42186</v>
      </c>
      <c r="B12" s="10" t="s">
        <v>8</v>
      </c>
      <c r="C12" s="21">
        <v>2869321</v>
      </c>
      <c r="D12" s="21">
        <v>2879868.0213702759</v>
      </c>
      <c r="E12" s="21">
        <v>2992934.7160999998</v>
      </c>
      <c r="F12" s="19">
        <f t="shared" si="0"/>
        <v>-0.0036623280275384085</v>
      </c>
      <c r="G12" s="11">
        <f t="shared" si="1"/>
        <v>-0.041301841779254334</v>
      </c>
      <c r="H12" s="11">
        <f t="shared" si="2"/>
        <v>0.0036757899761915369</v>
      </c>
      <c r="I12" s="11">
        <f t="shared" si="3"/>
        <v>0.041301841779254389</v>
      </c>
    </row>
    <row r="13" spans="1:9" ht="15.6">
      <c r="A13" s="10">
        <v>42217</v>
      </c>
      <c r="B13" s="10" t="s">
        <v>9</v>
      </c>
      <c r="C13" s="21">
        <v>2959154</v>
      </c>
      <c r="D13" s="21">
        <v>2996335.7512390278</v>
      </c>
      <c r="E13" s="21">
        <v>2989980.0375000001</v>
      </c>
      <c r="F13" s="19">
        <f t="shared" si="0"/>
        <v>-0.01240907372401534</v>
      </c>
      <c r="G13" s="11">
        <f t="shared" si="1"/>
        <v>-0.010309780370899913</v>
      </c>
      <c r="H13" s="11">
        <f t="shared" si="2"/>
        <v>0.012564993656642346</v>
      </c>
      <c r="I13" s="11">
        <f t="shared" si="3"/>
        <v>0.010309780370899916</v>
      </c>
    </row>
    <row r="14" spans="1:9" ht="15.6">
      <c r="A14" s="10">
        <v>42248</v>
      </c>
      <c r="B14" s="10" t="s">
        <v>10</v>
      </c>
      <c r="C14" s="21">
        <v>2756832</v>
      </c>
      <c r="D14" s="21">
        <v>2796270.8096178649</v>
      </c>
      <c r="E14" s="21">
        <v>2838905.3572999998</v>
      </c>
      <c r="F14" s="19">
        <f t="shared" si="0"/>
        <v>-0.014104073712107534</v>
      </c>
      <c r="G14" s="11">
        <f t="shared" si="1"/>
        <v>-0.028910212553918124</v>
      </c>
      <c r="H14" s="11">
        <f t="shared" si="2"/>
        <v>0.01430584439598238</v>
      </c>
      <c r="I14" s="11">
        <f t="shared" si="3"/>
        <v>0.0289102125539181</v>
      </c>
    </row>
    <row r="15" spans="1:9" ht="15.6">
      <c r="A15" s="10">
        <v>42278</v>
      </c>
      <c r="B15" s="10" t="s">
        <v>11</v>
      </c>
      <c r="C15" s="21">
        <v>2392516</v>
      </c>
      <c r="D15" s="21">
        <v>2450553.4325040956</v>
      </c>
      <c r="E15" s="21">
        <v>2519719.9325000001</v>
      </c>
      <c r="F15" s="19">
        <f t="shared" si="0"/>
        <v>-0.023683398098685804</v>
      </c>
      <c r="G15" s="11">
        <f t="shared" si="1"/>
        <v>-0.050483361606697197</v>
      </c>
      <c r="H15" s="11">
        <f t="shared" si="2"/>
        <v>0.024257907785818614</v>
      </c>
      <c r="I15" s="11">
        <f t="shared" si="3"/>
        <v>0.050483361606697176</v>
      </c>
    </row>
    <row r="16" spans="1:9" ht="15.6">
      <c r="A16" s="10">
        <v>42309</v>
      </c>
      <c r="B16" s="10" t="s">
        <v>12</v>
      </c>
      <c r="C16" s="21">
        <v>2397614</v>
      </c>
      <c r="D16" s="21">
        <v>2457166.6298262314</v>
      </c>
      <c r="E16" s="21">
        <v>2503303.0049999999</v>
      </c>
      <c r="F16" s="19">
        <f t="shared" si="0"/>
        <v>-0.024236300909899144</v>
      </c>
      <c r="G16" s="11">
        <f t="shared" si="1"/>
        <v>-0.04221982108793898</v>
      </c>
      <c r="H16" s="11">
        <f t="shared" si="2"/>
        <v>0.024838289160069717</v>
      </c>
      <c r="I16" s="11">
        <f t="shared" si="3"/>
        <v>0.042219821087938932</v>
      </c>
    </row>
    <row r="17" spans="1:23" ht="15">
      <c r="A17" s="12">
        <v>42339</v>
      </c>
      <c r="B17" s="12" t="s">
        <v>13</v>
      </c>
      <c r="C17" s="13"/>
      <c r="D17" s="22">
        <v>2750074.0644999999</v>
      </c>
      <c r="E17" s="22">
        <v>2669186.1858999999</v>
      </c>
      <c r="F17" s="14"/>
      <c r="G17" s="15"/>
      <c r="H17" s="15"/>
      <c r="I17" s="15"/>
      <c r="L17" s="55" t="s">
        <v>2</v>
      </c>
      <c r="M17" s="55" t="s">
        <v>3</v>
      </c>
      <c r="N17" s="55" t="s">
        <v>4</v>
      </c>
      <c r="O17" s="55" t="s">
        <v>5</v>
      </c>
      <c r="P17" s="55" t="s">
        <v>6</v>
      </c>
      <c r="Q17" s="55" t="s">
        <v>7</v>
      </c>
      <c r="R17" s="55" t="s">
        <v>8</v>
      </c>
      <c r="S17" s="55" t="s">
        <v>9</v>
      </c>
      <c r="T17" s="55" t="s">
        <v>10</v>
      </c>
      <c r="U17" s="55" t="s">
        <v>11</v>
      </c>
      <c r="V17" s="55" t="s">
        <v>12</v>
      </c>
      <c r="W17" s="32"/>
    </row>
    <row r="18" spans="1:23" ht="16.2" thickBot="1">
      <c r="A18" s="16"/>
      <c r="B18" s="16"/>
      <c r="C18" s="17">
        <f>SUM(C6:C16)</f>
        <v>29780249</v>
      </c>
      <c r="D18" s="17">
        <f>SUM(D6:D16)</f>
        <v>29876630.212594926</v>
      </c>
      <c r="E18" s="17">
        <f>SUM(E6:E16)</f>
        <v>30204322.370099999</v>
      </c>
      <c r="F18" s="18">
        <f>SUM(C6:C16)/SUM(D6:D16)-1</f>
        <v>-0.0032259733413407821</v>
      </c>
      <c r="G18" s="18">
        <f>SUM(C6:C16)/SUM(E6:E16)-1</f>
        <v>-0.014040155077930105</v>
      </c>
      <c r="H18" s="20">
        <f>AVERAGE(H6:H16)</f>
        <v>0.019121526802433179</v>
      </c>
      <c r="I18" s="20">
        <f>AVERAGE(I6:I16)</f>
        <v>0.063946371023052673</v>
      </c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32"/>
    </row>
    <row r="19" spans="12:23" ht="49.5" customHeight="1" thickTop="1" thickBot="1">
      <c r="L19" s="56">
        <f t="array" ref="L19:V19">TRANSPOSE(F6:F16)</f>
        <v>-0.043572333009750941</v>
      </c>
      <c r="M19" s="57">
        <v>0.024229114148158315</v>
      </c>
      <c r="N19" s="57">
        <v>-0.0019464580964694278</v>
      </c>
      <c r="O19" s="57">
        <v>0.025649661177752581</v>
      </c>
      <c r="P19" s="57">
        <v>0.022379840440388099</v>
      </c>
      <c r="Q19" s="57">
        <v>0.012793849070160457</v>
      </c>
      <c r="R19" s="57">
        <v>-0.0036623280275384085</v>
      </c>
      <c r="S19" s="57">
        <v>-0.01240907372401534</v>
      </c>
      <c r="T19" s="57">
        <v>-0.014104073712107534</v>
      </c>
      <c r="U19" s="57">
        <v>-0.023683398098685804</v>
      </c>
      <c r="V19" s="57">
        <v>-0.024236300909899144</v>
      </c>
      <c r="W19" s="54" t="s">
        <v>41</v>
      </c>
    </row>
    <row r="20" ht="13.8" thickTop="1"/>
  </sheetData>
  <mergeCells count="1">
    <mergeCell ref="A4:E4"/>
  </mergeCells>
  <pageMargins left="0.7" right="0.7" top="0.75" bottom="0.75" header="0.3" footer="0.3"/>
  <pageSetup orientation="landscape" scale="1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