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heets/sheet1.xml" ContentType="application/vnd.openxmlformats-officedocument.spreadsheetml.chartsheet+xml"/>
  <Override PartName="/xl/drawings/drawing3.xml" ContentType="application/vnd.openxmlformats-officedocument.drawing+xml"/>
  <Override PartName="/xl/worksheets/sheet2.xml" ContentType="application/vnd.openxmlformats-officedocument.spreadsheetml.worksheet+xml"/>
  <Override PartName="/xl/drawings/drawing4.xml" ContentType="application/vnd.openxmlformats-officedocument.drawing+xml"/>
  <Override PartName="/xl/chartsheets/sheet2.xml" ContentType="application/vnd.openxmlformats-officedocument.spreadsheetml.chartsheet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drawings/drawing2.xml" ContentType="application/vnd.openxmlformats-officedocument.drawingml.chartshapes+xml"/>
  <Override PartName="/xl/drawings/drawing5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filterPrivacy="1" defaultThemeVersion="124226"/>
  <bookViews>
    <workbookView xWindow="24168" yWindow="180" windowWidth="17496" windowHeight="11016" tabRatio="688" activeTab="3"/>
  </bookViews>
  <sheets>
    <sheet name="2016 w Nov Actuals" sheetId="74" r:id="rId1"/>
    <sheet name="Chart Energy" sheetId="89" r:id="rId2"/>
    <sheet name="Demand LFS16 SECI Data" sheetId="88" r:id="rId3"/>
    <sheet name="Chart Demand" sheetId="90" r:id="rId4"/>
  </sheets>
  <externalReferences>
    <externalReference r:id="rId8"/>
  </externalReferences>
  <definedNames>
    <definedName name="\B" localSheetId="0">#REF!</definedName>
    <definedName name="\B" localSheetId="2">#REF!</definedName>
    <definedName name="\B">#REF!</definedName>
    <definedName name="\C" localSheetId="0">#REF!</definedName>
    <definedName name="\C" localSheetId="2">#REF!</definedName>
    <definedName name="\C">#REF!</definedName>
    <definedName name="\D" localSheetId="0">#REF!</definedName>
    <definedName name="\D" localSheetId="2">#REF!</definedName>
    <definedName name="\D">#REF!</definedName>
    <definedName name="\S" localSheetId="0">#REF!</definedName>
    <definedName name="\S" localSheetId="2">#REF!</definedName>
    <definedName name="\S">#REF!</definedName>
    <definedName name="_AMO_ContentDefinition_570499251.0" localSheetId="0" hidden="1">"'&lt;ContentDefinition name=""SASApp:LFS.WEEKLY_WEATHER"" rsid=""570499251"" type=""DataSet"" format=""ReportXml"" imgfmt=""ActiveX"" created=""03/31/2015 12:54:53"" modifed=""01/16/2017 09:25:27"" user=""Matthew Siler"" apply=""False"" css=""C:\Program F'"</definedName>
    <definedName name="_AMO_ContentDefinition_570499251.1" localSheetId="0" hidden="1">"'iles (x86)\SASHome\x86\SASAddinforMicrosoftOffice\6.1\Styles\AMODefault.css"" range=""SASApp_LFS_WEEKLY_WEATHER"" auto=""False"" xTime=""00:00:00"" rTime=""00:00:00.6104041"" bgnew=""False"" nFmt=""False"" grphSet=""True"" imgY=""0"" imgX=""0"" redi'"</definedName>
    <definedName name="_AMO_ContentDefinition_570499251.2" localSheetId="0" hidden="1">"'rect=""False""&gt;_x000d_
  &lt;files /&gt;_x000d_
  &lt;parents /&gt;_x000d_
  &lt;children /&gt;_x000d_
  &lt;param n=""AMO_Version"" v=""6.1"" /&gt;_x000d_
  &lt;param n=""DisplayName"" v=""SASApp:LFS.WEEKLY_WEATHER"" /&gt;_x000d_
  &lt;param n=""DisplayType"" v=""Data Set"" /&gt;_x000d_
  &lt;param n=""DataSourceType"" v=""SAS D'"</definedName>
    <definedName name="_AMO_ContentDefinition_570499251.3" localSheetId="0" hidden="1">"'ATASET"" /&gt;_x000d_
  &lt;param n=""SASFilter"" v="""" /&gt;_x000d_
  &lt;param n=""MoreSheetsForRows"" v=""False"" /&gt;_x000d_
  &lt;param n=""PageSize"" v=""500"" /&gt;_x000d_
  &lt;param n=""ShowRowNumbers"" v=""True"" /&gt;_x000d_
  &lt;param n=""ShowInfoInSheet"" v=""False"" /&gt;_x000d_
  &lt;param n=""CredKey""'"</definedName>
    <definedName name="_AMO_ContentDefinition_570499251.4" localSheetId="0" hidden="1">"' v=""WEEKLY_WEATHER&amp;#x1;SASApp&amp;#x1;LFS"" /&gt;_x000d_
  &lt;param n=""ClassName"" v=""SAS.OfficeAddin.DataViewItem"" /&gt;_x000d_
  &lt;param n=""ServerName"" v=""SASApp"" /&gt;_x000d_
  &lt;param n=""DataSource"" v=""&amp;lt;SasDataSource Version=&amp;quot;4.2&amp;quot; Type=&amp;quot;SAS.Servers.Data'"</definedName>
    <definedName name="_AMO_ContentDefinition_570499251.5" localSheetId="0" hidden="1">"'set&amp;quot; Svr=&amp;quot;SASApp&amp;quot; Lib=&amp;quot;LFS&amp;quot; Libname=&amp;quot;LFS&amp;quot; FilterDS=&amp;quot;&amp;amp;lt;?xml version=&amp;amp;quot;1.0&amp;amp;quot; encoding=&amp;amp;quot;utf-16&amp;amp;quot;?&amp;amp;gt;&amp;amp;lt;FilterTree&amp;amp;gt;&amp;amp;lt;TreeRoot /&amp;amp;gt;&amp;amp;lt;/FilterTre'"</definedName>
    <definedName name="_AMO_ContentDefinition_570499251.6" localSheetId="0" hidden="1">"'e&amp;amp;gt;&amp;quot; ColSelFlg=&amp;quot;0&amp;quot; Name=&amp;quot;WEEKLY_WEATHER&amp;quot; /&amp;gt;"" /&gt;_x000d_
  &lt;param n=""ExcelTableColumnCount"" v=""9"" /&gt;_x000d_
  &lt;param n=""ExcelTableRowCount"" v=""25"" /&gt;_x000d_
  &lt;param n=""DataRowCount"" v=""25"" /&gt;_x000d_
  &lt;param n=""DataColCount"" '"</definedName>
    <definedName name="_AMO_ContentDefinition_570499251.7" localSheetId="0" hidden="1">"'v=""8"" /&gt;_x000d_
  &lt;param n=""ObsColumn"" v=""true"" /&gt;_x000d_
  &lt;param n=""ExcelFormattingHash"" v=""-163579690"" /&gt;_x000d_
  &lt;param n=""ExcelFormatting"" v=""Automatic"" /&gt;_x000d_
  &lt;ExcelXMLOptions AdjColWidths=""True"" RowOpt=""InsertCells"" ColOpt=""InsertCells"" /&gt;_x000d_
'"</definedName>
    <definedName name="_AMO_ContentDefinition_570499251.8" localSheetId="0" hidden="1">"'&lt;/ContentDefinition&gt;'"</definedName>
    <definedName name="_AMO_ContentDefinition_967162844" localSheetId="0" hidden="1">"'Partitions:8'"</definedName>
    <definedName name="_AMO_ContentDefinition_967162844.0" localSheetId="0" hidden="1">"'&lt;ContentDefinition name=""SASApp:LFS.ENERGY_MWH"" rsid=""967162844"" type=""DataSet"" format=""ReportXml"" imgfmt=""ActiveX"" created=""03/31/2015 12:53:03"" modifed=""01/16/2017 09:25:15"" user=""Matthew Siler"" apply=""False"" css=""C:\Program Files'"</definedName>
    <definedName name="_AMO_ContentDefinition_967162844.1" localSheetId="0" hidden="1">"' (x86)\SASHome\x86\SASAddinforMicrosoftOffice\6.1\Styles\AMODefault.css"" range=""SASApp_LFS_ENERGY_MWH"" auto=""False"" xTime=""00:00:00"" rTime=""00:00:01.4528095"" bgnew=""False"" nFmt=""False"" grphSet=""True"" imgY=""0"" imgX=""0"" redirect=""Fa'"</definedName>
    <definedName name="_AMO_ContentDefinition_967162844.2" localSheetId="0" hidden="1">"'lse""&gt;_x000d_
  &lt;files /&gt;_x000d_
  &lt;parents /&gt;_x000d_
  &lt;children /&gt;_x000d_
  &lt;param n=""AMO_Version"" v=""6.1"" /&gt;_x000d_
  &lt;param n=""DisplayName"" v=""SASApp:LFS.ENERGY_MWH"" /&gt;_x000d_
  &lt;param n=""DisplayType"" v=""Data Set"" /&gt;_x000d_
  &lt;param n=""DataSourceType"" v=""SAS DATASET"" /&gt;_x000d_
'"</definedName>
    <definedName name="_AMO_ContentDefinition_967162844.3" localSheetId="0" hidden="1">"'  &lt;param n=""SASFilter"" v="""" /&gt;_x000d_
  &lt;param n=""MoreSheetsForRows"" v=""False"" /&gt;_x000d_
  &lt;param n=""PageSize"" v=""500"" /&gt;_x000d_
  &lt;param n=""ShowRowNumbers"" v=""True"" /&gt;_x000d_
  &lt;param n=""ShowInfoInSheet"" v=""False"" /&gt;_x000d_
  &lt;param n=""CredKey"" v=""ENERGY_M'"</definedName>
    <definedName name="_AMO_ContentDefinition_967162844.4" localSheetId="0" hidden="1">"'WH&amp;#x1;SASApp&amp;#x1;LFS"" /&gt;_x000d_
  &lt;param n=""ClassName"" v=""SAS.OfficeAddin.DataViewItem"" /&gt;_x000d_
  &lt;param n=""ServerName"" v=""SASApp"" /&gt;_x000d_
  &lt;param n=""DataSource"" v=""&amp;lt;SasDataSource Version=&amp;quot;4.2&amp;quot; Type=&amp;quot;SAS.Servers.Dataset&amp;quot; Svr=&amp;qu'"</definedName>
    <definedName name="_AMO_ContentDefinition_967162844.5" localSheetId="0" hidden="1">"'ot;SASApp&amp;quot; Lib=&amp;quot;LFS&amp;quot; Libname=&amp;quot;LFS&amp;quot; FilterDS=&amp;quot;&amp;amp;lt;?xml version=&amp;amp;quot;1.0&amp;amp;quot; encoding=&amp;amp;quot;utf-16&amp;amp;quot;?&amp;amp;gt;&amp;amp;lt;FilterTree&amp;amp;gt;&amp;amp;lt;TreeRoot /&amp;amp;gt;&amp;amp;lt;/FilterTree&amp;amp;gt;&amp;quot; C'"</definedName>
    <definedName name="_AMO_ContentDefinition_967162844.6" localSheetId="0" hidden="1">"'olSelFlg=&amp;quot;0&amp;quot; Name=&amp;quot;ENERGY_MWH&amp;quot; /&amp;gt;"" /&gt;_x000d_
  &lt;param n=""ExcelTableColumnCount"" v=""4"" /&gt;_x000d_
  &lt;param n=""ExcelTableRowCount"" v=""12"" /&gt;_x000d_
  &lt;param n=""DataRowCount"" v=""12"" /&gt;_x000d_
  &lt;param n=""DataColCount"" v=""3"" /&gt;_x000d_
  &lt;param'"</definedName>
    <definedName name="_AMO_ContentDefinition_967162844.7" localSheetId="0" hidden="1">"' n=""ObsColumn"" v=""true"" /&gt;_x000d_
  &lt;param n=""ExcelFormattingHash"" v=""-1796277857"" /&gt;_x000d_
  &lt;param n=""ExcelFormatting"" v=""Automatic"" /&gt;_x000d_
  &lt;ExcelXMLOptions AdjColWidths=""True"" RowOpt=""InsertCells"" ColOpt=""InsertCells"" /&gt;_x000d_
&lt;/ContentDefinition&gt;'"</definedName>
    <definedName name="_AMO_ContentLocation_570499251__A1.0" localSheetId="0" hidden="1">"'&lt;ContentLocation path=""A1"" rsid=""570499251"" tag="""" fid=""0""&gt;_x000d_
  &lt;param n=""_NumRows"" v=""26"" /&gt;_x000d_
  &lt;param n=""_NumCols"" v=""9"" /&gt;_x000d_
  &lt;param n=""SASDataState"" v=""none"" /&gt;_x000d_
  &lt;param n=""SASDataStart"" v=""1"" /&gt;_x000d_
  &lt;param n=""SASDataEnd'"</definedName>
    <definedName name="_AMO_ContentLocation_570499251__A1.1" localSheetId="0" hidden="1">"'"" v=""25"" /&gt;_x000d_
&lt;/ContentLocation&gt;'"</definedName>
    <definedName name="_AMO_ContentLocation_967162844__A1.0" localSheetId="0" hidden="1">"'&lt;ContentLocation path=""A1"" rsid=""967162844"" tag="""" fid=""0""&gt;_x000d_
  &lt;param n=""_NumRows"" v=""13"" /&gt;_x000d_
  &lt;param n=""_NumCols"" v=""4"" /&gt;_x000d_
  &lt;param n=""SASDataState"" v=""none"" /&gt;_x000d_
  &lt;param n=""SASDataStart"" v=""1"" /&gt;_x000d_
  &lt;param n=""SASDataEnd'"</definedName>
    <definedName name="_AMO_ContentLocation_967162844__A1.1" localSheetId="0" hidden="1">"'"" v=""12"" /&gt;_x000d_
&lt;/ContentLocation&gt;'"</definedName>
    <definedName name="_AMO_RefreshMultipleList" localSheetId="0" hidden="1">"'Partitions:2'"</definedName>
    <definedName name="_AMO_RefreshMultipleList" hidden="1">"'Partitions:3'"</definedName>
    <definedName name="_AMO_RefreshMultipleList.0" hidden="1">"'&lt;Items&gt;_x000d_
  &lt;Item Id=""969274039"" Checked=""True"" /&gt;_x000d_
  &lt;Item Id=""383494563"" Checked=""True"" /&gt;_x000d_
  &lt;Item Id=""547413755"" Checked=""True"" /&gt;_x000d_
  &lt;Item Id=""967162844"" Checked=""True"" /&gt;_x000d_
  &lt;Item Id=""570499251"" Checked=""True"" /&gt;_x000d_
  &lt;Item I'"</definedName>
    <definedName name="_AMO_RefreshMultipleList.1" localSheetId="0" hidden="1">"'d=""707242607"" Checked=""True"" /&gt;_x000d_
  &lt;Item Id=""283476953"" Checked=""True"" /&gt;_x000d_
  &lt;Item Id=""93599757"" Checked=""True"" /&gt;_x000d_
  &lt;Item Id=""236787087"" Checked=""True"" /&gt;_x000d_
  &lt;Item Id=""133398206"" Checked=""True"" /&gt;_x000d_
&lt;/Items&gt;'"</definedName>
    <definedName name="_AMO_RefreshMultipleList.1" hidden="1">"'d=""707242607"" Checked=""True"" /&gt;_x000d_
  &lt;Item Id=""283476953"" Checked=""True"" /&gt;_x000d_
  &lt;Item Id=""93599757"" Checked=""True"" /&gt;_x000d_
  &lt;Item Id=""236787087"" Checked=""True"" /&gt;_x000d_
  &lt;Item Id=""198019932"" Checked=""True"" /&gt;_x000d_
  &lt;Item Id=""411468051"" Chec'"</definedName>
    <definedName name="_AMO_RefreshMultipleList.2" hidden="1">"'ked=""True"" /&gt;_x000d_
  &lt;Item Id=""92089723"" Checked=""True"" /&gt;_x000d_
&lt;/Items&gt;'"</definedName>
    <definedName name="_AMO_XmlVersion" hidden="1">"'1'"</definedName>
    <definedName name="_xlnm._FilterDatabase" localSheetId="2" hidden="1">'Demand LFS16 SECI Data'!$A$6:$R$106</definedName>
    <definedName name="_WEA1" localSheetId="0">#REF!</definedName>
    <definedName name="_WEA1" localSheetId="2">#REF!</definedName>
    <definedName name="_WEA1">#REF!</definedName>
    <definedName name="_WEA2" localSheetId="0">#REF!</definedName>
    <definedName name="_WEA2" localSheetId="2">#REF!</definedName>
    <definedName name="_WEA2">#REF!</definedName>
    <definedName name="csDesignMode">1</definedName>
    <definedName name="INTRANET" localSheetId="0">#REF!</definedName>
    <definedName name="INTRANET" localSheetId="2">#REF!</definedName>
    <definedName name="INTRANET">#REF!</definedName>
    <definedName name="_xlnm.Print_Area" localSheetId="0">'2016 w Nov Actuals'!$H$10:$P$24</definedName>
    <definedName name="_xlnm.Print_Area" localSheetId="2">'Demand LFS16 SECI Data'!$E$109:$P$123</definedName>
    <definedName name="REPORT" localSheetId="0">#REF!</definedName>
    <definedName name="REPORT" localSheetId="2">#REF!</definedName>
    <definedName name="REPORT">#REF!</definedName>
  </definedNames>
  <calcPr fullCalcOnLoad="1"/>
</workbook>
</file>

<file path=xl/sharedStrings.xml><?xml version="1.0" encoding="utf-8"?>
<sst xmlns="http://schemas.openxmlformats.org/spreadsheetml/2006/main" count="177" uniqueCount="66">
  <si>
    <t>May</t>
  </si>
  <si>
    <t>Jun</t>
  </si>
  <si>
    <t>Jan</t>
  </si>
  <si>
    <t>Feb</t>
  </si>
  <si>
    <t>Mar</t>
  </si>
  <si>
    <t>Apr</t>
  </si>
  <si>
    <t>Jul</t>
  </si>
  <si>
    <t>Aug</t>
  </si>
  <si>
    <t>Sep</t>
  </si>
  <si>
    <t>Oct</t>
  </si>
  <si>
    <t>Nov</t>
  </si>
  <si>
    <t>2016 BUDGET</t>
  </si>
  <si>
    <t>2016 ACTUAL</t>
  </si>
  <si>
    <t>ENERGY</t>
  </si>
  <si>
    <t>DEMAND</t>
  </si>
  <si>
    <t xml:space="preserve">ACTUAL / PROJECTED                    ENERGY (MWh) </t>
  </si>
  <si>
    <t>ACTUAL DEMAND    (MW- Months)</t>
  </si>
  <si>
    <t>MONTH</t>
  </si>
  <si>
    <t>(MWH)</t>
  </si>
  <si>
    <t>(MW-Months)</t>
  </si>
  <si>
    <t/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</si>
  <si>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</si>
  <si>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</si>
  <si>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</si>
  <si>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</si>
  <si>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</si>
  <si>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</si>
  <si>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</si>
  <si>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</si>
  <si>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</si>
  <si>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</si>
  <si>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</si>
  <si>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Cooperative</t>
  </si>
  <si>
    <t>Date</t>
  </si>
  <si>
    <t>Talquin</t>
  </si>
  <si>
    <t>CL_kW_CoopCoin</t>
  </si>
  <si>
    <t>Moorehaven_kW_CoopCoin</t>
  </si>
  <si>
    <t>Withlacoochee River</t>
  </si>
  <si>
    <t>Central Florida</t>
  </si>
  <si>
    <t>Clay</t>
  </si>
  <si>
    <t>Glades</t>
  </si>
  <si>
    <t>Peace River</t>
  </si>
  <si>
    <t>Sumter</t>
  </si>
  <si>
    <t>Suwannee Valley</t>
  </si>
  <si>
    <t>Tri-County</t>
  </si>
  <si>
    <t>WED Seci Billing</t>
  </si>
  <si>
    <t>Total - FS LFS15Backcast</t>
  </si>
  <si>
    <t>CoopCoin PBS Billing Report PBS0670</t>
  </si>
  <si>
    <t>Total CoopCoin PBS Billing Report PBS0670</t>
  </si>
  <si>
    <t>Reflects Adjustment for SEPA, Gen. Credit, SeciCoinFactor, and BillingAdjustments</t>
  </si>
  <si>
    <t>FS LFS16Post</t>
  </si>
  <si>
    <t>Total FS LFS16Post</t>
  </si>
  <si>
    <t>LFS15Post</t>
  </si>
  <si>
    <t>Total</t>
  </si>
  <si>
    <t>FS LFS16Post Backcast</t>
  </si>
  <si>
    <t>FS LFS15Post Backcast</t>
  </si>
  <si>
    <t>Energy</t>
  </si>
  <si>
    <t>Demand</t>
  </si>
  <si>
    <t>LFS16 Backcast</t>
  </si>
  <si>
    <t>LFS15 Backcast</t>
  </si>
  <si>
    <t>2016 Actual Billing MWh</t>
  </si>
  <si>
    <t>2016 Actual Billing MW</t>
  </si>
  <si>
    <t>SEMINOLE</t>
  </si>
  <si>
    <t>Non-Coin to Coin Adjustment</t>
  </si>
  <si>
    <t>LFS16_Post Coin</t>
  </si>
  <si>
    <t>LFS15_Post Coin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</si>
</sst>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ddmmmyyyy"/>
  </numFmts>
  <fonts count="18"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0000FF"/>
      <name val="Arial"/>
      <family val="2"/>
    </font>
    <font>
      <i/>
      <sz val="12"/>
      <name val="Arial"/>
      <family val="2"/>
    </font>
    <font>
      <u val="single"/>
      <sz val="12"/>
      <name val="Arial"/>
      <family val="2"/>
    </font>
    <font>
      <b/>
      <i/>
      <sz val="20"/>
      <color theme="1" tint="0.34999"/>
      <name val="Arial"/>
      <family val="2"/>
    </font>
    <font>
      <b/>
      <sz val="12"/>
      <color theme="1"/>
      <name val="Arial"/>
      <family val="2"/>
    </font>
    <font>
      <b/>
      <i/>
      <sz val="12"/>
      <name val="Arial"/>
      <family val="2"/>
    </font>
    <font>
      <b/>
      <sz val="10"/>
      <color theme="1"/>
      <name val="Arial"/>
      <family val="2"/>
    </font>
    <font>
      <b/>
      <sz val="20"/>
      <color theme="1" tint="0.5"/>
      <name val="Arial"/>
      <family val="2"/>
    </font>
    <font>
      <b/>
      <sz val="18"/>
      <color theme="0" tint="-0.5"/>
      <name val="Arial"/>
      <family val="2"/>
    </font>
    <font>
      <b/>
      <sz val="18"/>
      <color theme="0" tint="-0.5"/>
      <name val="Calibri"/>
      <family val="2"/>
    </font>
    <font>
      <sz val="11"/>
      <color theme="1"/>
      <name val="Calibri"/>
      <family val="2"/>
    </font>
  </fonts>
  <fills count="7">
    <fill>
      <patternFill/>
    </fill>
    <fill>
      <patternFill patternType="gray125"/>
    </fill>
    <fill>
      <patternFill patternType="solid">
        <fgColor theme="0" tint="-0.14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2" tint="-0.09997"/>
        <bgColor indexed="64"/>
      </patternFill>
    </fill>
    <fill>
      <patternFill patternType="solid">
        <fgColor theme="8" tint="0.79998"/>
        <bgColor indexed="64"/>
      </patternFill>
    </fill>
  </fills>
  <borders count="43">
    <border>
      <left/>
      <right/>
      <top/>
      <bottom/>
      <diagonal/>
    </border>
    <border>
      <left style="medium">
        <color indexed="8"/>
      </left>
      <right/>
      <top/>
      <bottom/>
    </border>
    <border>
      <left style="thin">
        <color indexed="8"/>
      </left>
      <right/>
      <top/>
      <bottom/>
    </border>
    <border>
      <left style="medium">
        <color auto="1"/>
      </left>
      <right/>
      <top/>
      <bottom/>
    </border>
    <border>
      <left style="medium">
        <color indexed="8"/>
      </left>
      <right style="thin">
        <color auto="1"/>
      </right>
      <top style="thin">
        <color indexed="8"/>
      </top>
      <bottom/>
    </border>
    <border>
      <left/>
      <right/>
      <top style="thin">
        <color indexed="8"/>
      </top>
      <bottom/>
    </border>
    <border>
      <left style="medium">
        <color indexed="8"/>
      </left>
      <right style="thin">
        <color auto="1"/>
      </right>
      <top/>
      <bottom/>
    </border>
    <border>
      <left style="thin">
        <color auto="1"/>
      </left>
      <right/>
      <top/>
      <bottom/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medium">
        <color auto="1"/>
      </left>
      <right/>
      <top style="medium">
        <color auto="1"/>
      </top>
      <bottom/>
    </border>
    <border>
      <left style="medium">
        <color auto="1"/>
      </left>
      <right/>
      <top style="thin">
        <color indexed="8"/>
      </top>
      <bottom/>
    </border>
    <border>
      <left style="medium">
        <color auto="1"/>
      </left>
      <right/>
      <top/>
      <bottom style="medium">
        <color auto="1"/>
      </bottom>
    </border>
    <border>
      <left/>
      <right/>
      <top/>
      <bottom style="medium">
        <color auto="1"/>
      </bottom>
    </border>
    <border>
      <left/>
      <right style="medium">
        <color auto="1"/>
      </right>
      <top style="thin">
        <color indexed="8"/>
      </top>
      <bottom/>
    </border>
    <border>
      <left/>
      <right style="medium">
        <color auto="1"/>
      </right>
      <top/>
      <bottom/>
    </border>
    <border>
      <left/>
      <right style="medium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/>
      <bottom style="thin">
        <color indexed="8"/>
      </bottom>
    </border>
    <border>
      <left style="medium">
        <color auto="1"/>
      </left>
      <right style="thin">
        <color auto="1"/>
      </right>
      <top style="thin">
        <color indexed="8"/>
      </top>
      <bottom/>
    </border>
    <border>
      <left style="medium">
        <color auto="1"/>
      </left>
      <right style="thin">
        <color auto="1"/>
      </right>
      <top/>
      <bottom/>
    </border>
    <border>
      <left style="thick">
        <color rgb="FF0070C0"/>
      </left>
      <right/>
      <top style="thick">
        <color rgb="FF0070C0"/>
      </top>
      <bottom/>
    </border>
    <border>
      <left/>
      <right/>
      <top style="thick">
        <color rgb="FF0070C0"/>
      </top>
      <bottom/>
    </border>
    <border>
      <left/>
      <right style="thick">
        <color rgb="FF0070C0"/>
      </right>
      <top style="thick">
        <color rgb="FF0070C0"/>
      </top>
      <bottom/>
    </border>
    <border>
      <left style="thick">
        <color rgb="FF0070C0"/>
      </left>
      <right/>
      <top/>
      <bottom style="thick">
        <color rgb="FF0070C0"/>
      </bottom>
    </border>
    <border>
      <left/>
      <right/>
      <top/>
      <bottom style="thick">
        <color rgb="FF0070C0"/>
      </bottom>
    </border>
    <border>
      <left/>
      <right style="thick">
        <color rgb="FF0070C0"/>
      </right>
      <top/>
      <bottom style="thick">
        <color rgb="FF0070C0"/>
      </bottom>
    </border>
    <border>
      <left style="medium">
        <color indexed="8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 style="medium">
        <color indexed="8"/>
      </left>
      <right/>
      <top/>
      <bottom style="thin">
        <color indexed="8"/>
      </bottom>
    </border>
    <border>
      <left/>
      <right/>
      <top/>
      <bottom style="thin">
        <color indexed="8"/>
      </bottom>
    </border>
    <border>
      <left/>
      <right style="medium">
        <color auto="1"/>
      </right>
      <top style="medium">
        <color auto="1"/>
      </top>
      <bottom/>
    </border>
    <border>
      <left style="medium">
        <color auto="1"/>
      </left>
      <right/>
      <top/>
      <bottom style="thin">
        <color indexed="8"/>
      </bottom>
    </border>
    <border>
      <left/>
      <right style="medium">
        <color auto="1"/>
      </right>
      <top/>
      <bottom style="thin">
        <color indexed="8"/>
      </bottom>
    </border>
    <border>
      <left style="medium">
        <color auto="1"/>
      </left>
      <right style="thin">
        <color indexed="8"/>
      </right>
      <top style="thin">
        <color indexed="8"/>
      </top>
      <bottom/>
    </border>
    <border>
      <left style="medium">
        <color auto="1"/>
      </left>
      <right style="thin">
        <color indexed="8"/>
      </right>
      <top/>
      <bottom/>
    </border>
    <border>
      <left style="thin">
        <color indexed="8"/>
      </left>
      <right style="medium">
        <color auto="1"/>
      </right>
      <top style="thin">
        <color indexed="8"/>
      </top>
      <bottom/>
    </border>
    <border>
      <left style="thin">
        <color indexed="8"/>
      </left>
      <right style="medium">
        <color auto="1"/>
      </right>
      <top/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</borders>
  <cellStyleXfs count="5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0" fontId="1" fillId="0" borderId="0">
      <alignment/>
      <protection/>
    </xf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1" fillId="0" borderId="0">
      <alignment/>
      <protection/>
    </xf>
    <xf numFmtId="0" fontId="3" fillId="0" borderId="0">
      <alignment vertical="top"/>
      <protection/>
    </xf>
    <xf numFmtId="0" fontId="2" fillId="0" borderId="0">
      <alignment/>
      <protection/>
    </xf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3" fillId="0" borderId="0">
      <alignment vertical="top"/>
      <protection/>
    </xf>
    <xf numFmtId="0" fontId="2" fillId="0" borderId="0">
      <alignment/>
      <protection/>
    </xf>
    <xf numFmtId="43" fontId="2" fillId="0" borderId="0" applyFont="0" applyFill="0" applyBorder="0" applyAlignment="0" applyProtection="0"/>
    <xf numFmtId="0" fontId="2" fillId="0" borderId="0">
      <alignment/>
      <protection/>
    </xf>
    <xf numFmtId="0" fontId="2" fillId="0" borderId="0">
      <alignment/>
      <protection/>
    </xf>
    <xf numFmtId="43" fontId="2" fillId="0" borderId="0" applyFont="0" applyFill="0" applyBorder="0" applyAlignment="0" applyProtection="0"/>
  </cellStyleXfs>
  <cellXfs count="169">
    <xf numFmtId="0" fontId="0" fillId="0" borderId="0" xfId="0"/>
    <xf numFmtId="0" fontId="0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right"/>
    </xf>
    <xf numFmtId="0" fontId="5" fillId="0" borderId="0" xfId="0" applyNumberFormat="1" applyFont="1" applyAlignment="1">
      <alignment horizontal="right"/>
    </xf>
    <xf numFmtId="0" fontId="0" fillId="0" borderId="0" xfId="0" applyNumberFormat="1" applyFont="1" applyAlignment="1">
      <alignment horizontal="right"/>
    </xf>
    <xf numFmtId="0" fontId="0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center" wrapText="1"/>
    </xf>
    <xf numFmtId="0" fontId="5" fillId="0" borderId="2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 applyAlignment="1">
      <alignment horizontal="right"/>
    </xf>
    <xf numFmtId="0" fontId="0" fillId="0" borderId="3" xfId="0" applyNumberFormat="1" applyFont="1" applyBorder="1" applyAlignment="1">
      <alignment horizontal="right"/>
    </xf>
    <xf numFmtId="0" fontId="0" fillId="0" borderId="0" xfId="0" applyNumberFormat="1" applyFont="1" applyBorder="1" applyAlignment="1">
      <alignment horizontal="right"/>
    </xf>
    <xf numFmtId="0" fontId="4" fillId="0" borderId="0" xfId="0" applyNumberFormat="1" applyFont="1" applyAlignment="1" quotePrefix="1">
      <alignment horizontal="right"/>
    </xf>
    <xf numFmtId="3" fontId="0" fillId="0" borderId="4" xfId="0" applyNumberFormat="1" applyFont="1" applyFill="1" applyBorder="1" applyAlignment="1">
      <alignment horizontal="center"/>
    </xf>
    <xf numFmtId="3" fontId="0" fillId="0" borderId="5" xfId="0" applyNumberFormat="1" applyFont="1" applyFill="1" applyBorder="1" applyAlignment="1">
      <alignment horizontal="center"/>
    </xf>
    <xf numFmtId="3" fontId="0" fillId="0" borderId="6" xfId="0" applyNumberFormat="1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/>
    </xf>
    <xf numFmtId="3" fontId="0" fillId="0" borderId="6" xfId="0" applyNumberFormat="1" applyFont="1" applyBorder="1" applyAlignment="1">
      <alignment horizontal="center"/>
    </xf>
    <xf numFmtId="3" fontId="0" fillId="0" borderId="0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0" fillId="0" borderId="0" xfId="0" applyNumberFormat="1" applyFont="1" applyAlignment="1">
      <alignment/>
    </xf>
    <xf numFmtId="0" fontId="0" fillId="0" borderId="0" xfId="0" applyNumberFormat="1" applyFont="1" applyFill="1" applyAlignment="1">
      <alignment horizontal="right"/>
    </xf>
    <xf numFmtId="0" fontId="0" fillId="0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/>
    </xf>
    <xf numFmtId="0" fontId="4" fillId="0" borderId="0" xfId="0" applyNumberFormat="1" applyFont="1" applyBorder="1" applyAlignment="1">
      <alignment horizontal="right"/>
    </xf>
    <xf numFmtId="0" fontId="0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/>
    </xf>
    <xf numFmtId="0" fontId="9" fillId="0" borderId="0" xfId="0" applyNumberFormat="1" applyFont="1" applyAlignment="1">
      <alignment horizontal="center"/>
    </xf>
    <xf numFmtId="3" fontId="0" fillId="0" borderId="0" xfId="0" applyNumberFormat="1" applyFont="1" applyAlignment="1">
      <alignment horizontal="right"/>
    </xf>
    <xf numFmtId="165" fontId="0" fillId="0" borderId="0" xfId="38" applyNumberFormat="1" applyFont="1" applyAlignment="1">
      <alignment horizontal="right"/>
    </xf>
    <xf numFmtId="3" fontId="0" fillId="0" borderId="0" xfId="0" applyNumberFormat="1" applyFont="1" applyAlignment="1">
      <alignment horizontal="left"/>
    </xf>
    <xf numFmtId="3" fontId="0" fillId="0" borderId="0" xfId="0" applyNumberFormat="1"/>
    <xf numFmtId="165" fontId="0" fillId="0" borderId="0" xfId="36" applyNumberFormat="1" applyFont="1"/>
    <xf numFmtId="165" fontId="0" fillId="0" borderId="0" xfId="36" applyNumberFormat="1" applyFont="1" applyAlignment="1">
      <alignment horizontal="center"/>
    </xf>
    <xf numFmtId="165" fontId="0" fillId="0" borderId="0" xfId="36" applyNumberFormat="1" applyFont="1" applyBorder="1" applyAlignment="1">
      <alignment horizontal="center"/>
    </xf>
    <xf numFmtId="49" fontId="2" fillId="0" borderId="0" xfId="47" applyNumberFormat="1">
      <alignment/>
      <protection/>
    </xf>
    <xf numFmtId="166" fontId="2" fillId="0" borderId="0" xfId="47" applyNumberFormat="1">
      <alignment/>
      <protection/>
    </xf>
    <xf numFmtId="3" fontId="2" fillId="2" borderId="0" xfId="47" applyNumberFormat="1" applyFill="1">
      <alignment/>
      <protection/>
    </xf>
    <xf numFmtId="3" fontId="2" fillId="3" borderId="0" xfId="47" applyNumberFormat="1" applyFill="1">
      <alignment/>
      <protection/>
    </xf>
    <xf numFmtId="3" fontId="0" fillId="4" borderId="0" xfId="0" applyNumberFormat="1" applyFill="1"/>
    <xf numFmtId="10" fontId="7" fillId="4" borderId="0" xfId="37" applyNumberFormat="1" applyFont="1" applyFill="1" applyBorder="1" applyAlignment="1" quotePrefix="1">
      <alignment horizontal="center"/>
    </xf>
    <xf numFmtId="165" fontId="7" fillId="4" borderId="0" xfId="36" applyNumberFormat="1" applyFont="1" applyFill="1" applyBorder="1" applyAlignment="1" quotePrefix="1">
      <alignment horizontal="center"/>
    </xf>
    <xf numFmtId="3" fontId="2" fillId="5" borderId="0" xfId="47" applyNumberFormat="1" applyFill="1">
      <alignment/>
      <protection/>
    </xf>
    <xf numFmtId="10" fontId="7" fillId="5" borderId="0" xfId="37" applyNumberFormat="1" applyFont="1" applyFill="1" applyBorder="1" applyAlignment="1" quotePrefix="1">
      <alignment horizontal="center"/>
    </xf>
    <xf numFmtId="165" fontId="7" fillId="5" borderId="0" xfId="36" applyNumberFormat="1" applyFont="1" applyFill="1" applyBorder="1" applyAlignment="1" quotePrefix="1">
      <alignment horizontal="center"/>
    </xf>
    <xf numFmtId="0" fontId="11" fillId="0" borderId="0" xfId="0" applyNumberFormat="1" applyFont="1" applyAlignment="1" quotePrefix="1">
      <alignment horizontal="right"/>
    </xf>
    <xf numFmtId="0" fontId="11" fillId="0" borderId="0" xfId="0" applyNumberFormat="1" applyFont="1" applyAlignment="1" quotePrefix="1">
      <alignment horizontal="right" vertical="center"/>
    </xf>
    <xf numFmtId="165" fontId="1" fillId="3" borderId="0" xfId="36" applyNumberFormat="1" applyFont="1" applyFill="1"/>
    <xf numFmtId="0" fontId="0" fillId="0" borderId="0" xfId="0" applyFill="1"/>
    <xf numFmtId="0" fontId="0" fillId="0" borderId="0" xfId="0" applyFont="1" applyFill="1" applyBorder="1" applyAlignment="1">
      <alignment horizontal="center"/>
    </xf>
    <xf numFmtId="164" fontId="0" fillId="0" borderId="0" xfId="37" applyNumberFormat="1" applyFont="1" applyFill="1" applyBorder="1" applyAlignment="1">
      <alignment horizontal="center"/>
    </xf>
    <xf numFmtId="0" fontId="0" fillId="0" borderId="0" xfId="0" applyFill="1" applyBorder="1"/>
    <xf numFmtId="164" fontId="0" fillId="0" borderId="0" xfId="37" applyNumberFormat="1" applyFont="1" applyFill="1" applyBorder="1"/>
    <xf numFmtId="3" fontId="8" fillId="0" borderId="0" xfId="0" applyNumberFormat="1" applyFont="1" applyFill="1" applyBorder="1"/>
    <xf numFmtId="164" fontId="8" fillId="0" borderId="0" xfId="37" applyNumberFormat="1" applyFont="1" applyFill="1" applyBorder="1"/>
    <xf numFmtId="164" fontId="0" fillId="0" borderId="0" xfId="0" applyNumberFormat="1" applyFill="1"/>
    <xf numFmtId="0" fontId="0" fillId="0" borderId="0" xfId="0" applyFont="1" applyFill="1" applyBorder="1"/>
    <xf numFmtId="3" fontId="0" fillId="0" borderId="7" xfId="0" applyNumberFormat="1" applyBorder="1"/>
    <xf numFmtId="0" fontId="8" fillId="0" borderId="0" xfId="0" applyNumberFormat="1" applyFont="1" applyAlignment="1">
      <alignment horizontal="center"/>
    </xf>
    <xf numFmtId="3" fontId="8" fillId="0" borderId="0" xfId="0" applyNumberFormat="1" applyFont="1"/>
    <xf numFmtId="164" fontId="8" fillId="0" borderId="0" xfId="37" applyNumberFormat="1" applyFont="1"/>
    <xf numFmtId="0" fontId="8" fillId="0" borderId="0" xfId="0" applyNumberFormat="1" applyFont="1" applyBorder="1" applyAlignment="1">
      <alignment horizontal="center"/>
    </xf>
    <xf numFmtId="0" fontId="8" fillId="0" borderId="0" xfId="0" applyFont="1"/>
    <xf numFmtId="3" fontId="5" fillId="0" borderId="0" xfId="0" applyNumberFormat="1" applyFont="1" applyBorder="1" applyAlignment="1">
      <alignment horizontal="right"/>
    </xf>
    <xf numFmtId="3" fontId="12" fillId="0" borderId="0" xfId="0" applyNumberFormat="1" applyFont="1" applyBorder="1" applyAlignment="1">
      <alignment horizontal="right"/>
    </xf>
    <xf numFmtId="164" fontId="12" fillId="0" borderId="0" xfId="37" applyNumberFormat="1" applyFont="1" applyAlignment="1">
      <alignment horizontal="right"/>
    </xf>
    <xf numFmtId="0" fontId="12" fillId="0" borderId="0" xfId="0" applyNumberFormat="1" applyFont="1" applyBorder="1" applyAlignment="1">
      <alignment horizontal="right"/>
    </xf>
    <xf numFmtId="0" fontId="0" fillId="0" borderId="0" xfId="0" applyNumberFormat="1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0" xfId="47" applyNumberFormat="1" applyFill="1">
      <alignment/>
      <protection/>
    </xf>
    <xf numFmtId="165" fontId="1" fillId="0" borderId="0" xfId="36" applyNumberFormat="1" applyFont="1" applyFill="1"/>
    <xf numFmtId="0" fontId="0" fillId="0" borderId="0" xfId="0" applyFill="1" applyAlignment="1">
      <alignment horizontal="center"/>
    </xf>
    <xf numFmtId="0" fontId="2" fillId="0" borderId="0" xfId="47" applyFill="1">
      <alignment/>
      <protection/>
    </xf>
    <xf numFmtId="164" fontId="6" fillId="0" borderId="0" xfId="37" applyNumberFormat="1" applyFont="1" applyFill="1" applyBorder="1" applyAlignment="1">
      <alignment/>
    </xf>
    <xf numFmtId="164" fontId="0" fillId="0" borderId="0" xfId="0" applyNumberFormat="1" applyFill="1" applyBorder="1"/>
    <xf numFmtId="0" fontId="13" fillId="0" borderId="0" xfId="47" applyFont="1" applyAlignment="1">
      <alignment horizontal="center" vertical="center" wrapText="1"/>
      <protection/>
    </xf>
    <xf numFmtId="0" fontId="13" fillId="4" borderId="0" xfId="47" applyFont="1" applyFill="1" applyAlignment="1">
      <alignment horizontal="center" vertical="center" wrapText="1"/>
      <protection/>
    </xf>
    <xf numFmtId="0" fontId="13" fillId="5" borderId="0" xfId="47" applyFont="1" applyFill="1" applyAlignment="1">
      <alignment horizontal="center" vertical="center" wrapText="1"/>
      <protection/>
    </xf>
    <xf numFmtId="0" fontId="13" fillId="2" borderId="0" xfId="47" applyFont="1" applyFill="1" applyAlignment="1">
      <alignment horizontal="center" vertical="center" wrapText="1"/>
      <protection/>
    </xf>
    <xf numFmtId="0" fontId="13" fillId="3" borderId="0" xfId="47" applyFont="1" applyFill="1" applyAlignment="1">
      <alignment horizontal="center" vertical="center" wrapText="1"/>
      <protection/>
    </xf>
    <xf numFmtId="165" fontId="13" fillId="3" borderId="0" xfId="36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47" applyFill="1" applyAlignment="1">
      <alignment/>
      <protection/>
    </xf>
    <xf numFmtId="0" fontId="0" fillId="0" borderId="0" xfId="0" applyFill="1" applyAlignment="1">
      <alignment/>
    </xf>
    <xf numFmtId="0" fontId="0" fillId="0" borderId="0" xfId="0" applyFill="1" applyBorder="1" applyAlignment="1">
      <alignment/>
    </xf>
    <xf numFmtId="0" fontId="0" fillId="0" borderId="0" xfId="0" applyFont="1" applyFill="1" applyBorder="1" applyAlignment="1">
      <alignment/>
    </xf>
    <xf numFmtId="3" fontId="2" fillId="4" borderId="0" xfId="47" applyNumberFormat="1" applyFill="1" applyAlignment="1">
      <alignment horizontal="center"/>
      <protection/>
    </xf>
    <xf numFmtId="0" fontId="0" fillId="4" borderId="0" xfId="0" applyFill="1" applyAlignment="1">
      <alignment horizontal="center"/>
    </xf>
    <xf numFmtId="0" fontId="2" fillId="0" borderId="0" xfId="47" applyFill="1" applyAlignment="1">
      <alignment horizontal="center"/>
      <protection/>
    </xf>
    <xf numFmtId="164" fontId="6" fillId="0" borderId="0" xfId="37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/>
    </xf>
    <xf numFmtId="164" fontId="8" fillId="0" borderId="0" xfId="37" applyNumberFormat="1" applyFont="1" applyFill="1" applyBorder="1" applyAlignment="1">
      <alignment horizontal="center"/>
    </xf>
    <xf numFmtId="0" fontId="13" fillId="6" borderId="0" xfId="47" applyFont="1" applyFill="1" applyAlignment="1">
      <alignment vertical="center" wrapText="1"/>
      <protection/>
    </xf>
    <xf numFmtId="3" fontId="2" fillId="6" borderId="0" xfId="47" applyNumberFormat="1" applyFill="1" applyAlignment="1">
      <alignment/>
      <protection/>
    </xf>
    <xf numFmtId="0" fontId="0" fillId="6" borderId="0" xfId="0" applyFill="1" applyAlignment="1">
      <alignment/>
    </xf>
    <xf numFmtId="10" fontId="7" fillId="6" borderId="0" xfId="37" applyNumberFormat="1" applyFont="1" applyFill="1" applyBorder="1" applyAlignment="1" quotePrefix="1">
      <alignment/>
    </xf>
    <xf numFmtId="3" fontId="7" fillId="6" borderId="0" xfId="0" applyNumberFormat="1" applyFont="1" applyFill="1" applyBorder="1" applyAlignment="1" quotePrefix="1">
      <alignment/>
    </xf>
    <xf numFmtId="3" fontId="2" fillId="5" borderId="0" xfId="47" applyNumberFormat="1" applyFill="1" applyAlignment="1">
      <alignment horizontal="center"/>
      <protection/>
    </xf>
    <xf numFmtId="0" fontId="0" fillId="5" borderId="0" xfId="0" applyFill="1" applyAlignment="1">
      <alignment horizontal="center"/>
    </xf>
    <xf numFmtId="164" fontId="0" fillId="0" borderId="0" xfId="37" applyNumberFormat="1" applyFont="1" applyFill="1" applyBorder="1" applyAlignment="1">
      <alignment horizontal="center"/>
    </xf>
    <xf numFmtId="164" fontId="5" fillId="0" borderId="0" xfId="37" applyNumberFormat="1" applyFont="1" applyFill="1" applyBorder="1" applyAlignment="1">
      <alignment/>
    </xf>
    <xf numFmtId="0" fontId="13" fillId="6" borderId="0" xfId="47" applyFont="1" applyFill="1" applyBorder="1" applyAlignment="1">
      <alignment vertical="center" wrapText="1"/>
      <protection/>
    </xf>
    <xf numFmtId="0" fontId="0" fillId="6" borderId="0" xfId="0" applyFill="1" applyBorder="1" applyAlignment="1">
      <alignment/>
    </xf>
    <xf numFmtId="3" fontId="5" fillId="0" borderId="0" xfId="36" applyNumberFormat="1" applyFont="1" applyFill="1" applyBorder="1" applyAlignment="1">
      <alignment/>
    </xf>
    <xf numFmtId="3" fontId="5" fillId="0" borderId="0" xfId="36" applyNumberFormat="1" applyFont="1" applyFill="1" applyBorder="1" applyAlignment="1">
      <alignment horizontal="center"/>
    </xf>
    <xf numFmtId="0" fontId="0" fillId="0" borderId="8" xfId="0" applyFill="1" applyBorder="1" applyAlignment="1">
      <alignment/>
    </xf>
    <xf numFmtId="0" fontId="5" fillId="0" borderId="9" xfId="0" applyFont="1" applyFill="1" applyBorder="1" applyAlignment="1">
      <alignment/>
    </xf>
    <xf numFmtId="0" fontId="0" fillId="0" borderId="7" xfId="0" applyFill="1" applyBorder="1" applyAlignment="1">
      <alignment/>
    </xf>
    <xf numFmtId="0" fontId="0" fillId="0" borderId="10" xfId="0" applyFill="1" applyBorder="1"/>
    <xf numFmtId="0" fontId="0" fillId="0" borderId="7" xfId="0" applyFont="1" applyFill="1" applyBorder="1" applyAlignment="1">
      <alignment/>
    </xf>
    <xf numFmtId="164" fontId="8" fillId="0" borderId="10" xfId="37" applyNumberFormat="1" applyFont="1" applyFill="1" applyBorder="1"/>
    <xf numFmtId="0" fontId="0" fillId="0" borderId="10" xfId="0" applyFont="1" applyFill="1" applyBorder="1"/>
    <xf numFmtId="0" fontId="5" fillId="0" borderId="11" xfId="0" applyFont="1" applyFill="1" applyBorder="1" applyAlignment="1">
      <alignment/>
    </xf>
    <xf numFmtId="3" fontId="5" fillId="0" borderId="12" xfId="0" applyNumberFormat="1" applyFont="1" applyFill="1" applyBorder="1" applyAlignment="1">
      <alignment/>
    </xf>
    <xf numFmtId="3" fontId="5" fillId="0" borderId="12" xfId="0" applyNumberFormat="1" applyFont="1" applyFill="1" applyBorder="1" applyAlignment="1">
      <alignment horizontal="center"/>
    </xf>
    <xf numFmtId="3" fontId="12" fillId="0" borderId="12" xfId="0" applyNumberFormat="1" applyFont="1" applyFill="1" applyBorder="1" applyAlignment="1">
      <alignment horizontal="center"/>
    </xf>
    <xf numFmtId="164" fontId="12" fillId="0" borderId="12" xfId="37" applyNumberFormat="1" applyFont="1" applyFill="1" applyBorder="1" applyAlignment="1">
      <alignment horizontal="center"/>
    </xf>
    <xf numFmtId="3" fontId="12" fillId="0" borderId="12" xfId="0" applyNumberFormat="1" applyFont="1" applyFill="1" applyBorder="1"/>
    <xf numFmtId="164" fontId="12" fillId="0" borderId="13" xfId="37" applyNumberFormat="1" applyFont="1" applyFill="1" applyBorder="1"/>
    <xf numFmtId="0" fontId="0" fillId="0" borderId="14" xfId="0" applyNumberFormat="1" applyFont="1" applyBorder="1" applyAlignment="1">
      <alignment horizontal="left"/>
    </xf>
    <xf numFmtId="0" fontId="0" fillId="0" borderId="3" xfId="0" applyNumberFormat="1" applyFont="1" applyBorder="1" applyAlignment="1">
      <alignment horizontal="left"/>
    </xf>
    <xf numFmtId="0" fontId="0" fillId="0" borderId="15" xfId="0" applyNumberFormat="1" applyFont="1" applyFill="1" applyBorder="1" applyAlignment="1">
      <alignment horizontal="left"/>
    </xf>
    <xf numFmtId="0" fontId="0" fillId="0" borderId="3" xfId="0" applyNumberFormat="1" applyFont="1" applyFill="1" applyBorder="1" applyAlignment="1">
      <alignment horizontal="left"/>
    </xf>
    <xf numFmtId="0" fontId="0" fillId="0" borderId="16" xfId="0" applyNumberFormat="1" applyFont="1" applyBorder="1" applyAlignment="1">
      <alignment horizontal="right"/>
    </xf>
    <xf numFmtId="0" fontId="0" fillId="0" borderId="17" xfId="0" applyNumberFormat="1" applyFont="1" applyBorder="1" applyAlignment="1">
      <alignment horizontal="right"/>
    </xf>
    <xf numFmtId="3" fontId="7" fillId="0" borderId="18" xfId="0" applyNumberFormat="1" applyFont="1" applyFill="1" applyBorder="1" applyAlignment="1" quotePrefix="1">
      <alignment horizontal="center"/>
    </xf>
    <xf numFmtId="3" fontId="7" fillId="0" borderId="19" xfId="0" applyNumberFormat="1" applyFont="1" applyFill="1" applyBorder="1" applyAlignment="1" quotePrefix="1">
      <alignment horizontal="center"/>
    </xf>
    <xf numFmtId="0" fontId="0" fillId="0" borderId="20" xfId="0" applyNumberFormat="1" applyFont="1" applyBorder="1" applyAlignment="1">
      <alignment horizontal="right"/>
    </xf>
    <xf numFmtId="0" fontId="0" fillId="0" borderId="21" xfId="0" applyNumberFormat="1" applyFont="1" applyBorder="1" applyAlignment="1">
      <alignment horizontal="right"/>
    </xf>
    <xf numFmtId="3" fontId="7" fillId="0" borderId="22" xfId="0" applyNumberFormat="1" applyFont="1" applyFill="1" applyBorder="1" applyAlignment="1" quotePrefix="1">
      <alignment horizontal="center"/>
    </xf>
    <xf numFmtId="3" fontId="7" fillId="0" borderId="23" xfId="0" applyNumberFormat="1" applyFont="1" applyFill="1" applyBorder="1" applyAlignment="1" quotePrefix="1">
      <alignment horizont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0" fillId="0" borderId="0" xfId="37" applyNumberFormat="1" applyFont="1" applyAlignment="1">
      <alignment horizontal="center" vertical="center"/>
    </xf>
    <xf numFmtId="10" fontId="10" fillId="0" borderId="0" xfId="37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0" xfId="37" applyNumberFormat="1" applyFont="1" applyAlignment="1">
      <alignment horizontal="center" vertical="center"/>
    </xf>
    <xf numFmtId="164" fontId="10" fillId="0" borderId="24" xfId="37" applyNumberFormat="1" applyFont="1" applyBorder="1" applyAlignment="1">
      <alignment horizontal="center" vertical="center"/>
    </xf>
    <xf numFmtId="164" fontId="10" fillId="0" borderId="25" xfId="37" applyNumberFormat="1" applyFont="1" applyBorder="1" applyAlignment="1">
      <alignment horizontal="center" vertical="center"/>
    </xf>
    <xf numFmtId="164" fontId="10" fillId="0" borderId="26" xfId="37" applyNumberFormat="1" applyFont="1" applyBorder="1" applyAlignment="1">
      <alignment horizontal="center" vertical="center"/>
    </xf>
    <xf numFmtId="164" fontId="10" fillId="0" borderId="27" xfId="37" applyNumberFormat="1" applyFont="1" applyBorder="1" applyAlignment="1">
      <alignment horizontal="center" vertical="center"/>
    </xf>
    <xf numFmtId="164" fontId="10" fillId="0" borderId="28" xfId="37" applyNumberFormat="1" applyFont="1" applyBorder="1" applyAlignment="1">
      <alignment horizontal="center" vertical="center"/>
    </xf>
    <xf numFmtId="164" fontId="10" fillId="0" borderId="29" xfId="37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right" wrapText="1"/>
    </xf>
    <xf numFmtId="0" fontId="6" fillId="0" borderId="30" xfId="0" applyNumberFormat="1" applyFont="1" applyBorder="1" applyAlignment="1">
      <alignment horizontal="center" vertical="center"/>
    </xf>
    <xf numFmtId="0" fontId="6" fillId="0" borderId="3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32" xfId="0" applyNumberFormat="1" applyFont="1" applyBorder="1" applyAlignment="1">
      <alignment horizontal="center" vertical="center"/>
    </xf>
    <xf numFmtId="0" fontId="6" fillId="0" borderId="33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6" fillId="0" borderId="14" xfId="0" applyNumberFormat="1" applyFont="1" applyBorder="1" applyAlignment="1">
      <alignment horizontal="center" vertical="center"/>
    </xf>
    <xf numFmtId="0" fontId="6" fillId="0" borderId="34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35" xfId="0" applyNumberFormat="1" applyFont="1" applyBorder="1" applyAlignment="1">
      <alignment horizontal="center" vertical="center"/>
    </xf>
    <xf numFmtId="0" fontId="6" fillId="0" borderId="36" xfId="0" applyNumberFormat="1" applyFont="1" applyBorder="1" applyAlignment="1">
      <alignment horizontal="center" vertical="center"/>
    </xf>
    <xf numFmtId="0" fontId="7" fillId="0" borderId="37" xfId="0" applyNumberFormat="1" applyFont="1" applyBorder="1" applyAlignment="1">
      <alignment horizontal="center" wrapText="1"/>
    </xf>
    <xf numFmtId="0" fontId="7" fillId="0" borderId="38" xfId="0" applyNumberFormat="1" applyFont="1" applyBorder="1" applyAlignment="1">
      <alignment horizontal="center" wrapText="1"/>
    </xf>
    <xf numFmtId="0" fontId="7" fillId="0" borderId="39" xfId="0" applyNumberFormat="1" applyFont="1" applyBorder="1" applyAlignment="1">
      <alignment horizontal="center" wrapText="1"/>
    </xf>
    <xf numFmtId="0" fontId="7" fillId="0" borderId="40" xfId="0" applyNumberFormat="1" applyFont="1" applyBorder="1" applyAlignment="1">
      <alignment horizontal="center" wrapText="1"/>
    </xf>
    <xf numFmtId="164" fontId="5" fillId="0" borderId="9" xfId="37" applyNumberFormat="1" applyFont="1" applyFill="1" applyBorder="1" applyAlignment="1">
      <alignment horizontal="center"/>
    </xf>
    <xf numFmtId="164" fontId="5" fillId="0" borderId="41" xfId="37" applyNumberFormat="1" applyFont="1" applyFill="1" applyBorder="1" applyAlignment="1">
      <alignment horizontal="center"/>
    </xf>
    <xf numFmtId="164" fontId="6" fillId="0" borderId="42" xfId="37" applyNumberFormat="1" applyFont="1" applyFill="1" applyBorder="1" applyAlignment="1">
      <alignment horizontal="center"/>
    </xf>
  </cellXfs>
  <cellStyles count="36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 2" xfId="20"/>
    <cellStyle name="Normal 3" xfId="21"/>
    <cellStyle name="Comma 2" xfId="22"/>
    <cellStyle name="Percent 2" xfId="23"/>
    <cellStyle name="Currency 2" xfId="24"/>
    <cellStyle name="Currency 3" xfId="25"/>
    <cellStyle name="Normal 10" xfId="26"/>
    <cellStyle name="Normal 11" xfId="27"/>
    <cellStyle name="Normal 2 2" xfId="28"/>
    <cellStyle name="Normal 4" xfId="29"/>
    <cellStyle name="Normal 5" xfId="30"/>
    <cellStyle name="Normal 6" xfId="31"/>
    <cellStyle name="Normal 7" xfId="32"/>
    <cellStyle name="Normal 8" xfId="33"/>
    <cellStyle name="Normal 9" xfId="34"/>
    <cellStyle name="Percent 3" xfId="35"/>
    <cellStyle name="Comma" xfId="36"/>
    <cellStyle name="Percent" xfId="37"/>
    <cellStyle name="Comma 3" xfId="38"/>
    <cellStyle name="Normal 12" xfId="39"/>
    <cellStyle name="Normal 13" xfId="40"/>
    <cellStyle name="Normal 14" xfId="41"/>
    <cellStyle name="Normal 15" xfId="42"/>
    <cellStyle name="Normal 16" xfId="43"/>
    <cellStyle name="Normal 17" xfId="44"/>
    <cellStyle name="Normal 18" xfId="45"/>
    <cellStyle name="Comma 4" xfId="46"/>
    <cellStyle name="Normal 19" xfId="47"/>
    <cellStyle name="Normal 18 2" xfId="48"/>
    <cellStyle name="Comma 4 2" xfId="4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chartsheet" Target="chartsheets/sheet1.xml" /><Relationship Id="rId3" Type="http://schemas.openxmlformats.org/officeDocument/2006/relationships/worksheet" Target="worksheets/sheet2.xml" /><Relationship Id="rId4" Type="http://schemas.openxmlformats.org/officeDocument/2006/relationships/chartsheet" Target="chartsheets/sheet2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Relationship Id="rId8" Type="http://schemas.openxmlformats.org/officeDocument/2006/relationships/externalLink" Target="externalLinks/externalLink1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sz="5400" b="0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rPr>
              <a:t>2016 Energy</a:t>
            </a:r>
          </a:p>
        </c:rich>
      </c:tx>
      <c:layout>
        <c:manualLayout>
          <c:xMode val="edge"/>
          <c:yMode val="edge"/>
          <c:x val="0.04025"/>
          <c:y val="0.0087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265"/>
          <c:y val="0.2695"/>
          <c:w val="0.806"/>
          <c:h val="0.54825"/>
        </c:manualLayout>
      </c:layout>
      <c:lineChart>
        <c:grouping val="standard"/>
        <c:varyColors val="0"/>
        <c:ser>
          <c:idx val="1"/>
          <c:order val="0"/>
          <c:tx>
            <c:v>2016 BUDGET</c:v>
          </c:tx>
          <c:spPr>
            <a:ln w="63500">
              <a:solidFill>
                <a:srgbClr val="000000">
                  <a:lumMod val="65000"/>
                  <a:lumOff val="35000"/>
                </a:srgbClr>
              </a:solidFill>
            </a:ln>
          </c:spPr>
          <c:marker>
            <c:symbol val="none"/>
          </c:marker>
          <c:dPt>
            <c:idx val="0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1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2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3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4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'[1]Data'!$C$30:$C$41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'2016 w Nov Actuals'!$C$12:$C$23</c:f>
              <c:numCache>
                <c:formatCode>#,##0</c:formatCode>
                <c:ptCount val="12"/>
                <c:pt idx="0">
                  <c:v>1113792.725</c:v>
                </c:pt>
                <c:pt idx="1">
                  <c:v>948058.172</c:v>
                </c:pt>
                <c:pt idx="2">
                  <c:v>960846.643</c:v>
                </c:pt>
                <c:pt idx="3">
                  <c:v>963296.432</c:v>
                </c:pt>
                <c:pt idx="4">
                  <c:v>1165210.892</c:v>
                </c:pt>
                <c:pt idx="5">
                  <c:v>1275798.043</c:v>
                </c:pt>
                <c:pt idx="6">
                  <c:v>1367715.443</c:v>
                </c:pt>
                <c:pt idx="7">
                  <c:v>1368561.326</c:v>
                </c:pt>
                <c:pt idx="8">
                  <c:v>1252497.966</c:v>
                </c:pt>
                <c:pt idx="9">
                  <c:v>1056612.203</c:v>
                </c:pt>
                <c:pt idx="10">
                  <c:v>939503.431</c:v>
                </c:pt>
                <c:pt idx="11">
                  <c:v>1058183.221</c:v>
                </c:pt>
              </c:numCache>
            </c:numRef>
          </c:val>
          <c:smooth val="0"/>
        </c:ser>
        <c:ser>
          <c:idx val="0"/>
          <c:order val="1"/>
          <c:tx>
            <c:v>2016 ACTUAL</c:v>
          </c:tx>
          <c:spPr>
            <a:ln w="50800">
              <a:solidFill>
                <a:srgbClr val="0000FF">
                  <a:alpha val="70000"/>
                </a:srgbClr>
              </a:solidFill>
            </a:ln>
          </c:spPr>
          <c:marker>
            <c:symbol val="circle"/>
            <c:size val="15"/>
            <c:spPr>
              <a:solidFill>
                <a:srgbClr val="0000CC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'[1]Data'!$C$30:$C$41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'2016 w Nov Actuals'!$E$12:$E$23</c:f>
              <c:numCache>
                <c:formatCode>#,##0</c:formatCode>
                <c:ptCount val="12"/>
                <c:pt idx="0">
                  <c:v>1142437.437</c:v>
                </c:pt>
                <c:pt idx="1">
                  <c:v>1005222.864</c:v>
                </c:pt>
                <c:pt idx="2">
                  <c:v>973030.754</c:v>
                </c:pt>
                <c:pt idx="3">
                  <c:v>986491.206</c:v>
                </c:pt>
                <c:pt idx="4">
                  <c:v>1202080.304</c:v>
                </c:pt>
                <c:pt idx="5">
                  <c:v>1384448.443</c:v>
                </c:pt>
                <c:pt idx="6">
                  <c:v>1518138.019</c:v>
                </c:pt>
                <c:pt idx="7">
                  <c:v>1431688.62</c:v>
                </c:pt>
                <c:pt idx="8">
                  <c:v>1297243.345</c:v>
                </c:pt>
                <c:pt idx="9">
                  <c:v>1086613.217</c:v>
                </c:pt>
                <c:pt idx="10">
                  <c:v>918730.463</c:v>
                </c:pt>
                <c:pt idx="11">
                  <c:v>995926.522</c:v>
                </c:pt>
              </c:numCache>
            </c:numRef>
          </c:val>
          <c:smooth val="0"/>
        </c:ser>
        <c:ser>
          <c:idx val="3"/>
          <c:order val="2"/>
          <c:tx>
            <c:v>LFS15 BACKCAST</c:v>
          </c:tx>
          <c:spPr>
            <a:ln w="50800">
              <a:solidFill>
                <a:srgbClr val="33CC33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val>
            <c:numRef>
              <c:f>'2016 w Nov Actuals'!$J$12:$J$22</c:f>
              <c:numCache>
                <c:formatCode>#,##0</c:formatCode>
                <c:ptCount val="11"/>
                <c:pt idx="0">
                  <c:v>1196193.3035</c:v>
                </c:pt>
                <c:pt idx="1">
                  <c:v>1020138.3567</c:v>
                </c:pt>
                <c:pt idx="2">
                  <c:v>993765.70257</c:v>
                </c:pt>
                <c:pt idx="3">
                  <c:v>1006899.53126</c:v>
                </c:pt>
                <c:pt idx="4">
                  <c:v>1206466.0313</c:v>
                </c:pt>
                <c:pt idx="5">
                  <c:v>1372663.6908</c:v>
                </c:pt>
                <c:pt idx="6">
                  <c:v>1475932.0011</c:v>
                </c:pt>
                <c:pt idx="7">
                  <c:v>1420994.1164</c:v>
                </c:pt>
                <c:pt idx="8">
                  <c:v>1296280.8139</c:v>
                </c:pt>
                <c:pt idx="9">
                  <c:v>1100532.9135</c:v>
                </c:pt>
                <c:pt idx="10">
                  <c:v>948369.51225</c:v>
                </c:pt>
              </c:numCache>
            </c:numRef>
          </c:val>
          <c:smooth val="0"/>
        </c:ser>
        <c:ser>
          <c:idx val="2"/>
          <c:order val="3"/>
          <c:tx>
            <c:v>LFS16 BACKCAST</c:v>
          </c:tx>
          <c:spPr>
            <a:ln w="50800">
              <a:solidFill>
                <a:srgbClr val="FF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val>
            <c:numRef>
              <c:f>'2016 w Nov Actuals'!$N$12:$N$22</c:f>
              <c:numCache>
                <c:formatCode>#,##0</c:formatCode>
                <c:ptCount val="11"/>
                <c:pt idx="0">
                  <c:v>1181162.657</c:v>
                </c:pt>
                <c:pt idx="1">
                  <c:v>1011573.289</c:v>
                </c:pt>
                <c:pt idx="2">
                  <c:v>997205.783</c:v>
                </c:pt>
                <c:pt idx="3">
                  <c:v>1008255.049</c:v>
                </c:pt>
                <c:pt idx="4">
                  <c:v>1199327.376</c:v>
                </c:pt>
                <c:pt idx="5">
                  <c:v>1370579.647</c:v>
                </c:pt>
                <c:pt idx="6">
                  <c:v>1495359.051</c:v>
                </c:pt>
                <c:pt idx="7">
                  <c:v>1427066.372</c:v>
                </c:pt>
                <c:pt idx="8">
                  <c:v>1296203.385</c:v>
                </c:pt>
                <c:pt idx="9">
                  <c:v>1096728.126</c:v>
                </c:pt>
                <c:pt idx="10">
                  <c:v>939923.614</c:v>
                </c:pt>
              </c:numCache>
            </c:numRef>
          </c:val>
          <c:smooth val="0"/>
        </c:ser>
        <c:marker val="1"/>
        <c:axId val="48780786"/>
        <c:axId val="53855172"/>
      </c:lineChart>
      <c:catAx>
        <c:axId val="48780786"/>
        <c:scaling>
          <c:orientation val="minMax"/>
        </c:scaling>
        <c:delete val="0"/>
        <c:axPos val="b"/>
        <c:numFmt formatCode="[$-409]mmmm\-yy;@" sourceLinked="0"/>
        <c:majorTickMark val="none"/>
        <c:minorTickMark val="none"/>
        <c:tickLblPos val="nextTo"/>
        <c:txPr>
          <a:bodyPr vert="horz" rot="0"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53855172"/>
        <c:crosses val="autoZero"/>
        <c:auto val="1"/>
        <c:lblOffset val="100"/>
        <c:tickLblSkip val="1"/>
        <c:noMultiLvlLbl val="0"/>
      </c:catAx>
      <c:valAx>
        <c:axId val="53855172"/>
        <c:scaling>
          <c:orientation val="minMax"/>
          <c:max val="1550000"/>
          <c:min val="800000"/>
        </c:scaling>
        <c:delete val="0"/>
        <c:axPos val="l"/>
        <c:majorGridlines>
          <c:spPr>
            <a:ln w="19050">
              <a:solidFill>
                <a:srgbClr val="FFFFFF">
                  <a:lumMod val="85000"/>
                </a:srgbClr>
              </a:solidFill>
            </a:ln>
          </c:spPr>
        </c:majorGridlines>
        <c:numFmt formatCode="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48780786"/>
        <c:crosses val="autoZero"/>
        <c:crossBetween val="between"/>
        <c:dispUnits>
          <c:builtInUnit val="thousands"/>
        </c:dispUnits>
      </c:valAx>
      <c:spPr>
        <a:ln>
          <a:noFill/>
        </a:ln>
      </c:spPr>
    </c:plotArea>
    <c:legend>
      <c:legendPos val="b"/>
      <c:legendEntry>
        <c:idx val="0"/>
        <c:txPr>
          <a:bodyPr vert="horz" rot="0"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egendEntry>
        <c:idx val="1"/>
        <c:txPr>
          <a:bodyPr vert="horz" rot="0"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ayout>
        <c:manualLayout>
          <c:xMode val="edge"/>
          <c:yMode val="edge"/>
          <c:x val="0.4865"/>
          <c:y val="0.046"/>
          <c:w val="0.36525"/>
          <c:h val="0.2365"/>
        </c:manualLayout>
      </c:layout>
      <c:overlay val="0"/>
      <c:txPr>
        <a:bodyPr vert="horz" rot="0"/>
        <a:lstStyle/>
        <a:p>
          <a:pPr>
            <a:defRPr lang="en-US" sz="18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txPr>
    <a:bodyPr vert="horz" rot="0"/>
    <a:lstStyle/>
    <a:p>
      <a:pPr>
        <a:defRPr lang="en-US" u="none" baseline="0">
          <a:latin typeface="Arial"/>
          <a:ea typeface="Arial"/>
          <a:cs typeface="Arial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sz="5400" b="0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rPr>
              <a:t>Demand</a:t>
            </a:r>
          </a:p>
        </c:rich>
      </c:tx>
      <c:layout>
        <c:manualLayout>
          <c:xMode val="edge"/>
          <c:yMode val="edge"/>
          <c:x val="0.03875"/>
          <c:y val="0.06525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265"/>
          <c:y val="0.2695"/>
          <c:w val="0.8545"/>
          <c:h val="0.54825"/>
        </c:manualLayout>
      </c:layout>
      <c:lineChart>
        <c:grouping val="standard"/>
        <c:varyColors val="0"/>
        <c:ser>
          <c:idx val="1"/>
          <c:order val="0"/>
          <c:tx>
            <c:v>2016 BUDGET</c:v>
          </c:tx>
          <c:spPr>
            <a:ln w="63500">
              <a:solidFill>
                <a:srgbClr val="000000">
                  <a:lumMod val="65000"/>
                  <a:lumOff val="35000"/>
                </a:srgbClr>
              </a:solidFill>
            </a:ln>
          </c:spPr>
          <c:marker>
            <c:symbol val="none"/>
          </c:marker>
          <c:dPt>
            <c:idx val="0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1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2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3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Pt>
            <c:idx val="4"/>
            <c:spPr>
              <a:ln w="63500">
                <a:solidFill>
                  <a:srgbClr val="000000">
                    <a:lumMod val="65000"/>
                    <a:lumOff val="35000"/>
                  </a:srgbClr>
                </a:solidFill>
              </a:ln>
            </c:spPr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'[1]Data'!$C$30:$C$41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'2016 w Nov Actuals'!$D$12:$D$23</c:f>
              <c:numCache>
                <c:formatCode>#,##0</c:formatCode>
                <c:ptCount val="12"/>
                <c:pt idx="0">
                  <c:v>3361.37506737578</c:v>
                </c:pt>
                <c:pt idx="1">
                  <c:v>2841.15886808706</c:v>
                </c:pt>
                <c:pt idx="2">
                  <c:v>2388.25828597549</c:v>
                </c:pt>
                <c:pt idx="3">
                  <c:v>2262.44204305673</c:v>
                </c:pt>
                <c:pt idx="4">
                  <c:v>2589.09857331717</c:v>
                </c:pt>
                <c:pt idx="5">
                  <c:v>2752.27361183711</c:v>
                </c:pt>
                <c:pt idx="6">
                  <c:v>2871.1705585947</c:v>
                </c:pt>
                <c:pt idx="7">
                  <c:v>2948.53054304642</c:v>
                </c:pt>
                <c:pt idx="8">
                  <c:v>2724.57635150947</c:v>
                </c:pt>
                <c:pt idx="9">
                  <c:v>2442.76888272197</c:v>
                </c:pt>
                <c:pt idx="10">
                  <c:v>2439.40465157476</c:v>
                </c:pt>
                <c:pt idx="11">
                  <c:v>2651.59124366116</c:v>
                </c:pt>
              </c:numCache>
            </c:numRef>
          </c:val>
          <c:smooth val="0"/>
        </c:ser>
        <c:ser>
          <c:idx val="0"/>
          <c:order val="1"/>
          <c:tx>
            <c:v>2016 ACTUAL</c:v>
          </c:tx>
          <c:spPr>
            <a:ln w="50800">
              <a:solidFill>
                <a:srgbClr val="0000FF">
                  <a:alpha val="70000"/>
                </a:srgbClr>
              </a:solidFill>
            </a:ln>
          </c:spPr>
          <c:marker>
            <c:symbol val="circle"/>
            <c:size val="15"/>
            <c:spPr>
              <a:solidFill>
                <a:srgbClr val="0000CC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'[1]Data'!$C$30:$C$41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'2016 w Nov Actuals'!$F$12:$F$23</c:f>
              <c:numCache>
                <c:formatCode>#,##0</c:formatCode>
                <c:ptCount val="12"/>
                <c:pt idx="0">
                  <c:v>3163.95</c:v>
                </c:pt>
                <c:pt idx="1">
                  <c:v>2970.734</c:v>
                </c:pt>
                <c:pt idx="2">
                  <c:v>2049.595</c:v>
                </c:pt>
                <c:pt idx="3">
                  <c:v>2523.953</c:v>
                </c:pt>
                <c:pt idx="4">
                  <c:v>2641.5</c:v>
                </c:pt>
                <c:pt idx="5">
                  <c:v>2966.3</c:v>
                </c:pt>
                <c:pt idx="6">
                  <c:v>3052.773</c:v>
                </c:pt>
                <c:pt idx="7">
                  <c:v>2995.838</c:v>
                </c:pt>
                <c:pt idx="8">
                  <c:v>2841.308</c:v>
                </c:pt>
                <c:pt idx="9">
                  <c:v>2530.213</c:v>
                </c:pt>
                <c:pt idx="10">
                  <c:v>2104.961</c:v>
                </c:pt>
                <c:pt idx="11">
                  <c:v>2290.955</c:v>
                </c:pt>
              </c:numCache>
            </c:numRef>
          </c:val>
          <c:smooth val="0"/>
        </c:ser>
        <c:ser>
          <c:idx val="3"/>
          <c:order val="2"/>
          <c:tx>
            <c:v>LFS15 BACKCAST</c:v>
          </c:tx>
          <c:spPr>
            <a:ln w="50800">
              <a:solidFill>
                <a:srgbClr val="33CC33">
                  <a:alpha val="69000"/>
                </a:srgbClr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val>
            <c:numRef>
              <c:f>'Demand LFS16 SECI Data'!$G$111:$G$121</c:f>
              <c:numCache>
                <c:formatCode>#,##0</c:formatCode>
                <c:ptCount val="11"/>
                <c:pt idx="0">
                  <c:v>3027.66598706593</c:v>
                </c:pt>
                <c:pt idx="1">
                  <c:v>3142.10186215863</c:v>
                </c:pt>
                <c:pt idx="2">
                  <c:v>2124.7625337191</c:v>
                </c:pt>
                <c:pt idx="3">
                  <c:v>2497.56953615903</c:v>
                </c:pt>
                <c:pt idx="4">
                  <c:v>2605.17986032237</c:v>
                </c:pt>
                <c:pt idx="5">
                  <c:v>2914.64616570241</c:v>
                </c:pt>
                <c:pt idx="6">
                  <c:v>2987.45928785082</c:v>
                </c:pt>
                <c:pt idx="7">
                  <c:v>2976.08493131989</c:v>
                </c:pt>
                <c:pt idx="8">
                  <c:v>2820.41363645691</c:v>
                </c:pt>
                <c:pt idx="9">
                  <c:v>2539.53724491523</c:v>
                </c:pt>
                <c:pt idx="10">
                  <c:v>2279.42112496328</c:v>
                </c:pt>
              </c:numCache>
            </c:numRef>
          </c:val>
          <c:smooth val="0"/>
        </c:ser>
        <c:ser>
          <c:idx val="2"/>
          <c:order val="3"/>
          <c:tx>
            <c:v>LFS16 BACKCAST</c:v>
          </c:tx>
          <c:spPr>
            <a:ln w="50800">
              <a:solidFill>
                <a:srgbClr val="FF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val>
            <c:numRef>
              <c:f>'Demand LFS16 SECI Data'!$J$111:$J$121</c:f>
              <c:numCache>
                <c:formatCode>#,##0</c:formatCode>
                <c:ptCount val="11"/>
                <c:pt idx="0">
                  <c:v>3209.42256625468</c:v>
                </c:pt>
                <c:pt idx="1">
                  <c:v>3039.37161060346</c:v>
                </c:pt>
                <c:pt idx="2">
                  <c:v>2118.69314799283</c:v>
                </c:pt>
                <c:pt idx="3">
                  <c:v>2545.67070474867</c:v>
                </c:pt>
                <c:pt idx="4">
                  <c:v>2645.50001566192</c:v>
                </c:pt>
                <c:pt idx="5">
                  <c:v>2951.18965465221</c:v>
                </c:pt>
                <c:pt idx="6">
                  <c:v>3054.50849546881</c:v>
                </c:pt>
                <c:pt idx="7">
                  <c:v>3003.61606589593</c:v>
                </c:pt>
                <c:pt idx="8">
                  <c:v>2862.49103469774</c:v>
                </c:pt>
                <c:pt idx="9">
                  <c:v>2576.12287892943</c:v>
                </c:pt>
                <c:pt idx="10">
                  <c:v>2217.60024666158</c:v>
                </c:pt>
              </c:numCache>
            </c:numRef>
          </c:val>
          <c:smooth val="0"/>
        </c:ser>
        <c:marker val="1"/>
        <c:axId val="60578427"/>
        <c:axId val="687568"/>
      </c:lineChart>
      <c:catAx>
        <c:axId val="60578427"/>
        <c:scaling>
          <c:orientation val="minMax"/>
        </c:scaling>
        <c:delete val="0"/>
        <c:axPos val="b"/>
        <c:numFmt formatCode="[$-409]mmmm\-yy;@" sourceLinked="0"/>
        <c:majorTickMark val="none"/>
        <c:minorTickMark val="none"/>
        <c:tickLblPos val="nextTo"/>
        <c:txPr>
          <a:bodyPr vert="horz" rot="0"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687568"/>
        <c:crosses val="autoZero"/>
        <c:auto val="1"/>
        <c:lblOffset val="100"/>
        <c:tickLblSkip val="1"/>
        <c:noMultiLvlLbl val="0"/>
      </c:catAx>
      <c:valAx>
        <c:axId val="687568"/>
        <c:scaling>
          <c:orientation val="minMax"/>
          <c:max val="3400"/>
          <c:min val="2000"/>
        </c:scaling>
        <c:delete val="0"/>
        <c:axPos val="l"/>
        <c:majorGridlines>
          <c:spPr>
            <a:ln w="19050">
              <a:solidFill>
                <a:srgbClr val="FFFFFF">
                  <a:lumMod val="85000"/>
                </a:srgbClr>
              </a:solidFill>
            </a:ln>
          </c:spPr>
        </c:majorGridlines>
        <c:numFmt formatCode="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lang="en-US" sz="2000" b="1" u="none" baseline="0">
                <a:solidFill>
                  <a:schemeClr val="tx1">
                    <a:lumMod val="50000"/>
                    <a:lumOff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  <c:crossAx val="60578427"/>
        <c:crosses val="autoZero"/>
        <c:crossBetween val="between"/>
      </c:valAx>
      <c:spPr>
        <a:ln>
          <a:noFill/>
        </a:ln>
      </c:spPr>
    </c:plotArea>
    <c:legend>
      <c:legendPos val="b"/>
      <c:legendEntry>
        <c:idx val="0"/>
        <c:txPr>
          <a:bodyPr vert="horz" rot="0"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egendEntry>
        <c:idx val="1"/>
        <c:txPr>
          <a:bodyPr vert="horz" rot="0"/>
          <a:lstStyle/>
          <a:p>
            <a:pPr>
              <a:defRPr lang="en-US" sz="1800" b="1" u="none" baseline="0">
                <a:solidFill>
                  <a:schemeClr val="bg1">
                    <a:lumMod val="50000"/>
                  </a:schemeClr>
                </a:solidFill>
                <a:latin typeface="Arial"/>
                <a:ea typeface="Arial"/>
                <a:cs typeface="Arial"/>
              </a:defRPr>
            </a:pPr>
          </a:p>
        </c:txPr>
      </c:legendEntry>
      <c:layout>
        <c:manualLayout>
          <c:xMode val="edge"/>
          <c:yMode val="edge"/>
          <c:x val="0.33275"/>
          <c:y val="0.02175"/>
          <c:w val="0.35325"/>
          <c:h val="0.22775"/>
        </c:manualLayout>
      </c:layout>
      <c:overlay val="0"/>
      <c:txPr>
        <a:bodyPr vert="horz" rot="0"/>
        <a:lstStyle/>
        <a:p>
          <a:pPr>
            <a:defRPr lang="en-US" sz="1800" b="1" u="none" baseline="0">
              <a:solidFill>
                <a:schemeClr val="bg1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ln>
      <a:noFill/>
    </a:ln>
  </c:spPr>
  <c:txPr>
    <a:bodyPr vert="horz" rot="0"/>
    <a:lstStyle/>
    <a:p>
      <a:pPr>
        <a:defRPr lang="en-US" u="none" baseline="0">
          <a:latin typeface="Arial"/>
          <a:ea typeface="Arial"/>
          <a:cs typeface="Arial"/>
        </a:defRPr>
      </a:pPr>
    </a:p>
  </c:txPr>
  <c:userShapes r:id="rId1"/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2.bin" /></Relationships>
</file>

<file path=xl/chart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4.bin" 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workbookViewId="0"/>
  </sheetViews>
  <pageMargins left="0.7" right="0.7" top="0.75" bottom="0.75" header="0.3" footer="0.3"/>
  <pageSetup orientation="landscape" r:id="rId2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9" tint="-0.24997"/>
  </sheetPr>
  <sheetViews>
    <sheetView tabSelected="1" workbookViewId="0"/>
  </sheetViews>
  <pageMargins left="0.7" right="0.7" top="0.75" bottom="0.75" header="0.3" footer="0.3"/>
  <pageSetup orientation="landscape" r:id="rId2"/>
  <headerFooter alignWithMargins="0"/>
  <drawing r:id="rId1"/>
</chartsheet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251460</xdr:colOff>
      <xdr:row>0</xdr:row>
      <xdr:rowOff>152400</xdr:rowOff>
    </xdr:from>
    <xdr:ext cx="3078480" cy="784860"/>
    <xdr:sp macro="">
      <xdr:nvSpPr>
        <xdr:cNvPr id="2" name="TextBox 1"/>
        <xdr:cNvSpPr txBox="1"/>
      </xdr:nvSpPr>
      <xdr:spPr>
        <a:xfrm>
          <a:off x="251460" y="152400"/>
          <a:ext cx="3078480" cy="78486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Docket Nos. 20170266 &amp; 20170267</a:t>
          </a:r>
        </a:p>
        <a:p>
          <a:r>
            <a:rPr lang="en-US" sz="1100"/>
            <a:t>Work Papers for 2015, 2016, 2017 Ex Post Analysis</a:t>
          </a:r>
        </a:p>
        <a:p>
          <a:r>
            <a:rPr lang="en-US" sz="1100"/>
            <a:t>Wood Depo. Exh. 4</a:t>
          </a:r>
        </a:p>
        <a:p>
          <a:r>
            <a:rPr lang="en-US" sz="1100"/>
            <a:t>SECI00012615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</cdr:x>
      <cdr:y>0.21725</cdr:y>
    </cdr:from>
    <cdr:to>
      <cdr:x>0.974</cdr:x>
      <cdr:y>0.2685</cdr:y>
    </cdr:to>
    <cdr:sp macro="">
      <cdr:nvSpPr>
        <cdr:cNvPr id="2" name="TextBox 2"/>
        <cdr:cNvSpPr txBox="1"/>
      </cdr:nvSpPr>
      <cdr:spPr>
        <a:xfrm>
          <a:off x="7551420" y="1363980"/>
          <a:ext cx="876300" cy="320040"/>
        </a:xfrm>
        <a:prstGeom prst="rect"/>
        <a:noFill/>
        <a:ln w="9525" cmpd="sng">
          <a:noFill/>
        </a:ln>
      </cdr:spPr>
      <c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0" u="none">
              <a:solidFill>
                <a:schemeClr val="bg1">
                  <a:lumMod val="50000"/>
                </a:schemeClr>
              </a:solidFill>
            </a:rPr>
            <a:t>(GWh)</a:t>
          </a:r>
        </a:p>
      </cdr:txBody>
    </cdr:sp>
  </cdr:relSizeAnchor>
  <cdr:relSizeAnchor xmlns:cdr="http://schemas.openxmlformats.org/drawingml/2006/chartDrawing">
    <cdr:from>
      <cdr:x>0.00925</cdr:x>
      <cdr:y>0.90125</cdr:y>
    </cdr:from>
    <cdr:to>
      <cdr:x>0.99975</cdr:x>
      <cdr:y>0.9945</cdr:y>
    </cdr:to>
    <cdr:sp macro="">
      <cdr:nvSpPr>
        <cdr:cNvPr id="3" name="TextBox 1"/>
        <cdr:cNvSpPr txBox="1"/>
      </cdr:nvSpPr>
      <cdr:spPr>
        <a:xfrm>
          <a:off x="76200" y="5654040"/>
          <a:ext cx="8572500" cy="586740"/>
        </a:xfrm>
        <a:prstGeom prst="rect"/>
        <a:ln>
          <a:noFill/>
        </a:ln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</cdr:x>
      <cdr:y>0.8865</cdr:y>
    </cdr:from>
    <cdr:to>
      <cdr:x>0.9875</cdr:x>
      <cdr:y>0.993</cdr:y>
    </cdr:to>
    <cdr:sp macro="">
      <cdr:nvSpPr>
        <cdr:cNvPr id="4" name="TextBox 3"/>
        <cdr:cNvSpPr txBox="1"/>
      </cdr:nvSpPr>
      <cdr:spPr>
        <a:xfrm>
          <a:off x="0" y="5562600"/>
          <a:ext cx="8549640" cy="670560"/>
        </a:xfrm>
        <a:prstGeom prst="rect"/>
        <a:ln>
          <a:noFill/>
        </a:ln>
      </cdr:spPr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en-US" sz="1000" b="1" i="0"/>
            <a:t>ENERGY:</a:t>
          </a:r>
          <a:r>
            <a:rPr lang="en-US" sz="1000" i="1"/>
            <a:t> </a:t>
          </a:r>
          <a:r>
            <a:rPr lang="en-US" sz="1000" i="0"/>
            <a:t>SECI-8</a:t>
          </a:r>
          <a:r>
            <a:rPr lang="en-US" sz="1000" i="0" baseline="0"/>
            <a:t> Billing (Metered Sales to Members </a:t>
          </a:r>
          <a:r>
            <a:rPr lang="en-US" sz="1000" i="0"/>
            <a:t>Net of SEPA Net of INT-2).</a:t>
          </a:r>
        </a:p>
        <a:p xmlns:a="http://schemas.openxmlformats.org/drawingml/2006/main">
          <a:r>
            <a:rPr lang="en-US" sz="1000" b="1" i="0"/>
            <a:t>*2015 BACKCAST:</a:t>
          </a:r>
          <a:r>
            <a:rPr lang="en-US" sz="1000" i="0" baseline="0"/>
            <a:t> Actual weather through November 2016. Economy and population forecasts from Spring 2015 vintage. Actual load data through Dec. 2014.</a:t>
          </a:r>
        </a:p>
        <a:p xmlns:a="http://schemas.openxmlformats.org/drawingml/2006/main">
          <a:r>
            <a:rPr lang="en-US" sz="1000" b="1" i="0">
              <a:effectLst/>
              <a:latin typeface="+mn-lt"/>
              <a:ea typeface="+mn-ea"/>
              <a:cs typeface="+mn-cs"/>
            </a:rPr>
            <a:t>**2016 BACKCAST:</a:t>
          </a:r>
          <a:r>
            <a:rPr lang="en-US" sz="1000" i="0" baseline="0">
              <a:effectLst/>
              <a:latin typeface="+mn-lt"/>
              <a:ea typeface="+mn-ea"/>
              <a:cs typeface="+mn-cs"/>
            </a:rPr>
            <a:t> All explainatory variables, including load, up-to-date through November 2016. Lastest UF BEBR population forecast vintage as of Jan. 2016.   </a:t>
          </a:r>
          <a:r>
            <a:rPr lang="en-US" sz="1000" i="0" baseline="0"/>
            <a:t> </a:t>
          </a:r>
          <a:endParaRPr lang="en-US" sz="1000" i="0"/>
        </a:p>
      </cdr:txBody>
    </cdr:sp>
  </cdr:relSizeAnchor>
  <cdr:relSizeAnchor xmlns:cdr="http://schemas.openxmlformats.org/drawingml/2006/chartDrawing">
    <cdr:from>
      <cdr:x>0.76825</cdr:x>
      <cdr:y>0.04125</cdr:y>
    </cdr:from>
    <cdr:to>
      <cdr:x>0.87375</cdr:x>
      <cdr:y>0.18675</cdr:y>
    </cdr:to>
    <cdr:sp macro="">
      <cdr:nvSpPr>
        <cdr:cNvPr id="5" name="TextBox 4"/>
        <cdr:cNvSpPr txBox="1"/>
      </cdr:nvSpPr>
      <cdr:spPr>
        <a:xfrm>
          <a:off x="6644640" y="251460"/>
          <a:ext cx="914400" cy="91440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700" baseline="0"/>
            <a:t>Docket Nos. 20170266 &amp; 20170267</a:t>
          </a:r>
        </a:p>
        <a:p xmlns:a="http://schemas.openxmlformats.org/drawingml/2006/main">
          <a:r>
            <a:rPr lang="en-US" sz="700" baseline="0"/>
            <a:t>Work Papers for 2015, 2016, 2017 Ex Post Analysis</a:t>
          </a:r>
        </a:p>
        <a:p xmlns:a="http://schemas.openxmlformats.org/drawingml/2006/main">
          <a:r>
            <a:rPr lang="en-US" sz="700" baseline="0"/>
            <a:t>Wood Depo. Exh. 4</a:t>
          </a:r>
        </a:p>
        <a:p xmlns:a="http://schemas.openxmlformats.org/drawingml/2006/main">
          <a:r>
            <a:rPr lang="en-US" sz="700" baseline="0"/>
            <a:t>SECI00012616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56320" cy="6278880"/>
    <xdr:graphicFrame macro="">
      <xdr:nvGraphicFramePr>
        <xdr:cNvPr id="2" name="Chart 1"/>
        <xdr:cNvGraphicFramePr/>
      </xdr:nvGraphicFramePr>
      <xdr:xfrm>
        <a:off x="0" y="0"/>
        <a:ext cx="8656320" cy="627888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76200</xdr:colOff>
      <xdr:row>0</xdr:row>
      <xdr:rowOff>68580</xdr:rowOff>
    </xdr:from>
    <xdr:ext cx="3078480" cy="784860"/>
    <xdr:sp macro="">
      <xdr:nvSpPr>
        <xdr:cNvPr id="2" name="TextBox 1"/>
        <xdr:cNvSpPr txBox="1"/>
      </xdr:nvSpPr>
      <xdr:spPr>
        <a:xfrm>
          <a:off x="76200" y="68580"/>
          <a:ext cx="3078480" cy="784860"/>
        </a:xfrm>
        <a:prstGeom prst="rect"/>
        <a:noFill/>
        <a:ln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Docket Nos. 20170266 &amp; 20170267</a:t>
          </a:r>
        </a:p>
        <a:p>
          <a:r>
            <a:rPr lang="en-US" sz="1100"/>
            <a:t>Work Papers for 2015, 2016, 2017 Ex Post Analysis</a:t>
          </a:r>
        </a:p>
        <a:p>
          <a:r>
            <a:rPr lang="en-US" sz="1100"/>
            <a:t>Wood Depo. Exh. 4</a:t>
          </a:r>
        </a:p>
        <a:p>
          <a:r>
            <a:rPr lang="en-US" sz="1100"/>
            <a:t>SECI00012617</a:t>
          </a:r>
        </a:p>
      </xdr:txBody>
    </xdr:sp>
    <xdr:clientData/>
  </xdr:oneCellAnchor>
</xdr:wsDr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0.89875</cdr:x>
      <cdr:y>0.191</cdr:y>
    </cdr:from>
    <cdr:to>
      <cdr:x>0.99975</cdr:x>
      <cdr:y>0.24225</cdr:y>
    </cdr:to>
    <cdr:sp macro="">
      <cdr:nvSpPr>
        <cdr:cNvPr id="2" name="TextBox 2"/>
        <cdr:cNvSpPr txBox="1"/>
      </cdr:nvSpPr>
      <cdr:spPr>
        <a:xfrm>
          <a:off x="7772400" y="1196340"/>
          <a:ext cx="876300" cy="320040"/>
        </a:xfrm>
        <a:prstGeom prst="rect"/>
        <a:noFill/>
        <a:ln w="9525" cmpd="sng">
          <a:noFill/>
        </a:ln>
      </cdr:spPr>
      <c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0" u="none">
              <a:solidFill>
                <a:schemeClr val="bg1">
                  <a:lumMod val="50000"/>
                </a:schemeClr>
              </a:solidFill>
            </a:rPr>
            <a:t>(MW)</a:t>
          </a:r>
        </a:p>
      </cdr:txBody>
    </cdr:sp>
  </cdr:relSizeAnchor>
  <cdr:relSizeAnchor xmlns:cdr="http://schemas.openxmlformats.org/drawingml/2006/chartDrawing">
    <cdr:from>
      <cdr:x>0.00925</cdr:x>
      <cdr:y>0.90125</cdr:y>
    </cdr:from>
    <cdr:to>
      <cdr:x>0.99975</cdr:x>
      <cdr:y>0.9945</cdr:y>
    </cdr:to>
    <cdr:sp macro="">
      <cdr:nvSpPr>
        <cdr:cNvPr id="3" name="TextBox 1"/>
        <cdr:cNvSpPr txBox="1"/>
      </cdr:nvSpPr>
      <cdr:spPr>
        <a:xfrm>
          <a:off x="76200" y="5654040"/>
          <a:ext cx="8572500" cy="586740"/>
        </a:xfrm>
        <a:prstGeom prst="rect"/>
        <a:ln>
          <a:noFill/>
        </a:ln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000"/>
        </a:p>
      </cdr:txBody>
    </cdr:sp>
  </cdr:relSizeAnchor>
  <cdr:relSizeAnchor xmlns:cdr="http://schemas.openxmlformats.org/drawingml/2006/chartDrawing">
    <cdr:from>
      <cdr:x>0</cdr:x>
      <cdr:y>0.8985</cdr:y>
    </cdr:from>
    <cdr:to>
      <cdr:x>0.9875</cdr:x>
      <cdr:y>0.99325</cdr:y>
    </cdr:to>
    <cdr:sp macro="">
      <cdr:nvSpPr>
        <cdr:cNvPr id="4" name="TextBox 3"/>
        <cdr:cNvSpPr txBox="1"/>
      </cdr:nvSpPr>
      <cdr:spPr>
        <a:xfrm>
          <a:off x="0" y="5638800"/>
          <a:ext cx="8549640" cy="594360"/>
        </a:xfrm>
        <a:prstGeom prst="rect"/>
        <a:ln>
          <a:noFill/>
        </a:ln>
      </cdr:spPr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en-US" sz="1000" b="1" i="0"/>
            <a:t>Demand:</a:t>
          </a:r>
          <a:r>
            <a:rPr lang="en-US" sz="1000" i="1"/>
            <a:t> </a:t>
          </a:r>
          <a:r>
            <a:rPr lang="en-US" sz="1000" i="0"/>
            <a:t>SECI-8</a:t>
          </a:r>
          <a:r>
            <a:rPr lang="en-US" sz="1000" i="0" baseline="0"/>
            <a:t> Billing (Metered Sales to Members </a:t>
          </a:r>
          <a:r>
            <a:rPr lang="en-US" sz="1000" i="0"/>
            <a:t>Net of SEPA Net of INT-2).</a:t>
          </a:r>
        </a:p>
        <a:p xmlns:a="http://schemas.openxmlformats.org/drawingml/2006/main">
          <a:r>
            <a:rPr lang="en-US" sz="1000" b="1" i="0"/>
            <a:t>*2015 BACKCAST:</a:t>
          </a:r>
          <a:r>
            <a:rPr lang="en-US" sz="1000" i="0" baseline="0"/>
            <a:t> Actual weather through November 2016. Economy and population forecasts from Spring 2015 vintage. Actual load data through Dec. 2014.</a:t>
          </a:r>
        </a:p>
        <a:p xmlns:a="http://schemas.openxmlformats.org/drawingml/2006/main">
          <a:r>
            <a:rPr lang="en-US" sz="1000" b="1" i="0">
              <a:effectLst/>
              <a:latin typeface="+mn-lt"/>
              <a:ea typeface="+mn-ea"/>
              <a:cs typeface="+mn-cs"/>
            </a:rPr>
            <a:t>**2016 BACKCAST:</a:t>
          </a:r>
          <a:r>
            <a:rPr lang="en-US" sz="1000" i="0" baseline="0">
              <a:effectLst/>
              <a:latin typeface="+mn-lt"/>
              <a:ea typeface="+mn-ea"/>
              <a:cs typeface="+mn-cs"/>
            </a:rPr>
            <a:t> All explainatory variables, including load, up-to-date through November 2016. Lastest UF BEBR population forecast vintage as of Jan. 2016.   </a:t>
          </a:r>
          <a:r>
            <a:rPr lang="en-US" sz="1000" i="0" baseline="0"/>
            <a:t> </a:t>
          </a:r>
          <a:endParaRPr lang="en-US" sz="1000" i="0"/>
        </a:p>
      </cdr:txBody>
    </cdr:sp>
  </cdr:relSizeAnchor>
  <cdr:relSizeAnchor xmlns:cdr="http://schemas.openxmlformats.org/drawingml/2006/chartDrawing">
    <cdr:from>
      <cdr:x>0.65125</cdr:x>
      <cdr:y>0.04725</cdr:y>
    </cdr:from>
    <cdr:to>
      <cdr:x>0.75675</cdr:x>
      <cdr:y>0.19275</cdr:y>
    </cdr:to>
    <cdr:sp macro="">
      <cdr:nvSpPr>
        <cdr:cNvPr id="5" name="TextBox 4"/>
        <cdr:cNvSpPr txBox="1"/>
      </cdr:nvSpPr>
      <cdr:spPr>
        <a:xfrm>
          <a:off x="5631180" y="289560"/>
          <a:ext cx="914400" cy="914400"/>
        </a:xfrm>
        <a:prstGeom prst="rect"/>
        <a:ln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Docket Nos. 20170266 &amp; 20170267</a:t>
          </a:r>
        </a:p>
        <a:p xmlns:a="http://schemas.openxmlformats.org/drawingml/2006/main">
          <a:r>
            <a:rPr lang="en-US" sz="1100"/>
            <a:t>Work Papers</a:t>
          </a:r>
          <a:r>
            <a:rPr lang="en-US" sz="1100" baseline="0"/>
            <a:t> </a:t>
          </a:r>
          <a:r>
            <a:rPr lang="en-US" sz="1100"/>
            <a:t>for 2015, 2016, 2017 Ex Post Analysis</a:t>
          </a:r>
        </a:p>
        <a:p xmlns:a="http://schemas.openxmlformats.org/drawingml/2006/main">
          <a:r>
            <a:rPr lang="en-US" sz="1100"/>
            <a:t>Wood Depo. Exh. 4</a:t>
          </a:r>
        </a:p>
        <a:p xmlns:a="http://schemas.openxmlformats.org/drawingml/2006/main">
          <a:r>
            <a:rPr lang="en-US" sz="1100"/>
            <a:t>SECI00012618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8656320" cy="6278880"/>
    <xdr:graphicFrame macro="">
      <xdr:nvGraphicFramePr>
        <xdr:cNvPr id="2" name="Chart 1"/>
        <xdr:cNvGraphicFramePr/>
      </xdr:nvGraphicFramePr>
      <xdr:xfrm>
        <a:off x="0" y="0"/>
        <a:ext cx="8656320" cy="627888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LOADFCST\Board%20Report%20Charts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Plots"/>
      <sheetName val="Sheet1"/>
      <sheetName val="Data Table"/>
      <sheetName val="Purchases YTD"/>
      <sheetName val="Peak Demand YTD"/>
      <sheetName val="Sheet1 (2)"/>
      <sheetName val="Sheet4"/>
    </sheetNames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C101"/>
  <sheetViews>
    <sheetView showGridLines="0" zoomScale="60" zoomScaleNormal="60" workbookViewId="0" topLeftCell="A1">
      <selection pane="topLeft" activeCell="A1" sqref="A1"/>
    </sheetView>
  </sheetViews>
  <sheetFormatPr defaultColWidth="8.72727272727273" defaultRowHeight="15.6"/>
  <cols>
    <col min="1" max="1" width="7.36363636363636" style="2" customWidth="1"/>
    <col min="2" max="2" width="16.9090909090909" style="21" customWidth="1"/>
    <col min="3" max="6" width="16.9090909090909" style="23" customWidth="1"/>
    <col min="7" max="7" width="4.90909090909091" style="1" customWidth="1"/>
    <col min="8" max="8" width="5.36363636363636" style="1" bestFit="1" customWidth="1"/>
    <col min="9" max="9" width="19.5454545454545" style="1" customWidth="1"/>
    <col min="10" max="10" width="11.9090909090909" style="1" customWidth="1"/>
    <col min="11" max="11" width="8.90909090909091" style="1" customWidth="1"/>
    <col min="12" max="12" width="9.18181818181818" style="1" customWidth="1"/>
    <col min="13" max="13" width="5" style="1" customWidth="1"/>
    <col min="14" max="14" width="9.90909090909091" bestFit="1" customWidth="1"/>
    <col min="15" max="15" width="11.5454545454545" customWidth="1"/>
    <col min="16" max="16" width="12" bestFit="1" customWidth="1"/>
    <col min="17" max="17" width="12.4545454545455" bestFit="1" customWidth="1"/>
    <col min="18" max="22" width="12.0909090909091" style="136" bestFit="1" customWidth="1"/>
    <col min="23" max="23" width="13" style="136" customWidth="1"/>
    <col min="24" max="24" width="13.8181818181818" style="136" customWidth="1"/>
    <col min="25" max="25" width="13" style="136" customWidth="1"/>
    <col min="26" max="27" width="12.0909090909091" style="136" bestFit="1" customWidth="1"/>
    <col min="28" max="28" width="11.9090909090909" style="136" customWidth="1"/>
    <col min="29" max="29" width="26.3636363636364" style="136" customWidth="1"/>
  </cols>
  <sheetData>
    <row r="1" ht="15.6">
      <c r="A1" s="147"/>
    </row>
    <row r="2" ht="15.6"/>
    <row r="3" ht="15.6"/>
    <row r="4" ht="15.6"/>
    <row r="5" ht="16.2" thickBot="1"/>
    <row r="6" spans="2:13" ht="23.25" customHeight="1">
      <c r="B6" s="123"/>
      <c r="C6" s="148" t="s">
        <v>11</v>
      </c>
      <c r="D6" s="149"/>
      <c r="E6" s="156" t="s">
        <v>12</v>
      </c>
      <c r="F6" s="157"/>
      <c r="G6" s="5"/>
      <c r="H6" s="5"/>
      <c r="I6" s="5"/>
      <c r="J6" s="5"/>
      <c r="K6" s="5"/>
      <c r="L6" s="5"/>
      <c r="M6" s="5"/>
    </row>
    <row r="7" spans="2:13" ht="15.75" customHeight="1">
      <c r="B7" s="124"/>
      <c r="C7" s="150"/>
      <c r="D7" s="151"/>
      <c r="E7" s="158"/>
      <c r="F7" s="159"/>
      <c r="G7" s="6"/>
      <c r="H7" s="6"/>
      <c r="I7" s="6"/>
      <c r="J7" s="6"/>
      <c r="K7" s="6"/>
      <c r="L7" s="6"/>
      <c r="M7" s="6"/>
    </row>
    <row r="8" spans="2:13" ht="15.75" customHeight="1">
      <c r="B8" s="124"/>
      <c r="C8" s="152"/>
      <c r="D8" s="153"/>
      <c r="E8" s="160"/>
      <c r="F8" s="161"/>
      <c r="G8" s="6"/>
      <c r="H8" s="6" t="s">
        <v>56</v>
      </c>
      <c r="I8" s="6"/>
      <c r="J8" s="6"/>
      <c r="K8" s="6"/>
      <c r="L8" s="6"/>
      <c r="M8" s="6"/>
    </row>
    <row r="9" spans="2:13" ht="48.75" customHeight="1">
      <c r="B9" s="124"/>
      <c r="C9" s="7" t="s">
        <v>13</v>
      </c>
      <c r="D9" s="8" t="s">
        <v>14</v>
      </c>
      <c r="E9" s="162" t="s">
        <v>15</v>
      </c>
      <c r="F9" s="164" t="s">
        <v>16</v>
      </c>
      <c r="G9" s="6"/>
      <c r="H9" s="6"/>
      <c r="I9" s="6"/>
      <c r="J9" s="6"/>
      <c r="K9" s="6"/>
      <c r="L9" s="6"/>
      <c r="M9" s="6"/>
    </row>
    <row r="10" spans="2:16" ht="15.6">
      <c r="B10" s="124" t="s">
        <v>17</v>
      </c>
      <c r="C10" s="7" t="s">
        <v>18</v>
      </c>
      <c r="D10" s="9" t="s">
        <v>19</v>
      </c>
      <c r="E10" s="163"/>
      <c r="F10" s="165"/>
      <c r="G10" s="6"/>
      <c r="H10" s="6"/>
      <c r="I10" s="70" t="s">
        <v>60</v>
      </c>
      <c r="J10" s="154" t="s">
        <v>59</v>
      </c>
      <c r="K10" s="154"/>
      <c r="L10" s="154"/>
      <c r="M10" s="70"/>
      <c r="N10" s="155" t="s">
        <v>58</v>
      </c>
      <c r="O10" s="155"/>
      <c r="P10" s="155"/>
    </row>
    <row r="11" spans="2:13" ht="15.6">
      <c r="B11" s="124" t="s">
        <v>20</v>
      </c>
      <c r="C11" s="10" t="s">
        <v>20</v>
      </c>
      <c r="D11" s="11" t="s">
        <v>20</v>
      </c>
      <c r="E11" s="12" t="s">
        <v>20</v>
      </c>
      <c r="F11" s="132" t="s">
        <v>20</v>
      </c>
      <c r="G11" s="5"/>
      <c r="H11" s="5"/>
      <c r="I11" s="34"/>
      <c r="K11" s="61"/>
      <c r="L11" s="61"/>
      <c r="M11" s="61"/>
    </row>
    <row r="12" spans="1:17" ht="15.75" customHeight="1">
      <c r="A12" s="48"/>
      <c r="B12" s="125" t="s">
        <v>21</v>
      </c>
      <c r="C12" s="15">
        <v>1113792.7250000001</v>
      </c>
      <c r="D12" s="16">
        <v>3361.3750673757781</v>
      </c>
      <c r="E12" s="133">
        <v>1142437.4370000002</v>
      </c>
      <c r="F12" s="129">
        <v>3163.95</v>
      </c>
      <c r="G12" s="37"/>
      <c r="H12" s="37" t="s">
        <v>2</v>
      </c>
      <c r="I12" s="71">
        <f t="shared" si="0" ref="I12:I22">E12</f>
        <v>1142437.4370000002</v>
      </c>
      <c r="J12" s="60">
        <v>1196193.3034999999</v>
      </c>
      <c r="K12" s="62">
        <f>E12-J12</f>
        <v>-53755.866499999771</v>
      </c>
      <c r="L12" s="63">
        <f t="shared" si="1" ref="L12:L22">K12/E12</f>
        <v>-0.047053663298325339</v>
      </c>
      <c r="M12" s="63"/>
      <c r="N12" s="60">
        <v>1181162.6569999999</v>
      </c>
      <c r="O12" s="62">
        <f>E12-N12</f>
        <v>-38725.219999999739</v>
      </c>
      <c r="P12" s="63">
        <f t="shared" si="2" ref="P12:P22">O12/E12</f>
        <v>-0.033897015929109243</v>
      </c>
      <c r="Q12" s="35"/>
    </row>
    <row r="13" spans="1:28" ht="15.75" customHeight="1">
      <c r="A13" s="48"/>
      <c r="B13" s="124" t="s">
        <v>22</v>
      </c>
      <c r="C13" s="17">
        <v>948058.17200000002</v>
      </c>
      <c r="D13" s="18">
        <v>2841.1588680870582</v>
      </c>
      <c r="E13" s="134">
        <v>1005222.8639999999</v>
      </c>
      <c r="F13" s="130">
        <v>2970.7339999999999</v>
      </c>
      <c r="G13" s="37"/>
      <c r="H13" s="37" t="s">
        <v>3</v>
      </c>
      <c r="I13" s="71">
        <f t="shared" si="0"/>
        <v>1005222.8639999999</v>
      </c>
      <c r="J13" s="60">
        <v>1020138.3567</v>
      </c>
      <c r="K13" s="62">
        <f t="shared" si="3" ref="K13:K22">E13-J13</f>
        <v>-14915.492700000061</v>
      </c>
      <c r="L13" s="63">
        <f t="shared" si="1"/>
        <v>-0.014837995865561671</v>
      </c>
      <c r="M13" s="63"/>
      <c r="N13" s="60">
        <v>1011573.289</v>
      </c>
      <c r="O13" s="62">
        <f t="shared" si="4" ref="O13:O22">E13-N13</f>
        <v>-6350.4250000000466</v>
      </c>
      <c r="P13" s="63">
        <f t="shared" si="2"/>
        <v>-0.0063174299226843363</v>
      </c>
      <c r="Q13" s="35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</row>
    <row r="14" spans="1:17" ht="15.75" customHeight="1">
      <c r="A14" s="48"/>
      <c r="B14" s="126" t="s">
        <v>23</v>
      </c>
      <c r="C14" s="17">
        <v>960846.64300000004</v>
      </c>
      <c r="D14" s="18">
        <v>2388.2582859754912</v>
      </c>
      <c r="E14" s="134">
        <v>973030.75400000007</v>
      </c>
      <c r="F14" s="130">
        <v>2049.5949999999998</v>
      </c>
      <c r="G14" s="36"/>
      <c r="H14" s="36" t="s">
        <v>4</v>
      </c>
      <c r="I14" s="71">
        <f t="shared" si="0"/>
        <v>973030.75400000007</v>
      </c>
      <c r="J14" s="60">
        <v>993765.70257000008</v>
      </c>
      <c r="K14" s="62">
        <f t="shared" si="3"/>
        <v>-20734.948570000008</v>
      </c>
      <c r="L14" s="63">
        <f t="shared" si="1"/>
        <v>-0.021309653867322684</v>
      </c>
      <c r="M14" s="63"/>
      <c r="N14" s="60">
        <v>997205.78300000005</v>
      </c>
      <c r="O14" s="62">
        <f t="shared" si="4"/>
        <v>-24175.02899999998</v>
      </c>
      <c r="P14" s="63">
        <f t="shared" si="2"/>
        <v>-0.024845082131905543</v>
      </c>
      <c r="Q14" s="35"/>
    </row>
    <row r="15" spans="1:17" ht="15.75" customHeight="1">
      <c r="A15" s="48"/>
      <c r="B15" s="126" t="s">
        <v>24</v>
      </c>
      <c r="C15" s="19">
        <v>963296.43200000003</v>
      </c>
      <c r="D15" s="20">
        <v>2262.4420430567275</v>
      </c>
      <c r="E15" s="134">
        <v>986491.20600000001</v>
      </c>
      <c r="F15" s="130">
        <v>2523.953</v>
      </c>
      <c r="G15" s="37"/>
      <c r="H15" s="37" t="s">
        <v>5</v>
      </c>
      <c r="I15" s="71">
        <f t="shared" si="0"/>
        <v>986491.20600000001</v>
      </c>
      <c r="J15" s="60">
        <v>1006899.53126</v>
      </c>
      <c r="K15" s="62">
        <f t="shared" si="3"/>
        <v>-20408.325259999954</v>
      </c>
      <c r="L15" s="63">
        <f t="shared" si="1"/>
        <v>-0.020687792385652503</v>
      </c>
      <c r="M15" s="63"/>
      <c r="N15" s="60">
        <v>1008255.049</v>
      </c>
      <c r="O15" s="62">
        <f t="shared" si="4"/>
        <v>-21763.842999999993</v>
      </c>
      <c r="P15" s="63">
        <f t="shared" si="2"/>
        <v>-0.022061872287992796</v>
      </c>
      <c r="Q15" s="35"/>
    </row>
    <row r="16" spans="1:17" ht="15.75" customHeight="1">
      <c r="A16" s="48"/>
      <c r="B16" s="126" t="s">
        <v>0</v>
      </c>
      <c r="C16" s="19">
        <v>1165210.892</v>
      </c>
      <c r="D16" s="20">
        <v>2589.0985733171678</v>
      </c>
      <c r="E16" s="134">
        <v>1202080.304</v>
      </c>
      <c r="F16" s="130">
        <v>2641.50</v>
      </c>
      <c r="G16" s="37"/>
      <c r="H16" s="37" t="s">
        <v>0</v>
      </c>
      <c r="I16" s="71">
        <f t="shared" si="0"/>
        <v>1202080.304</v>
      </c>
      <c r="J16" s="60">
        <v>1206466.0312999999</v>
      </c>
      <c r="K16" s="62">
        <f t="shared" si="3"/>
        <v>-4385.7272999999113</v>
      </c>
      <c r="L16" s="63">
        <f t="shared" si="1"/>
        <v>-0.0036484478494540839</v>
      </c>
      <c r="M16" s="63"/>
      <c r="N16" s="60">
        <v>1199327.3759999999</v>
      </c>
      <c r="O16" s="62">
        <f t="shared" si="4"/>
        <v>2752.9280000000726</v>
      </c>
      <c r="P16" s="63">
        <f t="shared" si="2"/>
        <v>0.0022901365165368124</v>
      </c>
      <c r="Q16" s="35"/>
    </row>
    <row r="17" spans="1:17" ht="15.75" customHeight="1">
      <c r="A17" s="48"/>
      <c r="B17" s="126" t="s">
        <v>25</v>
      </c>
      <c r="C17" s="19">
        <v>1275798.0430000001</v>
      </c>
      <c r="D17" s="20">
        <v>2752.2736118371122</v>
      </c>
      <c r="E17" s="134">
        <v>1384448.443</v>
      </c>
      <c r="F17" s="130">
        <v>2966.30</v>
      </c>
      <c r="G17" s="37"/>
      <c r="H17" s="37" t="s">
        <v>1</v>
      </c>
      <c r="I17" s="71">
        <f t="shared" si="0"/>
        <v>1384448.443</v>
      </c>
      <c r="J17" s="60">
        <v>1372663.6908</v>
      </c>
      <c r="K17" s="62">
        <f t="shared" si="3"/>
        <v>11784.752199999988</v>
      </c>
      <c r="L17" s="63">
        <f t="shared" si="1"/>
        <v>0.008512236233559756</v>
      </c>
      <c r="M17" s="63"/>
      <c r="N17" s="60">
        <v>1370579.6470000001</v>
      </c>
      <c r="O17" s="62">
        <f t="shared" si="4"/>
        <v>13868.795999999857</v>
      </c>
      <c r="P17" s="63">
        <f t="shared" si="2"/>
        <v>0.010017560473358745</v>
      </c>
      <c r="Q17" s="35"/>
    </row>
    <row r="18" spans="1:17" ht="15.75" customHeight="1">
      <c r="A18" s="49"/>
      <c r="B18" s="126" t="s">
        <v>26</v>
      </c>
      <c r="C18" s="19">
        <v>1367715.443</v>
      </c>
      <c r="D18" s="20">
        <v>2871.1705585947047</v>
      </c>
      <c r="E18" s="134">
        <v>1518138.0189999999</v>
      </c>
      <c r="F18" s="130">
        <v>3052.7730000000001</v>
      </c>
      <c r="G18" s="37"/>
      <c r="H18" s="37" t="s">
        <v>6</v>
      </c>
      <c r="I18" s="71">
        <f t="shared" si="0"/>
        <v>1518138.0189999999</v>
      </c>
      <c r="J18" s="60">
        <v>1475932.0011</v>
      </c>
      <c r="K18" s="62">
        <f t="shared" si="3"/>
        <v>42206.017899999861</v>
      </c>
      <c r="L18" s="63">
        <f t="shared" si="1"/>
        <v>0.027801173129042008</v>
      </c>
      <c r="M18" s="63"/>
      <c r="N18" s="60">
        <v>1495359.051</v>
      </c>
      <c r="O18" s="62">
        <f t="shared" si="4"/>
        <v>22778.967999999877</v>
      </c>
      <c r="P18" s="63">
        <f t="shared" si="2"/>
        <v>0.015004543536169672</v>
      </c>
      <c r="Q18" s="35"/>
    </row>
    <row r="19" spans="1:17" ht="15.75" customHeight="1">
      <c r="A19" s="49"/>
      <c r="B19" s="126" t="s">
        <v>27</v>
      </c>
      <c r="C19" s="19">
        <v>1368561.3259999999</v>
      </c>
      <c r="D19" s="20">
        <v>2948.5305430464236</v>
      </c>
      <c r="E19" s="134">
        <v>1431688.62</v>
      </c>
      <c r="F19" s="130">
        <v>2995.8380000000002</v>
      </c>
      <c r="G19" s="37"/>
      <c r="H19" s="37" t="s">
        <v>7</v>
      </c>
      <c r="I19" s="71">
        <f t="shared" si="0"/>
        <v>1431688.62</v>
      </c>
      <c r="J19" s="60">
        <v>1420994.1164000002</v>
      </c>
      <c r="K19" s="62">
        <f t="shared" si="3"/>
        <v>10694.503599999938</v>
      </c>
      <c r="L19" s="63">
        <f t="shared" si="1"/>
        <v>0.0074698530466771034</v>
      </c>
      <c r="M19" s="63"/>
      <c r="N19" s="60">
        <v>1427066.372</v>
      </c>
      <c r="O19" s="62">
        <f t="shared" si="4"/>
        <v>4622.2480000001378</v>
      </c>
      <c r="P19" s="63">
        <f t="shared" si="2"/>
        <v>0.0032285288403005796</v>
      </c>
      <c r="Q19" s="35"/>
    </row>
    <row r="20" spans="1:17" ht="15.75" customHeight="1">
      <c r="A20" s="48"/>
      <c r="B20" s="126" t="s">
        <v>28</v>
      </c>
      <c r="C20" s="19">
        <v>1252497.966</v>
      </c>
      <c r="D20" s="20">
        <v>2724.5763515094668</v>
      </c>
      <c r="E20" s="134">
        <v>1297243.345</v>
      </c>
      <c r="F20" s="130">
        <v>2841.308</v>
      </c>
      <c r="G20" s="37"/>
      <c r="H20" s="37" t="s">
        <v>8</v>
      </c>
      <c r="I20" s="71">
        <f t="shared" si="0"/>
        <v>1297243.345</v>
      </c>
      <c r="J20" s="60">
        <v>1296280.8139000002</v>
      </c>
      <c r="K20" s="62">
        <f t="shared" si="3"/>
        <v>962.53109999978915</v>
      </c>
      <c r="L20" s="63">
        <f t="shared" si="1"/>
        <v>0.00074198191396371294</v>
      </c>
      <c r="M20" s="63"/>
      <c r="N20" s="60">
        <v>1296203.385</v>
      </c>
      <c r="O20" s="62">
        <f t="shared" si="4"/>
        <v>1039.9599999999628</v>
      </c>
      <c r="P20" s="63">
        <f t="shared" si="2"/>
        <v>0.00080166917333460109</v>
      </c>
      <c r="Q20" s="35"/>
    </row>
    <row r="21" spans="1:17" ht="15.75" customHeight="1">
      <c r="A21" s="48"/>
      <c r="B21" s="126" t="s">
        <v>29</v>
      </c>
      <c r="C21" s="19">
        <v>1056612.203</v>
      </c>
      <c r="D21" s="20">
        <v>2442.7688827219663</v>
      </c>
      <c r="E21" s="134">
        <v>1086613.217</v>
      </c>
      <c r="F21" s="130">
        <v>2530.2130000000002</v>
      </c>
      <c r="G21" s="37"/>
      <c r="H21" s="37" t="s">
        <v>9</v>
      </c>
      <c r="I21" s="71">
        <f t="shared" si="0"/>
        <v>1086613.217</v>
      </c>
      <c r="J21" s="60">
        <v>1100532.9135</v>
      </c>
      <c r="K21" s="62">
        <f t="shared" si="3"/>
        <v>-13919.696500000078</v>
      </c>
      <c r="L21" s="63">
        <f t="shared" si="1"/>
        <v>-0.012810166747677319</v>
      </c>
      <c r="M21" s="63"/>
      <c r="N21" s="60">
        <v>1096728.1259999999</v>
      </c>
      <c r="O21" s="62">
        <f t="shared" si="4"/>
        <v>-10114.908999999985</v>
      </c>
      <c r="P21" s="63">
        <f t="shared" si="2"/>
        <v>-0.00930865632936617</v>
      </c>
      <c r="Q21" s="35"/>
    </row>
    <row r="22" spans="1:17" ht="15.75" customHeight="1">
      <c r="A22" s="48"/>
      <c r="B22" s="126" t="s">
        <v>30</v>
      </c>
      <c r="C22" s="19">
        <v>939503.43099999998</v>
      </c>
      <c r="D22" s="20">
        <v>2439.4046515747636</v>
      </c>
      <c r="E22" s="134">
        <v>918730.46299999999</v>
      </c>
      <c r="F22" s="130">
        <v>2104.9609999999998</v>
      </c>
      <c r="G22" s="5"/>
      <c r="H22" s="5" t="s">
        <v>10</v>
      </c>
      <c r="I22" s="71">
        <f t="shared" si="0"/>
        <v>918730.46299999999</v>
      </c>
      <c r="J22" s="60">
        <v>948369.51225000003</v>
      </c>
      <c r="K22" s="62">
        <f t="shared" si="3"/>
        <v>-29639.04925000004</v>
      </c>
      <c r="L22" s="63">
        <f t="shared" si="1"/>
        <v>-0.032260875679704155</v>
      </c>
      <c r="M22" s="63"/>
      <c r="N22" s="60">
        <v>939923.61399999994</v>
      </c>
      <c r="O22" s="62">
        <f t="shared" si="4"/>
        <v>-21193.150999999954</v>
      </c>
      <c r="P22" s="63">
        <f t="shared" si="2"/>
        <v>-0.023067865770768456</v>
      </c>
      <c r="Q22" s="35"/>
    </row>
    <row r="23" spans="1:16" ht="18.75" customHeight="1">
      <c r="A23" s="14"/>
      <c r="B23" s="126" t="s">
        <v>31</v>
      </c>
      <c r="C23" s="19">
        <v>1058183.2209999999</v>
      </c>
      <c r="D23" s="20">
        <v>2651.5912436611598</v>
      </c>
      <c r="E23" s="134">
        <v>995926.522</v>
      </c>
      <c r="F23" s="130">
        <v>2290.955</v>
      </c>
      <c r="G23" s="5"/>
      <c r="H23" s="5"/>
      <c r="I23" s="5"/>
      <c r="J23" s="5"/>
      <c r="K23" s="64"/>
      <c r="L23" s="64"/>
      <c r="M23" s="64"/>
      <c r="O23" s="65"/>
      <c r="P23" s="65"/>
    </row>
    <row r="24" spans="1:28" ht="29.25" customHeight="1" thickBot="1">
      <c r="A24" s="22"/>
      <c r="B24" s="127"/>
      <c r="C24" s="128"/>
      <c r="D24" s="128"/>
      <c r="E24" s="128"/>
      <c r="F24" s="131"/>
      <c r="I24" s="66"/>
      <c r="J24" s="66"/>
      <c r="K24" s="67"/>
      <c r="L24" s="68"/>
      <c r="M24" s="69"/>
      <c r="N24" s="66"/>
      <c r="O24" s="67"/>
      <c r="P24" s="68"/>
      <c r="R24" s="136" t="str">
        <f t="array" ref="R24:AB24">TRANSPOSE(B12:B22)</f>
        <v>January</v>
      </c>
      <c r="S24" s="136" t="str">
        <v>February</v>
      </c>
      <c r="T24" s="136" t="str">
        <v>March</v>
      </c>
      <c r="U24" s="136" t="str">
        <v>April</v>
      </c>
      <c r="V24" s="136" t="str">
        <v>May</v>
      </c>
      <c r="W24" s="136" t="str">
        <v>June</v>
      </c>
      <c r="X24" s="136" t="str">
        <v>July</v>
      </c>
      <c r="Y24" s="136" t="str">
        <v>August</v>
      </c>
      <c r="Z24" s="136" t="str">
        <v>September</v>
      </c>
      <c r="AA24" s="136" t="str">
        <v>October</v>
      </c>
      <c r="AB24" s="136" t="str">
        <v>November</v>
      </c>
    </row>
    <row r="25" spans="1:18" ht="22.5" customHeight="1">
      <c r="A25" s="21"/>
      <c r="B25" s="24"/>
      <c r="C25" s="24"/>
      <c r="D25" s="24"/>
      <c r="E25" s="4"/>
      <c r="F25" s="4"/>
      <c r="H25" s="25"/>
      <c r="I25" s="5"/>
      <c r="J25" s="5"/>
      <c r="K25" s="5"/>
      <c r="L25" s="5"/>
      <c r="M25" s="5"/>
      <c r="R25" s="139" t="s">
        <v>56</v>
      </c>
    </row>
    <row r="26" spans="1:28" ht="16.2" thickBot="1">
      <c r="A26" s="21"/>
      <c r="B26" s="26"/>
      <c r="C26" s="4"/>
      <c r="D26" s="4"/>
      <c r="E26" s="4"/>
      <c r="F26" s="4"/>
      <c r="J26" s="70"/>
      <c r="K26" s="5"/>
      <c r="L26" s="5"/>
      <c r="M26" s="5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</row>
    <row r="27" spans="1:29" ht="25.2" thickTop="1">
      <c r="A27" s="28"/>
      <c r="B27" s="29"/>
      <c r="C27" s="13"/>
      <c r="D27" s="13"/>
      <c r="E27" s="4"/>
      <c r="F27" s="4"/>
      <c r="H27" s="5"/>
      <c r="J27" s="70"/>
      <c r="K27" s="5"/>
      <c r="L27" s="5"/>
      <c r="M27" s="5"/>
      <c r="R27" s="141">
        <f t="array" ref="R27:AB27">TRANSPOSE(L12:L22)</f>
        <v>-0.047053663298325339</v>
      </c>
      <c r="S27" s="142">
        <v>-0.014837995865561671</v>
      </c>
      <c r="T27" s="142">
        <v>-0.021309653867322684</v>
      </c>
      <c r="U27" s="142">
        <v>-0.020687792385652503</v>
      </c>
      <c r="V27" s="142">
        <v>-0.0036484478494540839</v>
      </c>
      <c r="W27" s="142">
        <v>0.008512236233559756</v>
      </c>
      <c r="X27" s="142">
        <v>0.027801173129042008</v>
      </c>
      <c r="Y27" s="142">
        <v>0.0074698530466771034</v>
      </c>
      <c r="Z27" s="142">
        <v>0.00074198191396371294</v>
      </c>
      <c r="AA27" s="142">
        <v>-0.012810166747677319</v>
      </c>
      <c r="AB27" s="142">
        <v>-0.032260875679704155</v>
      </c>
      <c r="AC27" s="143" t="s">
        <v>59</v>
      </c>
    </row>
    <row r="28" spans="1:29" ht="25.2" thickBot="1">
      <c r="A28" s="21"/>
      <c r="B28" s="4"/>
      <c r="C28" s="30"/>
      <c r="D28" s="30"/>
      <c r="E28" s="4"/>
      <c r="F28" s="4"/>
      <c r="K28" s="5"/>
      <c r="L28" s="5"/>
      <c r="M28" s="5"/>
      <c r="R28" s="144">
        <f t="array" ref="R28:AB28">TRANSPOSE(P12:P22)</f>
        <v>-0.033897015929109243</v>
      </c>
      <c r="S28" s="145">
        <v>-0.0063174299226843363</v>
      </c>
      <c r="T28" s="145">
        <v>-0.024845082131905543</v>
      </c>
      <c r="U28" s="145">
        <v>-0.022061872287992796</v>
      </c>
      <c r="V28" s="145">
        <v>0.0022901365165368124</v>
      </c>
      <c r="W28" s="145">
        <v>0.010017560473358745</v>
      </c>
      <c r="X28" s="145">
        <v>0.015004543536169672</v>
      </c>
      <c r="Y28" s="145">
        <v>0.0032285288403005796</v>
      </c>
      <c r="Z28" s="145">
        <v>0.00080166917333460109</v>
      </c>
      <c r="AA28" s="145">
        <v>-0.00930865632936617</v>
      </c>
      <c r="AB28" s="145">
        <v>-0.023067865770768456</v>
      </c>
      <c r="AC28" s="146" t="s">
        <v>58</v>
      </c>
    </row>
    <row r="29" spans="1:29" ht="25.2" thickTop="1">
      <c r="A29" s="33"/>
      <c r="B29" s="31"/>
      <c r="C29" s="31"/>
      <c r="D29" s="31"/>
      <c r="E29" s="31"/>
      <c r="F29" s="31"/>
      <c r="K29" s="5"/>
      <c r="L29" s="5"/>
      <c r="M29" s="5"/>
      <c r="AC29" s="137"/>
    </row>
    <row r="30" spans="1:29" ht="24.6">
      <c r="A30" s="21"/>
      <c r="B30" s="23"/>
      <c r="AC30" s="137"/>
    </row>
    <row r="31" spans="1:29" ht="18" customHeight="1">
      <c r="A31" s="21"/>
      <c r="B31" s="23"/>
      <c r="R31" s="139" t="s">
        <v>57</v>
      </c>
      <c r="AC31" s="137"/>
    </row>
    <row r="32" spans="1:29" ht="18" customHeight="1" thickBot="1">
      <c r="A32" s="21"/>
      <c r="B32" s="23"/>
      <c r="AC32" s="137"/>
    </row>
    <row r="33" spans="1:29" ht="27" customHeight="1" thickTop="1">
      <c r="A33" s="21"/>
      <c r="B33" s="23"/>
      <c r="R33" s="141">
        <f t="array" ref="R33:AB33">TRANSPOSE('Demand LFS16 SECI Data'!I111:I121)</f>
        <v>0.043074009682224683</v>
      </c>
      <c r="S33" s="142">
        <v>-0.057685360641050488</v>
      </c>
      <c r="T33" s="142">
        <v>-0.036674335036482153</v>
      </c>
      <c r="U33" s="142">
        <v>0.010453231039157386</v>
      </c>
      <c r="V33" s="142">
        <v>0.013749816270161015</v>
      </c>
      <c r="W33" s="142">
        <v>0.017413557056800495</v>
      </c>
      <c r="X33" s="142">
        <v>0.021394880048134623</v>
      </c>
      <c r="Y33" s="142">
        <v>0.00659350361405075</v>
      </c>
      <c r="Z33" s="142">
        <v>0.0073537833783224637</v>
      </c>
      <c r="AA33" s="142">
        <v>-0.0036851620457378927</v>
      </c>
      <c r="AB33" s="142">
        <v>-0.082880454774830914</v>
      </c>
      <c r="AC33" s="143" t="str">
        <f>AC27</f>
        <v>LFS15 Backcast</v>
      </c>
    </row>
    <row r="34" spans="1:29" ht="27" customHeight="1" thickBot="1">
      <c r="A34" s="21"/>
      <c r="B34" s="23"/>
      <c r="K34" s="25"/>
      <c r="L34" s="25"/>
      <c r="M34" s="25"/>
      <c r="R34" s="144">
        <f t="array" ref="R34:AB34">TRANSPOSE('Demand LFS16 SECI Data'!L111:L121)</f>
        <v>-0.014372087502861725</v>
      </c>
      <c r="S34" s="145">
        <v>-0.023104596575615644</v>
      </c>
      <c r="T34" s="145">
        <v>-0.03371307404283598</v>
      </c>
      <c r="U34" s="145">
        <v>-0.008604639131026097</v>
      </c>
      <c r="V34" s="145">
        <v>-0.0015142970516432966</v>
      </c>
      <c r="W34" s="145">
        <v>0.0050940044323855875</v>
      </c>
      <c r="X34" s="145">
        <v>-0.00056849804057263408</v>
      </c>
      <c r="Y34" s="145">
        <v>-0.0025962905524034934</v>
      </c>
      <c r="Z34" s="145">
        <v>-0.0074553813587766964</v>
      </c>
      <c r="AA34" s="145">
        <v>-0.018144669610592912</v>
      </c>
      <c r="AB34" s="145">
        <v>-0.05351132237679606</v>
      </c>
      <c r="AC34" s="146" t="str">
        <f>AC28</f>
        <v>LFS16 Backcast</v>
      </c>
    </row>
    <row r="35" ht="27.75" customHeight="1" thickTop="1">
      <c r="AC35" s="137"/>
    </row>
    <row r="36" spans="1:29" ht="16.5" customHeight="1">
      <c r="A36" s="27"/>
      <c r="K36" s="5"/>
      <c r="L36" s="5"/>
      <c r="M36" s="5"/>
      <c r="AC36" s="137"/>
    </row>
    <row r="37" spans="14:29" ht="31.5" customHeight="1">
      <c r="N37" s="34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7"/>
    </row>
    <row r="38" ht="15.6"/>
    <row r="39" spans="2:6" ht="15.6">
      <c r="B39" s="33"/>
      <c r="C39" s="31"/>
      <c r="D39" s="31"/>
      <c r="E39" s="31"/>
      <c r="F39" s="31"/>
    </row>
    <row r="40" spans="1:6" ht="15.6">
      <c r="A40" s="3"/>
      <c r="B40" s="33"/>
      <c r="C40" s="31"/>
      <c r="D40" s="31"/>
      <c r="E40" s="31"/>
      <c r="F40" s="31"/>
    </row>
    <row r="41" spans="2:6" ht="15.6">
      <c r="B41" s="33"/>
      <c r="C41" s="31"/>
      <c r="D41" s="31"/>
      <c r="E41" s="31"/>
      <c r="F41" s="31"/>
    </row>
    <row r="42" spans="2:6" ht="15.6">
      <c r="B42" s="33"/>
      <c r="C42" s="31"/>
      <c r="D42" s="31"/>
      <c r="E42" s="31"/>
      <c r="F42" s="31"/>
    </row>
    <row r="43" spans="1:6" ht="15.6">
      <c r="A43" s="3"/>
      <c r="B43" s="33"/>
      <c r="C43" s="31"/>
      <c r="D43" s="31"/>
      <c r="E43" s="31"/>
      <c r="F43" s="31"/>
    </row>
    <row r="44" spans="2:6" ht="15.6">
      <c r="B44" s="33"/>
      <c r="C44" s="31"/>
      <c r="D44" s="31"/>
      <c r="E44" s="31"/>
      <c r="F44" s="31"/>
    </row>
    <row r="45" spans="2:6" ht="15.6">
      <c r="B45" s="33"/>
      <c r="C45" s="31"/>
      <c r="D45" s="31"/>
      <c r="E45" s="31"/>
      <c r="F45" s="31"/>
    </row>
    <row r="46" spans="1:6" ht="15.6">
      <c r="A46" s="3"/>
      <c r="B46" s="33"/>
      <c r="C46" s="31"/>
      <c r="D46" s="31"/>
      <c r="E46" s="31"/>
      <c r="F46" s="31"/>
    </row>
    <row r="47" spans="2:6" ht="15.6">
      <c r="B47" s="33"/>
      <c r="C47" s="31"/>
      <c r="D47" s="31"/>
      <c r="E47" s="31"/>
      <c r="F47" s="31"/>
    </row>
    <row r="48" spans="2:6" ht="15.6">
      <c r="B48" s="33"/>
      <c r="C48" s="31"/>
      <c r="D48" s="31"/>
      <c r="E48" s="31"/>
      <c r="F48" s="31"/>
    </row>
    <row r="49" spans="1:6" ht="15.6">
      <c r="A49" s="3"/>
      <c r="B49" s="33"/>
      <c r="C49" s="31"/>
      <c r="D49" s="31"/>
      <c r="E49" s="31"/>
      <c r="F49" s="31"/>
    </row>
    <row r="50" spans="2:6" ht="15.6">
      <c r="B50" s="33"/>
      <c r="C50" s="31"/>
      <c r="D50" s="31"/>
      <c r="E50" s="31"/>
      <c r="F50" s="31"/>
    </row>
    <row r="51" spans="2:6" ht="15.6">
      <c r="B51" s="33"/>
      <c r="C51" s="31"/>
      <c r="D51" s="31"/>
      <c r="E51" s="31"/>
      <c r="F51" s="31"/>
    </row>
    <row r="52" spans="1:6" ht="15.6">
      <c r="A52" s="3"/>
      <c r="B52" s="33"/>
      <c r="C52" s="31"/>
      <c r="D52" s="31"/>
      <c r="E52" s="31"/>
      <c r="F52" s="31"/>
    </row>
    <row r="53" spans="2:6" ht="15.6">
      <c r="B53" s="33"/>
      <c r="C53" s="31"/>
      <c r="D53" s="31"/>
      <c r="E53" s="31"/>
      <c r="F53" s="31"/>
    </row>
    <row r="54" spans="1:29" s="1" customFormat="1" ht="15.6">
      <c r="A54" s="2"/>
      <c r="B54" s="33"/>
      <c r="C54" s="31"/>
      <c r="D54" s="31"/>
      <c r="E54" s="31"/>
      <c r="F54" s="31"/>
      <c r="N54"/>
      <c r="O54"/>
      <c r="P54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</row>
    <row r="55" spans="1:29" s="1" customFormat="1" ht="15.6">
      <c r="A55" s="3"/>
      <c r="B55" s="33"/>
      <c r="C55" s="31"/>
      <c r="D55" s="31"/>
      <c r="E55" s="31"/>
      <c r="F55" s="31"/>
      <c r="N55"/>
      <c r="O55"/>
      <c r="P5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</row>
    <row r="56" spans="1:29" s="1" customFormat="1" ht="15.6">
      <c r="A56" s="2"/>
      <c r="B56" s="33"/>
      <c r="C56" s="31"/>
      <c r="D56" s="31"/>
      <c r="E56" s="31"/>
      <c r="F56" s="31"/>
      <c r="N56"/>
      <c r="O56"/>
      <c r="P56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</row>
    <row r="57" spans="1:29" s="1" customFormat="1" ht="15.6">
      <c r="A57" s="2"/>
      <c r="B57" s="33"/>
      <c r="C57" s="31"/>
      <c r="D57" s="31"/>
      <c r="E57" s="31"/>
      <c r="F57" s="31"/>
      <c r="N57"/>
      <c r="O57"/>
      <c r="P57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</row>
    <row r="58" spans="1:29" s="1" customFormat="1" ht="18" customHeight="1">
      <c r="A58" s="3"/>
      <c r="B58" s="33"/>
      <c r="C58" s="31"/>
      <c r="D58" s="31"/>
      <c r="E58" s="31"/>
      <c r="F58" s="31"/>
      <c r="N58"/>
      <c r="O58"/>
      <c r="P58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</row>
    <row r="59" spans="1:29" s="1" customFormat="1" ht="15.6">
      <c r="A59" s="2"/>
      <c r="B59" s="33"/>
      <c r="C59" s="31"/>
      <c r="D59" s="31"/>
      <c r="E59" s="31"/>
      <c r="F59" s="31"/>
      <c r="N59"/>
      <c r="O59"/>
      <c r="P59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</row>
    <row r="60" spans="1:29" s="1" customFormat="1" ht="15.6">
      <c r="A60" s="2"/>
      <c r="B60" s="33"/>
      <c r="C60" s="31"/>
      <c r="D60" s="31"/>
      <c r="E60" s="31"/>
      <c r="F60" s="31"/>
      <c r="N60"/>
      <c r="O60"/>
      <c r="P60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</row>
    <row r="61" spans="1:29" s="1" customFormat="1" ht="15.6">
      <c r="A61" s="3"/>
      <c r="B61" s="33"/>
      <c r="C61" s="31"/>
      <c r="D61" s="31"/>
      <c r="E61" s="31"/>
      <c r="F61" s="31"/>
      <c r="N61"/>
      <c r="O61"/>
      <c r="P61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</row>
    <row r="62" spans="1:29" s="1" customFormat="1" ht="15.6">
      <c r="A62" s="2"/>
      <c r="B62" s="33"/>
      <c r="C62" s="31"/>
      <c r="D62" s="31"/>
      <c r="E62" s="31"/>
      <c r="F62" s="31"/>
      <c r="N62"/>
      <c r="O62"/>
      <c r="P62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</row>
    <row r="63" spans="1:29" s="1" customFormat="1" ht="15">
      <c r="A63" s="31"/>
      <c r="B63" s="33"/>
      <c r="C63" s="31"/>
      <c r="D63" s="31"/>
      <c r="E63" s="23"/>
      <c r="F63" s="31"/>
      <c r="N63"/>
      <c r="O63"/>
      <c r="P63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</row>
    <row r="64" spans="1:29" s="1" customFormat="1" ht="15">
      <c r="A64" s="31"/>
      <c r="B64" s="33"/>
      <c r="C64" s="31"/>
      <c r="D64" s="23"/>
      <c r="E64" s="32"/>
      <c r="F64" s="23"/>
      <c r="N64"/>
      <c r="O64"/>
      <c r="P64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</row>
    <row r="65" spans="1:29" s="1" customFormat="1" ht="15.6">
      <c r="A65" s="2"/>
      <c r="B65" s="33"/>
      <c r="C65" s="31"/>
      <c r="D65" s="23"/>
      <c r="E65" s="32"/>
      <c r="F65" s="23"/>
      <c r="N65"/>
      <c r="O65"/>
      <c r="P6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</row>
    <row r="66" spans="1:29" s="1" customFormat="1" ht="15.6">
      <c r="A66" s="2"/>
      <c r="B66" s="33"/>
      <c r="C66" s="31"/>
      <c r="D66" s="23"/>
      <c r="E66" s="32"/>
      <c r="F66" s="23"/>
      <c r="N66"/>
      <c r="O66"/>
      <c r="P66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</row>
    <row r="67" spans="1:29" s="1" customFormat="1" ht="15.6">
      <c r="A67" s="3"/>
      <c r="B67" s="33"/>
      <c r="C67" s="31"/>
      <c r="D67" s="23"/>
      <c r="E67" s="32"/>
      <c r="F67" s="23"/>
      <c r="N67"/>
      <c r="O67"/>
      <c r="P67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</row>
    <row r="68" spans="1:29" s="1" customFormat="1" ht="15.6">
      <c r="A68" s="2"/>
      <c r="B68" s="33"/>
      <c r="C68" s="31"/>
      <c r="D68" s="23"/>
      <c r="E68" s="32"/>
      <c r="F68" s="23"/>
      <c r="N68"/>
      <c r="O68"/>
      <c r="P68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</row>
    <row r="69" spans="1:29" s="1" customFormat="1" ht="15.6">
      <c r="A69" s="2"/>
      <c r="B69" s="33"/>
      <c r="C69" s="31"/>
      <c r="D69" s="23"/>
      <c r="E69" s="32"/>
      <c r="F69" s="23"/>
      <c r="N69"/>
      <c r="O69"/>
      <c r="P69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</row>
    <row r="70" spans="1:29" s="23" customFormat="1" ht="15.6">
      <c r="A70" s="3"/>
      <c r="B70" s="33"/>
      <c r="C70" s="31"/>
      <c r="E70" s="32"/>
      <c r="G70" s="1"/>
      <c r="H70" s="1"/>
      <c r="I70" s="1"/>
      <c r="J70" s="1"/>
      <c r="K70" s="1"/>
      <c r="L70" s="1"/>
      <c r="M70" s="1"/>
      <c r="N70"/>
      <c r="O70"/>
      <c r="P70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</row>
    <row r="71" spans="1:29" s="23" customFormat="1" ht="15.6">
      <c r="A71" s="2"/>
      <c r="B71" s="33"/>
      <c r="C71" s="31"/>
      <c r="E71" s="32"/>
      <c r="G71" s="1"/>
      <c r="H71" s="1"/>
      <c r="I71" s="1"/>
      <c r="J71" s="1"/>
      <c r="K71" s="1"/>
      <c r="L71" s="1"/>
      <c r="M71" s="1"/>
      <c r="N71"/>
      <c r="O71"/>
      <c r="P71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</row>
    <row r="72" spans="1:29" s="23" customFormat="1" ht="15.6">
      <c r="A72" s="2"/>
      <c r="B72" s="33"/>
      <c r="C72" s="31"/>
      <c r="E72" s="32"/>
      <c r="G72" s="1"/>
      <c r="H72" s="1"/>
      <c r="I72" s="1"/>
      <c r="J72" s="1"/>
      <c r="K72" s="1"/>
      <c r="L72" s="1"/>
      <c r="M72" s="1"/>
      <c r="N72"/>
      <c r="O72"/>
      <c r="P72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</row>
    <row r="73" spans="1:29" s="23" customFormat="1" ht="15.6">
      <c r="A73" s="3"/>
      <c r="B73" s="33"/>
      <c r="C73" s="31"/>
      <c r="E73" s="32"/>
      <c r="G73" s="1"/>
      <c r="H73" s="1"/>
      <c r="I73" s="1"/>
      <c r="J73" s="1"/>
      <c r="K73" s="1"/>
      <c r="L73" s="1"/>
      <c r="M73" s="1"/>
      <c r="N73"/>
      <c r="O73"/>
      <c r="P73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</row>
    <row r="74" spans="1:29" s="23" customFormat="1" ht="15.6">
      <c r="A74" s="2"/>
      <c r="B74" s="33"/>
      <c r="C74" s="31"/>
      <c r="G74" s="1"/>
      <c r="H74" s="1"/>
      <c r="I74" s="1"/>
      <c r="J74" s="1"/>
      <c r="K74" s="1"/>
      <c r="L74" s="1"/>
      <c r="M74" s="1"/>
      <c r="N74"/>
      <c r="O74"/>
      <c r="P74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</row>
    <row r="75" spans="1:29" s="23" customFormat="1" ht="15.6">
      <c r="A75" s="2"/>
      <c r="B75" s="33"/>
      <c r="C75" s="31"/>
      <c r="G75" s="1"/>
      <c r="H75" s="1"/>
      <c r="I75" s="1"/>
      <c r="J75" s="1"/>
      <c r="K75" s="1"/>
      <c r="L75" s="1"/>
      <c r="M75" s="1"/>
      <c r="N75"/>
      <c r="O75"/>
      <c r="P7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</row>
    <row r="76" spans="1:29" s="23" customFormat="1" ht="15.6">
      <c r="A76" s="3"/>
      <c r="B76" s="33"/>
      <c r="C76" s="31"/>
      <c r="E76" s="32"/>
      <c r="G76" s="1"/>
      <c r="H76" s="1"/>
      <c r="I76" s="1"/>
      <c r="J76" s="1"/>
      <c r="K76" s="1"/>
      <c r="L76" s="1"/>
      <c r="M76" s="1"/>
      <c r="N76"/>
      <c r="O76"/>
      <c r="P76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</row>
    <row r="77" spans="1:29" s="23" customFormat="1" ht="15.6">
      <c r="A77" s="2"/>
      <c r="B77" s="33"/>
      <c r="G77" s="1"/>
      <c r="H77" s="1"/>
      <c r="I77" s="1"/>
      <c r="J77" s="1"/>
      <c r="K77" s="1"/>
      <c r="L77" s="1"/>
      <c r="M77" s="1"/>
      <c r="N77"/>
      <c r="O77"/>
      <c r="P77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</row>
    <row r="78" spans="1:29" s="23" customFormat="1" ht="15.6">
      <c r="A78" s="2"/>
      <c r="B78" s="33"/>
      <c r="G78" s="1"/>
      <c r="H78" s="1"/>
      <c r="I78" s="1"/>
      <c r="J78" s="1"/>
      <c r="K78" s="1"/>
      <c r="L78" s="1"/>
      <c r="M78" s="1"/>
      <c r="N78"/>
      <c r="O78"/>
      <c r="P78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</row>
    <row r="79" spans="1:29" s="23" customFormat="1" ht="15.6">
      <c r="A79" s="3"/>
      <c r="B79" s="33"/>
      <c r="E79" s="32"/>
      <c r="G79" s="1"/>
      <c r="H79" s="1"/>
      <c r="I79" s="1"/>
      <c r="J79" s="1"/>
      <c r="K79" s="1"/>
      <c r="L79" s="1"/>
      <c r="M79" s="1"/>
      <c r="N79"/>
      <c r="O79"/>
      <c r="P79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</row>
    <row r="80" spans="1:29" s="23" customFormat="1" ht="15.6">
      <c r="A80" s="2"/>
      <c r="B80" s="33"/>
      <c r="G80" s="1"/>
      <c r="H80" s="1"/>
      <c r="I80" s="1"/>
      <c r="J80" s="1"/>
      <c r="K80" s="1"/>
      <c r="L80" s="1"/>
      <c r="M80" s="1"/>
      <c r="N80"/>
      <c r="O80"/>
      <c r="P80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</row>
    <row r="81" spans="1:29" s="23" customFormat="1" ht="15.6">
      <c r="A81" s="2"/>
      <c r="B81" s="33"/>
      <c r="G81" s="1"/>
      <c r="H81" s="1"/>
      <c r="I81" s="1"/>
      <c r="J81" s="1"/>
      <c r="K81" s="1"/>
      <c r="L81" s="1"/>
      <c r="M81" s="1"/>
      <c r="N81"/>
      <c r="O81"/>
      <c r="P81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</row>
    <row r="82" spans="1:29" s="23" customFormat="1" ht="15.6">
      <c r="A82" s="3"/>
      <c r="B82" s="33"/>
      <c r="E82" s="32"/>
      <c r="G82" s="1"/>
      <c r="H82" s="1"/>
      <c r="I82" s="1"/>
      <c r="J82" s="1"/>
      <c r="K82" s="1"/>
      <c r="L82" s="1"/>
      <c r="M82" s="1"/>
      <c r="N82"/>
      <c r="O82"/>
      <c r="P82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</row>
    <row r="83" spans="1:29" s="23" customFormat="1" ht="15.6">
      <c r="A83" s="2"/>
      <c r="B83" s="33"/>
      <c r="G83" s="1"/>
      <c r="H83" s="1"/>
      <c r="I83" s="1"/>
      <c r="J83" s="1"/>
      <c r="K83" s="1"/>
      <c r="L83" s="1"/>
      <c r="M83" s="1"/>
      <c r="N83"/>
      <c r="O83"/>
      <c r="P83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</row>
    <row r="84" spans="1:29" s="23" customFormat="1" ht="15.6">
      <c r="A84" s="2"/>
      <c r="B84" s="33"/>
      <c r="G84" s="1"/>
      <c r="H84" s="1"/>
      <c r="I84" s="1"/>
      <c r="J84" s="1"/>
      <c r="K84" s="1"/>
      <c r="L84" s="1"/>
      <c r="M84" s="1"/>
      <c r="N84"/>
      <c r="O84"/>
      <c r="P84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</row>
    <row r="85" spans="1:29" s="23" customFormat="1" ht="15.6">
      <c r="A85" s="3"/>
      <c r="B85" s="33"/>
      <c r="E85" s="32"/>
      <c r="G85" s="1"/>
      <c r="H85" s="1"/>
      <c r="I85" s="1"/>
      <c r="J85" s="1"/>
      <c r="K85" s="1"/>
      <c r="L85" s="1"/>
      <c r="M85" s="1"/>
      <c r="N85"/>
      <c r="O85"/>
      <c r="P8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</row>
    <row r="86" spans="1:29" s="23" customFormat="1" ht="15.6">
      <c r="A86" s="2"/>
      <c r="B86" s="33"/>
      <c r="G86" s="1"/>
      <c r="H86" s="1"/>
      <c r="I86" s="1"/>
      <c r="J86" s="1"/>
      <c r="K86" s="1"/>
      <c r="L86" s="1"/>
      <c r="M86" s="1"/>
      <c r="N86"/>
      <c r="O86"/>
      <c r="P86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</row>
    <row r="87" spans="1:29" s="23" customFormat="1" ht="15.6">
      <c r="A87" s="2"/>
      <c r="B87" s="33"/>
      <c r="G87" s="1"/>
      <c r="H87" s="1"/>
      <c r="I87" s="1"/>
      <c r="J87" s="1"/>
      <c r="K87" s="1"/>
      <c r="L87" s="1"/>
      <c r="M87" s="1"/>
      <c r="N87"/>
      <c r="O87"/>
      <c r="P87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</row>
    <row r="88" spans="1:29" s="23" customFormat="1" ht="15.6">
      <c r="A88" s="3"/>
      <c r="B88" s="33"/>
      <c r="E88" s="32"/>
      <c r="G88" s="1"/>
      <c r="H88" s="1"/>
      <c r="I88" s="1"/>
      <c r="J88" s="1"/>
      <c r="K88" s="1"/>
      <c r="L88" s="1"/>
      <c r="M88" s="1"/>
      <c r="N88"/>
      <c r="O88"/>
      <c r="P88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</row>
    <row r="89" spans="1:29" s="23" customFormat="1" ht="15.6">
      <c r="A89" s="2"/>
      <c r="B89" s="33"/>
      <c r="G89" s="1"/>
      <c r="H89" s="1"/>
      <c r="I89" s="1"/>
      <c r="J89" s="1"/>
      <c r="K89" s="1"/>
      <c r="L89" s="1"/>
      <c r="M89" s="1"/>
      <c r="N89"/>
      <c r="O89"/>
      <c r="P89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</row>
    <row r="90" spans="1:29" s="23" customFormat="1" ht="15.6">
      <c r="A90" s="2"/>
      <c r="B90" s="33"/>
      <c r="G90" s="1"/>
      <c r="H90" s="1"/>
      <c r="I90" s="1"/>
      <c r="J90" s="1"/>
      <c r="K90" s="1"/>
      <c r="L90" s="1"/>
      <c r="M90" s="1"/>
      <c r="N90"/>
      <c r="O90"/>
      <c r="P90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</row>
    <row r="91" spans="1:29" s="23" customFormat="1" ht="15.6">
      <c r="A91" s="3"/>
      <c r="B91" s="33"/>
      <c r="E91" s="32"/>
      <c r="G91" s="1"/>
      <c r="H91" s="1"/>
      <c r="I91" s="1"/>
      <c r="J91" s="1"/>
      <c r="K91" s="1"/>
      <c r="L91" s="1"/>
      <c r="M91" s="1"/>
      <c r="N91"/>
      <c r="O91"/>
      <c r="P91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</row>
    <row r="92" spans="1:29" s="23" customFormat="1" ht="15.6">
      <c r="A92" s="2"/>
      <c r="B92" s="33"/>
      <c r="G92" s="1"/>
      <c r="H92" s="1"/>
      <c r="I92" s="1"/>
      <c r="J92" s="1"/>
      <c r="K92" s="1"/>
      <c r="L92" s="1"/>
      <c r="M92" s="1"/>
      <c r="N92"/>
      <c r="O92"/>
      <c r="P92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</row>
    <row r="93" spans="1:29" s="23" customFormat="1" ht="15.6">
      <c r="A93" s="2"/>
      <c r="B93" s="33"/>
      <c r="G93" s="1"/>
      <c r="H93" s="1"/>
      <c r="I93" s="1"/>
      <c r="J93" s="1"/>
      <c r="K93" s="1"/>
      <c r="L93" s="1"/>
      <c r="M93" s="1"/>
      <c r="N93"/>
      <c r="O93"/>
      <c r="P93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</row>
    <row r="94" spans="1:29" s="23" customFormat="1" ht="15.6">
      <c r="A94" s="3"/>
      <c r="B94" s="33"/>
      <c r="E94" s="32"/>
      <c r="G94" s="1"/>
      <c r="H94" s="1"/>
      <c r="I94" s="1"/>
      <c r="J94" s="1"/>
      <c r="K94" s="1"/>
      <c r="L94" s="1"/>
      <c r="M94" s="1"/>
      <c r="N94"/>
      <c r="O94"/>
      <c r="P94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</row>
    <row r="95" spans="1:29" s="23" customFormat="1" ht="15.6">
      <c r="A95" s="2"/>
      <c r="B95" s="33"/>
      <c r="G95" s="1"/>
      <c r="H95" s="1"/>
      <c r="I95" s="1"/>
      <c r="J95" s="1"/>
      <c r="K95" s="1"/>
      <c r="L95" s="1"/>
      <c r="M95" s="1"/>
      <c r="N95"/>
      <c r="O95"/>
      <c r="P9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</row>
    <row r="96" spans="1:29" s="23" customFormat="1" ht="15.6">
      <c r="A96" s="2"/>
      <c r="B96" s="33"/>
      <c r="G96" s="1"/>
      <c r="H96" s="1"/>
      <c r="I96" s="1"/>
      <c r="J96" s="1"/>
      <c r="K96" s="1"/>
      <c r="L96" s="1"/>
      <c r="M96" s="1"/>
      <c r="N96"/>
      <c r="O96"/>
      <c r="P96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</row>
    <row r="97" spans="1:29" s="23" customFormat="1" ht="15.6">
      <c r="A97" s="3"/>
      <c r="B97" s="33"/>
      <c r="E97" s="32"/>
      <c r="G97" s="1"/>
      <c r="H97" s="1"/>
      <c r="I97" s="1"/>
      <c r="J97" s="1"/>
      <c r="K97" s="1"/>
      <c r="L97" s="1"/>
      <c r="M97" s="1"/>
      <c r="N97"/>
      <c r="O97"/>
      <c r="P97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</row>
    <row r="98" spans="1:29" s="23" customFormat="1" ht="15.6">
      <c r="A98" s="2"/>
      <c r="B98" s="33"/>
      <c r="G98" s="1"/>
      <c r="H98" s="1"/>
      <c r="I98" s="1"/>
      <c r="J98" s="1"/>
      <c r="K98" s="1"/>
      <c r="L98" s="1"/>
      <c r="M98" s="1"/>
      <c r="N98"/>
      <c r="O98"/>
      <c r="P98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</row>
    <row r="99" spans="1:29" s="23" customFormat="1" ht="15.6">
      <c r="A99" s="2"/>
      <c r="B99" s="33"/>
      <c r="G99" s="1"/>
      <c r="H99" s="1"/>
      <c r="I99" s="1"/>
      <c r="J99" s="1"/>
      <c r="K99" s="1"/>
      <c r="L99" s="1"/>
      <c r="M99" s="1"/>
      <c r="N99"/>
      <c r="O99"/>
      <c r="P99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</row>
    <row r="100" spans="1:29" s="23" customFormat="1" ht="15.6">
      <c r="A100" s="2"/>
      <c r="B100" s="33"/>
      <c r="G100" s="1"/>
      <c r="H100" s="1"/>
      <c r="I100" s="1"/>
      <c r="J100" s="1"/>
      <c r="K100" s="1"/>
      <c r="L100" s="1"/>
      <c r="M100" s="1"/>
      <c r="N100"/>
      <c r="O100"/>
      <c r="P100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</row>
    <row r="101" spans="1:29" s="23" customFormat="1" ht="15.6">
      <c r="A101" s="2"/>
      <c r="B101" s="33"/>
      <c r="G101" s="1"/>
      <c r="H101" s="1"/>
      <c r="I101" s="1"/>
      <c r="J101" s="1"/>
      <c r="K101" s="1"/>
      <c r="L101" s="1"/>
      <c r="M101" s="1"/>
      <c r="N101"/>
      <c r="O101"/>
      <c r="P101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</row>
  </sheetData>
  <mergeCells count="6">
    <mergeCell ref="C6:D8"/>
    <mergeCell ref="J10:L10"/>
    <mergeCell ref="N10:P10"/>
    <mergeCell ref="E6:F8"/>
    <mergeCell ref="E9:E10"/>
    <mergeCell ref="F9:F10"/>
  </mergeCells>
  <printOptions horizontalCentered="1" verticalCentered="1"/>
  <pageMargins left="0.25" right="0.25" top="0.75" bottom="0.75" header="0.3" footer="0.3"/>
  <pageSetup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"/>
    <pageSetUpPr fitToPage="1"/>
  </sheetPr>
  <dimension ref="A6:R131"/>
  <sheetViews>
    <sheetView zoomScale="70" zoomScaleNormal="70" workbookViewId="0" topLeftCell="A1">
      <pane xSplit="2" ySplit="6" topLeftCell="C7" activePane="bottomRight" state="frozen"/>
      <selection pane="topLeft" activeCell="A1" sqref="A1"/>
      <selection pane="bottomLeft" activeCell="A2" sqref="A2"/>
      <selection pane="topRight" activeCell="C1" sqref="C1"/>
      <selection pane="bottomRight" activeCell="A1" sqref="A1"/>
    </sheetView>
  </sheetViews>
  <sheetFormatPr defaultColWidth="14.08984375" defaultRowHeight="15"/>
  <cols>
    <col min="1" max="1" width="16.0909090909091" customWidth="1"/>
    <col min="2" max="2" width="11.3636363636364" customWidth="1"/>
    <col min="3" max="3" width="13.8181818181818" style="86" customWidth="1"/>
    <col min="4" max="4" width="12.3636363636364" style="86" customWidth="1"/>
    <col min="5" max="5" width="12.1818181818182" style="87" customWidth="1"/>
    <col min="6" max="6" width="20.6363636363636" style="86" customWidth="1"/>
    <col min="7" max="7" width="12.8181818181818" style="51" customWidth="1"/>
    <col min="8" max="8" width="13.8181818181818" style="74" customWidth="1"/>
    <col min="9" max="10" width="12.8181818181818" style="74" customWidth="1"/>
    <col min="11" max="11" width="12.8181818181818" style="51" customWidth="1"/>
    <col min="12" max="12" width="14.0909090909091" style="74" customWidth="1"/>
    <col min="13" max="13" width="11.8181818181818" style="74" customWidth="1"/>
    <col min="14" max="14" width="11.3636363636364" style="74" customWidth="1"/>
    <col min="15" max="15" width="14.5454545454545" style="51" customWidth="1"/>
    <col min="16" max="16" width="14.9090909090909" style="51" customWidth="1"/>
    <col min="17" max="17" width="12.9090909090909" style="51" customWidth="1"/>
    <col min="18" max="18" width="15.8181818181818" style="73" bestFit="1" customWidth="1"/>
  </cols>
  <sheetData>
    <row r="6" spans="1:18" s="84" customFormat="1" ht="94.5" customHeight="1">
      <c r="A6" s="78" t="s">
        <v>32</v>
      </c>
      <c r="B6" s="78" t="s">
        <v>33</v>
      </c>
      <c r="C6" s="96" t="s">
        <v>47</v>
      </c>
      <c r="D6" s="96" t="s">
        <v>48</v>
      </c>
      <c r="E6" s="105" t="s">
        <v>45</v>
      </c>
      <c r="F6" s="96" t="s">
        <v>49</v>
      </c>
      <c r="G6" s="79" t="s">
        <v>52</v>
      </c>
      <c r="H6" s="79" t="s">
        <v>46</v>
      </c>
      <c r="I6" s="79" t="s">
        <v>63</v>
      </c>
      <c r="J6" s="79" t="s">
        <v>65</v>
      </c>
      <c r="K6" s="80" t="s">
        <v>50</v>
      </c>
      <c r="L6" s="80" t="s">
        <v>51</v>
      </c>
      <c r="M6" s="80" t="str">
        <f>I6</f>
        <v>Non-Coin to Coin Adjustment</v>
      </c>
      <c r="N6" s="80" t="s">
        <v>64</v>
      </c>
      <c r="O6" s="81" t="s">
        <v>35</v>
      </c>
      <c r="P6" s="81" t="s">
        <v>36</v>
      </c>
      <c r="Q6" s="82" t="s">
        <v>54</v>
      </c>
      <c r="R6" s="83" t="s">
        <v>55</v>
      </c>
    </row>
    <row r="7" spans="1:18" ht="15" customHeight="1">
      <c r="A7" s="38" t="s">
        <v>38</v>
      </c>
      <c r="B7" s="39">
        <v>42400</v>
      </c>
      <c r="C7" s="97">
        <v>126672</v>
      </c>
      <c r="D7" s="97"/>
      <c r="E7" s="106"/>
      <c r="F7" s="98"/>
      <c r="G7" s="42">
        <f t="shared" si="0" ref="G7:G38">O7+P7+R7</f>
        <v>120326.88976999999</v>
      </c>
      <c r="H7" s="89"/>
      <c r="I7" s="90"/>
      <c r="J7" s="90"/>
      <c r="K7" s="45">
        <f t="shared" si="1" ref="K7:K38">Q7+P7+O7</f>
        <v>131120.33411</v>
      </c>
      <c r="L7" s="101"/>
      <c r="M7" s="102"/>
      <c r="N7" s="102"/>
      <c r="O7" s="40">
        <v>960</v>
      </c>
      <c r="P7" s="40">
        <v>0</v>
      </c>
      <c r="Q7" s="41">
        <v>130160.33411</v>
      </c>
      <c r="R7" s="50">
        <v>119366.88976999999</v>
      </c>
    </row>
    <row r="8" spans="1:18" ht="15" customHeight="1">
      <c r="A8" s="38" t="s">
        <v>39</v>
      </c>
      <c r="B8" s="39">
        <v>42400</v>
      </c>
      <c r="C8" s="97">
        <v>788216</v>
      </c>
      <c r="D8" s="97"/>
      <c r="E8" s="106"/>
      <c r="F8" s="98"/>
      <c r="G8" s="42">
        <f t="shared" si="0"/>
        <v>745365.19347000006</v>
      </c>
      <c r="H8" s="89"/>
      <c r="I8" s="90"/>
      <c r="J8" s="90"/>
      <c r="K8" s="45">
        <f t="shared" si="1"/>
        <v>788065.06319000002</v>
      </c>
      <c r="L8" s="101"/>
      <c r="M8" s="102"/>
      <c r="N8" s="102"/>
      <c r="O8" s="40">
        <v>0</v>
      </c>
      <c r="P8" s="40">
        <v>0</v>
      </c>
      <c r="Q8" s="41">
        <v>788065.06319000002</v>
      </c>
      <c r="R8" s="50">
        <v>745365.19347000006</v>
      </c>
    </row>
    <row r="9" spans="1:18" ht="15" customHeight="1">
      <c r="A9" s="38" t="s">
        <v>40</v>
      </c>
      <c r="B9" s="39">
        <v>42400</v>
      </c>
      <c r="C9" s="97">
        <v>63112</v>
      </c>
      <c r="D9" s="97"/>
      <c r="E9" s="106"/>
      <c r="F9" s="98"/>
      <c r="G9" s="42">
        <f t="shared" si="0"/>
        <v>65078.291768000003</v>
      </c>
      <c r="H9" s="89"/>
      <c r="I9" s="90"/>
      <c r="J9" s="90"/>
      <c r="K9" s="45">
        <f t="shared" si="1"/>
        <v>71869.011998999995</v>
      </c>
      <c r="L9" s="101"/>
      <c r="M9" s="102"/>
      <c r="N9" s="102"/>
      <c r="O9" s="40">
        <v>2233</v>
      </c>
      <c r="P9" s="40">
        <v>2807</v>
      </c>
      <c r="Q9" s="41">
        <v>66829.011998999995</v>
      </c>
      <c r="R9" s="50">
        <v>60038.291768000003</v>
      </c>
    </row>
    <row r="10" spans="1:18" ht="15" customHeight="1">
      <c r="A10" s="38" t="s">
        <v>41</v>
      </c>
      <c r="B10" s="39">
        <v>42400</v>
      </c>
      <c r="C10" s="97">
        <v>134572</v>
      </c>
      <c r="D10" s="97"/>
      <c r="E10" s="106"/>
      <c r="F10" s="98"/>
      <c r="G10" s="42">
        <f t="shared" si="0"/>
        <v>139108.24346999999</v>
      </c>
      <c r="H10" s="89"/>
      <c r="I10" s="90"/>
      <c r="J10" s="90"/>
      <c r="K10" s="45">
        <f t="shared" si="1"/>
        <v>145198.25031999999</v>
      </c>
      <c r="L10" s="101"/>
      <c r="M10" s="102"/>
      <c r="N10" s="102"/>
      <c r="O10" s="40">
        <v>0</v>
      </c>
      <c r="P10" s="40">
        <v>0</v>
      </c>
      <c r="Q10" s="41">
        <v>145198.25031999999</v>
      </c>
      <c r="R10" s="50">
        <v>139108.24346999999</v>
      </c>
    </row>
    <row r="11" spans="1:18" ht="15" customHeight="1">
      <c r="A11" s="38" t="s">
        <v>42</v>
      </c>
      <c r="B11" s="39">
        <v>42400</v>
      </c>
      <c r="C11" s="97">
        <v>739699</v>
      </c>
      <c r="D11" s="97"/>
      <c r="E11" s="106"/>
      <c r="F11" s="98"/>
      <c r="G11" s="42">
        <f t="shared" si="0"/>
        <v>689344.00659999996</v>
      </c>
      <c r="H11" s="89"/>
      <c r="I11" s="90"/>
      <c r="J11" s="90"/>
      <c r="K11" s="45">
        <f t="shared" si="1"/>
        <v>764606.90226999996</v>
      </c>
      <c r="L11" s="101"/>
      <c r="M11" s="102"/>
      <c r="N11" s="102"/>
      <c r="O11" s="40">
        <v>5345</v>
      </c>
      <c r="P11" s="40">
        <v>0</v>
      </c>
      <c r="Q11" s="41">
        <v>759261.90226999996</v>
      </c>
      <c r="R11" s="50">
        <v>683999.00659999996</v>
      </c>
    </row>
    <row r="12" spans="1:18" ht="15" customHeight="1">
      <c r="A12" s="38" t="s">
        <v>43</v>
      </c>
      <c r="B12" s="39">
        <v>42400</v>
      </c>
      <c r="C12" s="97">
        <v>104122</v>
      </c>
      <c r="D12" s="97"/>
      <c r="E12" s="106"/>
      <c r="F12" s="98"/>
      <c r="G12" s="42">
        <f t="shared" si="0"/>
        <v>101158.76110100001</v>
      </c>
      <c r="H12" s="89"/>
      <c r="I12" s="90"/>
      <c r="J12" s="90"/>
      <c r="K12" s="45">
        <f t="shared" si="1"/>
        <v>103796.58812</v>
      </c>
      <c r="L12" s="101"/>
      <c r="M12" s="102"/>
      <c r="N12" s="102"/>
      <c r="O12" s="40">
        <v>2173.2399999999998</v>
      </c>
      <c r="P12" s="40">
        <v>0</v>
      </c>
      <c r="Q12" s="41">
        <v>101623.34812</v>
      </c>
      <c r="R12" s="50">
        <v>98985.521101000006</v>
      </c>
    </row>
    <row r="13" spans="1:18" ht="15" customHeight="1">
      <c r="A13" s="38" t="s">
        <v>34</v>
      </c>
      <c r="B13" s="39">
        <v>42400</v>
      </c>
      <c r="C13" s="97">
        <v>252775</v>
      </c>
      <c r="D13" s="97"/>
      <c r="E13" s="106"/>
      <c r="F13" s="98"/>
      <c r="G13" s="42">
        <f t="shared" si="0"/>
        <v>262051.90627000001</v>
      </c>
      <c r="H13" s="89"/>
      <c r="I13" s="90"/>
      <c r="J13" s="90"/>
      <c r="K13" s="45">
        <f t="shared" si="1"/>
        <v>254766.14866000001</v>
      </c>
      <c r="L13" s="101"/>
      <c r="M13" s="102"/>
      <c r="N13" s="102"/>
      <c r="O13" s="40">
        <v>0</v>
      </c>
      <c r="P13" s="40">
        <v>0</v>
      </c>
      <c r="Q13" s="41">
        <v>254766.14866000001</v>
      </c>
      <c r="R13" s="50">
        <v>262051.90627000001</v>
      </c>
    </row>
    <row r="14" spans="1:18" ht="15" customHeight="1">
      <c r="A14" s="38" t="s">
        <v>44</v>
      </c>
      <c r="B14" s="39">
        <v>42400</v>
      </c>
      <c r="C14" s="97">
        <v>67854</v>
      </c>
      <c r="D14" s="97"/>
      <c r="E14" s="106"/>
      <c r="F14" s="98"/>
      <c r="G14" s="42">
        <f t="shared" si="0"/>
        <v>66977.295991000006</v>
      </c>
      <c r="H14" s="89"/>
      <c r="I14" s="90"/>
      <c r="J14" s="90"/>
      <c r="K14" s="45">
        <f t="shared" si="1"/>
        <v>64942.640694000002</v>
      </c>
      <c r="L14" s="101"/>
      <c r="M14" s="102"/>
      <c r="N14" s="102"/>
      <c r="O14" s="40">
        <v>0</v>
      </c>
      <c r="P14" s="40">
        <v>0</v>
      </c>
      <c r="Q14" s="41">
        <v>64942.640694000002</v>
      </c>
      <c r="R14" s="50">
        <v>66977.295991000006</v>
      </c>
    </row>
    <row r="15" spans="1:18" ht="15.75" customHeight="1">
      <c r="A15" s="38" t="s">
        <v>37</v>
      </c>
      <c r="B15" s="39">
        <v>42400</v>
      </c>
      <c r="C15" s="97">
        <v>1016436</v>
      </c>
      <c r="D15" s="97">
        <f>SUM(C7:C15)/1000</f>
        <v>3293.4580000000001</v>
      </c>
      <c r="E15" s="100">
        <v>3163.95</v>
      </c>
      <c r="F15" s="99">
        <f>E15/D15</f>
        <v>0.96067719703727805</v>
      </c>
      <c r="G15" s="42">
        <f t="shared" si="0"/>
        <v>962184.96978000004</v>
      </c>
      <c r="H15" s="89">
        <f>SUM(G7:G15)/1000</f>
        <v>3151.5955582199999</v>
      </c>
      <c r="I15" s="43">
        <f>F15</f>
        <v>0.96067719703727805</v>
      </c>
      <c r="J15" s="44">
        <f>H15*I15</f>
        <v>3027.665987065925</v>
      </c>
      <c r="K15" s="45">
        <f t="shared" si="1"/>
        <v>1016426.9272</v>
      </c>
      <c r="L15" s="101">
        <f>SUM(K7:K15)/1000</f>
        <v>3340.791866563</v>
      </c>
      <c r="M15" s="46">
        <f>F15</f>
        <v>0.96067719703727805</v>
      </c>
      <c r="N15" s="47">
        <f>L15*M15</f>
        <v>3209.4225662546792</v>
      </c>
      <c r="O15" s="40">
        <v>0</v>
      </c>
      <c r="P15" s="40">
        <v>0</v>
      </c>
      <c r="Q15" s="41">
        <v>1016426.9272</v>
      </c>
      <c r="R15" s="50">
        <v>962184.96978000004</v>
      </c>
    </row>
    <row r="16" spans="1:18" ht="15" customHeight="1">
      <c r="A16" s="38" t="s">
        <v>38</v>
      </c>
      <c r="B16" s="39">
        <v>42429</v>
      </c>
      <c r="C16" s="97">
        <v>121447</v>
      </c>
      <c r="D16" s="97"/>
      <c r="E16" s="106"/>
      <c r="F16" s="98"/>
      <c r="G16" s="42">
        <f t="shared" si="0"/>
        <v>124693.98204</v>
      </c>
      <c r="H16" s="89"/>
      <c r="I16" s="90"/>
      <c r="J16" s="90"/>
      <c r="K16" s="45">
        <f t="shared" si="1"/>
        <v>122550.58845</v>
      </c>
      <c r="L16" s="101"/>
      <c r="M16" s="102"/>
      <c r="N16" s="102"/>
      <c r="O16" s="40">
        <v>1537</v>
      </c>
      <c r="P16" s="40">
        <v>0</v>
      </c>
      <c r="Q16" s="41">
        <v>121013.58845</v>
      </c>
      <c r="R16" s="50">
        <v>123156.98204</v>
      </c>
    </row>
    <row r="17" spans="1:18" ht="15" customHeight="1">
      <c r="A17" s="38" t="s">
        <v>39</v>
      </c>
      <c r="B17" s="39">
        <v>42429</v>
      </c>
      <c r="C17" s="97">
        <v>744776</v>
      </c>
      <c r="D17" s="97"/>
      <c r="E17" s="106"/>
      <c r="F17" s="98"/>
      <c r="G17" s="42">
        <f t="shared" si="0"/>
        <v>781525.75031999999</v>
      </c>
      <c r="H17" s="89"/>
      <c r="I17" s="90"/>
      <c r="J17" s="90"/>
      <c r="K17" s="45">
        <f t="shared" si="1"/>
        <v>768246.52963</v>
      </c>
      <c r="L17" s="101"/>
      <c r="M17" s="102"/>
      <c r="N17" s="102"/>
      <c r="O17" s="40">
        <v>0</v>
      </c>
      <c r="P17" s="40">
        <v>0</v>
      </c>
      <c r="Q17" s="41">
        <v>768246.52963</v>
      </c>
      <c r="R17" s="50">
        <v>781525.75031999999</v>
      </c>
    </row>
    <row r="18" spans="1:18" ht="15" customHeight="1">
      <c r="A18" s="38" t="s">
        <v>40</v>
      </c>
      <c r="B18" s="39">
        <v>42429</v>
      </c>
      <c r="C18" s="97">
        <v>61850</v>
      </c>
      <c r="D18" s="97"/>
      <c r="E18" s="106"/>
      <c r="F18" s="98"/>
      <c r="G18" s="42">
        <f t="shared" si="0"/>
        <v>65815.60463799999</v>
      </c>
      <c r="H18" s="89"/>
      <c r="I18" s="90"/>
      <c r="J18" s="90"/>
      <c r="K18" s="45">
        <f t="shared" si="1"/>
        <v>65177.002293999998</v>
      </c>
      <c r="L18" s="101"/>
      <c r="M18" s="102"/>
      <c r="N18" s="102"/>
      <c r="O18" s="40">
        <v>1958</v>
      </c>
      <c r="P18" s="40">
        <v>2852</v>
      </c>
      <c r="Q18" s="41">
        <v>60367.002293999998</v>
      </c>
      <c r="R18" s="50">
        <v>61005.604637999997</v>
      </c>
    </row>
    <row r="19" spans="1:18" ht="15" customHeight="1">
      <c r="A19" s="38" t="s">
        <v>41</v>
      </c>
      <c r="B19" s="39">
        <v>42429</v>
      </c>
      <c r="C19" s="97">
        <v>126316</v>
      </c>
      <c r="D19" s="97"/>
      <c r="E19" s="106"/>
      <c r="F19" s="98"/>
      <c r="G19" s="42">
        <f t="shared" si="0"/>
        <v>133464.78648000001</v>
      </c>
      <c r="H19" s="89"/>
      <c r="I19" s="90"/>
      <c r="J19" s="90"/>
      <c r="K19" s="45">
        <f t="shared" si="1"/>
        <v>125882.29631999999</v>
      </c>
      <c r="L19" s="101"/>
      <c r="M19" s="102"/>
      <c r="N19" s="102"/>
      <c r="O19" s="40">
        <v>0</v>
      </c>
      <c r="P19" s="40">
        <v>0</v>
      </c>
      <c r="Q19" s="41">
        <v>125882.29631999999</v>
      </c>
      <c r="R19" s="50">
        <v>133464.78648000001</v>
      </c>
    </row>
    <row r="20" spans="1:18" ht="15" customHeight="1">
      <c r="A20" s="38" t="s">
        <v>42</v>
      </c>
      <c r="B20" s="39">
        <v>42429</v>
      </c>
      <c r="C20" s="97">
        <v>727078</v>
      </c>
      <c r="D20" s="97"/>
      <c r="E20" s="106"/>
      <c r="F20" s="98"/>
      <c r="G20" s="42">
        <f t="shared" si="0"/>
        <v>755206.89113999996</v>
      </c>
      <c r="H20" s="89"/>
      <c r="I20" s="90"/>
      <c r="J20" s="90"/>
      <c r="K20" s="45">
        <f t="shared" si="1"/>
        <v>732414.40107000002</v>
      </c>
      <c r="L20" s="101"/>
      <c r="M20" s="102"/>
      <c r="N20" s="102"/>
      <c r="O20" s="40">
        <v>5301</v>
      </c>
      <c r="P20" s="40">
        <v>0</v>
      </c>
      <c r="Q20" s="41">
        <v>727113.40107000002</v>
      </c>
      <c r="R20" s="50">
        <v>749905.89113999996</v>
      </c>
    </row>
    <row r="21" spans="1:18" ht="15" customHeight="1">
      <c r="A21" s="38" t="s">
        <v>43</v>
      </c>
      <c r="B21" s="39">
        <v>42429</v>
      </c>
      <c r="C21" s="97">
        <v>97230</v>
      </c>
      <c r="D21" s="97"/>
      <c r="E21" s="106"/>
      <c r="F21" s="98"/>
      <c r="G21" s="42">
        <f t="shared" si="0"/>
        <v>95279.181507999994</v>
      </c>
      <c r="H21" s="89"/>
      <c r="I21" s="90"/>
      <c r="J21" s="90"/>
      <c r="K21" s="45">
        <f t="shared" si="1"/>
        <v>95824.199862999987</v>
      </c>
      <c r="L21" s="101"/>
      <c r="M21" s="102"/>
      <c r="N21" s="102"/>
      <c r="O21" s="40">
        <v>3779.18</v>
      </c>
      <c r="P21" s="40">
        <v>0</v>
      </c>
      <c r="Q21" s="41">
        <v>92045.019862999994</v>
      </c>
      <c r="R21" s="50">
        <v>91500.001508000001</v>
      </c>
    </row>
    <row r="22" spans="1:18" ht="15" customHeight="1">
      <c r="A22" s="38" t="s">
        <v>34</v>
      </c>
      <c r="B22" s="39">
        <v>42429</v>
      </c>
      <c r="C22" s="97">
        <v>242076</v>
      </c>
      <c r="D22" s="97"/>
      <c r="E22" s="106"/>
      <c r="F22" s="98"/>
      <c r="G22" s="42">
        <f t="shared" si="0"/>
        <v>256193.60248</v>
      </c>
      <c r="H22" s="89"/>
      <c r="I22" s="90"/>
      <c r="J22" s="90"/>
      <c r="K22" s="45">
        <f t="shared" si="1"/>
        <v>238078.74991000001</v>
      </c>
      <c r="L22" s="101"/>
      <c r="M22" s="102"/>
      <c r="N22" s="102"/>
      <c r="O22" s="40">
        <v>0</v>
      </c>
      <c r="P22" s="40">
        <v>0</v>
      </c>
      <c r="Q22" s="41">
        <v>238078.74991000001</v>
      </c>
      <c r="R22" s="50">
        <v>256193.60248</v>
      </c>
    </row>
    <row r="23" spans="1:18" ht="15" customHeight="1">
      <c r="A23" s="38" t="s">
        <v>44</v>
      </c>
      <c r="B23" s="39">
        <v>42429</v>
      </c>
      <c r="C23" s="97">
        <v>63545</v>
      </c>
      <c r="D23" s="97"/>
      <c r="E23" s="106"/>
      <c r="F23" s="98"/>
      <c r="G23" s="42">
        <f t="shared" si="0"/>
        <v>64742.674707999999</v>
      </c>
      <c r="H23" s="89"/>
      <c r="I23" s="90"/>
      <c r="J23" s="90"/>
      <c r="K23" s="45">
        <f t="shared" si="1"/>
        <v>60351.977014999997</v>
      </c>
      <c r="L23" s="101"/>
      <c r="M23" s="102"/>
      <c r="N23" s="102"/>
      <c r="O23" s="40">
        <v>0</v>
      </c>
      <c r="P23" s="40">
        <v>0</v>
      </c>
      <c r="Q23" s="41">
        <v>60351.977014999997</v>
      </c>
      <c r="R23" s="50">
        <v>64742.674707999999</v>
      </c>
    </row>
    <row r="24" spans="1:18" ht="15.75" customHeight="1">
      <c r="A24" s="38" t="s">
        <v>37</v>
      </c>
      <c r="B24" s="39">
        <v>42429</v>
      </c>
      <c r="C24" s="97">
        <v>889636</v>
      </c>
      <c r="D24" s="97">
        <f>SUM(C16:C24)/1000</f>
        <v>3073.9540000000002</v>
      </c>
      <c r="E24" s="100">
        <v>2970.7339999999999</v>
      </c>
      <c r="F24" s="99">
        <f>E24/D24</f>
        <v>0.96642109803855225</v>
      </c>
      <c r="G24" s="42">
        <f t="shared" si="0"/>
        <v>974353.67177000002</v>
      </c>
      <c r="H24" s="89">
        <f>SUM(G16:G24)/1000</f>
        <v>3251.2761450839998</v>
      </c>
      <c r="I24" s="43">
        <f>F24</f>
        <v>0.96642109803855225</v>
      </c>
      <c r="J24" s="44">
        <f>H24*I24</f>
        <v>3142.1018621586304</v>
      </c>
      <c r="K24" s="45">
        <f t="shared" si="1"/>
        <v>936450.72250999999</v>
      </c>
      <c r="L24" s="101">
        <f>SUM(K16:K24)/1000</f>
        <v>3144.9764670620002</v>
      </c>
      <c r="M24" s="46">
        <v>0.96642109803855225</v>
      </c>
      <c r="N24" s="47">
        <f>L24*M24</f>
        <v>3039.3716106034649</v>
      </c>
      <c r="O24" s="40">
        <v>0</v>
      </c>
      <c r="P24" s="40">
        <v>0</v>
      </c>
      <c r="Q24" s="41">
        <v>936450.72250999999</v>
      </c>
      <c r="R24" s="50">
        <v>974353.67177000002</v>
      </c>
    </row>
    <row r="25" spans="1:18" ht="15" customHeight="1">
      <c r="A25" s="38" t="s">
        <v>38</v>
      </c>
      <c r="B25" s="39">
        <v>42460</v>
      </c>
      <c r="C25" s="97">
        <v>79046</v>
      </c>
      <c r="D25" s="97"/>
      <c r="E25" s="106"/>
      <c r="F25" s="98"/>
      <c r="G25" s="42">
        <f t="shared" si="0"/>
        <v>84929.356065</v>
      </c>
      <c r="H25" s="89"/>
      <c r="I25" s="90"/>
      <c r="J25" s="90"/>
      <c r="K25" s="45">
        <f t="shared" si="1"/>
        <v>84843.855882000003</v>
      </c>
      <c r="L25" s="101"/>
      <c r="M25" s="102"/>
      <c r="N25" s="102"/>
      <c r="O25" s="40">
        <v>1422</v>
      </c>
      <c r="P25" s="40">
        <v>0</v>
      </c>
      <c r="Q25" s="41">
        <v>83421.855882000003</v>
      </c>
      <c r="R25" s="50">
        <v>83507.356065</v>
      </c>
    </row>
    <row r="26" spans="1:18" ht="15" customHeight="1">
      <c r="A26" s="38" t="s">
        <v>39</v>
      </c>
      <c r="B26" s="39">
        <v>42460</v>
      </c>
      <c r="C26" s="97">
        <v>492168</v>
      </c>
      <c r="D26" s="97"/>
      <c r="E26" s="106"/>
      <c r="F26" s="98"/>
      <c r="G26" s="42">
        <f t="shared" si="0"/>
        <v>519668.61835</v>
      </c>
      <c r="H26" s="89"/>
      <c r="I26" s="90"/>
      <c r="J26" s="90"/>
      <c r="K26" s="45">
        <f t="shared" si="1"/>
        <v>502872.94519</v>
      </c>
      <c r="L26" s="101"/>
      <c r="M26" s="102"/>
      <c r="N26" s="102"/>
      <c r="O26" s="40">
        <v>0</v>
      </c>
      <c r="P26" s="40">
        <v>0</v>
      </c>
      <c r="Q26" s="41">
        <v>502872.94519</v>
      </c>
      <c r="R26" s="50">
        <v>519668.61835</v>
      </c>
    </row>
    <row r="27" spans="1:18" ht="15" customHeight="1">
      <c r="A27" s="38" t="s">
        <v>40</v>
      </c>
      <c r="B27" s="39">
        <v>42460</v>
      </c>
      <c r="C27" s="97">
        <v>64698</v>
      </c>
      <c r="D27" s="97"/>
      <c r="E27" s="106"/>
      <c r="F27" s="98"/>
      <c r="G27" s="42">
        <f t="shared" si="0"/>
        <v>62593.262662000001</v>
      </c>
      <c r="H27" s="89"/>
      <c r="I27" s="90"/>
      <c r="J27" s="90"/>
      <c r="K27" s="45">
        <f t="shared" si="1"/>
        <v>61054.524404000003</v>
      </c>
      <c r="L27" s="101"/>
      <c r="M27" s="102"/>
      <c r="N27" s="102"/>
      <c r="O27" s="40">
        <v>7692</v>
      </c>
      <c r="P27" s="40">
        <v>2375</v>
      </c>
      <c r="Q27" s="41">
        <v>50987.524404000003</v>
      </c>
      <c r="R27" s="50">
        <v>52526.262662000001</v>
      </c>
    </row>
    <row r="28" spans="1:18" ht="15" customHeight="1">
      <c r="A28" s="38" t="s">
        <v>41</v>
      </c>
      <c r="B28" s="39">
        <v>42460</v>
      </c>
      <c r="C28" s="97">
        <v>121705</v>
      </c>
      <c r="D28" s="97"/>
      <c r="E28" s="106"/>
      <c r="F28" s="98"/>
      <c r="G28" s="42">
        <f t="shared" si="0"/>
        <v>120147.84454000001</v>
      </c>
      <c r="H28" s="89"/>
      <c r="I28" s="90"/>
      <c r="J28" s="90"/>
      <c r="K28" s="45">
        <f t="shared" si="1"/>
        <v>115051.49674</v>
      </c>
      <c r="L28" s="101"/>
      <c r="M28" s="102"/>
      <c r="N28" s="102"/>
      <c r="O28" s="40">
        <v>0</v>
      </c>
      <c r="P28" s="40">
        <v>0</v>
      </c>
      <c r="Q28" s="41">
        <v>115051.49674</v>
      </c>
      <c r="R28" s="50">
        <v>120147.84454000001</v>
      </c>
    </row>
    <row r="29" spans="1:18" ht="15" customHeight="1">
      <c r="A29" s="38" t="s">
        <v>42</v>
      </c>
      <c r="B29" s="39">
        <v>42460</v>
      </c>
      <c r="C29" s="97">
        <v>532891</v>
      </c>
      <c r="D29" s="97"/>
      <c r="E29" s="106"/>
      <c r="F29" s="98"/>
      <c r="G29" s="42">
        <f t="shared" si="0"/>
        <v>556013.27420999994</v>
      </c>
      <c r="H29" s="89"/>
      <c r="I29" s="90"/>
      <c r="J29" s="90"/>
      <c r="K29" s="45">
        <f t="shared" si="1"/>
        <v>570742.53</v>
      </c>
      <c r="L29" s="101"/>
      <c r="M29" s="102"/>
      <c r="N29" s="102"/>
      <c r="O29" s="40">
        <v>5592</v>
      </c>
      <c r="P29" s="40">
        <v>0</v>
      </c>
      <c r="Q29" s="41">
        <v>565150.53</v>
      </c>
      <c r="R29" s="50">
        <v>550421.27420999994</v>
      </c>
    </row>
    <row r="30" spans="1:18" ht="15" customHeight="1">
      <c r="A30" s="38" t="s">
        <v>43</v>
      </c>
      <c r="B30" s="39">
        <v>42460</v>
      </c>
      <c r="C30" s="97">
        <v>69264</v>
      </c>
      <c r="D30" s="97"/>
      <c r="E30" s="106"/>
      <c r="F30" s="98"/>
      <c r="G30" s="42">
        <f t="shared" si="0"/>
        <v>62467.028583000007</v>
      </c>
      <c r="H30" s="89"/>
      <c r="I30" s="90"/>
      <c r="J30" s="90"/>
      <c r="K30" s="45">
        <f t="shared" si="1"/>
        <v>68916.383480999997</v>
      </c>
      <c r="L30" s="101"/>
      <c r="M30" s="102"/>
      <c r="N30" s="102"/>
      <c r="O30" s="40">
        <v>3504.48</v>
      </c>
      <c r="P30" s="40">
        <v>0</v>
      </c>
      <c r="Q30" s="41">
        <v>65411.903481000001</v>
      </c>
      <c r="R30" s="50">
        <v>58962.548583000003</v>
      </c>
    </row>
    <row r="31" spans="1:18" ht="15" customHeight="1">
      <c r="A31" s="38" t="s">
        <v>34</v>
      </c>
      <c r="B31" s="39">
        <v>42460</v>
      </c>
      <c r="C31" s="97">
        <v>168478</v>
      </c>
      <c r="D31" s="97"/>
      <c r="E31" s="106"/>
      <c r="F31" s="98"/>
      <c r="G31" s="42">
        <f t="shared" si="0"/>
        <v>179870.80955000001</v>
      </c>
      <c r="H31" s="89"/>
      <c r="I31" s="90"/>
      <c r="J31" s="90"/>
      <c r="K31" s="45">
        <f t="shared" si="1"/>
        <v>174457.33794999999</v>
      </c>
      <c r="L31" s="101"/>
      <c r="M31" s="102"/>
      <c r="N31" s="102"/>
      <c r="O31" s="40">
        <v>0</v>
      </c>
      <c r="P31" s="40">
        <v>0</v>
      </c>
      <c r="Q31" s="41">
        <v>174457.33794999999</v>
      </c>
      <c r="R31" s="50">
        <v>179870.80955000001</v>
      </c>
    </row>
    <row r="32" spans="1:18" ht="15" customHeight="1">
      <c r="A32" s="38" t="s">
        <v>44</v>
      </c>
      <c r="B32" s="39">
        <v>42460</v>
      </c>
      <c r="C32" s="97">
        <v>45761</v>
      </c>
      <c r="D32" s="97"/>
      <c r="E32" s="106"/>
      <c r="F32" s="98"/>
      <c r="G32" s="42">
        <f t="shared" si="0"/>
        <v>46443.584744</v>
      </c>
      <c r="H32" s="89"/>
      <c r="I32" s="90"/>
      <c r="J32" s="90"/>
      <c r="K32" s="45">
        <f t="shared" si="1"/>
        <v>42798.124179999999</v>
      </c>
      <c r="L32" s="101"/>
      <c r="M32" s="102"/>
      <c r="N32" s="102"/>
      <c r="O32" s="40">
        <v>0</v>
      </c>
      <c r="P32" s="40">
        <v>0</v>
      </c>
      <c r="Q32" s="41">
        <v>42798.124179999999</v>
      </c>
      <c r="R32" s="50">
        <v>46443.584744</v>
      </c>
    </row>
    <row r="33" spans="1:18" ht="15.75" customHeight="1">
      <c r="A33" s="38" t="s">
        <v>37</v>
      </c>
      <c r="B33" s="39">
        <v>42460</v>
      </c>
      <c r="C33" s="97">
        <v>657346</v>
      </c>
      <c r="D33" s="97">
        <f>SUM(C25:C33)/1000</f>
        <v>2231.357</v>
      </c>
      <c r="E33" s="100">
        <v>2049.5949999999998</v>
      </c>
      <c r="F33" s="99">
        <f>E33/D33</f>
        <v>0.91854194555151858</v>
      </c>
      <c r="G33" s="42">
        <f t="shared" si="0"/>
        <v>681056.75549999997</v>
      </c>
      <c r="H33" s="89">
        <f>SUM(G25:G33)/1000</f>
        <v>2313.1905342039995</v>
      </c>
      <c r="I33" s="43">
        <f>F33</f>
        <v>0.91854194555151858</v>
      </c>
      <c r="J33" s="44">
        <f>H33*I33</f>
        <v>2124.7625337190984</v>
      </c>
      <c r="K33" s="45">
        <f t="shared" si="1"/>
        <v>685845.70593000005</v>
      </c>
      <c r="L33" s="101">
        <f>SUM(K25:K33)/1000</f>
        <v>2306.5829037570002</v>
      </c>
      <c r="M33" s="46">
        <v>0.91854194555151858</v>
      </c>
      <c r="N33" s="47">
        <f>L33*M33</f>
        <v>2118.6931479928262</v>
      </c>
      <c r="O33" s="40">
        <v>0</v>
      </c>
      <c r="P33" s="40">
        <v>0</v>
      </c>
      <c r="Q33" s="41">
        <v>685845.70593000005</v>
      </c>
      <c r="R33" s="50">
        <v>681056.75549999997</v>
      </c>
    </row>
    <row r="34" spans="1:18" ht="15" customHeight="1">
      <c r="A34" s="38" t="s">
        <v>38</v>
      </c>
      <c r="B34" s="39">
        <v>42490</v>
      </c>
      <c r="C34" s="97">
        <v>94184</v>
      </c>
      <c r="D34" s="97"/>
      <c r="E34" s="106"/>
      <c r="F34" s="98"/>
      <c r="G34" s="42">
        <f t="shared" si="0"/>
        <v>93926.575886999999</v>
      </c>
      <c r="H34" s="89"/>
      <c r="I34" s="90"/>
      <c r="J34" s="90"/>
      <c r="K34" s="45">
        <f t="shared" si="1"/>
        <v>98357.298011999999</v>
      </c>
      <c r="L34" s="101"/>
      <c r="M34" s="102"/>
      <c r="N34" s="102"/>
      <c r="O34" s="40">
        <v>1746</v>
      </c>
      <c r="P34" s="40">
        <v>0</v>
      </c>
      <c r="Q34" s="41">
        <v>96611.298011999999</v>
      </c>
      <c r="R34" s="50">
        <v>92180.575886999999</v>
      </c>
    </row>
    <row r="35" spans="1:18" ht="15" customHeight="1">
      <c r="A35" s="38" t="s">
        <v>39</v>
      </c>
      <c r="B35" s="39">
        <v>42490</v>
      </c>
      <c r="C35" s="97">
        <v>609651</v>
      </c>
      <c r="D35" s="97"/>
      <c r="E35" s="106"/>
      <c r="F35" s="98"/>
      <c r="G35" s="42">
        <f t="shared" si="0"/>
        <v>617607.56743000005</v>
      </c>
      <c r="H35" s="89"/>
      <c r="I35" s="90"/>
      <c r="J35" s="90"/>
      <c r="K35" s="45">
        <f t="shared" si="1"/>
        <v>629693.78145000001</v>
      </c>
      <c r="L35" s="101"/>
      <c r="M35" s="102"/>
      <c r="N35" s="102"/>
      <c r="O35" s="40">
        <v>0</v>
      </c>
      <c r="P35" s="40">
        <v>0</v>
      </c>
      <c r="Q35" s="41">
        <v>629693.78145000001</v>
      </c>
      <c r="R35" s="50">
        <v>617607.56743000005</v>
      </c>
    </row>
    <row r="36" spans="1:18" ht="15" customHeight="1">
      <c r="A36" s="38" t="s">
        <v>40</v>
      </c>
      <c r="B36" s="39">
        <v>42490</v>
      </c>
      <c r="C36" s="97">
        <v>70157</v>
      </c>
      <c r="D36" s="97"/>
      <c r="E36" s="106"/>
      <c r="F36" s="98"/>
      <c r="G36" s="42">
        <f t="shared" si="0"/>
        <v>69093.130604999998</v>
      </c>
      <c r="H36" s="89"/>
      <c r="I36" s="90"/>
      <c r="J36" s="90"/>
      <c r="K36" s="45">
        <f t="shared" si="1"/>
        <v>68102.188114999997</v>
      </c>
      <c r="L36" s="101"/>
      <c r="M36" s="102"/>
      <c r="N36" s="102"/>
      <c r="O36" s="40">
        <v>7576</v>
      </c>
      <c r="P36" s="40">
        <v>3072</v>
      </c>
      <c r="Q36" s="41">
        <v>57454.188114999997</v>
      </c>
      <c r="R36" s="50">
        <v>58445.130604999998</v>
      </c>
    </row>
    <row r="37" spans="1:18" ht="15" customHeight="1">
      <c r="A37" s="38" t="s">
        <v>41</v>
      </c>
      <c r="B37" s="39">
        <v>42490</v>
      </c>
      <c r="C37" s="97">
        <v>138613</v>
      </c>
      <c r="D37" s="97"/>
      <c r="E37" s="106"/>
      <c r="F37" s="98"/>
      <c r="G37" s="42">
        <f t="shared" si="0"/>
        <v>133910.12417</v>
      </c>
      <c r="H37" s="89"/>
      <c r="I37" s="90"/>
      <c r="J37" s="90"/>
      <c r="K37" s="45">
        <f t="shared" si="1"/>
        <v>130337.09067999999</v>
      </c>
      <c r="L37" s="101"/>
      <c r="M37" s="102"/>
      <c r="N37" s="102"/>
      <c r="O37" s="40">
        <v>0</v>
      </c>
      <c r="P37" s="40">
        <v>0</v>
      </c>
      <c r="Q37" s="41">
        <v>130337.09067999999</v>
      </c>
      <c r="R37" s="50">
        <v>133910.12417</v>
      </c>
    </row>
    <row r="38" spans="1:18" ht="15" customHeight="1">
      <c r="A38" s="38" t="s">
        <v>42</v>
      </c>
      <c r="B38" s="39">
        <v>42490</v>
      </c>
      <c r="C38" s="97">
        <v>650398</v>
      </c>
      <c r="D38" s="97"/>
      <c r="E38" s="106"/>
      <c r="F38" s="98"/>
      <c r="G38" s="42">
        <f t="shared" si="0"/>
        <v>627814.77907000005</v>
      </c>
      <c r="H38" s="89"/>
      <c r="I38" s="90"/>
      <c r="J38" s="90"/>
      <c r="K38" s="45">
        <f t="shared" si="1"/>
        <v>643830.31221</v>
      </c>
      <c r="L38" s="101"/>
      <c r="M38" s="102"/>
      <c r="N38" s="102"/>
      <c r="O38" s="40">
        <v>5582</v>
      </c>
      <c r="P38" s="40">
        <v>0</v>
      </c>
      <c r="Q38" s="41">
        <v>638248.31221</v>
      </c>
      <c r="R38" s="50">
        <v>622232.77907000005</v>
      </c>
    </row>
    <row r="39" spans="1:18" ht="15" customHeight="1">
      <c r="A39" s="38" t="s">
        <v>43</v>
      </c>
      <c r="B39" s="39">
        <v>42490</v>
      </c>
      <c r="C39" s="97">
        <v>85574</v>
      </c>
      <c r="D39" s="97"/>
      <c r="E39" s="106"/>
      <c r="F39" s="98"/>
      <c r="G39" s="42">
        <f t="shared" si="2" ref="G39:G70">O39+P39+R39</f>
        <v>75642.603143</v>
      </c>
      <c r="H39" s="89"/>
      <c r="I39" s="90"/>
      <c r="J39" s="90"/>
      <c r="K39" s="45">
        <f t="shared" si="3" ref="K39:K70">Q39+P39+O39</f>
        <v>84934.068761999995</v>
      </c>
      <c r="L39" s="101"/>
      <c r="M39" s="102"/>
      <c r="N39" s="102"/>
      <c r="O39" s="40">
        <v>4427.6900000000005</v>
      </c>
      <c r="P39" s="40">
        <v>0</v>
      </c>
      <c r="Q39" s="41">
        <v>80506.378761999993</v>
      </c>
      <c r="R39" s="50">
        <v>71214.913142999998</v>
      </c>
    </row>
    <row r="40" spans="1:18" ht="15" customHeight="1">
      <c r="A40" s="38" t="s">
        <v>34</v>
      </c>
      <c r="B40" s="39">
        <v>42490</v>
      </c>
      <c r="C40" s="97">
        <v>167921</v>
      </c>
      <c r="D40" s="97"/>
      <c r="E40" s="106"/>
      <c r="F40" s="98"/>
      <c r="G40" s="42">
        <f t="shared" si="2"/>
        <v>174004.12419999999</v>
      </c>
      <c r="H40" s="89"/>
      <c r="I40" s="90"/>
      <c r="J40" s="90"/>
      <c r="K40" s="45">
        <f t="shared" si="3"/>
        <v>177334.49819000001</v>
      </c>
      <c r="L40" s="101"/>
      <c r="M40" s="102"/>
      <c r="N40" s="102"/>
      <c r="O40" s="40">
        <v>0</v>
      </c>
      <c r="P40" s="40">
        <v>0</v>
      </c>
      <c r="Q40" s="41">
        <v>177334.49819000001</v>
      </c>
      <c r="R40" s="50">
        <v>174004.12419999999</v>
      </c>
    </row>
    <row r="41" spans="1:18" ht="15" customHeight="1">
      <c r="A41" s="38" t="s">
        <v>44</v>
      </c>
      <c r="B41" s="39">
        <v>42490</v>
      </c>
      <c r="C41" s="97">
        <v>53219</v>
      </c>
      <c r="D41" s="97"/>
      <c r="E41" s="106"/>
      <c r="F41" s="98"/>
      <c r="G41" s="42">
        <f t="shared" si="2"/>
        <v>51313.795585</v>
      </c>
      <c r="H41" s="89"/>
      <c r="I41" s="90"/>
      <c r="J41" s="90"/>
      <c r="K41" s="45">
        <f t="shared" si="3"/>
        <v>51539.042379999999</v>
      </c>
      <c r="L41" s="101"/>
      <c r="M41" s="102"/>
      <c r="N41" s="102"/>
      <c r="O41" s="40">
        <v>0</v>
      </c>
      <c r="P41" s="40">
        <v>0</v>
      </c>
      <c r="Q41" s="41">
        <v>51539.042379999999</v>
      </c>
      <c r="R41" s="50">
        <v>51313.795585</v>
      </c>
    </row>
    <row r="42" spans="1:18" ht="15.75" customHeight="1">
      <c r="A42" s="38" t="s">
        <v>37</v>
      </c>
      <c r="B42" s="39">
        <v>42490</v>
      </c>
      <c r="C42" s="97">
        <v>770316</v>
      </c>
      <c r="D42" s="97">
        <f>SUM(C34:C42)/1000</f>
        <v>2640.0329999999999</v>
      </c>
      <c r="E42" s="100">
        <v>2523.953</v>
      </c>
      <c r="F42" s="99">
        <f>E42/D42</f>
        <v>0.95603085264464505</v>
      </c>
      <c r="G42" s="42">
        <f t="shared" si="2"/>
        <v>769123.42501000001</v>
      </c>
      <c r="H42" s="89">
        <f>SUM(G34:G42)/1000</f>
        <v>2612.4361251</v>
      </c>
      <c r="I42" s="43">
        <f>F42</f>
        <v>0.95603085264464505</v>
      </c>
      <c r="J42" s="44">
        <f>H42*I42</f>
        <v>2497.5695361590256</v>
      </c>
      <c r="K42" s="45">
        <f t="shared" si="3"/>
        <v>778621.25146000006</v>
      </c>
      <c r="L42" s="101">
        <f>SUM(K34:K42)/1000</f>
        <v>2662.7495312589999</v>
      </c>
      <c r="M42" s="46">
        <v>0.95603085264464505</v>
      </c>
      <c r="N42" s="47">
        <f>L42*M42</f>
        <v>2545.6707047486707</v>
      </c>
      <c r="O42" s="40">
        <v>0</v>
      </c>
      <c r="P42" s="40">
        <v>0</v>
      </c>
      <c r="Q42" s="41">
        <v>778621.25146000006</v>
      </c>
      <c r="R42" s="50">
        <v>769123.42501000001</v>
      </c>
    </row>
    <row r="43" spans="1:18" ht="15" customHeight="1">
      <c r="A43" s="38" t="s">
        <v>38</v>
      </c>
      <c r="B43" s="39">
        <v>42521</v>
      </c>
      <c r="C43" s="97">
        <v>105471</v>
      </c>
      <c r="D43" s="97"/>
      <c r="E43" s="106"/>
      <c r="F43" s="98"/>
      <c r="G43" s="42">
        <f t="shared" si="2"/>
        <v>101415.039643</v>
      </c>
      <c r="H43" s="89"/>
      <c r="I43" s="90"/>
      <c r="J43" s="90"/>
      <c r="K43" s="45">
        <f t="shared" si="3"/>
        <v>103374.33368</v>
      </c>
      <c r="L43" s="101"/>
      <c r="M43" s="102"/>
      <c r="N43" s="102"/>
      <c r="O43" s="40">
        <v>1828</v>
      </c>
      <c r="P43" s="40">
        <v>0</v>
      </c>
      <c r="Q43" s="41">
        <v>101546.33368</v>
      </c>
      <c r="R43" s="50">
        <v>99587.039642999996</v>
      </c>
    </row>
    <row r="44" spans="1:18" ht="15" customHeight="1">
      <c r="A44" s="38" t="s">
        <v>39</v>
      </c>
      <c r="B44" s="39">
        <v>42521</v>
      </c>
      <c r="C44" s="97">
        <v>651891</v>
      </c>
      <c r="D44" s="97"/>
      <c r="E44" s="106"/>
      <c r="F44" s="98"/>
      <c r="G44" s="42">
        <f t="shared" si="2"/>
        <v>642859.29861000006</v>
      </c>
      <c r="H44" s="89"/>
      <c r="I44" s="90"/>
      <c r="J44" s="90"/>
      <c r="K44" s="45">
        <f t="shared" si="3"/>
        <v>650769.78318999999</v>
      </c>
      <c r="L44" s="101"/>
      <c r="M44" s="102"/>
      <c r="N44" s="102"/>
      <c r="O44" s="40">
        <v>0</v>
      </c>
      <c r="P44" s="40">
        <v>0</v>
      </c>
      <c r="Q44" s="41">
        <v>650769.78318999999</v>
      </c>
      <c r="R44" s="50">
        <v>642859.29861000006</v>
      </c>
    </row>
    <row r="45" spans="1:18" ht="15" customHeight="1">
      <c r="A45" s="38" t="s">
        <v>40</v>
      </c>
      <c r="B45" s="39">
        <v>42521</v>
      </c>
      <c r="C45" s="97">
        <v>66966</v>
      </c>
      <c r="D45" s="97"/>
      <c r="E45" s="106"/>
      <c r="F45" s="98"/>
      <c r="G45" s="42">
        <f t="shared" si="2"/>
        <v>69303.916022999998</v>
      </c>
      <c r="H45" s="89"/>
      <c r="I45" s="90"/>
      <c r="J45" s="90"/>
      <c r="K45" s="45">
        <f t="shared" si="3"/>
        <v>70571.255421000009</v>
      </c>
      <c r="L45" s="101"/>
      <c r="M45" s="102"/>
      <c r="N45" s="102"/>
      <c r="O45" s="40">
        <v>6911</v>
      </c>
      <c r="P45" s="40">
        <v>3275</v>
      </c>
      <c r="Q45" s="41">
        <v>60385.255421000002</v>
      </c>
      <c r="R45" s="50">
        <v>59117.916022999998</v>
      </c>
    </row>
    <row r="46" spans="1:18" ht="15" customHeight="1">
      <c r="A46" s="38" t="s">
        <v>41</v>
      </c>
      <c r="B46" s="39">
        <v>42521</v>
      </c>
      <c r="C46" s="97">
        <v>137973</v>
      </c>
      <c r="D46" s="97"/>
      <c r="E46" s="106"/>
      <c r="F46" s="98"/>
      <c r="G46" s="42">
        <f t="shared" si="2"/>
        <v>136239.45288999999</v>
      </c>
      <c r="H46" s="89"/>
      <c r="I46" s="90"/>
      <c r="J46" s="90"/>
      <c r="K46" s="45">
        <f t="shared" si="3"/>
        <v>135794.39340999999</v>
      </c>
      <c r="L46" s="101"/>
      <c r="M46" s="102"/>
      <c r="N46" s="102"/>
      <c r="O46" s="40">
        <v>0</v>
      </c>
      <c r="P46" s="40">
        <v>0</v>
      </c>
      <c r="Q46" s="41">
        <v>135794.39340999999</v>
      </c>
      <c r="R46" s="50">
        <v>136239.45288999999</v>
      </c>
    </row>
    <row r="47" spans="1:18" ht="15" customHeight="1">
      <c r="A47" s="38" t="s">
        <v>42</v>
      </c>
      <c r="B47" s="39">
        <v>42521</v>
      </c>
      <c r="C47" s="97">
        <v>668411</v>
      </c>
      <c r="D47" s="97"/>
      <c r="E47" s="106"/>
      <c r="F47" s="98"/>
      <c r="G47" s="42">
        <f t="shared" si="2"/>
        <v>663749.93321000005</v>
      </c>
      <c r="H47" s="89"/>
      <c r="I47" s="90"/>
      <c r="J47" s="90"/>
      <c r="K47" s="45">
        <f t="shared" si="3"/>
        <v>675419.14587999997</v>
      </c>
      <c r="L47" s="101"/>
      <c r="M47" s="102"/>
      <c r="N47" s="102"/>
      <c r="O47" s="40">
        <v>5830</v>
      </c>
      <c r="P47" s="40">
        <v>0</v>
      </c>
      <c r="Q47" s="41">
        <v>669589.14587999997</v>
      </c>
      <c r="R47" s="50">
        <v>657919.93321000005</v>
      </c>
    </row>
    <row r="48" spans="1:18" ht="15" customHeight="1">
      <c r="A48" s="38" t="s">
        <v>43</v>
      </c>
      <c r="B48" s="39">
        <v>42521</v>
      </c>
      <c r="C48" s="97">
        <v>92202</v>
      </c>
      <c r="D48" s="97"/>
      <c r="E48" s="106"/>
      <c r="F48" s="98"/>
      <c r="G48" s="42">
        <f t="shared" si="2"/>
        <v>79666.426582999993</v>
      </c>
      <c r="H48" s="89"/>
      <c r="I48" s="90"/>
      <c r="J48" s="90"/>
      <c r="K48" s="45">
        <f t="shared" si="3"/>
        <v>85674.525561999995</v>
      </c>
      <c r="L48" s="101"/>
      <c r="M48" s="102"/>
      <c r="N48" s="102"/>
      <c r="O48" s="40">
        <v>5312.31</v>
      </c>
      <c r="P48" s="40">
        <v>0</v>
      </c>
      <c r="Q48" s="41">
        <v>80362.215561999998</v>
      </c>
      <c r="R48" s="50">
        <v>74354.116582999995</v>
      </c>
    </row>
    <row r="49" spans="1:18" ht="15" customHeight="1">
      <c r="A49" s="38" t="s">
        <v>34</v>
      </c>
      <c r="B49" s="39">
        <v>42521</v>
      </c>
      <c r="C49" s="97">
        <v>192345</v>
      </c>
      <c r="D49" s="97"/>
      <c r="E49" s="106"/>
      <c r="F49" s="98"/>
      <c r="G49" s="42">
        <f t="shared" si="2"/>
        <v>186470.54027999999</v>
      </c>
      <c r="H49" s="89"/>
      <c r="I49" s="90"/>
      <c r="J49" s="90"/>
      <c r="K49" s="45">
        <f t="shared" si="3"/>
        <v>192825.97417999999</v>
      </c>
      <c r="L49" s="101"/>
      <c r="M49" s="102"/>
      <c r="N49" s="102"/>
      <c r="O49" s="40">
        <v>0</v>
      </c>
      <c r="P49" s="40">
        <v>0</v>
      </c>
      <c r="Q49" s="41">
        <v>192825.97417999999</v>
      </c>
      <c r="R49" s="50">
        <v>186470.54027999999</v>
      </c>
    </row>
    <row r="50" spans="1:18" ht="15" customHeight="1">
      <c r="A50" s="38" t="s">
        <v>44</v>
      </c>
      <c r="B50" s="39">
        <v>42521</v>
      </c>
      <c r="C50" s="97">
        <v>59244</v>
      </c>
      <c r="D50" s="97"/>
      <c r="E50" s="106"/>
      <c r="F50" s="98"/>
      <c r="G50" s="42">
        <f t="shared" si="2"/>
        <v>54723.897615000002</v>
      </c>
      <c r="H50" s="89"/>
      <c r="I50" s="90"/>
      <c r="J50" s="90"/>
      <c r="K50" s="45">
        <f t="shared" si="3"/>
        <v>54590.625493</v>
      </c>
      <c r="L50" s="101"/>
      <c r="M50" s="102"/>
      <c r="N50" s="102"/>
      <c r="O50" s="40">
        <v>0</v>
      </c>
      <c r="P50" s="40">
        <v>0</v>
      </c>
      <c r="Q50" s="41">
        <v>54590.625493</v>
      </c>
      <c r="R50" s="50">
        <v>54723.897615000002</v>
      </c>
    </row>
    <row r="51" spans="1:18" ht="15.75" customHeight="1">
      <c r="A51" s="38" t="s">
        <v>37</v>
      </c>
      <c r="B51" s="39">
        <v>42521</v>
      </c>
      <c r="C51" s="97">
        <v>817934</v>
      </c>
      <c r="D51" s="97">
        <f>SUM(C43:C51)/1000</f>
        <v>2792.4369999999999</v>
      </c>
      <c r="E51" s="100">
        <v>2641.50</v>
      </c>
      <c r="F51" s="99">
        <f>E51/D51</f>
        <v>0.94594793006968469</v>
      </c>
      <c r="G51" s="42">
        <f t="shared" si="2"/>
        <v>819612.99945</v>
      </c>
      <c r="H51" s="89">
        <f>SUM(G43:G51)/1000</f>
        <v>2754.0415043040002</v>
      </c>
      <c r="I51" s="43">
        <f>F51</f>
        <v>0.94594793006968469</v>
      </c>
      <c r="J51" s="44">
        <f>H51*I51</f>
        <v>2605.1798603223697</v>
      </c>
      <c r="K51" s="45">
        <f t="shared" si="3"/>
        <v>827645.54229999997</v>
      </c>
      <c r="L51" s="101">
        <f>SUM(K43:K51)/1000</f>
        <v>2796.6655791159997</v>
      </c>
      <c r="M51" s="46">
        <v>0.94594793006968469</v>
      </c>
      <c r="N51" s="47">
        <f>L51*M51</f>
        <v>2645.5000156619158</v>
      </c>
      <c r="O51" s="40">
        <v>0</v>
      </c>
      <c r="P51" s="40">
        <v>0</v>
      </c>
      <c r="Q51" s="41">
        <v>827645.54229999997</v>
      </c>
      <c r="R51" s="50">
        <v>819612.99945</v>
      </c>
    </row>
    <row r="52" spans="1:18" ht="15" customHeight="1">
      <c r="A52" s="38" t="s">
        <v>38</v>
      </c>
      <c r="B52" s="39">
        <v>42551</v>
      </c>
      <c r="C52" s="97">
        <v>118451</v>
      </c>
      <c r="D52" s="97"/>
      <c r="E52" s="106"/>
      <c r="F52" s="98"/>
      <c r="G52" s="42">
        <f t="shared" si="2"/>
        <v>115859.84248000001</v>
      </c>
      <c r="H52" s="89"/>
      <c r="I52" s="90"/>
      <c r="J52" s="90"/>
      <c r="K52" s="45">
        <f t="shared" si="3"/>
        <v>115378.98079</v>
      </c>
      <c r="L52" s="101"/>
      <c r="M52" s="102"/>
      <c r="N52" s="102"/>
      <c r="O52" s="40">
        <v>1794</v>
      </c>
      <c r="P52" s="40">
        <v>0</v>
      </c>
      <c r="Q52" s="41">
        <v>113584.98079</v>
      </c>
      <c r="R52" s="50">
        <v>114065.84248000001</v>
      </c>
    </row>
    <row r="53" spans="1:18" ht="15" customHeight="1">
      <c r="A53" s="38" t="s">
        <v>39</v>
      </c>
      <c r="B53" s="39">
        <v>42551</v>
      </c>
      <c r="C53" s="97">
        <v>733778</v>
      </c>
      <c r="D53" s="97"/>
      <c r="E53" s="106"/>
      <c r="F53" s="98"/>
      <c r="G53" s="42">
        <f t="shared" si="2"/>
        <v>725498.30871999997</v>
      </c>
      <c r="H53" s="89"/>
      <c r="I53" s="90"/>
      <c r="J53" s="90"/>
      <c r="K53" s="45">
        <f t="shared" si="3"/>
        <v>737155.64229999995</v>
      </c>
      <c r="L53" s="101"/>
      <c r="M53" s="102"/>
      <c r="N53" s="102"/>
      <c r="O53" s="40">
        <v>0</v>
      </c>
      <c r="P53" s="40">
        <v>0</v>
      </c>
      <c r="Q53" s="41">
        <v>737155.64229999995</v>
      </c>
      <c r="R53" s="50">
        <v>725498.30871999997</v>
      </c>
    </row>
    <row r="54" spans="1:18" ht="15" customHeight="1">
      <c r="A54" s="38" t="s">
        <v>40</v>
      </c>
      <c r="B54" s="39">
        <v>42551</v>
      </c>
      <c r="C54" s="97">
        <v>64921</v>
      </c>
      <c r="D54" s="97"/>
      <c r="E54" s="106"/>
      <c r="F54" s="98"/>
      <c r="G54" s="42">
        <f t="shared" si="2"/>
        <v>67955.831103000004</v>
      </c>
      <c r="H54" s="89"/>
      <c r="I54" s="90"/>
      <c r="J54" s="90"/>
      <c r="K54" s="45">
        <f t="shared" si="3"/>
        <v>66241.465874000001</v>
      </c>
      <c r="L54" s="101"/>
      <c r="M54" s="102"/>
      <c r="N54" s="102"/>
      <c r="O54" s="40">
        <v>2366</v>
      </c>
      <c r="P54" s="40">
        <v>3440</v>
      </c>
      <c r="Q54" s="41">
        <v>60435.465874000001</v>
      </c>
      <c r="R54" s="50">
        <v>62149.831102999997</v>
      </c>
    </row>
    <row r="55" spans="1:18" ht="15" customHeight="1">
      <c r="A55" s="38" t="s">
        <v>41</v>
      </c>
      <c r="B55" s="39">
        <v>42551</v>
      </c>
      <c r="C55" s="97">
        <v>152711</v>
      </c>
      <c r="D55" s="97"/>
      <c r="E55" s="106"/>
      <c r="F55" s="98"/>
      <c r="G55" s="42">
        <f t="shared" si="2"/>
        <v>148687.00182999999</v>
      </c>
      <c r="H55" s="89"/>
      <c r="I55" s="90"/>
      <c r="J55" s="90"/>
      <c r="K55" s="45">
        <f t="shared" si="3"/>
        <v>149093.63592</v>
      </c>
      <c r="L55" s="101"/>
      <c r="M55" s="102"/>
      <c r="N55" s="102"/>
      <c r="O55" s="40">
        <v>0</v>
      </c>
      <c r="P55" s="40">
        <v>0</v>
      </c>
      <c r="Q55" s="41">
        <v>149093.63592</v>
      </c>
      <c r="R55" s="50">
        <v>148687.00182999999</v>
      </c>
    </row>
    <row r="56" spans="1:18" ht="15" customHeight="1">
      <c r="A56" s="38" t="s">
        <v>42</v>
      </c>
      <c r="B56" s="39">
        <v>42551</v>
      </c>
      <c r="C56" s="97">
        <v>760329</v>
      </c>
      <c r="D56" s="97"/>
      <c r="E56" s="106"/>
      <c r="F56" s="98"/>
      <c r="G56" s="42">
        <f t="shared" si="2"/>
        <v>741344.02202000003</v>
      </c>
      <c r="H56" s="89"/>
      <c r="I56" s="90"/>
      <c r="J56" s="90"/>
      <c r="K56" s="45">
        <f t="shared" si="3"/>
        <v>744554.98135000002</v>
      </c>
      <c r="L56" s="101"/>
      <c r="M56" s="102"/>
      <c r="N56" s="102"/>
      <c r="O56" s="40">
        <v>5987</v>
      </c>
      <c r="P56" s="40">
        <v>0</v>
      </c>
      <c r="Q56" s="41">
        <v>738567.98135000002</v>
      </c>
      <c r="R56" s="50">
        <v>735357.02202000003</v>
      </c>
    </row>
    <row r="57" spans="1:18" ht="15" customHeight="1">
      <c r="A57" s="38" t="s">
        <v>43</v>
      </c>
      <c r="B57" s="39">
        <v>42551</v>
      </c>
      <c r="C57" s="97">
        <v>105107</v>
      </c>
      <c r="D57" s="97"/>
      <c r="E57" s="106"/>
      <c r="F57" s="98"/>
      <c r="G57" s="42">
        <f t="shared" si="2"/>
        <v>99770.959568000006</v>
      </c>
      <c r="H57" s="89"/>
      <c r="I57" s="90"/>
      <c r="J57" s="90"/>
      <c r="K57" s="45">
        <f t="shared" si="3"/>
        <v>98896.203055000005</v>
      </c>
      <c r="L57" s="101"/>
      <c r="M57" s="102"/>
      <c r="N57" s="102"/>
      <c r="O57" s="40">
        <v>3921</v>
      </c>
      <c r="P57" s="40">
        <v>0</v>
      </c>
      <c r="Q57" s="41">
        <v>94975.203055000005</v>
      </c>
      <c r="R57" s="50">
        <v>95849.959568000006</v>
      </c>
    </row>
    <row r="58" spans="1:18" ht="15" customHeight="1">
      <c r="A58" s="38" t="s">
        <v>34</v>
      </c>
      <c r="B58" s="39">
        <v>42551</v>
      </c>
      <c r="C58" s="97">
        <v>217134</v>
      </c>
      <c r="D58" s="97"/>
      <c r="E58" s="106"/>
      <c r="F58" s="98"/>
      <c r="G58" s="42">
        <f t="shared" si="2"/>
        <v>212450.73835</v>
      </c>
      <c r="H58" s="89"/>
      <c r="I58" s="90"/>
      <c r="J58" s="90"/>
      <c r="K58" s="45">
        <f t="shared" si="3"/>
        <v>220905.00031</v>
      </c>
      <c r="L58" s="101"/>
      <c r="M58" s="102"/>
      <c r="N58" s="102"/>
      <c r="O58" s="40">
        <v>0</v>
      </c>
      <c r="P58" s="40">
        <v>0</v>
      </c>
      <c r="Q58" s="41">
        <v>220905.00031</v>
      </c>
      <c r="R58" s="50">
        <v>212450.73835</v>
      </c>
    </row>
    <row r="59" spans="1:18" ht="15" customHeight="1">
      <c r="A59" s="38" t="s">
        <v>44</v>
      </c>
      <c r="B59" s="39">
        <v>42551</v>
      </c>
      <c r="C59" s="97">
        <v>69793</v>
      </c>
      <c r="D59" s="97"/>
      <c r="E59" s="106"/>
      <c r="F59" s="98"/>
      <c r="G59" s="42">
        <f t="shared" si="2"/>
        <v>64655.685012000002</v>
      </c>
      <c r="H59" s="89"/>
      <c r="I59" s="90"/>
      <c r="J59" s="90"/>
      <c r="K59" s="45">
        <f t="shared" si="3"/>
        <v>63802.388522000001</v>
      </c>
      <c r="L59" s="101"/>
      <c r="M59" s="102"/>
      <c r="N59" s="102"/>
      <c r="O59" s="40">
        <v>0</v>
      </c>
      <c r="P59" s="40">
        <v>0</v>
      </c>
      <c r="Q59" s="41">
        <v>63802.388522000001</v>
      </c>
      <c r="R59" s="50">
        <v>64655.685012000002</v>
      </c>
    </row>
    <row r="60" spans="1:18" ht="15.75" customHeight="1">
      <c r="A60" s="38" t="s">
        <v>37</v>
      </c>
      <c r="B60" s="39">
        <v>42551</v>
      </c>
      <c r="C60" s="97">
        <v>889193</v>
      </c>
      <c r="D60" s="97">
        <f>SUM(C52:C60)/1000</f>
        <v>3111.4169999999999</v>
      </c>
      <c r="E60" s="100">
        <v>2966.30</v>
      </c>
      <c r="F60" s="99">
        <f>E60/D60</f>
        <v>0.95335983572758021</v>
      </c>
      <c r="G60" s="42">
        <f t="shared" si="2"/>
        <v>881013.77346000005</v>
      </c>
      <c r="H60" s="89">
        <f>SUM(G52:G60)/1000</f>
        <v>3057.2361625430008</v>
      </c>
      <c r="I60" s="43">
        <f>F60</f>
        <v>0.95335983572758021</v>
      </c>
      <c r="J60" s="44">
        <f>H60*I60</f>
        <v>2914.6461657024129</v>
      </c>
      <c r="K60" s="45">
        <f t="shared" si="3"/>
        <v>899539.12988999998</v>
      </c>
      <c r="L60" s="101">
        <f>SUM(K52:K60)/1000</f>
        <v>3095.5674280109997</v>
      </c>
      <c r="M60" s="46">
        <v>0.95335983572758021</v>
      </c>
      <c r="N60" s="47">
        <f>L60*M60</f>
        <v>2951.1896546522148</v>
      </c>
      <c r="O60" s="40">
        <v>0</v>
      </c>
      <c r="P60" s="40">
        <v>0</v>
      </c>
      <c r="Q60" s="41">
        <v>899539.12988999998</v>
      </c>
      <c r="R60" s="50">
        <v>881013.77346000005</v>
      </c>
    </row>
    <row r="61" spans="1:18" ht="15" customHeight="1">
      <c r="A61" s="38" t="s">
        <v>38</v>
      </c>
      <c r="B61" s="39">
        <v>42582</v>
      </c>
      <c r="C61" s="97">
        <v>117365</v>
      </c>
      <c r="D61" s="97"/>
      <c r="E61" s="106"/>
      <c r="F61" s="98"/>
      <c r="G61" s="42">
        <f t="shared" si="2"/>
        <v>117691.90935</v>
      </c>
      <c r="H61" s="89"/>
      <c r="I61" s="90"/>
      <c r="J61" s="90"/>
      <c r="K61" s="45">
        <f t="shared" si="3"/>
        <v>114747.27473000001</v>
      </c>
      <c r="L61" s="101"/>
      <c r="M61" s="102"/>
      <c r="N61" s="102"/>
      <c r="O61" s="40">
        <v>1864</v>
      </c>
      <c r="P61" s="40">
        <v>0</v>
      </c>
      <c r="Q61" s="41">
        <v>112883.27473000001</v>
      </c>
      <c r="R61" s="50">
        <v>115827.90935</v>
      </c>
    </row>
    <row r="62" spans="1:18" ht="15" customHeight="1">
      <c r="A62" s="38" t="s">
        <v>39</v>
      </c>
      <c r="B62" s="39">
        <v>42582</v>
      </c>
      <c r="C62" s="97">
        <v>755559</v>
      </c>
      <c r="D62" s="97"/>
      <c r="E62" s="106"/>
      <c r="F62" s="98"/>
      <c r="G62" s="42">
        <f t="shared" si="2"/>
        <v>761282.06435999996</v>
      </c>
      <c r="H62" s="89"/>
      <c r="I62" s="90"/>
      <c r="J62" s="90"/>
      <c r="K62" s="45">
        <f t="shared" si="3"/>
        <v>780529.91443999996</v>
      </c>
      <c r="L62" s="101"/>
      <c r="M62" s="102"/>
      <c r="N62" s="102"/>
      <c r="O62" s="40">
        <v>0</v>
      </c>
      <c r="P62" s="40">
        <v>0</v>
      </c>
      <c r="Q62" s="41">
        <v>780529.91443999996</v>
      </c>
      <c r="R62" s="50">
        <v>761282.06435999996</v>
      </c>
    </row>
    <row r="63" spans="1:18" ht="15" customHeight="1">
      <c r="A63" s="38" t="s">
        <v>40</v>
      </c>
      <c r="B63" s="39">
        <v>42582</v>
      </c>
      <c r="C63" s="97">
        <v>64742</v>
      </c>
      <c r="D63" s="97"/>
      <c r="E63" s="106"/>
      <c r="F63" s="98"/>
      <c r="G63" s="42">
        <f t="shared" si="2"/>
        <v>65800.903462000002</v>
      </c>
      <c r="H63" s="89"/>
      <c r="I63" s="90"/>
      <c r="J63" s="90"/>
      <c r="K63" s="45">
        <f t="shared" si="3"/>
        <v>62816.708535999998</v>
      </c>
      <c r="L63" s="101"/>
      <c r="M63" s="102"/>
      <c r="N63" s="102"/>
      <c r="O63" s="40">
        <v>2715</v>
      </c>
      <c r="P63" s="40">
        <v>0</v>
      </c>
      <c r="Q63" s="41">
        <v>60101.708535999998</v>
      </c>
      <c r="R63" s="50">
        <v>63085.903462000002</v>
      </c>
    </row>
    <row r="64" spans="1:18" ht="15" customHeight="1">
      <c r="A64" s="38" t="s">
        <v>41</v>
      </c>
      <c r="B64" s="39">
        <v>42582</v>
      </c>
      <c r="C64" s="97">
        <v>160469</v>
      </c>
      <c r="D64" s="97"/>
      <c r="E64" s="106"/>
      <c r="F64" s="98"/>
      <c r="G64" s="42">
        <f t="shared" si="2"/>
        <v>152616.27007999999</v>
      </c>
      <c r="H64" s="89"/>
      <c r="I64" s="90"/>
      <c r="J64" s="90"/>
      <c r="K64" s="45">
        <f t="shared" si="3"/>
        <v>153334.87294999999</v>
      </c>
      <c r="L64" s="101"/>
      <c r="M64" s="102"/>
      <c r="N64" s="102"/>
      <c r="O64" s="40">
        <v>0</v>
      </c>
      <c r="P64" s="40">
        <v>0</v>
      </c>
      <c r="Q64" s="41">
        <v>153334.87294999999</v>
      </c>
      <c r="R64" s="50">
        <v>152616.27007999999</v>
      </c>
    </row>
    <row r="65" spans="1:18" ht="15" customHeight="1">
      <c r="A65" s="38" t="s">
        <v>42</v>
      </c>
      <c r="B65" s="39">
        <v>42582</v>
      </c>
      <c r="C65" s="97">
        <v>794620</v>
      </c>
      <c r="D65" s="97"/>
      <c r="E65" s="106"/>
      <c r="F65" s="98"/>
      <c r="G65" s="42">
        <f t="shared" si="2"/>
        <v>753849.80672999995</v>
      </c>
      <c r="H65" s="89"/>
      <c r="I65" s="90"/>
      <c r="J65" s="90"/>
      <c r="K65" s="45">
        <f t="shared" si="3"/>
        <v>779703.42830000003</v>
      </c>
      <c r="L65" s="101"/>
      <c r="M65" s="102"/>
      <c r="N65" s="102"/>
      <c r="O65" s="40">
        <v>6352</v>
      </c>
      <c r="P65" s="40">
        <v>0</v>
      </c>
      <c r="Q65" s="41">
        <v>773351.42830000003</v>
      </c>
      <c r="R65" s="50">
        <v>747497.80672999995</v>
      </c>
    </row>
    <row r="66" spans="1:18" ht="15" customHeight="1">
      <c r="A66" s="38" t="s">
        <v>43</v>
      </c>
      <c r="B66" s="39">
        <v>42582</v>
      </c>
      <c r="C66" s="97">
        <v>105933</v>
      </c>
      <c r="D66" s="97"/>
      <c r="E66" s="106"/>
      <c r="F66" s="98"/>
      <c r="G66" s="42">
        <f t="shared" si="2"/>
        <v>105029.831398</v>
      </c>
      <c r="H66" s="89"/>
      <c r="I66" s="90"/>
      <c r="J66" s="90"/>
      <c r="K66" s="45">
        <f t="shared" si="3"/>
        <v>103964.058902</v>
      </c>
      <c r="L66" s="101"/>
      <c r="M66" s="102"/>
      <c r="N66" s="102"/>
      <c r="O66" s="40">
        <v>5627</v>
      </c>
      <c r="P66" s="40">
        <v>0</v>
      </c>
      <c r="Q66" s="41">
        <v>98337.058902000004</v>
      </c>
      <c r="R66" s="50">
        <v>99402.831397999995</v>
      </c>
    </row>
    <row r="67" spans="1:18" ht="15" customHeight="1">
      <c r="A67" s="38" t="s">
        <v>34</v>
      </c>
      <c r="B67" s="39">
        <v>42582</v>
      </c>
      <c r="C67" s="97">
        <v>219555</v>
      </c>
      <c r="D67" s="97"/>
      <c r="E67" s="106"/>
      <c r="F67" s="98"/>
      <c r="G67" s="42">
        <f t="shared" si="2"/>
        <v>220724.92733000001</v>
      </c>
      <c r="H67" s="89"/>
      <c r="I67" s="90"/>
      <c r="J67" s="90"/>
      <c r="K67" s="45">
        <f t="shared" si="3"/>
        <v>222030.49549</v>
      </c>
      <c r="L67" s="101"/>
      <c r="M67" s="102"/>
      <c r="N67" s="102"/>
      <c r="O67" s="40">
        <v>0</v>
      </c>
      <c r="P67" s="40">
        <v>0</v>
      </c>
      <c r="Q67" s="41">
        <v>222030.49549</v>
      </c>
      <c r="R67" s="50">
        <v>220724.92733000001</v>
      </c>
    </row>
    <row r="68" spans="1:18" ht="15" customHeight="1">
      <c r="A68" s="38" t="s">
        <v>44</v>
      </c>
      <c r="B68" s="39">
        <v>42582</v>
      </c>
      <c r="C68" s="97">
        <v>69019</v>
      </c>
      <c r="D68" s="97"/>
      <c r="E68" s="106"/>
      <c r="F68" s="98"/>
      <c r="G68" s="42">
        <f t="shared" si="2"/>
        <v>66230.931322000004</v>
      </c>
      <c r="H68" s="89"/>
      <c r="I68" s="90"/>
      <c r="J68" s="90"/>
      <c r="K68" s="45">
        <f t="shared" si="3"/>
        <v>64758.673982</v>
      </c>
      <c r="L68" s="101"/>
      <c r="M68" s="102"/>
      <c r="N68" s="102"/>
      <c r="O68" s="40">
        <v>0</v>
      </c>
      <c r="P68" s="40">
        <v>0</v>
      </c>
      <c r="Q68" s="41">
        <v>64758.673982</v>
      </c>
      <c r="R68" s="50">
        <v>66230.931322000004</v>
      </c>
    </row>
    <row r="69" spans="1:18" ht="15.6">
      <c r="A69" s="38" t="s">
        <v>37</v>
      </c>
      <c r="B69" s="39">
        <v>42582</v>
      </c>
      <c r="C69" s="97">
        <v>932046</v>
      </c>
      <c r="D69" s="97">
        <f>SUM(C61:C69)/1000</f>
        <v>3219.308</v>
      </c>
      <c r="E69" s="100">
        <v>3052.7730000000001</v>
      </c>
      <c r="F69" s="99">
        <f>E69/D69</f>
        <v>0.94826993875702481</v>
      </c>
      <c r="G69" s="42">
        <f t="shared" si="2"/>
        <v>907204.64746999997</v>
      </c>
      <c r="H69" s="89">
        <f>SUM(G61:G69)/1000</f>
        <v>3150.431291502</v>
      </c>
      <c r="I69" s="43">
        <f>F69</f>
        <v>0.94826993875702481</v>
      </c>
      <c r="J69" s="44">
        <f>H69*I69</f>
        <v>2987.4592878508161</v>
      </c>
      <c r="K69" s="45">
        <f t="shared" si="3"/>
        <v>939252.74295999994</v>
      </c>
      <c r="L69" s="101">
        <f>SUM(K61:K69)/1000</f>
        <v>3221.1381702899998</v>
      </c>
      <c r="M69" s="46">
        <v>0.94826993875702481</v>
      </c>
      <c r="N69" s="47">
        <f>L69*M69</f>
        <v>3054.5084954688132</v>
      </c>
      <c r="O69" s="40">
        <v>0</v>
      </c>
      <c r="P69" s="40">
        <v>0</v>
      </c>
      <c r="Q69" s="41">
        <v>939252.74295999994</v>
      </c>
      <c r="R69" s="50">
        <v>907204.64746999997</v>
      </c>
    </row>
    <row r="70" spans="1:18" ht="15" customHeight="1">
      <c r="A70" s="38" t="s">
        <v>38</v>
      </c>
      <c r="B70" s="39">
        <v>42613</v>
      </c>
      <c r="C70" s="97">
        <v>110338</v>
      </c>
      <c r="D70" s="97"/>
      <c r="E70" s="106"/>
      <c r="F70" s="98"/>
      <c r="G70" s="42">
        <f t="shared" si="2"/>
        <v>110534.0187</v>
      </c>
      <c r="H70" s="89"/>
      <c r="I70" s="90"/>
      <c r="J70" s="90"/>
      <c r="K70" s="45">
        <f t="shared" si="3"/>
        <v>110387.46375</v>
      </c>
      <c r="L70" s="101"/>
      <c r="M70" s="102"/>
      <c r="N70" s="102"/>
      <c r="O70" s="40">
        <v>1723</v>
      </c>
      <c r="P70" s="40">
        <v>0</v>
      </c>
      <c r="Q70" s="41">
        <v>108664.46375</v>
      </c>
      <c r="R70" s="50">
        <v>108811.0187</v>
      </c>
    </row>
    <row r="71" spans="1:18" ht="15" customHeight="1">
      <c r="A71" s="38" t="s">
        <v>39</v>
      </c>
      <c r="B71" s="39">
        <v>42613</v>
      </c>
      <c r="C71" s="97">
        <v>742549</v>
      </c>
      <c r="D71" s="97"/>
      <c r="E71" s="106"/>
      <c r="F71" s="98"/>
      <c r="G71" s="42">
        <f t="shared" si="4" ref="G71:G105">O71+P71+R71</f>
        <v>743370.73615000001</v>
      </c>
      <c r="H71" s="89"/>
      <c r="I71" s="90"/>
      <c r="J71" s="90"/>
      <c r="K71" s="45">
        <f t="shared" si="5" ref="K71:K105">Q71+P71+O71</f>
        <v>760311.10580000002</v>
      </c>
      <c r="L71" s="101"/>
      <c r="M71" s="102"/>
      <c r="N71" s="102"/>
      <c r="O71" s="40">
        <v>0</v>
      </c>
      <c r="P71" s="40">
        <v>0</v>
      </c>
      <c r="Q71" s="41">
        <v>760311.10580000002</v>
      </c>
      <c r="R71" s="50">
        <v>743370.73615000001</v>
      </c>
    </row>
    <row r="72" spans="1:18" ht="15" customHeight="1">
      <c r="A72" s="38" t="s">
        <v>40</v>
      </c>
      <c r="B72" s="39">
        <v>42613</v>
      </c>
      <c r="C72" s="97">
        <v>60540</v>
      </c>
      <c r="D72" s="97"/>
      <c r="E72" s="106"/>
      <c r="F72" s="98"/>
      <c r="G72" s="42">
        <f t="shared" si="4"/>
        <v>62196.203140999998</v>
      </c>
      <c r="H72" s="89"/>
      <c r="I72" s="90"/>
      <c r="J72" s="90"/>
      <c r="K72" s="45">
        <f t="shared" si="5"/>
        <v>59789.313453000002</v>
      </c>
      <c r="L72" s="101"/>
      <c r="M72" s="102"/>
      <c r="N72" s="102"/>
      <c r="O72" s="40">
        <v>2389</v>
      </c>
      <c r="P72" s="40">
        <v>0</v>
      </c>
      <c r="Q72" s="41">
        <v>57400.313453000002</v>
      </c>
      <c r="R72" s="50">
        <v>59807.203140999998</v>
      </c>
    </row>
    <row r="73" spans="1:18" ht="15" customHeight="1">
      <c r="A73" s="38" t="s">
        <v>41</v>
      </c>
      <c r="B73" s="39">
        <v>42613</v>
      </c>
      <c r="C73" s="97">
        <v>161470</v>
      </c>
      <c r="D73" s="97"/>
      <c r="E73" s="106"/>
      <c r="F73" s="98"/>
      <c r="G73" s="42">
        <f t="shared" si="4"/>
        <v>157484.57269</v>
      </c>
      <c r="H73" s="89"/>
      <c r="I73" s="90"/>
      <c r="J73" s="90"/>
      <c r="K73" s="45">
        <f t="shared" si="5"/>
        <v>156641.22872000001</v>
      </c>
      <c r="L73" s="101"/>
      <c r="M73" s="102"/>
      <c r="N73" s="102"/>
      <c r="O73" s="40">
        <v>0</v>
      </c>
      <c r="P73" s="40">
        <v>0</v>
      </c>
      <c r="Q73" s="41">
        <v>156641.22872000001</v>
      </c>
      <c r="R73" s="50">
        <v>157484.57269</v>
      </c>
    </row>
    <row r="74" spans="1:18" ht="15" customHeight="1">
      <c r="A74" s="38" t="s">
        <v>42</v>
      </c>
      <c r="B74" s="39">
        <v>42613</v>
      </c>
      <c r="C74" s="97">
        <v>765198</v>
      </c>
      <c r="D74" s="97"/>
      <c r="E74" s="106"/>
      <c r="F74" s="98"/>
      <c r="G74" s="42">
        <f t="shared" si="4"/>
        <v>750941.75821999996</v>
      </c>
      <c r="H74" s="89"/>
      <c r="I74" s="90"/>
      <c r="J74" s="90"/>
      <c r="K74" s="45">
        <f t="shared" si="5"/>
        <v>757495.75973000005</v>
      </c>
      <c r="L74" s="101"/>
      <c r="M74" s="102"/>
      <c r="N74" s="102"/>
      <c r="O74" s="40">
        <v>6223</v>
      </c>
      <c r="P74" s="40">
        <v>0</v>
      </c>
      <c r="Q74" s="41">
        <v>751272.75973000005</v>
      </c>
      <c r="R74" s="50">
        <v>744718.75821999996</v>
      </c>
    </row>
    <row r="75" spans="1:18" ht="15" customHeight="1">
      <c r="A75" s="38" t="s">
        <v>43</v>
      </c>
      <c r="B75" s="39">
        <v>42613</v>
      </c>
      <c r="C75" s="97">
        <v>98574</v>
      </c>
      <c r="D75" s="97"/>
      <c r="E75" s="106"/>
      <c r="F75" s="98"/>
      <c r="G75" s="42">
        <f t="shared" si="4"/>
        <v>100494.417579</v>
      </c>
      <c r="H75" s="89"/>
      <c r="I75" s="90"/>
      <c r="J75" s="90"/>
      <c r="K75" s="45">
        <f t="shared" si="5"/>
        <v>98240.078603000002</v>
      </c>
      <c r="L75" s="101"/>
      <c r="M75" s="102"/>
      <c r="N75" s="102"/>
      <c r="O75" s="40">
        <v>5137</v>
      </c>
      <c r="P75" s="40">
        <v>0</v>
      </c>
      <c r="Q75" s="41">
        <v>93103.078603000002</v>
      </c>
      <c r="R75" s="50">
        <v>95357.417579000001</v>
      </c>
    </row>
    <row r="76" spans="1:18" ht="15" customHeight="1">
      <c r="A76" s="38" t="s">
        <v>34</v>
      </c>
      <c r="B76" s="39">
        <v>42613</v>
      </c>
      <c r="C76" s="97">
        <v>221593</v>
      </c>
      <c r="D76" s="97"/>
      <c r="E76" s="106"/>
      <c r="F76" s="98"/>
      <c r="G76" s="42">
        <f t="shared" si="4"/>
        <v>217209.21458</v>
      </c>
      <c r="H76" s="89"/>
      <c r="I76" s="90"/>
      <c r="J76" s="90"/>
      <c r="K76" s="45">
        <f t="shared" si="5"/>
        <v>220043.23087</v>
      </c>
      <c r="L76" s="101"/>
      <c r="M76" s="102"/>
      <c r="N76" s="102"/>
      <c r="O76" s="40">
        <v>0</v>
      </c>
      <c r="P76" s="40">
        <v>0</v>
      </c>
      <c r="Q76" s="41">
        <v>220043.23087</v>
      </c>
      <c r="R76" s="50">
        <v>217209.21458</v>
      </c>
    </row>
    <row r="77" spans="1:18" ht="15" customHeight="1">
      <c r="A77" s="38" t="s">
        <v>44</v>
      </c>
      <c r="B77" s="39">
        <v>42613</v>
      </c>
      <c r="C77" s="97">
        <v>63100</v>
      </c>
      <c r="D77" s="97"/>
      <c r="E77" s="106"/>
      <c r="F77" s="98"/>
      <c r="G77" s="42">
        <f t="shared" si="4"/>
        <v>62632.998141999997</v>
      </c>
      <c r="H77" s="89"/>
      <c r="I77" s="90"/>
      <c r="J77" s="90"/>
      <c r="K77" s="45">
        <f t="shared" si="5"/>
        <v>60865.062104999997</v>
      </c>
      <c r="L77" s="101"/>
      <c r="M77" s="102"/>
      <c r="N77" s="102"/>
      <c r="O77" s="40">
        <v>0</v>
      </c>
      <c r="P77" s="40">
        <v>0</v>
      </c>
      <c r="Q77" s="41">
        <v>60865.062104999997</v>
      </c>
      <c r="R77" s="50">
        <v>62632.998141999997</v>
      </c>
    </row>
    <row r="78" spans="1:18" ht="15.6">
      <c r="A78" s="38" t="s">
        <v>37</v>
      </c>
      <c r="B78" s="39">
        <v>42613</v>
      </c>
      <c r="C78" s="97">
        <v>913838</v>
      </c>
      <c r="D78" s="97">
        <f>SUM(C70:C78)/1000</f>
        <v>3137.20</v>
      </c>
      <c r="E78" s="100">
        <v>2995.8380000000002</v>
      </c>
      <c r="F78" s="99">
        <f>E78/D78</f>
        <v>0.95494007395129421</v>
      </c>
      <c r="G78" s="42">
        <f t="shared" si="4"/>
        <v>911650.94125999999</v>
      </c>
      <c r="H78" s="89">
        <f>SUM(G70:G78)/1000</f>
        <v>3116.5148604619999</v>
      </c>
      <c r="I78" s="43">
        <f>F78</f>
        <v>0.95494007395129421</v>
      </c>
      <c r="J78" s="44">
        <f>H78*I78</f>
        <v>2976.0849313198896</v>
      </c>
      <c r="K78" s="45">
        <f t="shared" si="5"/>
        <v>921571.83969000005</v>
      </c>
      <c r="L78" s="101">
        <f>SUM(K70:K78)/1000</f>
        <v>3145.3450827210004</v>
      </c>
      <c r="M78" s="46">
        <v>0.95494007395129421</v>
      </c>
      <c r="N78" s="47">
        <f>L78*M78</f>
        <v>3003.6160658959316</v>
      </c>
      <c r="O78" s="40">
        <v>0</v>
      </c>
      <c r="P78" s="40">
        <v>0</v>
      </c>
      <c r="Q78" s="41">
        <v>921571.83969000005</v>
      </c>
      <c r="R78" s="50">
        <v>911650.94125999999</v>
      </c>
    </row>
    <row r="79" spans="1:18" ht="15" customHeight="1">
      <c r="A79" s="38" t="s">
        <v>38</v>
      </c>
      <c r="B79" s="39">
        <v>42643</v>
      </c>
      <c r="C79" s="97">
        <v>107912</v>
      </c>
      <c r="D79" s="97"/>
      <c r="E79" s="106"/>
      <c r="F79" s="98"/>
      <c r="G79" s="42">
        <f t="shared" si="4"/>
        <v>106190.82819</v>
      </c>
      <c r="H79" s="89"/>
      <c r="I79" s="90"/>
      <c r="J79" s="90"/>
      <c r="K79" s="45">
        <f t="shared" si="5"/>
        <v>108870.51215</v>
      </c>
      <c r="L79" s="101"/>
      <c r="M79" s="102"/>
      <c r="N79" s="102"/>
      <c r="O79" s="40">
        <v>1888</v>
      </c>
      <c r="P79" s="40">
        <v>0</v>
      </c>
      <c r="Q79" s="41">
        <v>106982.51215</v>
      </c>
      <c r="R79" s="50">
        <v>104302.82819</v>
      </c>
    </row>
    <row r="80" spans="1:18" ht="15" customHeight="1">
      <c r="A80" s="38" t="s">
        <v>39</v>
      </c>
      <c r="B80" s="39">
        <v>42643</v>
      </c>
      <c r="C80" s="97">
        <v>687237</v>
      </c>
      <c r="D80" s="97"/>
      <c r="E80" s="106"/>
      <c r="F80" s="98"/>
      <c r="G80" s="42">
        <f t="shared" si="4"/>
        <v>681267.39601999999</v>
      </c>
      <c r="H80" s="89"/>
      <c r="I80" s="90"/>
      <c r="J80" s="90"/>
      <c r="K80" s="45">
        <f t="shared" si="5"/>
        <v>697009.13304999995</v>
      </c>
      <c r="L80" s="101"/>
      <c r="M80" s="102"/>
      <c r="N80" s="102"/>
      <c r="O80" s="40">
        <v>0</v>
      </c>
      <c r="P80" s="40">
        <v>0</v>
      </c>
      <c r="Q80" s="41">
        <v>697009.13304999995</v>
      </c>
      <c r="R80" s="50">
        <v>681267.39601999999</v>
      </c>
    </row>
    <row r="81" spans="1:18" ht="15" customHeight="1">
      <c r="A81" s="38" t="s">
        <v>40</v>
      </c>
      <c r="B81" s="39">
        <v>42643</v>
      </c>
      <c r="C81" s="97">
        <v>57154</v>
      </c>
      <c r="D81" s="97"/>
      <c r="E81" s="106"/>
      <c r="F81" s="98"/>
      <c r="G81" s="42">
        <f t="shared" si="4"/>
        <v>57796.520748000003</v>
      </c>
      <c r="H81" s="89"/>
      <c r="I81" s="90"/>
      <c r="J81" s="90"/>
      <c r="K81" s="45">
        <f t="shared" si="5"/>
        <v>55344.393200999999</v>
      </c>
      <c r="L81" s="101"/>
      <c r="M81" s="102"/>
      <c r="N81" s="102"/>
      <c r="O81" s="40">
        <v>2500</v>
      </c>
      <c r="P81" s="40">
        <v>0</v>
      </c>
      <c r="Q81" s="41">
        <v>52844.393200999999</v>
      </c>
      <c r="R81" s="50">
        <v>55296.520748000003</v>
      </c>
    </row>
    <row r="82" spans="1:18" ht="15" customHeight="1">
      <c r="A82" s="38" t="s">
        <v>41</v>
      </c>
      <c r="B82" s="39">
        <v>42643</v>
      </c>
      <c r="C82" s="97">
        <v>150087</v>
      </c>
      <c r="D82" s="97"/>
      <c r="E82" s="106"/>
      <c r="F82" s="98"/>
      <c r="G82" s="42">
        <f t="shared" si="4"/>
        <v>149002.95675000001</v>
      </c>
      <c r="H82" s="89"/>
      <c r="I82" s="90"/>
      <c r="J82" s="90"/>
      <c r="K82" s="45">
        <f t="shared" si="5"/>
        <v>148152.96955000001</v>
      </c>
      <c r="L82" s="101"/>
      <c r="M82" s="102"/>
      <c r="N82" s="102"/>
      <c r="O82" s="40">
        <v>0</v>
      </c>
      <c r="P82" s="40">
        <v>0</v>
      </c>
      <c r="Q82" s="41">
        <v>148152.96955000001</v>
      </c>
      <c r="R82" s="50">
        <v>149002.95675000001</v>
      </c>
    </row>
    <row r="83" spans="1:18" ht="15" customHeight="1">
      <c r="A83" s="38" t="s">
        <v>42</v>
      </c>
      <c r="B83" s="39">
        <v>42643</v>
      </c>
      <c r="C83" s="97">
        <v>728344</v>
      </c>
      <c r="D83" s="97"/>
      <c r="E83" s="106"/>
      <c r="F83" s="98"/>
      <c r="G83" s="42">
        <f t="shared" si="4"/>
        <v>715466.57490000001</v>
      </c>
      <c r="H83" s="89"/>
      <c r="I83" s="90"/>
      <c r="J83" s="90"/>
      <c r="K83" s="45">
        <f t="shared" si="5"/>
        <v>728610.68180999998</v>
      </c>
      <c r="L83" s="101"/>
      <c r="M83" s="102"/>
      <c r="N83" s="102"/>
      <c r="O83" s="40">
        <v>5956</v>
      </c>
      <c r="P83" s="40">
        <v>0</v>
      </c>
      <c r="Q83" s="41">
        <v>722654.68180999998</v>
      </c>
      <c r="R83" s="50">
        <v>709510.57490000001</v>
      </c>
    </row>
    <row r="84" spans="1:18" ht="15" customHeight="1">
      <c r="A84" s="38" t="s">
        <v>43</v>
      </c>
      <c r="B84" s="39">
        <v>42643</v>
      </c>
      <c r="C84" s="97">
        <v>91165</v>
      </c>
      <c r="D84" s="97"/>
      <c r="E84" s="106"/>
      <c r="F84" s="98"/>
      <c r="G84" s="42">
        <f t="shared" si="4"/>
        <v>93103.468900000007</v>
      </c>
      <c r="H84" s="89"/>
      <c r="I84" s="90"/>
      <c r="J84" s="90"/>
      <c r="K84" s="45">
        <f t="shared" si="5"/>
        <v>91491.456246999995</v>
      </c>
      <c r="L84" s="101"/>
      <c r="M84" s="102"/>
      <c r="N84" s="102"/>
      <c r="O84" s="40">
        <v>4134</v>
      </c>
      <c r="P84" s="40">
        <v>0</v>
      </c>
      <c r="Q84" s="41">
        <v>87357.456246999995</v>
      </c>
      <c r="R84" s="50">
        <v>88969.468900000007</v>
      </c>
    </row>
    <row r="85" spans="1:18" ht="15" customHeight="1">
      <c r="A85" s="38" t="s">
        <v>34</v>
      </c>
      <c r="B85" s="39">
        <v>42643</v>
      </c>
      <c r="C85" s="97">
        <v>197511</v>
      </c>
      <c r="D85" s="97"/>
      <c r="E85" s="106"/>
      <c r="F85" s="98"/>
      <c r="G85" s="42">
        <f t="shared" si="4"/>
        <v>203307.12880000001</v>
      </c>
      <c r="H85" s="89"/>
      <c r="I85" s="90"/>
      <c r="J85" s="90"/>
      <c r="K85" s="45">
        <f t="shared" si="5"/>
        <v>204205.35944</v>
      </c>
      <c r="L85" s="101"/>
      <c r="M85" s="102"/>
      <c r="N85" s="102"/>
      <c r="O85" s="40">
        <v>0</v>
      </c>
      <c r="P85" s="40">
        <v>0</v>
      </c>
      <c r="Q85" s="41">
        <v>204205.35944</v>
      </c>
      <c r="R85" s="50">
        <v>203307.12880000001</v>
      </c>
    </row>
    <row r="86" spans="1:18" ht="15" customHeight="1">
      <c r="A86" s="38" t="s">
        <v>44</v>
      </c>
      <c r="B86" s="39">
        <v>42643</v>
      </c>
      <c r="C86" s="97">
        <v>59060</v>
      </c>
      <c r="D86" s="97"/>
      <c r="E86" s="106"/>
      <c r="F86" s="98"/>
      <c r="G86" s="42">
        <f t="shared" si="4"/>
        <v>58594.718745999999</v>
      </c>
      <c r="H86" s="89"/>
      <c r="I86" s="90"/>
      <c r="J86" s="90"/>
      <c r="K86" s="45">
        <f t="shared" si="5"/>
        <v>57241.963219999998</v>
      </c>
      <c r="L86" s="101"/>
      <c r="M86" s="102"/>
      <c r="N86" s="102"/>
      <c r="O86" s="40">
        <v>0</v>
      </c>
      <c r="P86" s="40">
        <v>0</v>
      </c>
      <c r="Q86" s="41">
        <v>57241.963219999998</v>
      </c>
      <c r="R86" s="50">
        <v>58594.718745999999</v>
      </c>
    </row>
    <row r="87" spans="1:18" ht="15.75" customHeight="1">
      <c r="A87" s="38" t="s">
        <v>37</v>
      </c>
      <c r="B87" s="39">
        <v>42643</v>
      </c>
      <c r="C87" s="97">
        <v>882988</v>
      </c>
      <c r="D87" s="97">
        <f>SUM(C79:C87)/1000</f>
        <v>2961.4580000000001</v>
      </c>
      <c r="E87" s="100">
        <v>2841.308</v>
      </c>
      <c r="F87" s="99">
        <f>E87/D87</f>
        <v>0.95942876785691367</v>
      </c>
      <c r="G87" s="42">
        <f t="shared" si="4"/>
        <v>874950.48632999999</v>
      </c>
      <c r="H87" s="89">
        <f>SUM(G79:G87)/1000</f>
        <v>2939.6800793840002</v>
      </c>
      <c r="I87" s="43">
        <f>F87</f>
        <v>0.95942876785691367</v>
      </c>
      <c r="J87" s="44">
        <f>H87*I87</f>
        <v>2820.4136364569054</v>
      </c>
      <c r="K87" s="45">
        <f t="shared" si="5"/>
        <v>892610.33010000002</v>
      </c>
      <c r="L87" s="101">
        <f>SUM(K79:K87)/1000</f>
        <v>2983.5367987680002</v>
      </c>
      <c r="M87" s="46">
        <v>0.95942876785691367</v>
      </c>
      <c r="N87" s="47">
        <f>L87*M87</f>
        <v>2862.4910346977431</v>
      </c>
      <c r="O87" s="40">
        <v>0</v>
      </c>
      <c r="P87" s="40">
        <v>0</v>
      </c>
      <c r="Q87" s="41">
        <v>892610.33010000002</v>
      </c>
      <c r="R87" s="50">
        <v>874950.48632999999</v>
      </c>
    </row>
    <row r="88" spans="1:18" ht="15" customHeight="1">
      <c r="A88" s="38" t="s">
        <v>38</v>
      </c>
      <c r="B88" s="39">
        <v>42674</v>
      </c>
      <c r="C88" s="97">
        <v>92236</v>
      </c>
      <c r="D88" s="97"/>
      <c r="E88" s="106"/>
      <c r="F88" s="98"/>
      <c r="G88" s="42">
        <f t="shared" si="4"/>
        <v>91336.743564000004</v>
      </c>
      <c r="H88" s="89"/>
      <c r="I88" s="90"/>
      <c r="J88" s="90"/>
      <c r="K88" s="45">
        <f t="shared" si="5"/>
        <v>94570.766336000001</v>
      </c>
      <c r="L88" s="101"/>
      <c r="M88" s="102"/>
      <c r="N88" s="102"/>
      <c r="O88" s="40">
        <v>1469</v>
      </c>
      <c r="P88" s="40">
        <v>0</v>
      </c>
      <c r="Q88" s="41">
        <v>93101.766336000001</v>
      </c>
      <c r="R88" s="50">
        <v>89867.743564000004</v>
      </c>
    </row>
    <row r="89" spans="1:18" ht="15" customHeight="1">
      <c r="A89" s="38" t="s">
        <v>39</v>
      </c>
      <c r="B89" s="39">
        <v>42674</v>
      </c>
      <c r="C89" s="97">
        <v>606705</v>
      </c>
      <c r="D89" s="97"/>
      <c r="E89" s="106"/>
      <c r="F89" s="98"/>
      <c r="G89" s="42">
        <f t="shared" si="4"/>
        <v>620484.14575000003</v>
      </c>
      <c r="H89" s="89"/>
      <c r="I89" s="90"/>
      <c r="J89" s="90"/>
      <c r="K89" s="45">
        <f t="shared" si="5"/>
        <v>633191.76609000005</v>
      </c>
      <c r="L89" s="101"/>
      <c r="M89" s="102"/>
      <c r="N89" s="102"/>
      <c r="O89" s="40">
        <v>0</v>
      </c>
      <c r="P89" s="40">
        <v>0</v>
      </c>
      <c r="Q89" s="41">
        <v>633191.76609000005</v>
      </c>
      <c r="R89" s="50">
        <v>620484.14575000003</v>
      </c>
    </row>
    <row r="90" spans="1:18" ht="15" customHeight="1">
      <c r="A90" s="38" t="s">
        <v>40</v>
      </c>
      <c r="B90" s="39">
        <v>42674</v>
      </c>
      <c r="C90" s="97">
        <v>54262</v>
      </c>
      <c r="D90" s="97"/>
      <c r="E90" s="106"/>
      <c r="F90" s="98"/>
      <c r="G90" s="42">
        <f t="shared" si="4"/>
        <v>56503.615517999999</v>
      </c>
      <c r="H90" s="89"/>
      <c r="I90" s="90"/>
      <c r="J90" s="90"/>
      <c r="K90" s="45">
        <f t="shared" si="5"/>
        <v>55092.438090000003</v>
      </c>
      <c r="L90" s="101"/>
      <c r="M90" s="102"/>
      <c r="N90" s="102"/>
      <c r="O90" s="40">
        <v>2263</v>
      </c>
      <c r="P90" s="40">
        <v>0</v>
      </c>
      <c r="Q90" s="41">
        <v>52829.438090000003</v>
      </c>
      <c r="R90" s="50">
        <v>54240.615517999999</v>
      </c>
    </row>
    <row r="91" spans="1:18" ht="15" customHeight="1">
      <c r="A91" s="38" t="s">
        <v>41</v>
      </c>
      <c r="B91" s="39">
        <v>42674</v>
      </c>
      <c r="C91" s="97">
        <v>138724</v>
      </c>
      <c r="D91" s="97"/>
      <c r="E91" s="106"/>
      <c r="F91" s="98"/>
      <c r="G91" s="42">
        <f t="shared" si="4"/>
        <v>142217.19404</v>
      </c>
      <c r="H91" s="89"/>
      <c r="I91" s="90"/>
      <c r="J91" s="90"/>
      <c r="K91" s="45">
        <f t="shared" si="5"/>
        <v>138790.13172999999</v>
      </c>
      <c r="L91" s="101"/>
      <c r="M91" s="102"/>
      <c r="N91" s="102"/>
      <c r="O91" s="40">
        <v>0</v>
      </c>
      <c r="P91" s="40">
        <v>0</v>
      </c>
      <c r="Q91" s="41">
        <v>138790.13172999999</v>
      </c>
      <c r="R91" s="50">
        <v>142217.19404</v>
      </c>
    </row>
    <row r="92" spans="1:18" ht="15" customHeight="1">
      <c r="A92" s="38" t="s">
        <v>42</v>
      </c>
      <c r="B92" s="39">
        <v>42674</v>
      </c>
      <c r="C92" s="97">
        <v>650845</v>
      </c>
      <c r="D92" s="97"/>
      <c r="E92" s="106"/>
      <c r="F92" s="98"/>
      <c r="G92" s="42">
        <f t="shared" si="4"/>
        <v>648689.17812000006</v>
      </c>
      <c r="H92" s="89"/>
      <c r="I92" s="90"/>
      <c r="J92" s="90"/>
      <c r="K92" s="45">
        <f t="shared" si="5"/>
        <v>657695.48042000004</v>
      </c>
      <c r="L92" s="101"/>
      <c r="M92" s="102"/>
      <c r="N92" s="102"/>
      <c r="O92" s="40">
        <v>5847</v>
      </c>
      <c r="P92" s="40">
        <v>0</v>
      </c>
      <c r="Q92" s="41">
        <v>651848.48042000004</v>
      </c>
      <c r="R92" s="50">
        <v>642842.17812000006</v>
      </c>
    </row>
    <row r="93" spans="1:18" ht="15" customHeight="1">
      <c r="A93" s="38" t="s">
        <v>43</v>
      </c>
      <c r="B93" s="39">
        <v>42674</v>
      </c>
      <c r="C93" s="97">
        <v>79471</v>
      </c>
      <c r="D93" s="97"/>
      <c r="E93" s="106"/>
      <c r="F93" s="98"/>
      <c r="G93" s="42">
        <f t="shared" si="4"/>
        <v>78221.040469</v>
      </c>
      <c r="H93" s="89"/>
      <c r="I93" s="90"/>
      <c r="J93" s="90"/>
      <c r="K93" s="45">
        <f t="shared" si="5"/>
        <v>77751.571796999997</v>
      </c>
      <c r="L93" s="101"/>
      <c r="M93" s="102"/>
      <c r="N93" s="102"/>
      <c r="O93" s="40">
        <v>1692</v>
      </c>
      <c r="P93" s="40">
        <v>0</v>
      </c>
      <c r="Q93" s="41">
        <v>76059.571796999997</v>
      </c>
      <c r="R93" s="50">
        <v>76529.040469</v>
      </c>
    </row>
    <row r="94" spans="1:18" ht="15" customHeight="1">
      <c r="A94" s="38" t="s">
        <v>34</v>
      </c>
      <c r="B94" s="39">
        <v>42674</v>
      </c>
      <c r="C94" s="97">
        <v>179981</v>
      </c>
      <c r="D94" s="97"/>
      <c r="E94" s="106"/>
      <c r="F94" s="98"/>
      <c r="G94" s="42">
        <f t="shared" si="4"/>
        <v>182402.28461</v>
      </c>
      <c r="H94" s="89"/>
      <c r="I94" s="90"/>
      <c r="J94" s="90"/>
      <c r="K94" s="45">
        <f t="shared" si="5"/>
        <v>181267.88425999999</v>
      </c>
      <c r="L94" s="101"/>
      <c r="M94" s="102"/>
      <c r="N94" s="102"/>
      <c r="O94" s="40">
        <v>0</v>
      </c>
      <c r="P94" s="40">
        <v>0</v>
      </c>
      <c r="Q94" s="41">
        <v>181267.88425999999</v>
      </c>
      <c r="R94" s="50">
        <v>182402.28461</v>
      </c>
    </row>
    <row r="95" spans="1:18" ht="15" customHeight="1">
      <c r="A95" s="38" t="s">
        <v>44</v>
      </c>
      <c r="B95" s="39">
        <v>42674</v>
      </c>
      <c r="C95" s="97">
        <v>53892</v>
      </c>
      <c r="D95" s="97"/>
      <c r="E95" s="106"/>
      <c r="F95" s="98"/>
      <c r="G95" s="42">
        <f t="shared" si="4"/>
        <v>51557.628679000001</v>
      </c>
      <c r="H95" s="89"/>
      <c r="I95" s="90"/>
      <c r="J95" s="90"/>
      <c r="K95" s="45">
        <f t="shared" si="5"/>
        <v>49564.434374999997</v>
      </c>
      <c r="L95" s="101"/>
      <c r="M95" s="102"/>
      <c r="N95" s="102"/>
      <c r="O95" s="40">
        <v>0</v>
      </c>
      <c r="P95" s="40">
        <v>0</v>
      </c>
      <c r="Q95" s="41">
        <v>49564.434374999997</v>
      </c>
      <c r="R95" s="50">
        <v>51557.628679000001</v>
      </c>
    </row>
    <row r="96" spans="1:18" ht="15.75" customHeight="1">
      <c r="A96" s="38" t="s">
        <v>37</v>
      </c>
      <c r="B96" s="39">
        <v>42674</v>
      </c>
      <c r="C96" s="97">
        <v>814920</v>
      </c>
      <c r="D96" s="97">
        <f>SUM(C88:C96)/1000</f>
        <v>2671.0360000000001</v>
      </c>
      <c r="E96" s="100">
        <v>2530.2130000000002</v>
      </c>
      <c r="F96" s="99">
        <f>E96/D96</f>
        <v>0.94727776038960165</v>
      </c>
      <c r="G96" s="42">
        <f t="shared" si="4"/>
        <v>809467.36973999999</v>
      </c>
      <c r="H96" s="89">
        <f>SUM(G88:G96)/1000</f>
        <v>2680.8792004899997</v>
      </c>
      <c r="I96" s="43">
        <f>F96</f>
        <v>0.94727776038960165</v>
      </c>
      <c r="J96" s="44">
        <f>H96*I96</f>
        <v>2539.5372449152328</v>
      </c>
      <c r="K96" s="45">
        <f t="shared" si="5"/>
        <v>831576.59264000005</v>
      </c>
      <c r="L96" s="101">
        <f>SUM(K88:K96)/1000</f>
        <v>2719.5010657379999</v>
      </c>
      <c r="M96" s="46">
        <v>0.94727776038960165</v>
      </c>
      <c r="N96" s="47">
        <f>L96*M96</f>
        <v>2576.1228789294273</v>
      </c>
      <c r="O96" s="40">
        <v>0</v>
      </c>
      <c r="P96" s="40">
        <v>0</v>
      </c>
      <c r="Q96" s="41">
        <v>831576.59264000005</v>
      </c>
      <c r="R96" s="50">
        <v>809467.36973999999</v>
      </c>
    </row>
    <row r="97" spans="1:18" ht="15" customHeight="1">
      <c r="A97" s="38" t="s">
        <v>38</v>
      </c>
      <c r="B97" s="39">
        <v>42704</v>
      </c>
      <c r="C97" s="97">
        <v>93652</v>
      </c>
      <c r="D97" s="97"/>
      <c r="E97" s="106"/>
      <c r="F97" s="98"/>
      <c r="G97" s="42">
        <f t="shared" si="4"/>
        <v>92541.300770999995</v>
      </c>
      <c r="H97" s="89"/>
      <c r="I97" s="90"/>
      <c r="J97" s="90"/>
      <c r="K97" s="45">
        <f t="shared" si="5"/>
        <v>96279.925485</v>
      </c>
      <c r="L97" s="101"/>
      <c r="M97" s="102"/>
      <c r="N97" s="102"/>
      <c r="O97" s="40">
        <v>1544</v>
      </c>
      <c r="P97" s="40">
        <v>0</v>
      </c>
      <c r="Q97" s="41">
        <v>94735.925485</v>
      </c>
      <c r="R97" s="50">
        <v>90997.300770999995</v>
      </c>
    </row>
    <row r="98" spans="1:18" ht="15" customHeight="1">
      <c r="A98" s="38" t="s">
        <v>39</v>
      </c>
      <c r="B98" s="39">
        <v>42704</v>
      </c>
      <c r="C98" s="97">
        <v>526472</v>
      </c>
      <c r="D98" s="97"/>
      <c r="E98" s="106"/>
      <c r="F98" s="98"/>
      <c r="G98" s="42">
        <f t="shared" si="4"/>
        <v>562696.39635000005</v>
      </c>
      <c r="H98" s="89"/>
      <c r="I98" s="90"/>
      <c r="J98" s="90"/>
      <c r="K98" s="45">
        <f t="shared" si="5"/>
        <v>559670.20791999996</v>
      </c>
      <c r="L98" s="101"/>
      <c r="M98" s="102"/>
      <c r="N98" s="102"/>
      <c r="O98" s="40">
        <v>0</v>
      </c>
      <c r="P98" s="40">
        <v>0</v>
      </c>
      <c r="Q98" s="41">
        <v>559670.20791999996</v>
      </c>
      <c r="R98" s="50">
        <v>562696.39635000005</v>
      </c>
    </row>
    <row r="99" spans="1:18" ht="15" customHeight="1">
      <c r="A99" s="38" t="s">
        <v>40</v>
      </c>
      <c r="B99" s="39">
        <v>42704</v>
      </c>
      <c r="C99" s="97">
        <v>48152</v>
      </c>
      <c r="D99" s="97"/>
      <c r="E99" s="106"/>
      <c r="F99" s="98"/>
      <c r="G99" s="42">
        <f t="shared" si="4"/>
        <v>50076.973078000003</v>
      </c>
      <c r="H99" s="89"/>
      <c r="I99" s="90"/>
      <c r="J99" s="90"/>
      <c r="K99" s="45">
        <f t="shared" si="5"/>
        <v>44966.586288999999</v>
      </c>
      <c r="L99" s="101"/>
      <c r="M99" s="102"/>
      <c r="N99" s="102"/>
      <c r="O99" s="40">
        <v>3387</v>
      </c>
      <c r="P99" s="40">
        <v>0</v>
      </c>
      <c r="Q99" s="41">
        <v>41579.586288999999</v>
      </c>
      <c r="R99" s="50">
        <v>46689.973078000003</v>
      </c>
    </row>
    <row r="100" spans="1:18" ht="15" customHeight="1">
      <c r="A100" s="38" t="s">
        <v>41</v>
      </c>
      <c r="B100" s="39">
        <v>42704</v>
      </c>
      <c r="C100" s="97">
        <v>108698</v>
      </c>
      <c r="D100" s="97"/>
      <c r="E100" s="106"/>
      <c r="F100" s="98"/>
      <c r="G100" s="42">
        <f t="shared" si="4"/>
        <v>122064.66251</v>
      </c>
      <c r="H100" s="89"/>
      <c r="I100" s="90"/>
      <c r="J100" s="90"/>
      <c r="K100" s="45">
        <f t="shared" si="5"/>
        <v>111309.48577</v>
      </c>
      <c r="L100" s="101"/>
      <c r="M100" s="102"/>
      <c r="N100" s="102"/>
      <c r="O100" s="40">
        <v>0</v>
      </c>
      <c r="P100" s="40">
        <v>0</v>
      </c>
      <c r="Q100" s="41">
        <v>111309.48577</v>
      </c>
      <c r="R100" s="50">
        <v>122064.66251</v>
      </c>
    </row>
    <row r="101" spans="1:18" ht="15" customHeight="1">
      <c r="A101" s="38" t="s">
        <v>42</v>
      </c>
      <c r="B101" s="39">
        <v>42704</v>
      </c>
      <c r="C101" s="97">
        <v>496504</v>
      </c>
      <c r="D101" s="97"/>
      <c r="E101" s="106"/>
      <c r="F101" s="98"/>
      <c r="G101" s="42">
        <f t="shared" si="4"/>
        <v>559465.49751000002</v>
      </c>
      <c r="H101" s="89"/>
      <c r="I101" s="90"/>
      <c r="J101" s="90"/>
      <c r="K101" s="45">
        <f t="shared" si="5"/>
        <v>544379.55342999997</v>
      </c>
      <c r="L101" s="101"/>
      <c r="M101" s="102"/>
      <c r="N101" s="102"/>
      <c r="O101" s="40">
        <v>4968</v>
      </c>
      <c r="P101" s="40">
        <v>0</v>
      </c>
      <c r="Q101" s="41">
        <v>539411.55342999997</v>
      </c>
      <c r="R101" s="50">
        <v>554497.49751000002</v>
      </c>
    </row>
    <row r="102" spans="1:18" ht="15" customHeight="1">
      <c r="A102" s="38" t="s">
        <v>43</v>
      </c>
      <c r="B102" s="39">
        <v>42704</v>
      </c>
      <c r="C102" s="97">
        <v>80078</v>
      </c>
      <c r="D102" s="97"/>
      <c r="E102" s="106"/>
      <c r="F102" s="98"/>
      <c r="G102" s="42">
        <f t="shared" si="4"/>
        <v>81158.216805999997</v>
      </c>
      <c r="H102" s="89"/>
      <c r="I102" s="90"/>
      <c r="J102" s="90"/>
      <c r="K102" s="45">
        <f t="shared" si="5"/>
        <v>83308.191737999994</v>
      </c>
      <c r="L102" s="101"/>
      <c r="M102" s="102"/>
      <c r="N102" s="102"/>
      <c r="O102" s="40">
        <v>4297</v>
      </c>
      <c r="P102" s="40">
        <v>0</v>
      </c>
      <c r="Q102" s="41">
        <v>79011.191737999994</v>
      </c>
      <c r="R102" s="50">
        <v>76861.216805999997</v>
      </c>
    </row>
    <row r="103" spans="1:18" ht="15" customHeight="1">
      <c r="A103" s="38" t="s">
        <v>34</v>
      </c>
      <c r="B103" s="39">
        <v>42704</v>
      </c>
      <c r="C103" s="97">
        <v>179646</v>
      </c>
      <c r="D103" s="97"/>
      <c r="E103" s="106"/>
      <c r="F103" s="98"/>
      <c r="G103" s="42">
        <f t="shared" si="4"/>
        <v>188157.57743000001</v>
      </c>
      <c r="H103" s="89"/>
      <c r="I103" s="90"/>
      <c r="J103" s="90"/>
      <c r="K103" s="45">
        <f t="shared" si="5"/>
        <v>183961.03685999999</v>
      </c>
      <c r="L103" s="101"/>
      <c r="M103" s="102"/>
      <c r="N103" s="102"/>
      <c r="O103" s="40">
        <v>0</v>
      </c>
      <c r="P103" s="40">
        <v>0</v>
      </c>
      <c r="Q103" s="41">
        <v>183961.03685999999</v>
      </c>
      <c r="R103" s="50">
        <v>188157.57743000001</v>
      </c>
    </row>
    <row r="104" spans="1:18" ht="15" customHeight="1">
      <c r="A104" s="38" t="s">
        <v>44</v>
      </c>
      <c r="B104" s="39">
        <v>42704</v>
      </c>
      <c r="C104" s="97">
        <v>53406</v>
      </c>
      <c r="D104" s="97"/>
      <c r="E104" s="106"/>
      <c r="F104" s="98"/>
      <c r="G104" s="42">
        <f t="shared" si="4"/>
        <v>53905.457261000003</v>
      </c>
      <c r="H104" s="89"/>
      <c r="I104" s="90"/>
      <c r="J104" s="90"/>
      <c r="K104" s="45">
        <f t="shared" si="5"/>
        <v>51613.444252000001</v>
      </c>
      <c r="L104" s="101"/>
      <c r="M104" s="102"/>
      <c r="N104" s="102"/>
      <c r="O104" s="40">
        <v>0</v>
      </c>
      <c r="P104" s="40">
        <v>0</v>
      </c>
      <c r="Q104" s="41">
        <v>51613.444252000001</v>
      </c>
      <c r="R104" s="50">
        <v>53905.457261000003</v>
      </c>
    </row>
    <row r="105" spans="1:18" ht="15.75" customHeight="1">
      <c r="A105" s="38" t="s">
        <v>37</v>
      </c>
      <c r="B105" s="39">
        <v>42704</v>
      </c>
      <c r="C105" s="97">
        <v>637209</v>
      </c>
      <c r="D105" s="97">
        <f>SUM(C97:C105)/1000</f>
        <v>2223.817</v>
      </c>
      <c r="E105" s="100">
        <v>2104.9609999999998</v>
      </c>
      <c r="F105" s="99">
        <f>E105/D105</f>
        <v>0.94655315612750501</v>
      </c>
      <c r="G105" s="42">
        <f t="shared" si="4"/>
        <v>698061.88257999998</v>
      </c>
      <c r="H105" s="89">
        <f>SUM(G97:G105)/1000</f>
        <v>2408.1279642960003</v>
      </c>
      <c r="I105" s="43">
        <f>F105</f>
        <v>0.94655315612750501</v>
      </c>
      <c r="J105" s="44">
        <f>H105*I105</f>
        <v>2279.4211249632826</v>
      </c>
      <c r="K105" s="45">
        <f t="shared" si="5"/>
        <v>667327.95664999995</v>
      </c>
      <c r="L105" s="101">
        <f>SUM(K97:K105)/1000</f>
        <v>2342.8163883939997</v>
      </c>
      <c r="M105" s="46">
        <v>0.94655315612750501</v>
      </c>
      <c r="N105" s="47">
        <f>L105*M105</f>
        <v>2217.6002466615828</v>
      </c>
      <c r="O105" s="40">
        <v>0</v>
      </c>
      <c r="P105" s="40">
        <v>0</v>
      </c>
      <c r="Q105" s="41">
        <v>667327.95664999995</v>
      </c>
      <c r="R105" s="50">
        <v>698061.88257999998</v>
      </c>
    </row>
    <row r="106" spans="1:18" s="51" customFormat="1" ht="15" customHeight="1">
      <c r="A106" s="75"/>
      <c r="B106" s="75"/>
      <c r="C106" s="85"/>
      <c r="D106" s="85"/>
      <c r="E106" s="87"/>
      <c r="F106" s="86"/>
      <c r="H106" s="91"/>
      <c r="I106" s="74"/>
      <c r="J106" s="74"/>
      <c r="K106" s="72"/>
      <c r="L106" s="91"/>
      <c r="M106" s="74"/>
      <c r="N106" s="74"/>
      <c r="O106" s="75"/>
      <c r="P106" s="75"/>
      <c r="Q106" s="75"/>
      <c r="R106" s="73"/>
    </row>
    <row r="107" ht="15"/>
    <row r="108" spans="6:16" ht="17.4">
      <c r="F108" s="168" t="s">
        <v>62</v>
      </c>
      <c r="G108" s="168"/>
      <c r="H108" s="168"/>
      <c r="I108" s="168"/>
      <c r="J108" s="168"/>
      <c r="K108" s="168"/>
      <c r="L108" s="168"/>
      <c r="M108" s="103"/>
      <c r="N108" s="92"/>
      <c r="O108" s="76"/>
      <c r="P108" s="76"/>
    </row>
    <row r="109" spans="5:16" ht="15.6">
      <c r="E109" s="109"/>
      <c r="F109" s="110" t="s">
        <v>61</v>
      </c>
      <c r="G109" s="166" t="s">
        <v>59</v>
      </c>
      <c r="H109" s="166"/>
      <c r="I109" s="166"/>
      <c r="J109" s="166" t="s">
        <v>58</v>
      </c>
      <c r="K109" s="166"/>
      <c r="L109" s="167"/>
      <c r="M109" s="93"/>
      <c r="O109" s="104"/>
      <c r="P109" s="104"/>
    </row>
    <row r="110" spans="5:16" ht="15">
      <c r="E110" s="111"/>
      <c r="F110" s="88"/>
      <c r="G110" s="53"/>
      <c r="H110" s="53"/>
      <c r="I110" s="53"/>
      <c r="J110" s="53"/>
      <c r="K110" s="54"/>
      <c r="L110" s="112"/>
      <c r="M110" s="93"/>
      <c r="O110" s="54"/>
      <c r="P110" s="54"/>
    </row>
    <row r="111" spans="5:16" ht="15.6">
      <c r="E111" s="113" t="s">
        <v>2</v>
      </c>
      <c r="F111" s="107">
        <v>3163.95</v>
      </c>
      <c r="G111" s="108">
        <v>3027.665987065925</v>
      </c>
      <c r="H111" s="94">
        <f>F111-G111</f>
        <v>136.28401293407478</v>
      </c>
      <c r="I111" s="95">
        <f>(F111-G111)/F111</f>
        <v>0.043074009682224683</v>
      </c>
      <c r="J111" s="108">
        <v>3209.4225662546792</v>
      </c>
      <c r="K111" s="56">
        <f>F111-J111</f>
        <v>-45.47256625467935</v>
      </c>
      <c r="L111" s="114">
        <f>(F111-J111)/F111</f>
        <v>-0.014372087502861725</v>
      </c>
      <c r="M111" s="93"/>
      <c r="O111" s="56"/>
      <c r="P111" s="57"/>
    </row>
    <row r="112" spans="5:16" ht="15.6">
      <c r="E112" s="113" t="s">
        <v>3</v>
      </c>
      <c r="F112" s="107">
        <v>2970.7339999999999</v>
      </c>
      <c r="G112" s="108">
        <v>3142.1018621586304</v>
      </c>
      <c r="H112" s="94">
        <f t="shared" si="6" ref="H112:H121">F112-G112</f>
        <v>-171.36786215863049</v>
      </c>
      <c r="I112" s="95">
        <f t="shared" si="7" ref="I112:I121">(F112-G112)/F112</f>
        <v>-0.057685360641050488</v>
      </c>
      <c r="J112" s="108">
        <v>3039.3716106034649</v>
      </c>
      <c r="K112" s="56">
        <f t="shared" si="8" ref="K112:K121">F112-J112</f>
        <v>-68.637610603464964</v>
      </c>
      <c r="L112" s="114">
        <f t="shared" si="9" ref="L112:L121">(F112-J112)/F112</f>
        <v>-0.023104596575615644</v>
      </c>
      <c r="M112" s="93"/>
      <c r="O112" s="56"/>
      <c r="P112" s="57"/>
    </row>
    <row r="113" spans="5:16" ht="15.6">
      <c r="E113" s="113" t="s">
        <v>4</v>
      </c>
      <c r="F113" s="107">
        <v>2049.5949999999998</v>
      </c>
      <c r="G113" s="108">
        <v>2124.7625337190984</v>
      </c>
      <c r="H113" s="94">
        <f t="shared" si="6"/>
        <v>-75.167533719098628</v>
      </c>
      <c r="I113" s="95">
        <f t="shared" si="7"/>
        <v>-0.036674335036482153</v>
      </c>
      <c r="J113" s="108">
        <v>2118.6931479928262</v>
      </c>
      <c r="K113" s="56">
        <f t="shared" si="8"/>
        <v>-69.098147992826398</v>
      </c>
      <c r="L113" s="114">
        <f t="shared" si="9"/>
        <v>-0.03371307404283598</v>
      </c>
      <c r="M113" s="93"/>
      <c r="O113" s="56"/>
      <c r="P113" s="57"/>
    </row>
    <row r="114" spans="5:16" ht="15.6">
      <c r="E114" s="113" t="s">
        <v>5</v>
      </c>
      <c r="F114" s="107">
        <v>2523.953</v>
      </c>
      <c r="G114" s="108">
        <v>2497.5695361590256</v>
      </c>
      <c r="H114" s="94">
        <f t="shared" si="6"/>
        <v>26.3834638409744</v>
      </c>
      <c r="I114" s="95">
        <f t="shared" si="7"/>
        <v>0.010453231039157386</v>
      </c>
      <c r="J114" s="108">
        <v>2545.6707047486707</v>
      </c>
      <c r="K114" s="56">
        <f t="shared" si="8"/>
        <v>-21.717704748670712</v>
      </c>
      <c r="L114" s="114">
        <f t="shared" si="9"/>
        <v>-0.008604639131026097</v>
      </c>
      <c r="M114" s="93"/>
      <c r="O114" s="56"/>
      <c r="P114" s="57"/>
    </row>
    <row r="115" spans="5:16" ht="15.6">
      <c r="E115" s="113" t="s">
        <v>0</v>
      </c>
      <c r="F115" s="107">
        <v>2641.50</v>
      </c>
      <c r="G115" s="108">
        <v>2605.1798603223697</v>
      </c>
      <c r="H115" s="94">
        <f t="shared" si="6"/>
        <v>36.320139677630323</v>
      </c>
      <c r="I115" s="95">
        <f t="shared" si="7"/>
        <v>0.013749816270161015</v>
      </c>
      <c r="J115" s="108">
        <v>2645.5000156619158</v>
      </c>
      <c r="K115" s="56">
        <f t="shared" si="8"/>
        <v>-4.0000156619157679</v>
      </c>
      <c r="L115" s="114">
        <f t="shared" si="9"/>
        <v>-0.0015142970516432966</v>
      </c>
      <c r="M115" s="93"/>
      <c r="O115" s="56"/>
      <c r="P115" s="57"/>
    </row>
    <row r="116" spans="5:16" ht="15.6">
      <c r="E116" s="113" t="s">
        <v>1</v>
      </c>
      <c r="F116" s="107">
        <v>2966.30</v>
      </c>
      <c r="G116" s="108">
        <v>2914.6461657024129</v>
      </c>
      <c r="H116" s="94">
        <f t="shared" si="6"/>
        <v>51.653834297587309</v>
      </c>
      <c r="I116" s="95">
        <f t="shared" si="7"/>
        <v>0.017413557056800495</v>
      </c>
      <c r="J116" s="108">
        <v>2951.1896546522148</v>
      </c>
      <c r="K116" s="56">
        <f t="shared" si="8"/>
        <v>15.110345347785369</v>
      </c>
      <c r="L116" s="114">
        <f t="shared" si="9"/>
        <v>0.0050940044323855875</v>
      </c>
      <c r="M116" s="93"/>
      <c r="O116" s="56"/>
      <c r="P116" s="57"/>
    </row>
    <row r="117" spans="5:16" ht="15.6">
      <c r="E117" s="113" t="s">
        <v>6</v>
      </c>
      <c r="F117" s="107">
        <v>3052.7730000000001</v>
      </c>
      <c r="G117" s="108">
        <v>2987.4592878508161</v>
      </c>
      <c r="H117" s="94">
        <f t="shared" si="6"/>
        <v>65.313712149184084</v>
      </c>
      <c r="I117" s="95">
        <f t="shared" si="7"/>
        <v>0.021394880048134623</v>
      </c>
      <c r="J117" s="108">
        <v>3054.5084954688132</v>
      </c>
      <c r="K117" s="56">
        <f t="shared" si="8"/>
        <v>-1.735495468813042</v>
      </c>
      <c r="L117" s="114">
        <f t="shared" si="9"/>
        <v>-0.00056849804057263408</v>
      </c>
      <c r="M117" s="93"/>
      <c r="O117" s="56"/>
      <c r="P117" s="57"/>
    </row>
    <row r="118" spans="5:16" ht="15.6">
      <c r="E118" s="113" t="s">
        <v>7</v>
      </c>
      <c r="F118" s="107">
        <v>2995.8380000000002</v>
      </c>
      <c r="G118" s="108">
        <v>2976.0849313198896</v>
      </c>
      <c r="H118" s="94">
        <f t="shared" si="6"/>
        <v>19.753068680110573</v>
      </c>
      <c r="I118" s="95">
        <f t="shared" si="7"/>
        <v>0.00659350361405075</v>
      </c>
      <c r="J118" s="108">
        <v>3003.6160658959316</v>
      </c>
      <c r="K118" s="56">
        <f t="shared" si="8"/>
        <v>-7.7780658959313769</v>
      </c>
      <c r="L118" s="114">
        <f t="shared" si="9"/>
        <v>-0.0025962905524034934</v>
      </c>
      <c r="M118" s="93"/>
      <c r="O118" s="56"/>
      <c r="P118" s="57"/>
    </row>
    <row r="119" spans="5:16" ht="15.6">
      <c r="E119" s="113" t="s">
        <v>8</v>
      </c>
      <c r="F119" s="107">
        <v>2841.308</v>
      </c>
      <c r="G119" s="108">
        <v>2820.4136364569054</v>
      </c>
      <c r="H119" s="94">
        <f t="shared" si="6"/>
        <v>20.894363543094642</v>
      </c>
      <c r="I119" s="95">
        <f t="shared" si="7"/>
        <v>0.0073537833783224637</v>
      </c>
      <c r="J119" s="108">
        <v>2862.4910346977431</v>
      </c>
      <c r="K119" s="56">
        <f t="shared" si="8"/>
        <v>-21.183034697743096</v>
      </c>
      <c r="L119" s="114">
        <f t="shared" si="9"/>
        <v>-0.0074553813587766964</v>
      </c>
      <c r="M119" s="93"/>
      <c r="O119" s="56"/>
      <c r="P119" s="57"/>
    </row>
    <row r="120" spans="5:16" ht="15.6">
      <c r="E120" s="113" t="s">
        <v>9</v>
      </c>
      <c r="F120" s="107">
        <v>2530.2130000000002</v>
      </c>
      <c r="G120" s="108">
        <v>2539.5372449152328</v>
      </c>
      <c r="H120" s="94">
        <f t="shared" si="6"/>
        <v>-9.3242449152326117</v>
      </c>
      <c r="I120" s="95">
        <f t="shared" si="7"/>
        <v>-0.0036851620457378927</v>
      </c>
      <c r="J120" s="108">
        <v>2576.1228789294273</v>
      </c>
      <c r="K120" s="56">
        <f t="shared" si="8"/>
        <v>-45.909878929427123</v>
      </c>
      <c r="L120" s="114">
        <f t="shared" si="9"/>
        <v>-0.018144669610592912</v>
      </c>
      <c r="M120" s="93"/>
      <c r="O120" s="56"/>
      <c r="P120" s="57"/>
    </row>
    <row r="121" spans="5:16" ht="15.6">
      <c r="E121" s="113" t="s">
        <v>10</v>
      </c>
      <c r="F121" s="107">
        <v>2104.9609999999998</v>
      </c>
      <c r="G121" s="108">
        <v>2279.4211249632826</v>
      </c>
      <c r="H121" s="94">
        <f t="shared" si="6"/>
        <v>-174.46012496328285</v>
      </c>
      <c r="I121" s="95">
        <f t="shared" si="7"/>
        <v>-0.082880454774830914</v>
      </c>
      <c r="J121" s="108">
        <v>2217.6002466615828</v>
      </c>
      <c r="K121" s="56">
        <f t="shared" si="8"/>
        <v>-112.639246661583</v>
      </c>
      <c r="L121" s="114">
        <f t="shared" si="9"/>
        <v>-0.05351132237679606</v>
      </c>
      <c r="M121" s="93"/>
      <c r="O121" s="56"/>
      <c r="P121" s="57"/>
    </row>
    <row r="122" spans="5:16" ht="15">
      <c r="E122" s="111"/>
      <c r="F122" s="88"/>
      <c r="G122" s="55"/>
      <c r="H122" s="52"/>
      <c r="I122" s="52"/>
      <c r="J122" s="53"/>
      <c r="K122" s="59"/>
      <c r="L122" s="115"/>
      <c r="M122" s="93"/>
      <c r="O122" s="59"/>
      <c r="P122" s="59"/>
    </row>
    <row r="123" spans="5:16" ht="15.6">
      <c r="E123" s="116" t="s">
        <v>53</v>
      </c>
      <c r="F123" s="117">
        <f>SUM(F111:F121)</f>
        <v>29841.125</v>
      </c>
      <c r="G123" s="118">
        <f>SUM(G111:G121)</f>
        <v>29914.84217063359</v>
      </c>
      <c r="H123" s="119">
        <f>ABS(F123-G123)</f>
        <v>73.717170633590285</v>
      </c>
      <c r="I123" s="120">
        <f>ABS($F123-G123)/$F123</f>
        <v>0.0024703214317017301</v>
      </c>
      <c r="J123" s="118">
        <f>SUM(J111:J121)</f>
        <v>30224.186421567269</v>
      </c>
      <c r="K123" s="121">
        <f>ABS(F123-J123)</f>
        <v>383.06142156726855</v>
      </c>
      <c r="L123" s="122">
        <f>ABS($F123-J123)/$F123</f>
        <v>0.012836695049776728</v>
      </c>
      <c r="M123" s="93"/>
      <c r="O123" s="56"/>
      <c r="P123" s="57"/>
    </row>
    <row r="124" spans="6:16" ht="15">
      <c r="F124" s="87"/>
      <c r="G124" s="54"/>
      <c r="H124" s="93"/>
      <c r="I124" s="93"/>
      <c r="J124" s="93"/>
      <c r="K124" s="54"/>
      <c r="L124" s="93"/>
      <c r="M124" s="93"/>
      <c r="N124" s="93"/>
      <c r="O124" s="77"/>
      <c r="P124" s="54"/>
    </row>
    <row r="125" ht="15">
      <c r="O125" s="58"/>
    </row>
    <row r="126" ht="15">
      <c r="O126" s="58"/>
    </row>
    <row r="127" ht="15">
      <c r="O127" s="58"/>
    </row>
    <row r="128" ht="15">
      <c r="O128" s="58"/>
    </row>
    <row r="129" ht="15">
      <c r="O129" s="58"/>
    </row>
    <row r="130" ht="15">
      <c r="O130" s="58"/>
    </row>
    <row r="131" ht="15">
      <c r="O131" s="58"/>
    </row>
  </sheetData>
  <autoFilter ref="A6:R106"/>
  <mergeCells count="3">
    <mergeCell ref="G109:I109"/>
    <mergeCell ref="J109:L109"/>
    <mergeCell ref="F108:L108"/>
  </mergeCells>
  <printOptions horizontalCentered="1" verticalCentered="1"/>
  <pageMargins left="0.7" right="0.7" top="0.75" bottom="0.75" header="0.3" footer="0.3"/>
  <pageSetup horizontalDpi="1200" verticalDpi="1200" orientation="landscape" scale="1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