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150"/>
  </bookViews>
  <sheets>
    <sheet name="382.1" sheetId="1" r:id="rId1"/>
  </sheets>
  <definedNames>
    <definedName name="_Order1" hidden="1">255</definedName>
    <definedName name="_Order2" hidden="1">255</definedName>
    <definedName name="_Sort" hidden="1">#REF!</definedName>
    <definedName name="_xlnm.Print_Area" localSheetId="0">'382.1'!$L$1:$U$18</definedName>
    <definedName name="_xlnm.Print_Area">#REF!</definedName>
  </definedNames>
  <calcPr calcId="145621" iterateCount="9999"/>
</workbook>
</file>

<file path=xl/calcChain.xml><?xml version="1.0" encoding="utf-8"?>
<calcChain xmlns="http://schemas.openxmlformats.org/spreadsheetml/2006/main">
  <c r="J18" i="1" l="1"/>
  <c r="I18" i="1"/>
  <c r="H18" i="1"/>
  <c r="F18" i="1"/>
  <c r="E18" i="1"/>
  <c r="D18" i="1"/>
  <c r="C18" i="1"/>
  <c r="P17" i="1"/>
  <c r="O17" i="1"/>
  <c r="S17" i="1" s="1"/>
  <c r="U17" i="1" s="1"/>
  <c r="N17" i="1"/>
  <c r="T16" i="1"/>
  <c r="P16" i="1"/>
  <c r="O16" i="1"/>
  <c r="S16" i="1" s="1"/>
  <c r="U16" i="1" s="1"/>
  <c r="N16" i="1"/>
  <c r="T15" i="1"/>
  <c r="T14" i="1" s="1"/>
  <c r="T13" i="1" s="1"/>
  <c r="T12" i="1" s="1"/>
  <c r="T11" i="1" s="1"/>
  <c r="T10" i="1" s="1"/>
  <c r="S15" i="1"/>
  <c r="U15" i="1" s="1"/>
  <c r="P15" i="1"/>
  <c r="O15" i="1"/>
  <c r="N15" i="1"/>
  <c r="P14" i="1"/>
  <c r="O14" i="1"/>
  <c r="S14" i="1" s="1"/>
  <c r="U14" i="1" s="1"/>
  <c r="N14" i="1"/>
  <c r="P13" i="1"/>
  <c r="O13" i="1"/>
  <c r="S13" i="1" s="1"/>
  <c r="U13" i="1" s="1"/>
  <c r="N13" i="1"/>
  <c r="L13" i="1"/>
  <c r="L14" i="1" s="1"/>
  <c r="L15" i="1" s="1"/>
  <c r="L16" i="1" s="1"/>
  <c r="L17" i="1" s="1"/>
  <c r="P12" i="1"/>
  <c r="O12" i="1"/>
  <c r="S12" i="1" s="1"/>
  <c r="N12" i="1"/>
  <c r="L12" i="1"/>
  <c r="S11" i="1"/>
  <c r="P11" i="1"/>
  <c r="O11" i="1"/>
  <c r="N11" i="1"/>
  <c r="L11" i="1"/>
  <c r="P10" i="1"/>
  <c r="O10" i="1"/>
  <c r="S10" i="1" s="1"/>
  <c r="N10" i="1"/>
  <c r="P9" i="1"/>
  <c r="P18" i="1" s="1"/>
  <c r="O9" i="1"/>
  <c r="O18" i="1" s="1"/>
  <c r="N9" i="1"/>
  <c r="S9" i="1" s="1"/>
  <c r="A3" i="1"/>
  <c r="U11" i="1" l="1"/>
  <c r="U9" i="1"/>
  <c r="S18" i="1"/>
  <c r="U12" i="1"/>
  <c r="T9" i="1"/>
  <c r="T18" i="1"/>
  <c r="U10" i="1"/>
  <c r="N18" i="1"/>
  <c r="Q9" i="1"/>
  <c r="M10" i="1" s="1"/>
  <c r="Q10" i="1" s="1"/>
  <c r="M11" i="1" s="1"/>
  <c r="Q11" i="1" s="1"/>
  <c r="M12" i="1" s="1"/>
  <c r="Q12" i="1" s="1"/>
  <c r="M13" i="1" s="1"/>
  <c r="Q13" i="1" s="1"/>
  <c r="M14" i="1" s="1"/>
  <c r="Q14" i="1" s="1"/>
  <c r="M15" i="1" s="1"/>
  <c r="Q15" i="1" s="1"/>
  <c r="M16" i="1" s="1"/>
  <c r="Q16" i="1" s="1"/>
  <c r="M17" i="1" s="1"/>
  <c r="Q17" i="1" s="1"/>
  <c r="U18" i="1" l="1"/>
  <c r="T19" i="1" s="1"/>
</calcChain>
</file>

<file path=xl/sharedStrings.xml><?xml version="1.0" encoding="utf-8"?>
<sst xmlns="http://schemas.openxmlformats.org/spreadsheetml/2006/main" count="49" uniqueCount="20">
  <si>
    <t>||</t>
  </si>
  <si>
    <t>CITY GAS COMPANY OF FLORIDA</t>
  </si>
  <si>
    <t>ANALYSIS OF HISTORICAL PLANT ACCOUNTING</t>
  </si>
  <si>
    <t>ACCOUNT NUMBER 382.1 ERTs - METER INSTALLATIONS</t>
  </si>
  <si>
    <t>DEPRECIATION STUDY AS 12/31/16</t>
  </si>
  <si>
    <t>@ 12/31/16</t>
  </si>
  <si>
    <t>BEGINNING</t>
  </si>
  <si>
    <t>ADJUSTMENTS</t>
  </si>
  <si>
    <t>ENDING</t>
  </si>
  <si>
    <t xml:space="preserve">SURVIVING </t>
  </si>
  <si>
    <t>AGE</t>
  </si>
  <si>
    <t>WEIGHTED</t>
  </si>
  <si>
    <t>YEAR</t>
  </si>
  <si>
    <t>BALANCE</t>
  </si>
  <si>
    <t>ADDITIONS</t>
  </si>
  <si>
    <t>RETIREMENTS</t>
  </si>
  <si>
    <t>&amp; TRANSFERS</t>
  </si>
  <si>
    <t>DOLLARS</t>
  </si>
  <si>
    <t>YRS</t>
  </si>
  <si>
    <t>AVERAGE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</si>
</sst>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_)"/>
    <numFmt numFmtId="166" formatCode="0.00_)"/>
  </numFmts>
  <fonts count="10" x14ac:knownFonts="1"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sz val="8"/>
      <name val="Helv"/>
    </font>
    <font>
      <sz val="10"/>
      <name val="Helv"/>
    </font>
    <font>
      <b/>
      <sz val="10"/>
      <name val="Helv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164" fontId="0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 applyProtection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4">
      <alignment horizontal="center"/>
    </xf>
    <xf numFmtId="3" fontId="8" fillId="0" borderId="0" applyFont="0" applyFill="0" applyBorder="0" applyAlignment="0" applyProtection="0"/>
    <xf numFmtId="0" fontId="8" fillId="2" borderId="0" applyNumberFormat="0" applyFont="0" applyBorder="0" applyAlignment="0" applyProtection="0"/>
  </cellStyleXfs>
  <cellXfs count="32">
    <xf numFmtId="164" fontId="0" fillId="0" borderId="0" xfId="0"/>
    <xf numFmtId="164" fontId="2" fillId="0" borderId="0" xfId="0" applyFont="1"/>
    <xf numFmtId="164" fontId="3" fillId="0" borderId="0" xfId="0" applyFont="1" applyAlignment="1">
      <alignment horizontal="centerContinuous"/>
    </xf>
    <xf numFmtId="164" fontId="3" fillId="0" borderId="0" xfId="0" applyFont="1" applyAlignment="1" applyProtection="1">
      <alignment horizontal="centerContinuous"/>
    </xf>
    <xf numFmtId="165" fontId="2" fillId="0" borderId="0" xfId="0" applyNumberFormat="1" applyFont="1" applyProtection="1"/>
    <xf numFmtId="164" fontId="3" fillId="0" borderId="0" xfId="0" applyFont="1"/>
    <xf numFmtId="164" fontId="3" fillId="0" borderId="0" xfId="0" quotePrefix="1" applyFont="1" applyAlignment="1">
      <alignment horizontal="centerContinuous"/>
    </xf>
    <xf numFmtId="164" fontId="2" fillId="0" borderId="1" xfId="0" applyFont="1" applyBorder="1"/>
    <xf numFmtId="164" fontId="3" fillId="0" borderId="1" xfId="0" applyFont="1" applyBorder="1"/>
    <xf numFmtId="164" fontId="3" fillId="0" borderId="1" xfId="0" applyFont="1" applyBorder="1" applyProtection="1"/>
    <xf numFmtId="165" fontId="2" fillId="0" borderId="1" xfId="0" applyNumberFormat="1" applyFont="1" applyBorder="1" applyProtection="1"/>
    <xf numFmtId="164" fontId="2" fillId="0" borderId="2" xfId="0" applyFont="1" applyBorder="1" applyAlignment="1">
      <alignment horizontal="center"/>
    </xf>
    <xf numFmtId="164" fontId="3" fillId="0" borderId="2" xfId="0" applyFont="1" applyBorder="1" applyAlignment="1" applyProtection="1">
      <alignment horizontal="center"/>
    </xf>
    <xf numFmtId="164" fontId="2" fillId="0" borderId="2" xfId="0" applyFont="1" applyBorder="1" applyAlignment="1">
      <alignment horizontal="left"/>
    </xf>
    <xf numFmtId="164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 applyProtection="1">
      <alignment horizontal="center"/>
    </xf>
    <xf numFmtId="164" fontId="2" fillId="0" borderId="0" xfId="0" applyFont="1" applyAlignment="1">
      <alignment horizontal="center"/>
    </xf>
    <xf numFmtId="164" fontId="3" fillId="0" borderId="3" xfId="0" applyNumberFormat="1" applyFont="1" applyBorder="1" applyAlignment="1" applyProtection="1">
      <alignment horizontal="center"/>
    </xf>
    <xf numFmtId="164" fontId="3" fillId="0" borderId="3" xfId="0" applyFont="1" applyBorder="1" applyAlignment="1" applyProtection="1">
      <alignment horizontal="center"/>
    </xf>
    <xf numFmtId="164" fontId="2" fillId="0" borderId="3" xfId="0" applyFont="1" applyBorder="1" applyAlignment="1">
      <alignment horizontal="center"/>
    </xf>
    <xf numFmtId="164" fontId="2" fillId="0" borderId="3" xfId="0" applyFont="1" applyBorder="1" applyAlignment="1">
      <alignment horizontal="left"/>
    </xf>
    <xf numFmtId="164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 applyProtection="1">
      <alignment horizontal="center"/>
    </xf>
    <xf numFmtId="164" fontId="4" fillId="0" borderId="3" xfId="0" applyFont="1" applyBorder="1"/>
    <xf numFmtId="39" fontId="4" fillId="0" borderId="3" xfId="0" applyNumberFormat="1" applyFont="1" applyBorder="1" applyProtection="1"/>
    <xf numFmtId="164" fontId="5" fillId="0" borderId="3" xfId="0" applyFont="1" applyBorder="1"/>
    <xf numFmtId="39" fontId="5" fillId="0" borderId="3" xfId="0" applyNumberFormat="1" applyFont="1" applyBorder="1" applyProtection="1"/>
    <xf numFmtId="165" fontId="4" fillId="0" borderId="3" xfId="0" applyNumberFormat="1" applyFont="1" applyBorder="1" applyProtection="1"/>
    <xf numFmtId="164" fontId="4" fillId="0" borderId="0" xfId="0" applyFont="1"/>
    <xf numFmtId="164" fontId="4" fillId="0" borderId="3" xfId="0" applyNumberFormat="1" applyFont="1" applyBorder="1" applyProtection="1"/>
    <xf numFmtId="164" fontId="5" fillId="0" borderId="3" xfId="0" applyNumberFormat="1" applyFont="1" applyBorder="1" applyProtection="1"/>
    <xf numFmtId="166" fontId="4" fillId="0" borderId="0" xfId="0" applyNumberFormat="1" applyFont="1"/>
  </cellXfs>
  <cellStyles count="11">
    <cellStyle name="Comma 2" xfId="1"/>
    <cellStyle name="Normal" xfId="0" builtinId="0"/>
    <cellStyle name="Normal 2" xfId="2"/>
    <cellStyle name="Normal 3" xfId="3"/>
    <cellStyle name="Normal 4" xfId="4"/>
    <cellStyle name="PSChar" xfId="5"/>
    <cellStyle name="PSDate" xfId="6"/>
    <cellStyle name="PSDec" xfId="7"/>
    <cellStyle name="PSHeading" xfId="8"/>
    <cellStyle name="PSInt" xfId="9"/>
    <cellStyle name="PSSpacer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21</xdr:row>
      <xdr:rowOff>9525</xdr:rowOff>
    </xdr:from>
    <xdr:to>
      <xdr:col>4</xdr:col>
      <xdr:colOff>628650</xdr:colOff>
      <xdr:row>26</xdr:row>
      <xdr:rowOff>85725</xdr:rowOff>
    </xdr:to>
    <xdr:sp macro="" textlink="">
      <xdr:nvSpPr>
        <xdr:cNvPr id="2" name="TextBox 1"/>
        <xdr:cNvSpPr txBox="1"/>
      </xdr:nvSpPr>
      <xdr:spPr>
        <a:xfrm>
          <a:off x="1714500" y="3209925"/>
          <a:ext cx="248602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Col H - J updated  using PP Reports</a:t>
          </a:r>
          <a:r>
            <a:rPr lang="en-US" sz="1100" baseline="0"/>
            <a:t/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Asset 1263a  - Asset  Additions Vintage</a:t>
          </a:r>
          <a:r>
            <a:rPr lang="en-US"/>
            <a:t/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Asset 1260a  - Retirement Vintage</a:t>
          </a:r>
          <a:r>
            <a:rPr lang="en-US"/>
            <a:t/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Asset 1264a - Adjustment Vintage</a:t>
          </a:r>
          <a:r>
            <a:rPr lang="en-US"/>
            <a:t/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9"/>
  <sheetViews>
    <sheetView tabSelected="1" topLeftCell="F1" workbookViewId="0">
      <selection activeCell="Y12" sqref="Y12"/>
    </sheetView>
  </sheetViews>
  <sheetFormatPr defaultColWidth="14.77734375" defaultRowHeight="12.75" x14ac:dyDescent="0.2"/>
  <cols>
    <col min="1" max="1" width="5.109375" style="28" customWidth="1"/>
    <col min="2" max="2" width="11.5546875" style="28" customWidth="1"/>
    <col min="3" max="3" width="13.44140625" style="28" customWidth="1"/>
    <col min="4" max="4" width="11.5546875" style="28" customWidth="1"/>
    <col min="5" max="5" width="11" style="28" customWidth="1"/>
    <col min="6" max="6" width="11.77734375" style="28" customWidth="1"/>
    <col min="7" max="7" width="1.77734375" style="28" customWidth="1"/>
    <col min="8" max="8" width="11.44140625" style="28" customWidth="1"/>
    <col min="9" max="9" width="10.77734375" style="28" customWidth="1"/>
    <col min="10" max="10" width="11.44140625" style="28" bestFit="1" customWidth="1"/>
    <col min="11" max="11" width="2.77734375" style="28" customWidth="1"/>
    <col min="12" max="12" width="5.44140625" style="28" bestFit="1" customWidth="1"/>
    <col min="13" max="13" width="11.44140625" style="28" customWidth="1"/>
    <col min="14" max="14" width="13.21875" style="28" bestFit="1" customWidth="1"/>
    <col min="15" max="15" width="11.5546875" style="28" bestFit="1" customWidth="1"/>
    <col min="16" max="16" width="11.44140625" style="28" bestFit="1" customWidth="1"/>
    <col min="17" max="17" width="13.77734375" style="28" customWidth="1"/>
    <col min="18" max="18" width="1.6640625" style="28" customWidth="1"/>
    <col min="19" max="19" width="14.77734375" style="28"/>
    <col min="20" max="20" width="5.77734375" style="28" customWidth="1"/>
    <col min="21" max="16384" width="14.77734375" style="28"/>
  </cols>
  <sheetData>
    <row r="1" spans="1:21" s="1" customFormat="1" ht="10.5" x14ac:dyDescent="0.15">
      <c r="G1" s="1" t="s">
        <v>0</v>
      </c>
      <c r="K1" s="1" t="s">
        <v>0</v>
      </c>
      <c r="L1" s="2" t="s">
        <v>1</v>
      </c>
      <c r="M1" s="3"/>
      <c r="N1" s="3"/>
      <c r="O1" s="3"/>
      <c r="P1" s="3"/>
      <c r="Q1" s="3"/>
      <c r="T1" s="4"/>
    </row>
    <row r="2" spans="1:21" s="1" customFormat="1" ht="10.5" x14ac:dyDescent="0.15">
      <c r="G2" s="1" t="s">
        <v>0</v>
      </c>
      <c r="K2" s="1" t="s">
        <v>0</v>
      </c>
      <c r="L2" s="2" t="s">
        <v>2</v>
      </c>
      <c r="M2" s="3"/>
      <c r="N2" s="3"/>
      <c r="O2" s="3"/>
      <c r="P2" s="3"/>
      <c r="Q2" s="3"/>
      <c r="T2" s="4"/>
    </row>
    <row r="3" spans="1:21" s="1" customFormat="1" ht="10.5" x14ac:dyDescent="0.15">
      <c r="A3" s="5" t="str">
        <f>L3</f>
        <v>ACCOUNT NUMBER 382.1 ERTs - METER INSTALLATIONS</v>
      </c>
      <c r="G3" s="1" t="s">
        <v>0</v>
      </c>
      <c r="K3" s="1" t="s">
        <v>0</v>
      </c>
      <c r="L3" s="2" t="s">
        <v>3</v>
      </c>
      <c r="M3" s="2"/>
      <c r="N3" s="2"/>
      <c r="O3" s="2"/>
      <c r="P3" s="2"/>
      <c r="Q3" s="2"/>
      <c r="T3" s="4"/>
    </row>
    <row r="4" spans="1:21" s="1" customFormat="1" ht="10.5" x14ac:dyDescent="0.15">
      <c r="A4" s="5" t="s">
        <v>4</v>
      </c>
      <c r="G4" s="1" t="s">
        <v>0</v>
      </c>
      <c r="K4" s="1" t="s">
        <v>0</v>
      </c>
      <c r="L4" s="6" t="s">
        <v>5</v>
      </c>
      <c r="M4" s="3"/>
      <c r="N4" s="3"/>
      <c r="O4" s="3"/>
      <c r="P4" s="3"/>
      <c r="Q4" s="3"/>
      <c r="T4" s="4"/>
    </row>
    <row r="5" spans="1:21" s="1" customFormat="1" ht="10.5" x14ac:dyDescent="0.15">
      <c r="A5" s="7"/>
      <c r="B5" s="7"/>
      <c r="C5" s="7"/>
      <c r="D5" s="7"/>
      <c r="E5" s="7"/>
      <c r="F5" s="7"/>
      <c r="G5" s="7" t="s">
        <v>0</v>
      </c>
      <c r="H5" s="7"/>
      <c r="I5" s="7"/>
      <c r="J5" s="7"/>
      <c r="K5" s="7" t="s">
        <v>0</v>
      </c>
      <c r="L5" s="8"/>
      <c r="M5" s="9"/>
      <c r="N5" s="9"/>
      <c r="O5" s="9"/>
      <c r="P5" s="9"/>
      <c r="Q5" s="9"/>
      <c r="R5" s="7"/>
      <c r="S5" s="7"/>
      <c r="T5" s="10"/>
      <c r="U5" s="7"/>
    </row>
    <row r="6" spans="1:21" s="16" customFormat="1" ht="10.5" x14ac:dyDescent="0.15">
      <c r="A6" s="11"/>
      <c r="B6" s="12" t="s">
        <v>6</v>
      </c>
      <c r="C6" s="12"/>
      <c r="D6" s="12"/>
      <c r="E6" s="12" t="s">
        <v>7</v>
      </c>
      <c r="F6" s="12" t="s">
        <v>8</v>
      </c>
      <c r="G6" s="11" t="s">
        <v>0</v>
      </c>
      <c r="H6" s="12"/>
      <c r="I6" s="12"/>
      <c r="J6" s="12" t="s">
        <v>7</v>
      </c>
      <c r="K6" s="13" t="s">
        <v>0</v>
      </c>
      <c r="L6" s="14"/>
      <c r="M6" s="12" t="s">
        <v>6</v>
      </c>
      <c r="N6" s="12"/>
      <c r="O6" s="12"/>
      <c r="P6" s="12" t="s">
        <v>7</v>
      </c>
      <c r="Q6" s="12" t="s">
        <v>8</v>
      </c>
      <c r="R6" s="11"/>
      <c r="S6" s="14" t="s">
        <v>9</v>
      </c>
      <c r="T6" s="15" t="s">
        <v>10</v>
      </c>
      <c r="U6" s="14" t="s">
        <v>11</v>
      </c>
    </row>
    <row r="7" spans="1:21" s="16" customFormat="1" ht="10.5" x14ac:dyDescent="0.15">
      <c r="A7" s="17" t="s">
        <v>12</v>
      </c>
      <c r="B7" s="17" t="s">
        <v>13</v>
      </c>
      <c r="C7" s="18" t="s">
        <v>14</v>
      </c>
      <c r="D7" s="18" t="s">
        <v>15</v>
      </c>
      <c r="E7" s="18" t="s">
        <v>16</v>
      </c>
      <c r="F7" s="17" t="s">
        <v>13</v>
      </c>
      <c r="G7" s="19" t="s">
        <v>0</v>
      </c>
      <c r="H7" s="18" t="s">
        <v>14</v>
      </c>
      <c r="I7" s="18" t="s">
        <v>15</v>
      </c>
      <c r="J7" s="18" t="s">
        <v>16</v>
      </c>
      <c r="K7" s="20" t="s">
        <v>0</v>
      </c>
      <c r="L7" s="21" t="s">
        <v>12</v>
      </c>
      <c r="M7" s="17" t="s">
        <v>13</v>
      </c>
      <c r="N7" s="18" t="s">
        <v>14</v>
      </c>
      <c r="O7" s="18" t="s">
        <v>15</v>
      </c>
      <c r="P7" s="18" t="s">
        <v>16</v>
      </c>
      <c r="Q7" s="17" t="s">
        <v>13</v>
      </c>
      <c r="R7" s="19"/>
      <c r="S7" s="21" t="s">
        <v>17</v>
      </c>
      <c r="T7" s="22" t="s">
        <v>18</v>
      </c>
      <c r="U7" s="21" t="s">
        <v>19</v>
      </c>
    </row>
    <row r="8" spans="1:21" x14ac:dyDescent="0.2">
      <c r="A8" s="23"/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3" t="s">
        <v>0</v>
      </c>
      <c r="H8" s="23"/>
      <c r="I8" s="23"/>
      <c r="J8" s="23"/>
      <c r="K8" s="23" t="s">
        <v>0</v>
      </c>
      <c r="L8" s="25"/>
      <c r="M8" s="26"/>
      <c r="N8" s="26"/>
      <c r="O8" s="26"/>
      <c r="P8" s="26"/>
      <c r="Q8" s="26"/>
      <c r="R8" s="23"/>
      <c r="S8" s="24"/>
      <c r="T8" s="27"/>
      <c r="U8" s="23"/>
    </row>
    <row r="9" spans="1:21" x14ac:dyDescent="0.2">
      <c r="A9" s="23">
        <v>2008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3"/>
      <c r="H9" s="24">
        <v>19509.11</v>
      </c>
      <c r="I9" s="24">
        <v>0</v>
      </c>
      <c r="J9" s="24">
        <v>0</v>
      </c>
      <c r="K9" s="23"/>
      <c r="L9" s="23">
        <v>2008</v>
      </c>
      <c r="M9" s="24">
        <v>0</v>
      </c>
      <c r="N9" s="24">
        <f t="shared" ref="N9:P17" si="0">C9+H9</f>
        <v>19509.11</v>
      </c>
      <c r="O9" s="24">
        <f t="shared" si="0"/>
        <v>0</v>
      </c>
      <c r="P9" s="24">
        <f t="shared" si="0"/>
        <v>0</v>
      </c>
      <c r="Q9" s="24">
        <f t="shared" ref="Q9:Q14" si="1">M9+N9-O9+P9</f>
        <v>19509.11</v>
      </c>
      <c r="R9" s="23"/>
      <c r="S9" s="24">
        <f t="shared" ref="S9:S17" si="2">N9-O9+P9</f>
        <v>19509.11</v>
      </c>
      <c r="T9" s="27">
        <f t="shared" ref="T9:T16" si="3">T10+1</f>
        <v>8.5</v>
      </c>
      <c r="U9" s="24">
        <f t="shared" ref="U9:U17" si="4">ROUND(S9*T9,2)</f>
        <v>165827.44</v>
      </c>
    </row>
    <row r="10" spans="1:21" x14ac:dyDescent="0.2">
      <c r="A10" s="29">
        <v>2009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3"/>
      <c r="H10" s="24">
        <v>6703019.4100000001</v>
      </c>
      <c r="I10" s="24">
        <v>0</v>
      </c>
      <c r="J10" s="24">
        <v>-2027862.03</v>
      </c>
      <c r="K10" s="23"/>
      <c r="L10" s="29">
        <v>2009</v>
      </c>
      <c r="M10" s="24">
        <f t="shared" ref="M10:M17" si="5">Q9</f>
        <v>19509.11</v>
      </c>
      <c r="N10" s="24">
        <f t="shared" si="0"/>
        <v>6703019.4100000001</v>
      </c>
      <c r="O10" s="24">
        <f t="shared" si="0"/>
        <v>0</v>
      </c>
      <c r="P10" s="24">
        <f t="shared" si="0"/>
        <v>-2027862.03</v>
      </c>
      <c r="Q10" s="24">
        <f t="shared" si="1"/>
        <v>4694666.49</v>
      </c>
      <c r="R10" s="27"/>
      <c r="S10" s="24">
        <f t="shared" si="2"/>
        <v>4675157.38</v>
      </c>
      <c r="T10" s="27">
        <f t="shared" si="3"/>
        <v>7.5</v>
      </c>
      <c r="U10" s="24">
        <f t="shared" si="4"/>
        <v>35063680.350000001</v>
      </c>
    </row>
    <row r="11" spans="1:21" x14ac:dyDescent="0.2">
      <c r="A11" s="29">
        <v>2010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3"/>
      <c r="H11" s="24">
        <v>0</v>
      </c>
      <c r="I11" s="24">
        <v>0</v>
      </c>
      <c r="J11" s="24">
        <v>0</v>
      </c>
      <c r="K11" s="23"/>
      <c r="L11" s="29">
        <f t="shared" ref="L11:L17" si="6">L10+1</f>
        <v>2010</v>
      </c>
      <c r="M11" s="24">
        <f t="shared" si="5"/>
        <v>4694666.49</v>
      </c>
      <c r="N11" s="24">
        <f t="shared" si="0"/>
        <v>0</v>
      </c>
      <c r="O11" s="24">
        <f t="shared" si="0"/>
        <v>0</v>
      </c>
      <c r="P11" s="24">
        <f t="shared" si="0"/>
        <v>0</v>
      </c>
      <c r="Q11" s="24">
        <f t="shared" si="1"/>
        <v>4694666.49</v>
      </c>
      <c r="R11" s="27"/>
      <c r="S11" s="24">
        <f t="shared" si="2"/>
        <v>0</v>
      </c>
      <c r="T11" s="27">
        <f t="shared" si="3"/>
        <v>6.5</v>
      </c>
      <c r="U11" s="24">
        <f t="shared" si="4"/>
        <v>0</v>
      </c>
    </row>
    <row r="12" spans="1:21" x14ac:dyDescent="0.2">
      <c r="A12" s="29">
        <v>2011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3"/>
      <c r="H12" s="24">
        <v>0</v>
      </c>
      <c r="I12" s="24">
        <v>0</v>
      </c>
      <c r="J12" s="24">
        <v>0</v>
      </c>
      <c r="K12" s="23"/>
      <c r="L12" s="29">
        <f t="shared" si="6"/>
        <v>2011</v>
      </c>
      <c r="M12" s="24">
        <f t="shared" si="5"/>
        <v>4694666.49</v>
      </c>
      <c r="N12" s="24">
        <f t="shared" si="0"/>
        <v>0</v>
      </c>
      <c r="O12" s="24">
        <f t="shared" si="0"/>
        <v>0</v>
      </c>
      <c r="P12" s="24">
        <f t="shared" si="0"/>
        <v>0</v>
      </c>
      <c r="Q12" s="24">
        <f t="shared" si="1"/>
        <v>4694666.49</v>
      </c>
      <c r="R12" s="27"/>
      <c r="S12" s="24">
        <f t="shared" si="2"/>
        <v>0</v>
      </c>
      <c r="T12" s="27">
        <f t="shared" si="3"/>
        <v>5.5</v>
      </c>
      <c r="U12" s="24">
        <f t="shared" si="4"/>
        <v>0</v>
      </c>
    </row>
    <row r="13" spans="1:21" x14ac:dyDescent="0.2">
      <c r="A13" s="29">
        <v>2012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3"/>
      <c r="H13" s="24">
        <v>0</v>
      </c>
      <c r="I13" s="24">
        <v>0</v>
      </c>
      <c r="J13" s="24">
        <v>0</v>
      </c>
      <c r="K13" s="23"/>
      <c r="L13" s="29">
        <f t="shared" si="6"/>
        <v>2012</v>
      </c>
      <c r="M13" s="24">
        <f t="shared" si="5"/>
        <v>4694666.49</v>
      </c>
      <c r="N13" s="24">
        <f t="shared" si="0"/>
        <v>0</v>
      </c>
      <c r="O13" s="24">
        <f t="shared" si="0"/>
        <v>0</v>
      </c>
      <c r="P13" s="24">
        <f t="shared" si="0"/>
        <v>0</v>
      </c>
      <c r="Q13" s="24">
        <f t="shared" si="1"/>
        <v>4694666.49</v>
      </c>
      <c r="R13" s="27"/>
      <c r="S13" s="24">
        <f t="shared" si="2"/>
        <v>0</v>
      </c>
      <c r="T13" s="27">
        <f t="shared" si="3"/>
        <v>4.5</v>
      </c>
      <c r="U13" s="24">
        <f t="shared" si="4"/>
        <v>0</v>
      </c>
    </row>
    <row r="14" spans="1:21" x14ac:dyDescent="0.2">
      <c r="A14" s="29">
        <v>2013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3"/>
      <c r="H14" s="24">
        <v>0</v>
      </c>
      <c r="I14" s="24">
        <v>0</v>
      </c>
      <c r="J14" s="24">
        <v>0</v>
      </c>
      <c r="K14" s="23"/>
      <c r="L14" s="29">
        <f t="shared" si="6"/>
        <v>2013</v>
      </c>
      <c r="M14" s="24">
        <f t="shared" si="5"/>
        <v>4694666.49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4">
        <f t="shared" si="1"/>
        <v>4694666.49</v>
      </c>
      <c r="R14" s="27"/>
      <c r="S14" s="24">
        <f t="shared" si="2"/>
        <v>0</v>
      </c>
      <c r="T14" s="27">
        <f t="shared" si="3"/>
        <v>3.5</v>
      </c>
      <c r="U14" s="24">
        <f t="shared" si="4"/>
        <v>0</v>
      </c>
    </row>
    <row r="15" spans="1:21" x14ac:dyDescent="0.2">
      <c r="A15" s="29">
        <v>2014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3"/>
      <c r="H15" s="24">
        <v>0</v>
      </c>
      <c r="I15" s="24">
        <v>0</v>
      </c>
      <c r="J15" s="24">
        <v>0</v>
      </c>
      <c r="K15" s="23"/>
      <c r="L15" s="29">
        <f t="shared" si="6"/>
        <v>2014</v>
      </c>
      <c r="M15" s="24">
        <f t="shared" si="5"/>
        <v>4694666.49</v>
      </c>
      <c r="N15" s="24">
        <f t="shared" si="0"/>
        <v>0</v>
      </c>
      <c r="O15" s="24">
        <f t="shared" si="0"/>
        <v>0</v>
      </c>
      <c r="P15" s="24">
        <f t="shared" si="0"/>
        <v>0</v>
      </c>
      <c r="Q15" s="24">
        <f>M15+N15-O15+P15</f>
        <v>4694666.49</v>
      </c>
      <c r="R15" s="27"/>
      <c r="S15" s="24">
        <f t="shared" si="2"/>
        <v>0</v>
      </c>
      <c r="T15" s="27">
        <f t="shared" si="3"/>
        <v>2.5</v>
      </c>
      <c r="U15" s="24">
        <f t="shared" si="4"/>
        <v>0</v>
      </c>
    </row>
    <row r="16" spans="1:21" x14ac:dyDescent="0.2">
      <c r="A16" s="29">
        <v>2015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3"/>
      <c r="H16" s="24">
        <v>11.06</v>
      </c>
      <c r="I16" s="24">
        <v>0</v>
      </c>
      <c r="J16" s="24">
        <v>0</v>
      </c>
      <c r="K16" s="23"/>
      <c r="L16" s="29">
        <f t="shared" si="6"/>
        <v>2015</v>
      </c>
      <c r="M16" s="24">
        <f t="shared" si="5"/>
        <v>4694666.49</v>
      </c>
      <c r="N16" s="24">
        <f t="shared" si="0"/>
        <v>11.06</v>
      </c>
      <c r="O16" s="24">
        <f t="shared" si="0"/>
        <v>0</v>
      </c>
      <c r="P16" s="24">
        <f t="shared" si="0"/>
        <v>0</v>
      </c>
      <c r="Q16" s="24">
        <f>M16+N16-O16+P16</f>
        <v>4694677.55</v>
      </c>
      <c r="R16" s="27"/>
      <c r="S16" s="24">
        <f t="shared" si="2"/>
        <v>11.06</v>
      </c>
      <c r="T16" s="27">
        <f t="shared" si="3"/>
        <v>1.5</v>
      </c>
      <c r="U16" s="24">
        <f t="shared" si="4"/>
        <v>16.59</v>
      </c>
    </row>
    <row r="17" spans="1:21" x14ac:dyDescent="0.2">
      <c r="A17" s="29">
        <v>2016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3"/>
      <c r="H17" s="24">
        <v>0</v>
      </c>
      <c r="I17" s="24">
        <v>0</v>
      </c>
      <c r="J17" s="24">
        <v>0</v>
      </c>
      <c r="K17" s="23"/>
      <c r="L17" s="29">
        <f t="shared" si="6"/>
        <v>2016</v>
      </c>
      <c r="M17" s="24">
        <f t="shared" si="5"/>
        <v>4694677.55</v>
      </c>
      <c r="N17" s="24">
        <f t="shared" si="0"/>
        <v>0</v>
      </c>
      <c r="O17" s="24">
        <f t="shared" si="0"/>
        <v>0</v>
      </c>
      <c r="P17" s="24">
        <f t="shared" si="0"/>
        <v>0</v>
      </c>
      <c r="Q17" s="24">
        <f>M17+N17-O17+P17</f>
        <v>4694677.55</v>
      </c>
      <c r="R17" s="27"/>
      <c r="S17" s="24">
        <f t="shared" si="2"/>
        <v>0</v>
      </c>
      <c r="T17" s="27">
        <v>0.5</v>
      </c>
      <c r="U17" s="24">
        <f t="shared" si="4"/>
        <v>0</v>
      </c>
    </row>
    <row r="18" spans="1:21" x14ac:dyDescent="0.2">
      <c r="A18" s="30"/>
      <c r="B18" s="26"/>
      <c r="C18" s="26">
        <f>SUM(C10:C14)</f>
        <v>0</v>
      </c>
      <c r="D18" s="26">
        <f>SUM(D10:D14)</f>
        <v>0</v>
      </c>
      <c r="E18" s="26">
        <f>SUM(E10:E14)</f>
        <v>0</v>
      </c>
      <c r="F18" s="26">
        <f>SUM(F10:F14)</f>
        <v>0</v>
      </c>
      <c r="G18" s="26"/>
      <c r="H18" s="26">
        <f>SUM(H9:H17)</f>
        <v>6722539.5800000001</v>
      </c>
      <c r="I18" s="26">
        <f>SUM(I9:I17)</f>
        <v>0</v>
      </c>
      <c r="J18" s="26">
        <f>SUM(J9:J17)</f>
        <v>-2027862.03</v>
      </c>
      <c r="K18" s="26"/>
      <c r="L18" s="26"/>
      <c r="M18" s="26"/>
      <c r="N18" s="26">
        <f>SUM(N9:N17)</f>
        <v>6722539.5800000001</v>
      </c>
      <c r="O18" s="26">
        <f>SUM(O9:O17)</f>
        <v>0</v>
      </c>
      <c r="P18" s="26">
        <f>SUM(P9:P17)</f>
        <v>-2027862.03</v>
      </c>
      <c r="Q18" s="26"/>
      <c r="R18" s="26"/>
      <c r="S18" s="26">
        <f>SUM(S9:S17)</f>
        <v>4694677.55</v>
      </c>
      <c r="T18" s="26">
        <f>SUM(T10:T14)</f>
        <v>27.5</v>
      </c>
      <c r="U18" s="26">
        <f>SUM(U9:U17)</f>
        <v>35229524.380000003</v>
      </c>
    </row>
    <row r="19" spans="1:21" x14ac:dyDescent="0.2">
      <c r="T19" s="31">
        <f>ROUND(U18/S18,1)</f>
        <v>7.5</v>
      </c>
    </row>
  </sheetData>
  <printOptions horizontalCentered="1"/>
  <pageMargins left="0.25" right="0.25" top="0.75" bottom="0.75" header="0.3" footer="0.3"/>
  <pageSetup scale="82" orientation="portrait" r:id="rId1"/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59C6B90CF6E4AB17434D3BC9E121A" ma:contentTypeVersion="0" ma:contentTypeDescription="Create a new document." ma:contentTypeScope="" ma:versionID="8731aeac9930e954f1dd671208d4bc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0EA97-D1BA-4177-8604-226AD21A7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4A2D33-B61B-4FE7-8255-035892770C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647DC2-DCEE-4B0B-A220-1BC33DC99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382.1</vt:lpstr>
      <vt:lpstr>'382.1'!Print_Area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