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029"/>
  <workbookPr filterPrivacy="1" defaultThemeVersion="166925"/>
  <xr:revisionPtr revIDLastSave="0" documentId="13_ncr:1_{FCBA5BD8-4203-41D2-92F1-C47D51EBDC39}" xr6:coauthVersionLast="28" xr6:coauthVersionMax="28" xr10:uidLastSave="{00000000-0000-0000-0000-000000000000}"/>
  <bookViews>
    <workbookView xWindow="0" yWindow="4800" windowWidth="28800" windowHeight="12210" tabRatio="876" xr2:uid="{63EA6B6A-A2E0-4952-BCC5-0CEE8A97A1C0}"/>
  </bookViews>
  <sheets>
    <sheet name="Q12" sheetId="7" r:id="rId1"/>
    <sheet name="Q13" sheetId="3" r:id="rId2"/>
    <sheet name="Q13c - High Fuel" sheetId="15" r:id="rId3"/>
    <sheet name="Q13c - Low Fuel" sheetId="16" r:id="rId4"/>
    <sheet name="Q16" sheetId="4" r:id="rId5"/>
    <sheet name="Q17" sheetId="2" r:id="rId6"/>
    <sheet name="Q17 - Coal Tons" sheetId="12" r:id="rId7"/>
    <sheet name="Q17 - NG MCF" sheetId="13" r:id="rId8"/>
    <sheet name="Q17 - PetCoke Tons" sheetId="14" r:id="rId9"/>
    <sheet name="Q18" sheetId="5" r:id="rId10"/>
    <sheet name="Q18 - Avoided CO2" sheetId="9" r:id="rId11"/>
    <sheet name="Q18 - Avoided NOx" sheetId="10" r:id="rId12"/>
    <sheet name="Q18 - Avoided SO2" sheetId="11" r:id="rId13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12" l="1"/>
  <c r="C1" i="12"/>
  <c r="K7" i="10" l="1"/>
  <c r="K8" i="10"/>
  <c r="K9" i="10"/>
  <c r="I10" i="10"/>
  <c r="K10" i="10"/>
  <c r="I11" i="10"/>
  <c r="K11" i="10"/>
  <c r="I12" i="10"/>
  <c r="K12" i="10"/>
  <c r="I13" i="10"/>
  <c r="K13" i="10"/>
  <c r="I14" i="10"/>
  <c r="K14" i="10"/>
  <c r="I15" i="10"/>
  <c r="K15" i="10"/>
  <c r="I16" i="10"/>
  <c r="K16" i="10"/>
  <c r="I18" i="10"/>
  <c r="K18" i="10"/>
  <c r="I19" i="10"/>
  <c r="K19" i="10"/>
  <c r="I20" i="10"/>
  <c r="K20" i="10"/>
  <c r="I21" i="10"/>
  <c r="K21" i="10"/>
  <c r="I22" i="10"/>
  <c r="K22" i="10"/>
  <c r="I23" i="10"/>
  <c r="J23" i="10"/>
  <c r="K23" i="10"/>
  <c r="I24" i="10"/>
  <c r="K24" i="10"/>
  <c r="K6" i="10"/>
  <c r="E7" i="10"/>
  <c r="E8" i="10"/>
  <c r="E9" i="10"/>
  <c r="C10" i="10"/>
  <c r="E10" i="10"/>
  <c r="C11" i="10"/>
  <c r="E11" i="10"/>
  <c r="C12" i="10"/>
  <c r="E12" i="10"/>
  <c r="C13" i="10"/>
  <c r="E13" i="10"/>
  <c r="C14" i="10"/>
  <c r="E14" i="10"/>
  <c r="C15" i="10"/>
  <c r="E15" i="10"/>
  <c r="C16" i="10"/>
  <c r="E16" i="10"/>
  <c r="C18" i="10"/>
  <c r="E18" i="10"/>
  <c r="C19" i="10"/>
  <c r="E19" i="10"/>
  <c r="C20" i="10"/>
  <c r="E20" i="10"/>
  <c r="C21" i="10"/>
  <c r="E21" i="10"/>
  <c r="C22" i="10"/>
  <c r="E22" i="10"/>
  <c r="C23" i="10"/>
  <c r="D23" i="10"/>
  <c r="E23" i="10"/>
  <c r="C24" i="10"/>
  <c r="E24" i="10"/>
  <c r="E6" i="10"/>
  <c r="AF26" i="16"/>
  <c r="AE26" i="16"/>
  <c r="AD26" i="16"/>
  <c r="AC26" i="16"/>
  <c r="AB26" i="16"/>
  <c r="AA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D27" i="16" s="1"/>
  <c r="C26" i="16"/>
  <c r="C27" i="16" s="1"/>
  <c r="N20" i="16"/>
  <c r="L20" i="16"/>
  <c r="K20" i="16"/>
  <c r="J20" i="16"/>
  <c r="AC20" i="16"/>
  <c r="AB20" i="16"/>
  <c r="W20" i="16"/>
  <c r="U20" i="16"/>
  <c r="T20" i="16"/>
  <c r="S20" i="16"/>
  <c r="D20" i="16"/>
  <c r="D21" i="16" s="1"/>
  <c r="AH4" i="16"/>
  <c r="AG4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D33" i="16" s="1"/>
  <c r="C32" i="16"/>
  <c r="C33" i="16" s="1"/>
  <c r="Z26" i="16"/>
  <c r="Y26" i="16"/>
  <c r="X26" i="16"/>
  <c r="W26" i="16"/>
  <c r="V26" i="16"/>
  <c r="AF20" i="16"/>
  <c r="AE20" i="16"/>
  <c r="H20" i="16"/>
  <c r="AD20" i="16"/>
  <c r="Z20" i="16"/>
  <c r="F20" i="16"/>
  <c r="E20" i="16"/>
  <c r="D3" i="16"/>
  <c r="E3" i="16" s="1"/>
  <c r="F3" i="16" s="1"/>
  <c r="G3" i="16" s="1"/>
  <c r="C1" i="16"/>
  <c r="C1" i="15"/>
  <c r="AG4" i="15"/>
  <c r="AH4" i="15"/>
  <c r="V20" i="16" l="1"/>
  <c r="X20" i="16"/>
  <c r="O20" i="16"/>
  <c r="I20" i="16"/>
  <c r="Y13" i="16"/>
  <c r="P20" i="16"/>
  <c r="C20" i="16"/>
  <c r="C21" i="16" s="1"/>
  <c r="AA20" i="16"/>
  <c r="Q20" i="16"/>
  <c r="W13" i="16"/>
  <c r="G20" i="16"/>
  <c r="G21" i="16" s="1"/>
  <c r="Y20" i="16"/>
  <c r="V13" i="16"/>
  <c r="F13" i="16"/>
  <c r="F14" i="16" s="1"/>
  <c r="X13" i="16"/>
  <c r="R20" i="16"/>
  <c r="M20" i="16"/>
  <c r="AC13" i="16"/>
  <c r="C13" i="16"/>
  <c r="C14" i="16" s="1"/>
  <c r="C15" i="16" s="1"/>
  <c r="D13" i="16"/>
  <c r="D14" i="16" s="1"/>
  <c r="T13" i="16"/>
  <c r="O13" i="16"/>
  <c r="H13" i="16"/>
  <c r="H14" i="16" s="1"/>
  <c r="AF13" i="16"/>
  <c r="U13" i="16"/>
  <c r="P13" i="16"/>
  <c r="I13" i="16"/>
  <c r="Z13" i="16"/>
  <c r="Q13" i="16"/>
  <c r="J13" i="16"/>
  <c r="AA13" i="16"/>
  <c r="C53" i="16"/>
  <c r="R13" i="16"/>
  <c r="K13" i="16"/>
  <c r="AB13" i="16"/>
  <c r="M13" i="16"/>
  <c r="S13" i="16"/>
  <c r="L13" i="16"/>
  <c r="E13" i="16"/>
  <c r="E14" i="16" s="1"/>
  <c r="AD13" i="16"/>
  <c r="G13" i="16"/>
  <c r="G14" i="16" s="1"/>
  <c r="AE13" i="16"/>
  <c r="N13" i="16"/>
  <c r="E27" i="16"/>
  <c r="E21" i="16"/>
  <c r="G27" i="16"/>
  <c r="D22" i="16"/>
  <c r="C22" i="16"/>
  <c r="G34" i="16"/>
  <c r="F34" i="16"/>
  <c r="E34" i="16"/>
  <c r="D34" i="16"/>
  <c r="C34" i="16"/>
  <c r="F21" i="16"/>
  <c r="E33" i="16"/>
  <c r="D28" i="16"/>
  <c r="C28" i="16"/>
  <c r="F33" i="16"/>
  <c r="H3" i="16"/>
  <c r="G33" i="16"/>
  <c r="D15" i="16"/>
  <c r="F27" i="16"/>
  <c r="F28" i="16" s="1"/>
  <c r="C39" i="16"/>
  <c r="C40" i="16"/>
  <c r="C41" i="16"/>
  <c r="C42" i="16"/>
  <c r="C43" i="16"/>
  <c r="C44" i="16"/>
  <c r="C45" i="16"/>
  <c r="C46" i="16"/>
  <c r="C50" i="16"/>
  <c r="C51" i="16"/>
  <c r="C52" i="16"/>
  <c r="G15" i="16" l="1"/>
  <c r="F15" i="16"/>
  <c r="E15" i="16"/>
  <c r="G22" i="16"/>
  <c r="C47" i="16"/>
  <c r="E28" i="16"/>
  <c r="E22" i="16"/>
  <c r="F22" i="16"/>
  <c r="I3" i="16"/>
  <c r="H21" i="16"/>
  <c r="H33" i="16"/>
  <c r="G28" i="16"/>
  <c r="H27" i="16"/>
  <c r="H15" i="16"/>
  <c r="C5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D33" i="15" s="1"/>
  <c r="C32" i="15"/>
  <c r="C33" i="15" s="1"/>
  <c r="AF26" i="15"/>
  <c r="AE26" i="15"/>
  <c r="AD26" i="15"/>
  <c r="N26" i="15"/>
  <c r="L26" i="15"/>
  <c r="K26" i="15"/>
  <c r="J26" i="15"/>
  <c r="I26" i="15"/>
  <c r="H26" i="15"/>
  <c r="G26" i="15"/>
  <c r="F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M26" i="15"/>
  <c r="E26" i="15"/>
  <c r="E27" i="15" s="1"/>
  <c r="D26" i="15"/>
  <c r="D27" i="15" s="1"/>
  <c r="C26" i="15"/>
  <c r="C27" i="15" s="1"/>
  <c r="AE20" i="15"/>
  <c r="N20" i="15"/>
  <c r="L20" i="15"/>
  <c r="K20" i="15"/>
  <c r="J20" i="15"/>
  <c r="I20" i="15"/>
  <c r="G20" i="15"/>
  <c r="T20" i="15"/>
  <c r="R20" i="15"/>
  <c r="Q20" i="15"/>
  <c r="P20" i="15"/>
  <c r="O20" i="15"/>
  <c r="M20" i="15"/>
  <c r="C53" i="15"/>
  <c r="AF20" i="15"/>
  <c r="AD20" i="15"/>
  <c r="AC20" i="15"/>
  <c r="AB20" i="15"/>
  <c r="AA20" i="15"/>
  <c r="Z20" i="15"/>
  <c r="Y20" i="15"/>
  <c r="X20" i="15"/>
  <c r="W20" i="15"/>
  <c r="V20" i="15"/>
  <c r="U20" i="15"/>
  <c r="S20" i="15"/>
  <c r="H20" i="15"/>
  <c r="F20" i="15"/>
  <c r="E20" i="15"/>
  <c r="D20" i="15"/>
  <c r="D21" i="15" s="1"/>
  <c r="C20" i="15"/>
  <c r="C21" i="15" s="1"/>
  <c r="C46" i="15"/>
  <c r="C45" i="15"/>
  <c r="C44" i="15"/>
  <c r="C43" i="15"/>
  <c r="C42" i="15"/>
  <c r="S13" i="15"/>
  <c r="R13" i="15"/>
  <c r="Q13" i="15"/>
  <c r="P13" i="15"/>
  <c r="O13" i="15"/>
  <c r="C41" i="15"/>
  <c r="AD13" i="15"/>
  <c r="AC13" i="15"/>
  <c r="AB13" i="15"/>
  <c r="AA13" i="15"/>
  <c r="Z13" i="15"/>
  <c r="Y13" i="15"/>
  <c r="X13" i="15"/>
  <c r="W13" i="15"/>
  <c r="V13" i="15"/>
  <c r="U13" i="15"/>
  <c r="T13" i="15"/>
  <c r="F13" i="15"/>
  <c r="F14" i="15" s="1"/>
  <c r="E13" i="15"/>
  <c r="E14" i="15" s="1"/>
  <c r="D13" i="15"/>
  <c r="D14" i="15" s="1"/>
  <c r="AE13" i="15"/>
  <c r="N13" i="15"/>
  <c r="M13" i="15"/>
  <c r="L13" i="15"/>
  <c r="K13" i="15"/>
  <c r="J13" i="15"/>
  <c r="I13" i="15"/>
  <c r="H13" i="15"/>
  <c r="G13" i="15"/>
  <c r="D3" i="15"/>
  <c r="E3" i="15" s="1"/>
  <c r="F3" i="15" s="1"/>
  <c r="F26" i="3"/>
  <c r="G26" i="3"/>
  <c r="O26" i="3"/>
  <c r="E26" i="3"/>
  <c r="H26" i="3"/>
  <c r="I26" i="3"/>
  <c r="J26" i="3"/>
  <c r="K26" i="3"/>
  <c r="L26" i="3"/>
  <c r="M26" i="3"/>
  <c r="N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C26" i="3"/>
  <c r="C5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2" i="3"/>
  <c r="C32" i="3"/>
  <c r="C33" i="3" s="1"/>
  <c r="C51" i="3" l="1"/>
  <c r="H22" i="16"/>
  <c r="C57" i="16"/>
  <c r="C56" i="16"/>
  <c r="C55" i="16"/>
  <c r="I34" i="16"/>
  <c r="H34" i="16"/>
  <c r="J3" i="16"/>
  <c r="I27" i="16"/>
  <c r="I33" i="16"/>
  <c r="I21" i="16"/>
  <c r="I14" i="16"/>
  <c r="H28" i="16"/>
  <c r="E21" i="15"/>
  <c r="E22" i="15" s="1"/>
  <c r="E28" i="15"/>
  <c r="D28" i="15"/>
  <c r="C28" i="15"/>
  <c r="F21" i="15"/>
  <c r="F22" i="15" s="1"/>
  <c r="F33" i="15"/>
  <c r="G3" i="15"/>
  <c r="F27" i="15"/>
  <c r="D34" i="15"/>
  <c r="C34" i="15"/>
  <c r="D22" i="15"/>
  <c r="C22" i="15"/>
  <c r="AF13" i="15"/>
  <c r="E33" i="15"/>
  <c r="G14" i="15"/>
  <c r="C13" i="15"/>
  <c r="C14" i="15" s="1"/>
  <c r="C39" i="15"/>
  <c r="C40" i="15"/>
  <c r="C50" i="15"/>
  <c r="C51" i="15"/>
  <c r="C34" i="3"/>
  <c r="D26" i="3"/>
  <c r="C27" i="3"/>
  <c r="I15" i="16" l="1"/>
  <c r="K3" i="16"/>
  <c r="J33" i="16"/>
  <c r="J14" i="16"/>
  <c r="J15" i="16" s="1"/>
  <c r="J27" i="16"/>
  <c r="J21" i="16"/>
  <c r="I28" i="16"/>
  <c r="I22" i="16"/>
  <c r="H3" i="15"/>
  <c r="G33" i="15"/>
  <c r="C47" i="15"/>
  <c r="G15" i="15"/>
  <c r="F15" i="15"/>
  <c r="E15" i="15"/>
  <c r="D15" i="15"/>
  <c r="C15" i="15"/>
  <c r="G27" i="15"/>
  <c r="E34" i="15"/>
  <c r="G21" i="15"/>
  <c r="F28" i="15"/>
  <c r="F34" i="15"/>
  <c r="G34" i="15"/>
  <c r="C28" i="3"/>
  <c r="J28" i="16" l="1"/>
  <c r="J34" i="16"/>
  <c r="L3" i="16"/>
  <c r="K33" i="16"/>
  <c r="K14" i="16"/>
  <c r="K27" i="16"/>
  <c r="K21" i="16"/>
  <c r="K15" i="16"/>
  <c r="J22" i="16"/>
  <c r="C57" i="15"/>
  <c r="C56" i="15"/>
  <c r="C55" i="15"/>
  <c r="G28" i="15"/>
  <c r="I3" i="15"/>
  <c r="H27" i="15"/>
  <c r="H33" i="15"/>
  <c r="H14" i="15"/>
  <c r="H21" i="15"/>
  <c r="G22" i="15"/>
  <c r="L21" i="16" l="1"/>
  <c r="M3" i="16"/>
  <c r="L33" i="16"/>
  <c r="L34" i="16" s="1"/>
  <c r="L14" i="16"/>
  <c r="L27" i="16"/>
  <c r="K34" i="16"/>
  <c r="K28" i="16"/>
  <c r="K22" i="16"/>
  <c r="H15" i="15"/>
  <c r="H34" i="15"/>
  <c r="H28" i="15"/>
  <c r="J3" i="15"/>
  <c r="I33" i="15"/>
  <c r="I34" i="15" s="1"/>
  <c r="I21" i="15"/>
  <c r="I27" i="15"/>
  <c r="I14" i="15"/>
  <c r="H22" i="15"/>
  <c r="L15" i="16" l="1"/>
  <c r="N3" i="16"/>
  <c r="M14" i="16"/>
  <c r="M15" i="16" s="1"/>
  <c r="M33" i="16"/>
  <c r="M27" i="16"/>
  <c r="M28" i="16" s="1"/>
  <c r="M21" i="16"/>
  <c r="L22" i="16"/>
  <c r="L28" i="16"/>
  <c r="K3" i="15"/>
  <c r="J33" i="15"/>
  <c r="J27" i="15"/>
  <c r="J28" i="15" s="1"/>
  <c r="J14" i="15"/>
  <c r="J15" i="15" s="1"/>
  <c r="J21" i="15"/>
  <c r="I28" i="15"/>
  <c r="I15" i="15"/>
  <c r="I22" i="15"/>
  <c r="M22" i="16" l="1"/>
  <c r="M34" i="16"/>
  <c r="O3" i="16"/>
  <c r="N21" i="16"/>
  <c r="N22" i="16" s="1"/>
  <c r="N14" i="16"/>
  <c r="N33" i="16"/>
  <c r="N34" i="16" s="1"/>
  <c r="N27" i="16"/>
  <c r="N28" i="16" s="1"/>
  <c r="J22" i="15"/>
  <c r="J34" i="15"/>
  <c r="L3" i="15"/>
  <c r="K33" i="15"/>
  <c r="K27" i="15"/>
  <c r="K14" i="15"/>
  <c r="K21" i="15"/>
  <c r="N15" i="16" l="1"/>
  <c r="P3" i="16"/>
  <c r="O21" i="16"/>
  <c r="O22" i="16" s="1"/>
  <c r="O14" i="16"/>
  <c r="O15" i="16" s="1"/>
  <c r="O33" i="16"/>
  <c r="O34" i="16" s="1"/>
  <c r="O27" i="16"/>
  <c r="O28" i="16" s="1"/>
  <c r="K28" i="15"/>
  <c r="L33" i="15"/>
  <c r="L34" i="15" s="1"/>
  <c r="M3" i="15"/>
  <c r="L21" i="15"/>
  <c r="L22" i="15" s="1"/>
  <c r="L27" i="15"/>
  <c r="L28" i="15" s="1"/>
  <c r="L14" i="15"/>
  <c r="K34" i="15"/>
  <c r="K22" i="15"/>
  <c r="K15" i="15"/>
  <c r="Q3" i="16" l="1"/>
  <c r="P27" i="16"/>
  <c r="P28" i="16" s="1"/>
  <c r="P33" i="16"/>
  <c r="P34" i="16" s="1"/>
  <c r="P14" i="16"/>
  <c r="P15" i="16" s="1"/>
  <c r="P21" i="16"/>
  <c r="P22" i="16" s="1"/>
  <c r="N3" i="15"/>
  <c r="M27" i="15"/>
  <c r="M28" i="15" s="1"/>
  <c r="M21" i="15"/>
  <c r="M22" i="15" s="1"/>
  <c r="M33" i="15"/>
  <c r="M34" i="15" s="1"/>
  <c r="M14" i="15"/>
  <c r="M15" i="15" s="1"/>
  <c r="L15" i="15"/>
  <c r="R3" i="16" l="1"/>
  <c r="Q27" i="16"/>
  <c r="Q28" i="16" s="1"/>
  <c r="Q21" i="16"/>
  <c r="Q22" i="16" s="1"/>
  <c r="Q33" i="16"/>
  <c r="Q34" i="16" s="1"/>
  <c r="Q14" i="16"/>
  <c r="Q15" i="16" s="1"/>
  <c r="O3" i="15"/>
  <c r="N33" i="15"/>
  <c r="N34" i="15" s="1"/>
  <c r="N27" i="15"/>
  <c r="N28" i="15" s="1"/>
  <c r="N21" i="15"/>
  <c r="N22" i="15" s="1"/>
  <c r="N14" i="15"/>
  <c r="N15" i="15" s="1"/>
  <c r="S3" i="16" l="1"/>
  <c r="R33" i="16"/>
  <c r="R34" i="16" s="1"/>
  <c r="R21" i="16"/>
  <c r="R22" i="16" s="1"/>
  <c r="R27" i="16"/>
  <c r="R28" i="16" s="1"/>
  <c r="R14" i="16"/>
  <c r="R15" i="16" s="1"/>
  <c r="P3" i="15"/>
  <c r="O27" i="15"/>
  <c r="O28" i="15" s="1"/>
  <c r="O14" i="15"/>
  <c r="O15" i="15" s="1"/>
  <c r="O33" i="15"/>
  <c r="O34" i="15" s="1"/>
  <c r="O21" i="15"/>
  <c r="O22" i="15" s="1"/>
  <c r="T3" i="16" l="1"/>
  <c r="S33" i="16"/>
  <c r="S34" i="16" s="1"/>
  <c r="S14" i="16"/>
  <c r="S15" i="16" s="1"/>
  <c r="S21" i="16"/>
  <c r="S22" i="16" s="1"/>
  <c r="S27" i="16"/>
  <c r="S28" i="16" s="1"/>
  <c r="Q3" i="15"/>
  <c r="P21" i="15"/>
  <c r="P22" i="15" s="1"/>
  <c r="P27" i="15"/>
  <c r="P28" i="15" s="1"/>
  <c r="P33" i="15"/>
  <c r="P34" i="15" s="1"/>
  <c r="P14" i="15"/>
  <c r="P15" i="15" s="1"/>
  <c r="U3" i="16" l="1"/>
  <c r="T21" i="16"/>
  <c r="T22" i="16" s="1"/>
  <c r="T33" i="16"/>
  <c r="T34" i="16" s="1"/>
  <c r="T27" i="16"/>
  <c r="T28" i="16" s="1"/>
  <c r="T14" i="16"/>
  <c r="T15" i="16" s="1"/>
  <c r="R3" i="15"/>
  <c r="Q21" i="15"/>
  <c r="Q22" i="15" s="1"/>
  <c r="Q27" i="15"/>
  <c r="Q28" i="15" s="1"/>
  <c r="Q33" i="15"/>
  <c r="Q34" i="15" s="1"/>
  <c r="Q14" i="15"/>
  <c r="Q15" i="15" s="1"/>
  <c r="V3" i="16" l="1"/>
  <c r="U27" i="16"/>
  <c r="U28" i="16" s="1"/>
  <c r="U21" i="16"/>
  <c r="U22" i="16" s="1"/>
  <c r="U14" i="16"/>
  <c r="U15" i="16" s="1"/>
  <c r="U33" i="16"/>
  <c r="U34" i="16" s="1"/>
  <c r="S3" i="15"/>
  <c r="R14" i="15"/>
  <c r="R15" i="15" s="1"/>
  <c r="R21" i="15"/>
  <c r="R22" i="15" s="1"/>
  <c r="R27" i="15"/>
  <c r="R28" i="15" s="1"/>
  <c r="R33" i="15"/>
  <c r="R34" i="15" s="1"/>
  <c r="W3" i="16" l="1"/>
  <c r="V14" i="16"/>
  <c r="V15" i="16" s="1"/>
  <c r="V21" i="16"/>
  <c r="V22" i="16" s="1"/>
  <c r="V33" i="16"/>
  <c r="V34" i="16" s="1"/>
  <c r="V27" i="16"/>
  <c r="V28" i="16" s="1"/>
  <c r="T3" i="15"/>
  <c r="S27" i="15"/>
  <c r="S28" i="15" s="1"/>
  <c r="S21" i="15"/>
  <c r="S22" i="15" s="1"/>
  <c r="S14" i="15"/>
  <c r="S15" i="15" s="1"/>
  <c r="S33" i="15"/>
  <c r="S34" i="15" s="1"/>
  <c r="X3" i="16" l="1"/>
  <c r="W27" i="16"/>
  <c r="W28" i="16" s="1"/>
  <c r="W21" i="16"/>
  <c r="W22" i="16" s="1"/>
  <c r="W14" i="16"/>
  <c r="W15" i="16" s="1"/>
  <c r="W33" i="16"/>
  <c r="W34" i="16" s="1"/>
  <c r="U3" i="15"/>
  <c r="T33" i="15"/>
  <c r="T34" i="15" s="1"/>
  <c r="T14" i="15"/>
  <c r="T15" i="15" s="1"/>
  <c r="T21" i="15"/>
  <c r="T22" i="15" s="1"/>
  <c r="T27" i="15"/>
  <c r="T28" i="15" s="1"/>
  <c r="Y3" i="16" l="1"/>
  <c r="X27" i="16"/>
  <c r="X28" i="16" s="1"/>
  <c r="X33" i="16"/>
  <c r="X34" i="16" s="1"/>
  <c r="X21" i="16"/>
  <c r="X22" i="16" s="1"/>
  <c r="X14" i="16"/>
  <c r="X15" i="16" s="1"/>
  <c r="V3" i="15"/>
  <c r="U27" i="15"/>
  <c r="U28" i="15" s="1"/>
  <c r="U33" i="15"/>
  <c r="U34" i="15" s="1"/>
  <c r="U21" i="15"/>
  <c r="U22" i="15" s="1"/>
  <c r="U14" i="15"/>
  <c r="U15" i="15" s="1"/>
  <c r="Z3" i="16" l="1"/>
  <c r="Y21" i="16"/>
  <c r="Y22" i="16" s="1"/>
  <c r="Y27" i="16"/>
  <c r="Y28" i="16" s="1"/>
  <c r="Y33" i="16"/>
  <c r="Y34" i="16" s="1"/>
  <c r="Y14" i="16"/>
  <c r="Y15" i="16" s="1"/>
  <c r="W3" i="15"/>
  <c r="V14" i="15"/>
  <c r="V15" i="15" s="1"/>
  <c r="V33" i="15"/>
  <c r="V34" i="15" s="1"/>
  <c r="V27" i="15"/>
  <c r="V28" i="15" s="1"/>
  <c r="V21" i="15"/>
  <c r="V22" i="15" s="1"/>
  <c r="AA3" i="16" l="1"/>
  <c r="Z27" i="16"/>
  <c r="Z28" i="16" s="1"/>
  <c r="Z21" i="16"/>
  <c r="Z22" i="16" s="1"/>
  <c r="Z33" i="16"/>
  <c r="Z34" i="16" s="1"/>
  <c r="Z14" i="16"/>
  <c r="Z15" i="16" s="1"/>
  <c r="X3" i="15"/>
  <c r="W14" i="15"/>
  <c r="W15" i="15" s="1"/>
  <c r="W21" i="15"/>
  <c r="W22" i="15" s="1"/>
  <c r="W33" i="15"/>
  <c r="W34" i="15" s="1"/>
  <c r="W27" i="15"/>
  <c r="W28" i="15" s="1"/>
  <c r="AB3" i="16" l="1"/>
  <c r="AA33" i="16"/>
  <c r="AA34" i="16" s="1"/>
  <c r="AA27" i="16"/>
  <c r="AA28" i="16" s="1"/>
  <c r="AA14" i="16"/>
  <c r="AA15" i="16" s="1"/>
  <c r="AA21" i="16"/>
  <c r="AA22" i="16" s="1"/>
  <c r="Y3" i="15"/>
  <c r="X27" i="15"/>
  <c r="X28" i="15" s="1"/>
  <c r="X14" i="15"/>
  <c r="X15" i="15" s="1"/>
  <c r="X33" i="15"/>
  <c r="X34" i="15" s="1"/>
  <c r="X21" i="15"/>
  <c r="X22" i="15" s="1"/>
  <c r="AC3" i="16" l="1"/>
  <c r="AB27" i="16"/>
  <c r="AB28" i="16" s="1"/>
  <c r="AB33" i="16"/>
  <c r="AB34" i="16" s="1"/>
  <c r="AB21" i="16"/>
  <c r="AB22" i="16" s="1"/>
  <c r="AB14" i="16"/>
  <c r="AB15" i="16" s="1"/>
  <c r="Z3" i="15"/>
  <c r="Y21" i="15"/>
  <c r="Y22" i="15" s="1"/>
  <c r="Y27" i="15"/>
  <c r="Y28" i="15" s="1"/>
  <c r="Y33" i="15"/>
  <c r="Y34" i="15" s="1"/>
  <c r="Y14" i="15"/>
  <c r="Y15" i="15" s="1"/>
  <c r="AD3" i="16" l="1"/>
  <c r="AC27" i="16"/>
  <c r="AC28" i="16" s="1"/>
  <c r="AC33" i="16"/>
  <c r="AC34" i="16" s="1"/>
  <c r="AC21" i="16"/>
  <c r="AC22" i="16" s="1"/>
  <c r="AC14" i="16"/>
  <c r="AC15" i="16" s="1"/>
  <c r="AA3" i="15"/>
  <c r="Z33" i="15"/>
  <c r="Z34" i="15" s="1"/>
  <c r="Z21" i="15"/>
  <c r="Z22" i="15" s="1"/>
  <c r="Z14" i="15"/>
  <c r="Z15" i="15" s="1"/>
  <c r="Z27" i="15"/>
  <c r="Z28" i="15" s="1"/>
  <c r="AE3" i="16" l="1"/>
  <c r="AD33" i="16"/>
  <c r="AD34" i="16" s="1"/>
  <c r="AD27" i="16"/>
  <c r="AD28" i="16" s="1"/>
  <c r="AD14" i="16"/>
  <c r="AD15" i="16" s="1"/>
  <c r="AD21" i="16"/>
  <c r="AD22" i="16" s="1"/>
  <c r="AB3" i="15"/>
  <c r="AA21" i="15"/>
  <c r="AA22" i="15" s="1"/>
  <c r="AA14" i="15"/>
  <c r="AA15" i="15" s="1"/>
  <c r="AA27" i="15"/>
  <c r="AA28" i="15" s="1"/>
  <c r="AA33" i="15"/>
  <c r="AA34" i="15" s="1"/>
  <c r="AF3" i="16" l="1"/>
  <c r="AE33" i="16"/>
  <c r="AE34" i="16" s="1"/>
  <c r="AE21" i="16"/>
  <c r="AE22" i="16" s="1"/>
  <c r="AE27" i="16"/>
  <c r="AE28" i="16" s="1"/>
  <c r="AE14" i="16"/>
  <c r="AE15" i="16" s="1"/>
  <c r="AC3" i="15"/>
  <c r="AB27" i="15"/>
  <c r="AB28" i="15" s="1"/>
  <c r="AB33" i="15"/>
  <c r="AB34" i="15" s="1"/>
  <c r="AB21" i="15"/>
  <c r="AB22" i="15" s="1"/>
  <c r="AB14" i="15"/>
  <c r="AB15" i="15" s="1"/>
  <c r="AG3" i="16" l="1"/>
  <c r="AH3" i="16" s="1"/>
  <c r="AF21" i="16"/>
  <c r="AF22" i="16" s="1"/>
  <c r="AF33" i="16"/>
  <c r="AF34" i="16" s="1"/>
  <c r="AF14" i="16"/>
  <c r="AF15" i="16" s="1"/>
  <c r="AF27" i="16"/>
  <c r="AF28" i="16" s="1"/>
  <c r="AD3" i="15"/>
  <c r="AC27" i="15"/>
  <c r="AC28" i="15" s="1"/>
  <c r="AC21" i="15"/>
  <c r="AC22" i="15" s="1"/>
  <c r="AC33" i="15"/>
  <c r="AC34" i="15" s="1"/>
  <c r="AC14" i="15"/>
  <c r="AC15" i="15" s="1"/>
  <c r="AD33" i="15" l="1"/>
  <c r="AD34" i="15" s="1"/>
  <c r="AE3" i="15"/>
  <c r="AD27" i="15"/>
  <c r="AD28" i="15" s="1"/>
  <c r="AD14" i="15"/>
  <c r="AD15" i="15" s="1"/>
  <c r="AD21" i="15"/>
  <c r="AD22" i="15" s="1"/>
  <c r="O12" i="13"/>
  <c r="K6" i="12"/>
  <c r="K24" i="11"/>
  <c r="I24" i="11"/>
  <c r="E24" i="11"/>
  <c r="C24" i="11"/>
  <c r="K23" i="11"/>
  <c r="J23" i="11"/>
  <c r="I23" i="11"/>
  <c r="L23" i="11" s="1"/>
  <c r="E23" i="11"/>
  <c r="D23" i="11"/>
  <c r="F23" i="11" s="1"/>
  <c r="C23" i="11"/>
  <c r="K22" i="11"/>
  <c r="I22" i="11"/>
  <c r="E22" i="11"/>
  <c r="C22" i="11"/>
  <c r="K21" i="11"/>
  <c r="I21" i="11"/>
  <c r="E21" i="11"/>
  <c r="C21" i="11"/>
  <c r="K20" i="11"/>
  <c r="I20" i="11"/>
  <c r="E20" i="11"/>
  <c r="C20" i="11"/>
  <c r="K19" i="11"/>
  <c r="I19" i="11"/>
  <c r="E19" i="11"/>
  <c r="C19" i="11"/>
  <c r="K18" i="11"/>
  <c r="I18" i="11"/>
  <c r="E18" i="11"/>
  <c r="C18" i="11"/>
  <c r="K16" i="11"/>
  <c r="I16" i="11"/>
  <c r="E16" i="11"/>
  <c r="C16" i="11"/>
  <c r="K15" i="11"/>
  <c r="I15" i="11"/>
  <c r="E15" i="11"/>
  <c r="C15" i="11"/>
  <c r="K14" i="11"/>
  <c r="I14" i="11"/>
  <c r="E14" i="11"/>
  <c r="C14" i="11"/>
  <c r="K13" i="11"/>
  <c r="I13" i="11"/>
  <c r="E13" i="11"/>
  <c r="C13" i="11"/>
  <c r="K12" i="11"/>
  <c r="I12" i="11"/>
  <c r="E12" i="11"/>
  <c r="C12" i="11"/>
  <c r="K11" i="11"/>
  <c r="I11" i="11"/>
  <c r="E11" i="11"/>
  <c r="C11" i="11"/>
  <c r="K10" i="11"/>
  <c r="I10" i="11"/>
  <c r="E10" i="11"/>
  <c r="C10" i="11"/>
  <c r="K9" i="11"/>
  <c r="E9" i="11"/>
  <c r="K8" i="11"/>
  <c r="E8" i="11"/>
  <c r="K7" i="11"/>
  <c r="E7" i="11"/>
  <c r="K6" i="11"/>
  <c r="E6" i="11"/>
  <c r="F23" i="10"/>
  <c r="L23" i="10"/>
  <c r="L23" i="9"/>
  <c r="F23" i="9"/>
  <c r="G9" i="13" l="1"/>
  <c r="P12" i="13"/>
  <c r="J11" i="9"/>
  <c r="H9" i="13"/>
  <c r="D9" i="9"/>
  <c r="L6" i="12"/>
  <c r="I6" i="9"/>
  <c r="AF3" i="15"/>
  <c r="AE33" i="15"/>
  <c r="AE34" i="15" s="1"/>
  <c r="AE14" i="15"/>
  <c r="AE15" i="15" s="1"/>
  <c r="AE27" i="15"/>
  <c r="AE28" i="15" s="1"/>
  <c r="AE21" i="15"/>
  <c r="AE22" i="15" s="1"/>
  <c r="G19" i="13"/>
  <c r="G24" i="13"/>
  <c r="K9" i="12"/>
  <c r="G11" i="13"/>
  <c r="K7" i="12"/>
  <c r="O17" i="13"/>
  <c r="K6" i="14"/>
  <c r="J11" i="11"/>
  <c r="L11" i="11" s="1"/>
  <c r="O13" i="13"/>
  <c r="O14" i="13"/>
  <c r="O24" i="13"/>
  <c r="E6" i="14"/>
  <c r="O18" i="13"/>
  <c r="O10" i="13"/>
  <c r="G21" i="13"/>
  <c r="O19" i="13"/>
  <c r="J24" i="9" s="1"/>
  <c r="O11" i="13"/>
  <c r="O20" i="13"/>
  <c r="P20" i="13" s="1"/>
  <c r="O21" i="13"/>
  <c r="G18" i="13"/>
  <c r="O7" i="13"/>
  <c r="O15" i="13"/>
  <c r="G10" i="13"/>
  <c r="O8" i="13"/>
  <c r="G17" i="13"/>
  <c r="G8" i="13"/>
  <c r="G7" i="13"/>
  <c r="G14" i="13"/>
  <c r="G23" i="13"/>
  <c r="G15" i="13"/>
  <c r="G20" i="13"/>
  <c r="H20" i="13" s="1"/>
  <c r="O23" i="13"/>
  <c r="G12" i="13"/>
  <c r="O6" i="13"/>
  <c r="O22" i="13"/>
  <c r="G6" i="13"/>
  <c r="O9" i="13"/>
  <c r="O16" i="13"/>
  <c r="G16" i="13"/>
  <c r="G13" i="13"/>
  <c r="G22" i="13"/>
  <c r="E6" i="12"/>
  <c r="K10" i="12"/>
  <c r="K8" i="12"/>
  <c r="E8" i="12"/>
  <c r="E9" i="12"/>
  <c r="E10" i="12"/>
  <c r="E7" i="12"/>
  <c r="P18" i="13" l="1"/>
  <c r="J18" i="9"/>
  <c r="P24" i="13"/>
  <c r="J22" i="9"/>
  <c r="P17" i="13"/>
  <c r="J17" i="9"/>
  <c r="I6" i="10"/>
  <c r="I6" i="11"/>
  <c r="H12" i="13"/>
  <c r="D11" i="9"/>
  <c r="H7" i="13"/>
  <c r="D7" i="9"/>
  <c r="H11" i="13"/>
  <c r="D10" i="9"/>
  <c r="P9" i="13"/>
  <c r="J9" i="9"/>
  <c r="P14" i="13"/>
  <c r="J13" i="9"/>
  <c r="H23" i="13"/>
  <c r="D21" i="9"/>
  <c r="L6" i="14"/>
  <c r="K17" i="9"/>
  <c r="H10" i="13"/>
  <c r="D16" i="9"/>
  <c r="P7" i="13"/>
  <c r="J7" i="9"/>
  <c r="L9" i="12"/>
  <c r="I9" i="9"/>
  <c r="D9" i="10"/>
  <c r="D9" i="11"/>
  <c r="H8" i="13"/>
  <c r="D8" i="9"/>
  <c r="L7" i="12"/>
  <c r="I7" i="9"/>
  <c r="L8" i="12"/>
  <c r="I8" i="9"/>
  <c r="H18" i="13"/>
  <c r="D18" i="9"/>
  <c r="H24" i="13"/>
  <c r="D22" i="9"/>
  <c r="H6" i="13"/>
  <c r="D6" i="9"/>
  <c r="P6" i="13"/>
  <c r="J6" i="9"/>
  <c r="P13" i="13"/>
  <c r="J12" i="9"/>
  <c r="F7" i="12"/>
  <c r="C7" i="9"/>
  <c r="F10" i="12"/>
  <c r="C17" i="9"/>
  <c r="L10" i="12"/>
  <c r="I17" i="9"/>
  <c r="P21" i="13"/>
  <c r="J19" i="9"/>
  <c r="H19" i="13"/>
  <c r="D24" i="9"/>
  <c r="J11" i="10"/>
  <c r="L11" i="10" s="1"/>
  <c r="L11" i="9"/>
  <c r="F6" i="12"/>
  <c r="C6" i="9"/>
  <c r="F6" i="14"/>
  <c r="E17" i="9"/>
  <c r="P22" i="13"/>
  <c r="J20" i="9"/>
  <c r="H14" i="13"/>
  <c r="D13" i="9"/>
  <c r="H17" i="13"/>
  <c r="D17" i="9"/>
  <c r="F9" i="12"/>
  <c r="C9" i="9"/>
  <c r="P11" i="13"/>
  <c r="J10" i="9"/>
  <c r="P16" i="13"/>
  <c r="J15" i="9"/>
  <c r="P23" i="13"/>
  <c r="J21" i="9"/>
  <c r="F8" i="12"/>
  <c r="C8" i="9"/>
  <c r="H22" i="13"/>
  <c r="D20" i="9"/>
  <c r="P19" i="13"/>
  <c r="P10" i="13"/>
  <c r="J16" i="9"/>
  <c r="H15" i="13"/>
  <c r="D14" i="9"/>
  <c r="P8" i="13"/>
  <c r="J8" i="9"/>
  <c r="P15" i="13"/>
  <c r="J14" i="9"/>
  <c r="H13" i="13"/>
  <c r="D12" i="9"/>
  <c r="H16" i="13"/>
  <c r="D15" i="9"/>
  <c r="H21" i="13"/>
  <c r="D19" i="9"/>
  <c r="AG3" i="15"/>
  <c r="AH3" i="15" s="1"/>
  <c r="AF27" i="15"/>
  <c r="AF28" i="15" s="1"/>
  <c r="AF33" i="15"/>
  <c r="AF34" i="15" s="1"/>
  <c r="AF21" i="15"/>
  <c r="AF22" i="15" s="1"/>
  <c r="AF14" i="15"/>
  <c r="AF15" i="15" s="1"/>
  <c r="H25" i="13" l="1"/>
  <c r="P25" i="13"/>
  <c r="F11" i="12"/>
  <c r="L11" i="12"/>
  <c r="J9" i="10"/>
  <c r="J9" i="11"/>
  <c r="E17" i="10"/>
  <c r="E17" i="11"/>
  <c r="C6" i="10"/>
  <c r="C6" i="11"/>
  <c r="F6" i="9"/>
  <c r="D11" i="10"/>
  <c r="F11" i="10" s="1"/>
  <c r="F11" i="9"/>
  <c r="D11" i="11"/>
  <c r="F11" i="11" s="1"/>
  <c r="D21" i="10"/>
  <c r="F21" i="10" s="1"/>
  <c r="D21" i="11"/>
  <c r="F21" i="11" s="1"/>
  <c r="F21" i="9"/>
  <c r="L9" i="14"/>
  <c r="J12" i="10"/>
  <c r="L12" i="10" s="1"/>
  <c r="J12" i="11"/>
  <c r="L12" i="11" s="1"/>
  <c r="L12" i="9"/>
  <c r="D12" i="10"/>
  <c r="F12" i="10" s="1"/>
  <c r="D12" i="11"/>
  <c r="F12" i="11" s="1"/>
  <c r="F12" i="9"/>
  <c r="D18" i="10"/>
  <c r="F18" i="10" s="1"/>
  <c r="D18" i="11"/>
  <c r="F18" i="11" s="1"/>
  <c r="F18" i="9"/>
  <c r="J16" i="10"/>
  <c r="L16" i="10" s="1"/>
  <c r="L16" i="9"/>
  <c r="J16" i="11"/>
  <c r="L16" i="11" s="1"/>
  <c r="I7" i="10"/>
  <c r="I7" i="11"/>
  <c r="L7" i="9"/>
  <c r="L6" i="11"/>
  <c r="J10" i="10"/>
  <c r="L10" i="10" s="1"/>
  <c r="L10" i="9"/>
  <c r="J10" i="11"/>
  <c r="L10" i="11" s="1"/>
  <c r="D6" i="10"/>
  <c r="D6" i="11"/>
  <c r="J8" i="10"/>
  <c r="J8" i="11"/>
  <c r="L8" i="11" s="1"/>
  <c r="D10" i="10"/>
  <c r="F10" i="10" s="1"/>
  <c r="D10" i="11"/>
  <c r="F10" i="11" s="1"/>
  <c r="F10" i="9"/>
  <c r="D22" i="10"/>
  <c r="F22" i="10" s="1"/>
  <c r="D22" i="11"/>
  <c r="F22" i="11" s="1"/>
  <c r="F22" i="9"/>
  <c r="D7" i="10"/>
  <c r="D7" i="11"/>
  <c r="D24" i="10"/>
  <c r="F24" i="10" s="1"/>
  <c r="D24" i="11"/>
  <c r="F24" i="11" s="1"/>
  <c r="F24" i="9"/>
  <c r="J19" i="10"/>
  <c r="L19" i="10" s="1"/>
  <c r="L19" i="9"/>
  <c r="J19" i="11"/>
  <c r="L19" i="11" s="1"/>
  <c r="J17" i="10"/>
  <c r="J17" i="11"/>
  <c r="D19" i="10"/>
  <c r="F19" i="10" s="1"/>
  <c r="F19" i="9"/>
  <c r="D19" i="11"/>
  <c r="F19" i="11" s="1"/>
  <c r="C9" i="10"/>
  <c r="F9" i="10" s="1"/>
  <c r="C9" i="11"/>
  <c r="F9" i="11" s="1"/>
  <c r="F9" i="9"/>
  <c r="D17" i="10"/>
  <c r="D17" i="11"/>
  <c r="J14" i="10"/>
  <c r="L14" i="10" s="1"/>
  <c r="J14" i="11"/>
  <c r="L14" i="11" s="1"/>
  <c r="L14" i="9"/>
  <c r="J20" i="10"/>
  <c r="L20" i="10" s="1"/>
  <c r="J20" i="11"/>
  <c r="L20" i="11" s="1"/>
  <c r="L20" i="9"/>
  <c r="D15" i="10"/>
  <c r="F15" i="10" s="1"/>
  <c r="D15" i="11"/>
  <c r="F15" i="11" s="1"/>
  <c r="F15" i="9"/>
  <c r="J6" i="10"/>
  <c r="L6" i="10" s="1"/>
  <c r="J6" i="11"/>
  <c r="L6" i="9"/>
  <c r="D14" i="10"/>
  <c r="F14" i="10" s="1"/>
  <c r="F14" i="9"/>
  <c r="D14" i="11"/>
  <c r="F14" i="11" s="1"/>
  <c r="I8" i="10"/>
  <c r="I8" i="11"/>
  <c r="L8" i="9"/>
  <c r="I9" i="10"/>
  <c r="L9" i="10" s="1"/>
  <c r="L9" i="9"/>
  <c r="I9" i="11"/>
  <c r="L9" i="11" s="1"/>
  <c r="J22" i="10"/>
  <c r="L22" i="10" s="1"/>
  <c r="L22" i="9"/>
  <c r="J22" i="11"/>
  <c r="L22" i="11" s="1"/>
  <c r="K17" i="10"/>
  <c r="K17" i="11"/>
  <c r="L17" i="11" s="1"/>
  <c r="D8" i="10"/>
  <c r="D8" i="11"/>
  <c r="C8" i="10"/>
  <c r="F8" i="10" s="1"/>
  <c r="C8" i="11"/>
  <c r="F8" i="9"/>
  <c r="D16" i="10"/>
  <c r="F16" i="10" s="1"/>
  <c r="D16" i="11"/>
  <c r="F16" i="11" s="1"/>
  <c r="F16" i="9"/>
  <c r="D13" i="10"/>
  <c r="F13" i="10" s="1"/>
  <c r="D13" i="11"/>
  <c r="F13" i="11" s="1"/>
  <c r="F13" i="9"/>
  <c r="J24" i="10"/>
  <c r="L24" i="10" s="1"/>
  <c r="J24" i="11"/>
  <c r="L24" i="11" s="1"/>
  <c r="L24" i="9"/>
  <c r="J21" i="10"/>
  <c r="L21" i="10" s="1"/>
  <c r="J21" i="11"/>
  <c r="L21" i="11" s="1"/>
  <c r="L21" i="9"/>
  <c r="J15" i="10"/>
  <c r="L15" i="10" s="1"/>
  <c r="J15" i="11"/>
  <c r="L15" i="11" s="1"/>
  <c r="L15" i="9"/>
  <c r="C17" i="10"/>
  <c r="F17" i="10" s="1"/>
  <c r="F17" i="9"/>
  <c r="C17" i="11"/>
  <c r="J7" i="10"/>
  <c r="J7" i="11"/>
  <c r="J18" i="10"/>
  <c r="L18" i="10" s="1"/>
  <c r="J18" i="11"/>
  <c r="L18" i="11" s="1"/>
  <c r="L18" i="9"/>
  <c r="C7" i="10"/>
  <c r="C7" i="11"/>
  <c r="F7" i="9"/>
  <c r="J13" i="10"/>
  <c r="L13" i="10" s="1"/>
  <c r="L13" i="9"/>
  <c r="J13" i="11"/>
  <c r="L13" i="11" s="1"/>
  <c r="D20" i="10"/>
  <c r="F20" i="10" s="1"/>
  <c r="F20" i="9"/>
  <c r="D20" i="11"/>
  <c r="F20" i="11" s="1"/>
  <c r="I17" i="10"/>
  <c r="I17" i="11"/>
  <c r="L17" i="9"/>
  <c r="P27" i="13"/>
  <c r="L14" i="12"/>
  <c r="F17" i="11" l="1"/>
  <c r="F7" i="10"/>
  <c r="F8" i="11"/>
  <c r="F25" i="9"/>
  <c r="F7" i="11"/>
  <c r="L8" i="10"/>
  <c r="F6" i="11"/>
  <c r="F25" i="11" s="1"/>
  <c r="F6" i="10"/>
  <c r="F25" i="10" s="1"/>
  <c r="L7" i="11"/>
  <c r="L25" i="11" s="1"/>
  <c r="L27" i="11" s="1"/>
  <c r="L7" i="10"/>
  <c r="L17" i="10"/>
  <c r="L25" i="9"/>
  <c r="L27" i="9" s="1"/>
  <c r="L25" i="10" l="1"/>
  <c r="L27" i="10" s="1"/>
  <c r="C42" i="3"/>
  <c r="C43" i="3" l="1"/>
  <c r="L6" i="5"/>
  <c r="L7" i="5" s="1"/>
  <c r="L8" i="5" s="1"/>
  <c r="L9" i="5" s="1"/>
  <c r="L10" i="5" s="1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8" i="5" s="1"/>
  <c r="L29" i="5" s="1"/>
  <c r="L30" i="5" s="1"/>
  <c r="L31" i="5" s="1"/>
  <c r="L32" i="5" s="1"/>
  <c r="L33" i="5" s="1"/>
  <c r="L34" i="5" s="1"/>
  <c r="L35" i="5" s="1"/>
  <c r="G6" i="5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B6" i="5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7" i="2" l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6" i="7" l="1"/>
  <c r="I65" i="7"/>
  <c r="I67" i="7"/>
  <c r="I64" i="7"/>
  <c r="O31" i="5" l="1"/>
  <c r="O7" i="5"/>
  <c r="O6" i="5"/>
  <c r="O5" i="5"/>
  <c r="J33" i="5"/>
  <c r="J10" i="5"/>
  <c r="J9" i="5"/>
  <c r="J8" i="5"/>
  <c r="J7" i="5"/>
  <c r="E16" i="5"/>
  <c r="E15" i="5"/>
  <c r="E14" i="5"/>
  <c r="E13" i="5"/>
  <c r="E12" i="5"/>
  <c r="J29" i="5" l="1"/>
  <c r="O27" i="5"/>
  <c r="E9" i="5"/>
  <c r="J30" i="5"/>
  <c r="O28" i="5"/>
  <c r="E10" i="5"/>
  <c r="J5" i="5"/>
  <c r="J31" i="5"/>
  <c r="O29" i="5"/>
  <c r="E11" i="5"/>
  <c r="J6" i="5"/>
  <c r="J32" i="5"/>
  <c r="O30" i="5"/>
  <c r="O32" i="5"/>
  <c r="E6" i="5"/>
  <c r="E32" i="5"/>
  <c r="J11" i="5"/>
  <c r="O8" i="5"/>
  <c r="E17" i="5"/>
  <c r="J12" i="5"/>
  <c r="O9" i="5"/>
  <c r="J13" i="5"/>
  <c r="O10" i="5"/>
  <c r="J14" i="5"/>
  <c r="O12" i="5"/>
  <c r="O33" i="5"/>
  <c r="J15" i="5"/>
  <c r="E21" i="5"/>
  <c r="J16" i="5"/>
  <c r="J17" i="5"/>
  <c r="J18" i="5"/>
  <c r="J19" i="5"/>
  <c r="O16" i="5"/>
  <c r="O17" i="5"/>
  <c r="O18" i="5"/>
  <c r="J20" i="5"/>
  <c r="O19" i="5"/>
  <c r="O14" i="5"/>
  <c r="J21" i="5"/>
  <c r="O20" i="5"/>
  <c r="J22" i="5"/>
  <c r="O21" i="5"/>
  <c r="O15" i="5"/>
  <c r="J23" i="5"/>
  <c r="O23" i="5"/>
  <c r="J24" i="5"/>
  <c r="O24" i="5"/>
  <c r="J25" i="5"/>
  <c r="O25" i="5"/>
  <c r="J28" i="5"/>
  <c r="O26" i="5"/>
  <c r="E33" i="5"/>
  <c r="E31" i="5"/>
  <c r="E30" i="5"/>
  <c r="E7" i="5"/>
  <c r="E8" i="5"/>
  <c r="E23" i="5"/>
  <c r="E24" i="5"/>
  <c r="E25" i="5"/>
  <c r="E27" i="5"/>
  <c r="J26" i="5"/>
  <c r="E28" i="5"/>
  <c r="E5" i="5"/>
  <c r="E29" i="5"/>
  <c r="E26" i="5"/>
  <c r="O11" i="5"/>
  <c r="E18" i="5"/>
  <c r="J27" i="5"/>
  <c r="E19" i="5"/>
  <c r="O22" i="5"/>
  <c r="O13" i="5"/>
  <c r="E20" i="5"/>
  <c r="E22" i="5"/>
  <c r="M6" i="4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B6" i="4" l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Y20" i="3"/>
  <c r="X20" i="3"/>
  <c r="W20" i="3"/>
  <c r="V20" i="3"/>
  <c r="U20" i="3"/>
  <c r="T20" i="3"/>
  <c r="S20" i="3"/>
  <c r="R20" i="3"/>
  <c r="Q20" i="3"/>
  <c r="P20" i="3"/>
  <c r="O20" i="3"/>
  <c r="N20" i="3"/>
  <c r="K20" i="3"/>
  <c r="J20" i="3"/>
  <c r="I20" i="3"/>
  <c r="H20" i="3"/>
  <c r="AF20" i="3" l="1"/>
  <c r="L20" i="3"/>
  <c r="M20" i="3"/>
  <c r="Z20" i="3"/>
  <c r="C20" i="3"/>
  <c r="C21" i="3" s="1"/>
  <c r="AA20" i="3"/>
  <c r="D20" i="3"/>
  <c r="D21" i="3" s="1"/>
  <c r="AB20" i="3"/>
  <c r="E20" i="3"/>
  <c r="AC20" i="3"/>
  <c r="F20" i="3"/>
  <c r="AD20" i="3"/>
  <c r="G20" i="3"/>
  <c r="AE20" i="3"/>
  <c r="C41" i="3"/>
  <c r="C45" i="3"/>
  <c r="C46" i="3"/>
  <c r="C50" i="3"/>
  <c r="C53" i="3"/>
  <c r="C44" i="3"/>
  <c r="D3" i="3"/>
  <c r="E3" i="3" l="1"/>
  <c r="D33" i="3"/>
  <c r="D27" i="3"/>
  <c r="E21" i="3"/>
  <c r="E22" i="3" s="1"/>
  <c r="C22" i="3"/>
  <c r="D22" i="3"/>
  <c r="D28" i="3" l="1"/>
  <c r="F3" i="3"/>
  <c r="E27" i="3"/>
  <c r="E28" i="3" s="1"/>
  <c r="E33" i="3"/>
  <c r="D34" i="3"/>
  <c r="E34" i="3"/>
  <c r="G35" i="4"/>
  <c r="G17" i="4"/>
  <c r="I17" i="4" s="1"/>
  <c r="K17" i="4" s="1"/>
  <c r="R26" i="4"/>
  <c r="T26" i="4" s="1"/>
  <c r="V26" i="4" s="1"/>
  <c r="G23" i="4"/>
  <c r="I23" i="4" s="1"/>
  <c r="K23" i="4" s="1"/>
  <c r="G20" i="4"/>
  <c r="I20" i="4" s="1"/>
  <c r="K20" i="4" s="1"/>
  <c r="R20" i="4"/>
  <c r="T20" i="4" s="1"/>
  <c r="V20" i="4" s="1"/>
  <c r="G33" i="4"/>
  <c r="G34" i="4"/>
  <c r="R15" i="4"/>
  <c r="T15" i="4" s="1"/>
  <c r="V15" i="4" s="1"/>
  <c r="R24" i="4"/>
  <c r="T24" i="4" s="1"/>
  <c r="V24" i="4" s="1"/>
  <c r="R31" i="4"/>
  <c r="R21" i="4"/>
  <c r="T21" i="4" s="1"/>
  <c r="V21" i="4" s="1"/>
  <c r="R18" i="4"/>
  <c r="T18" i="4" s="1"/>
  <c r="V18" i="4" s="1"/>
  <c r="G18" i="4"/>
  <c r="I18" i="4" s="1"/>
  <c r="K18" i="4" s="1"/>
  <c r="R25" i="4"/>
  <c r="T25" i="4" s="1"/>
  <c r="V25" i="4" s="1"/>
  <c r="R14" i="4"/>
  <c r="T14" i="4" s="1"/>
  <c r="V14" i="4" s="1"/>
  <c r="G19" i="4"/>
  <c r="I19" i="4" s="1"/>
  <c r="K19" i="4" s="1"/>
  <c r="G30" i="4"/>
  <c r="G28" i="4"/>
  <c r="I28" i="4" s="1"/>
  <c r="K28" i="4" s="1"/>
  <c r="G26" i="4"/>
  <c r="I26" i="4" s="1"/>
  <c r="K26" i="4" s="1"/>
  <c r="R28" i="4"/>
  <c r="T28" i="4" s="1"/>
  <c r="V28" i="4" s="1"/>
  <c r="G21" i="4"/>
  <c r="I21" i="4" s="1"/>
  <c r="K21" i="4" s="1"/>
  <c r="G31" i="4"/>
  <c r="R29" i="4"/>
  <c r="G16" i="4"/>
  <c r="I16" i="4" s="1"/>
  <c r="K16" i="4" s="1"/>
  <c r="R22" i="4"/>
  <c r="T22" i="4" s="1"/>
  <c r="V22" i="4" s="1"/>
  <c r="R35" i="4"/>
  <c r="G25" i="4"/>
  <c r="I25" i="4" s="1"/>
  <c r="K25" i="4" s="1"/>
  <c r="G22" i="4"/>
  <c r="I22" i="4" s="1"/>
  <c r="K22" i="4" s="1"/>
  <c r="R23" i="4"/>
  <c r="T23" i="4" s="1"/>
  <c r="V23" i="4" s="1"/>
  <c r="R32" i="4"/>
  <c r="G27" i="4"/>
  <c r="I27" i="4" s="1"/>
  <c r="K27" i="4" s="1"/>
  <c r="R30" i="4"/>
  <c r="R34" i="4"/>
  <c r="G29" i="4"/>
  <c r="R19" i="4"/>
  <c r="T19" i="4" s="1"/>
  <c r="V19" i="4" s="1"/>
  <c r="R17" i="4"/>
  <c r="T17" i="4" s="1"/>
  <c r="V17" i="4" s="1"/>
  <c r="R16" i="4"/>
  <c r="T16" i="4" s="1"/>
  <c r="V16" i="4" s="1"/>
  <c r="R27" i="4"/>
  <c r="T27" i="4" s="1"/>
  <c r="V27" i="4" s="1"/>
  <c r="G24" i="4"/>
  <c r="I24" i="4" s="1"/>
  <c r="K24" i="4" s="1"/>
  <c r="R33" i="4"/>
  <c r="G32" i="4"/>
  <c r="G3" i="3" l="1"/>
  <c r="F33" i="3"/>
  <c r="F27" i="3"/>
  <c r="F21" i="3"/>
  <c r="C13" i="3"/>
  <c r="C14" i="3" s="1"/>
  <c r="T29" i="4"/>
  <c r="V29" i="4" s="1"/>
  <c r="I29" i="4"/>
  <c r="K29" i="4" s="1"/>
  <c r="T30" i="4"/>
  <c r="V30" i="4" s="1"/>
  <c r="I30" i="4"/>
  <c r="K30" i="4" s="1"/>
  <c r="R7" i="4"/>
  <c r="T7" i="4" s="1"/>
  <c r="V7" i="4" s="1"/>
  <c r="R6" i="4"/>
  <c r="T6" i="4" s="1"/>
  <c r="V6" i="4" s="1"/>
  <c r="R5" i="4"/>
  <c r="T5" i="4" s="1"/>
  <c r="V5" i="4" s="1"/>
  <c r="G5" i="4"/>
  <c r="I5" i="4" s="1"/>
  <c r="K5" i="4" s="1"/>
  <c r="G6" i="4"/>
  <c r="I6" i="4" s="1"/>
  <c r="K6" i="4" s="1"/>
  <c r="G15" i="4"/>
  <c r="I15" i="4" s="1"/>
  <c r="K15" i="4" s="1"/>
  <c r="G14" i="4"/>
  <c r="I14" i="4" s="1"/>
  <c r="K14" i="4" s="1"/>
  <c r="F28" i="3" l="1"/>
  <c r="H3" i="3"/>
  <c r="G33" i="3"/>
  <c r="G27" i="3"/>
  <c r="G21" i="3"/>
  <c r="F22" i="3"/>
  <c r="F34" i="3"/>
  <c r="C15" i="3"/>
  <c r="T31" i="4"/>
  <c r="V31" i="4" s="1"/>
  <c r="I31" i="4"/>
  <c r="K31" i="4" s="1"/>
  <c r="R12" i="4"/>
  <c r="T12" i="4" s="1"/>
  <c r="V12" i="4" s="1"/>
  <c r="R11" i="4"/>
  <c r="T11" i="4" s="1"/>
  <c r="V11" i="4" s="1"/>
  <c r="R8" i="4"/>
  <c r="T8" i="4" s="1"/>
  <c r="V8" i="4" s="1"/>
  <c r="R9" i="4"/>
  <c r="T9" i="4" s="1"/>
  <c r="V9" i="4" s="1"/>
  <c r="R10" i="4"/>
  <c r="T10" i="4" s="1"/>
  <c r="V10" i="4" s="1"/>
  <c r="R13" i="4"/>
  <c r="T13" i="4" s="1"/>
  <c r="V13" i="4" s="1"/>
  <c r="G11" i="4"/>
  <c r="I11" i="4" s="1"/>
  <c r="K11" i="4" s="1"/>
  <c r="G13" i="4"/>
  <c r="I13" i="4" s="1"/>
  <c r="K13" i="4" s="1"/>
  <c r="G7" i="4"/>
  <c r="I7" i="4" s="1"/>
  <c r="K7" i="4" s="1"/>
  <c r="G12" i="4"/>
  <c r="I12" i="4" s="1"/>
  <c r="K12" i="4" s="1"/>
  <c r="G9" i="4"/>
  <c r="I9" i="4" s="1"/>
  <c r="K9" i="4" s="1"/>
  <c r="G8" i="4"/>
  <c r="I8" i="4" s="1"/>
  <c r="K8" i="4" s="1"/>
  <c r="G10" i="4"/>
  <c r="I10" i="4" s="1"/>
  <c r="K10" i="4" s="1"/>
  <c r="I3" i="3" l="1"/>
  <c r="H27" i="3"/>
  <c r="H33" i="3"/>
  <c r="H21" i="3"/>
  <c r="G34" i="3"/>
  <c r="G22" i="3"/>
  <c r="G28" i="3"/>
  <c r="I32" i="4"/>
  <c r="K32" i="4" s="1"/>
  <c r="T32" i="4"/>
  <c r="V32" i="4" s="1"/>
  <c r="T35" i="4"/>
  <c r="V35" i="4" s="1"/>
  <c r="T33" i="4"/>
  <c r="V33" i="4" s="1"/>
  <c r="T34" i="4"/>
  <c r="V34" i="4" s="1"/>
  <c r="I34" i="4"/>
  <c r="K34" i="4" s="1"/>
  <c r="I35" i="4"/>
  <c r="K35" i="4" s="1"/>
  <c r="I33" i="4"/>
  <c r="K33" i="4" s="1"/>
  <c r="H28" i="3" l="1"/>
  <c r="J3" i="3"/>
  <c r="I27" i="3"/>
  <c r="I33" i="3"/>
  <c r="I21" i="3"/>
  <c r="H34" i="3"/>
  <c r="H22" i="3"/>
  <c r="H13" i="3"/>
  <c r="H14" i="3" s="1"/>
  <c r="J13" i="3"/>
  <c r="G13" i="3"/>
  <c r="G14" i="3" s="1"/>
  <c r="D13" i="3"/>
  <c r="D14" i="3" s="1"/>
  <c r="I13" i="3"/>
  <c r="I14" i="3" s="1"/>
  <c r="K3" i="3" l="1"/>
  <c r="J27" i="3"/>
  <c r="J28" i="3" s="1"/>
  <c r="J33" i="3"/>
  <c r="J34" i="3" s="1"/>
  <c r="J21" i="3"/>
  <c r="J14" i="3"/>
  <c r="I34" i="3"/>
  <c r="I28" i="3"/>
  <c r="I22" i="3"/>
  <c r="D15" i="3"/>
  <c r="F13" i="3"/>
  <c r="F14" i="3" s="1"/>
  <c r="E13" i="3"/>
  <c r="L3" i="3" l="1"/>
  <c r="K33" i="3"/>
  <c r="K27" i="3"/>
  <c r="K28" i="3" s="1"/>
  <c r="K21" i="3"/>
  <c r="E14" i="3"/>
  <c r="G15" i="3" s="1"/>
  <c r="K22" i="3"/>
  <c r="J22" i="3"/>
  <c r="J15" i="3"/>
  <c r="L13" i="3"/>
  <c r="L14" i="3" s="1"/>
  <c r="H15" i="3" l="1"/>
  <c r="E15" i="3"/>
  <c r="K34" i="3"/>
  <c r="F15" i="3"/>
  <c r="M3" i="3"/>
  <c r="L27" i="3"/>
  <c r="L28" i="3" s="1"/>
  <c r="L33" i="3"/>
  <c r="L34" i="3" s="1"/>
  <c r="L21" i="3"/>
  <c r="I15" i="3"/>
  <c r="K13" i="3"/>
  <c r="K14" i="3" s="1"/>
  <c r="L22" i="3" l="1"/>
  <c r="N3" i="3"/>
  <c r="M27" i="3"/>
  <c r="M28" i="3" s="1"/>
  <c r="M33" i="3"/>
  <c r="M34" i="3" s="1"/>
  <c r="M21" i="3"/>
  <c r="K15" i="3"/>
  <c r="L15" i="3"/>
  <c r="N13" i="3"/>
  <c r="N14" i="3" s="1"/>
  <c r="M22" i="3" l="1"/>
  <c r="O3" i="3"/>
  <c r="N27" i="3"/>
  <c r="N28" i="3" s="1"/>
  <c r="N33" i="3"/>
  <c r="N34" i="3" s="1"/>
  <c r="N21" i="3"/>
  <c r="N22" i="3" s="1"/>
  <c r="M13" i="3"/>
  <c r="M14" i="3" s="1"/>
  <c r="P3" i="3" l="1"/>
  <c r="O27" i="3"/>
  <c r="O28" i="3" s="1"/>
  <c r="O33" i="3"/>
  <c r="O34" i="3" s="1"/>
  <c r="O21" i="3"/>
  <c r="O22" i="3" s="1"/>
  <c r="M15" i="3"/>
  <c r="N15" i="3"/>
  <c r="Q13" i="3"/>
  <c r="P13" i="3"/>
  <c r="P14" i="3" s="1"/>
  <c r="Q3" i="3" l="1"/>
  <c r="P33" i="3"/>
  <c r="P34" i="3" s="1"/>
  <c r="P27" i="3"/>
  <c r="P28" i="3" s="1"/>
  <c r="P21" i="3"/>
  <c r="P22" i="3" s="1"/>
  <c r="O13" i="3"/>
  <c r="O14" i="3" s="1"/>
  <c r="R3" i="3" l="1"/>
  <c r="Q33" i="3"/>
  <c r="Q34" i="3" s="1"/>
  <c r="Q27" i="3"/>
  <c r="Q28" i="3" s="1"/>
  <c r="Q21" i="3"/>
  <c r="Q22" i="3" s="1"/>
  <c r="Q14" i="3"/>
  <c r="P15" i="3"/>
  <c r="Q15" i="3"/>
  <c r="O15" i="3"/>
  <c r="R13" i="3"/>
  <c r="R14" i="3" l="1"/>
  <c r="R15" i="3" s="1"/>
  <c r="S3" i="3"/>
  <c r="R33" i="3"/>
  <c r="R34" i="3" s="1"/>
  <c r="R27" i="3"/>
  <c r="R28" i="3" s="1"/>
  <c r="R21" i="3"/>
  <c r="R22" i="3" s="1"/>
  <c r="T13" i="3"/>
  <c r="T3" i="3" l="1"/>
  <c r="S27" i="3"/>
  <c r="S28" i="3" s="1"/>
  <c r="S33" i="3"/>
  <c r="S34" i="3" s="1"/>
  <c r="S21" i="3"/>
  <c r="S22" i="3" s="1"/>
  <c r="T14" i="3"/>
  <c r="S13" i="3"/>
  <c r="S14" i="3" s="1"/>
  <c r="U3" i="3" l="1"/>
  <c r="T33" i="3"/>
  <c r="T34" i="3" s="1"/>
  <c r="T27" i="3"/>
  <c r="T28" i="3" s="1"/>
  <c r="T21" i="3"/>
  <c r="T22" i="3" s="1"/>
  <c r="S15" i="3"/>
  <c r="T15" i="3"/>
  <c r="V13" i="3"/>
  <c r="V3" i="3" l="1"/>
  <c r="U33" i="3"/>
  <c r="U34" i="3" s="1"/>
  <c r="U27" i="3"/>
  <c r="U28" i="3" s="1"/>
  <c r="U21" i="3"/>
  <c r="U22" i="3" s="1"/>
  <c r="U13" i="3"/>
  <c r="U14" i="3" s="1"/>
  <c r="W3" i="3" l="1"/>
  <c r="V33" i="3"/>
  <c r="V34" i="3" s="1"/>
  <c r="V27" i="3"/>
  <c r="V28" i="3" s="1"/>
  <c r="V21" i="3"/>
  <c r="V22" i="3" s="1"/>
  <c r="V14" i="3"/>
  <c r="U15" i="3"/>
  <c r="V15" i="3"/>
  <c r="W13" i="3"/>
  <c r="W14" i="3" l="1"/>
  <c r="W15" i="3" s="1"/>
  <c r="X3" i="3"/>
  <c r="W33" i="3"/>
  <c r="W34" i="3" s="1"/>
  <c r="W27" i="3"/>
  <c r="W28" i="3" s="1"/>
  <c r="W21" i="3"/>
  <c r="W22" i="3" s="1"/>
  <c r="X13" i="3"/>
  <c r="Z13" i="3"/>
  <c r="X14" i="3" l="1"/>
  <c r="X15" i="3" s="1"/>
  <c r="Y3" i="3"/>
  <c r="X33" i="3"/>
  <c r="X34" i="3" s="1"/>
  <c r="X27" i="3"/>
  <c r="X28" i="3" s="1"/>
  <c r="X21" i="3"/>
  <c r="X22" i="3" s="1"/>
  <c r="Y13" i="3"/>
  <c r="Y14" i="3" l="1"/>
  <c r="Y15" i="3" s="1"/>
  <c r="Z3" i="3"/>
  <c r="Y27" i="3"/>
  <c r="Y28" i="3" s="1"/>
  <c r="Y33" i="3"/>
  <c r="Y34" i="3" s="1"/>
  <c r="Y21" i="3"/>
  <c r="Y22" i="3" s="1"/>
  <c r="AA13" i="3"/>
  <c r="AB13" i="3"/>
  <c r="AA3" i="3" l="1"/>
  <c r="Z27" i="3"/>
  <c r="Z28" i="3" s="1"/>
  <c r="Z33" i="3"/>
  <c r="Z34" i="3" s="1"/>
  <c r="Z21" i="3"/>
  <c r="Z22" i="3" s="1"/>
  <c r="Z14" i="3"/>
  <c r="Z15" i="3" s="1"/>
  <c r="AA14" i="3"/>
  <c r="AA15" i="3" s="1"/>
  <c r="AC13" i="3"/>
  <c r="AB3" i="3" l="1"/>
  <c r="AA27" i="3"/>
  <c r="AA28" i="3" s="1"/>
  <c r="AA33" i="3"/>
  <c r="AA34" i="3" s="1"/>
  <c r="AA21" i="3"/>
  <c r="AA22" i="3" s="1"/>
  <c r="AE13" i="3"/>
  <c r="AD13" i="3"/>
  <c r="AC3" i="3" l="1"/>
  <c r="AB27" i="3"/>
  <c r="AB28" i="3" s="1"/>
  <c r="AB33" i="3"/>
  <c r="AB34" i="3" s="1"/>
  <c r="AB21" i="3"/>
  <c r="AB22" i="3" s="1"/>
  <c r="AB14" i="3"/>
  <c r="AB15" i="3" l="1"/>
  <c r="AD3" i="3"/>
  <c r="AC27" i="3"/>
  <c r="AC28" i="3" s="1"/>
  <c r="AC33" i="3"/>
  <c r="AC34" i="3" s="1"/>
  <c r="AC21" i="3"/>
  <c r="AC22" i="3" s="1"/>
  <c r="AC14" i="3"/>
  <c r="AF13" i="3"/>
  <c r="AH4" i="3"/>
  <c r="AE3" i="3" l="1"/>
  <c r="AD33" i="3"/>
  <c r="AD34" i="3" s="1"/>
  <c r="AD27" i="3"/>
  <c r="AD28" i="3" s="1"/>
  <c r="AD21" i="3"/>
  <c r="AD22" i="3" s="1"/>
  <c r="AD14" i="3"/>
  <c r="AD15" i="3" s="1"/>
  <c r="AC15" i="3"/>
  <c r="AF3" i="3" l="1"/>
  <c r="AE27" i="3"/>
  <c r="AE28" i="3" s="1"/>
  <c r="AE33" i="3"/>
  <c r="AE34" i="3" s="1"/>
  <c r="AE21" i="3"/>
  <c r="AE22" i="3" s="1"/>
  <c r="AE14" i="3"/>
  <c r="AE15" i="3"/>
  <c r="C40" i="3"/>
  <c r="AG4" i="3"/>
  <c r="C39" i="3" s="1"/>
  <c r="C47" i="3" s="1"/>
  <c r="C57" i="3" l="1"/>
  <c r="C56" i="3"/>
  <c r="AG3" i="3"/>
  <c r="AH3" i="3" s="1"/>
  <c r="AF27" i="3"/>
  <c r="AF28" i="3" s="1"/>
  <c r="AF33" i="3"/>
  <c r="AF34" i="3" s="1"/>
  <c r="AF21" i="3"/>
  <c r="AF22" i="3" s="1"/>
  <c r="AF14" i="3"/>
  <c r="AF15" i="3" s="1"/>
  <c r="C55" i="3"/>
</calcChain>
</file>

<file path=xl/sharedStrings.xml><?xml version="1.0" encoding="utf-8"?>
<sst xmlns="http://schemas.openxmlformats.org/spreadsheetml/2006/main" count="502" uniqueCount="142">
  <si>
    <t>2017 Actuals</t>
  </si>
  <si>
    <t>Fuel x1000</t>
  </si>
  <si>
    <t>Q17.</t>
  </si>
  <si>
    <t>System Fuel</t>
  </si>
  <si>
    <t>System Capacity</t>
  </si>
  <si>
    <t>RR of Land for Solar</t>
  </si>
  <si>
    <t>WACC</t>
  </si>
  <si>
    <t>Capital RR - Solar New Arrays (w/Interconnect)</t>
  </si>
  <si>
    <t>FOM - Solar Future Arrays</t>
  </si>
  <si>
    <t>Year</t>
  </si>
  <si>
    <t>Installed Capacity (MW)</t>
  </si>
  <si>
    <t>QF Capacity (MW)</t>
  </si>
  <si>
    <t>System Firm Summer Peak Demand (MW)</t>
  </si>
  <si>
    <t>Reserve Margin Before Maintenance (MW)</t>
  </si>
  <si>
    <t xml:space="preserve">Reserve Margin After Maintenance (MW) </t>
  </si>
  <si>
    <t>Summer</t>
  </si>
  <si>
    <t>Winter</t>
  </si>
  <si>
    <t>Reference No Solar</t>
  </si>
  <si>
    <t>Reference w/ 145 MW of Solar</t>
  </si>
  <si>
    <t>Q18.</t>
  </si>
  <si>
    <t>Q16.</t>
  </si>
  <si>
    <t>Q13.</t>
  </si>
  <si>
    <t>Coal 
(Ton)</t>
  </si>
  <si>
    <t>Natural Gas 
(MCF)</t>
  </si>
  <si>
    <t>Petcoke 
(Ton)</t>
  </si>
  <si>
    <t>Distillate 
(BBL)</t>
  </si>
  <si>
    <t>Q11.</t>
  </si>
  <si>
    <t>Reserve Margin</t>
  </si>
  <si>
    <t>Capital RR - Other New Units</t>
  </si>
  <si>
    <t>System VOM</t>
  </si>
  <si>
    <t>FOM - Other Future Units</t>
  </si>
  <si>
    <t>Plus Emissions Costs</t>
  </si>
  <si>
    <t>Reference 
No Solar</t>
  </si>
  <si>
    <t>Reference 
w/ 145 MW of Solar</t>
  </si>
  <si>
    <t>Years</t>
  </si>
  <si>
    <t>Unit</t>
  </si>
  <si>
    <t>GWh</t>
  </si>
  <si>
    <t>Big Bend 1</t>
  </si>
  <si>
    <t>Big Bend 2</t>
  </si>
  <si>
    <t>Big Bend 3</t>
  </si>
  <si>
    <t>Big Bend 4</t>
  </si>
  <si>
    <t>Big Bend CT4</t>
  </si>
  <si>
    <t>Bayside 1</t>
  </si>
  <si>
    <t>Bayside 2</t>
  </si>
  <si>
    <t>Bayside 3</t>
  </si>
  <si>
    <t>Bayside 4</t>
  </si>
  <si>
    <t>Bayside 5</t>
  </si>
  <si>
    <t>Bayside 6</t>
  </si>
  <si>
    <t>Polk 1</t>
  </si>
  <si>
    <t>Polk 2</t>
  </si>
  <si>
    <t>Polk 1g</t>
  </si>
  <si>
    <t>Polk 2 CC</t>
  </si>
  <si>
    <t>Polk 3</t>
  </si>
  <si>
    <t>Polk 4</t>
  </si>
  <si>
    <t>Polk 5</t>
  </si>
  <si>
    <t>Gas Heating Value (mmBtu/MCF)</t>
  </si>
  <si>
    <t>Avg HR (Btu/kWh)</t>
  </si>
  <si>
    <t>BB Coal Heating Value (mmBtu/Ton)</t>
  </si>
  <si>
    <t>PK1 Coal Heating Value (mmBtu/Ton)</t>
  </si>
  <si>
    <t>Tons x1000</t>
  </si>
  <si>
    <t>MCF x1000</t>
  </si>
  <si>
    <t>Polk 2 Duct Fire</t>
  </si>
  <si>
    <t>Start Fuel Quantity (mmBtu)</t>
  </si>
  <si>
    <t>Reference No Solar - 2019 Natural Gas</t>
  </si>
  <si>
    <t>Reference No Solar - 2019 Coal</t>
  </si>
  <si>
    <t>Reference w/ 145 MW of Solar - 2019 Coal</t>
  </si>
  <si>
    <t>Startup Fuel (mmBtu)</t>
  </si>
  <si>
    <t>mmBtu x1000</t>
  </si>
  <si>
    <t>Reference w/ 145 MW of Solar - 2019 Natural Gas</t>
  </si>
  <si>
    <t>Total</t>
  </si>
  <si>
    <t>Reference No Solar - 2019 PetCoke</t>
  </si>
  <si>
    <t>Reference w/ 145 MW of Solar - 2019 PetCoke</t>
  </si>
  <si>
    <t>PK1 PetCoke Heating Value (mmBtu/Ton)</t>
  </si>
  <si>
    <t>2019 PetCoke Delta Tons x1000</t>
  </si>
  <si>
    <t>2019 Natural Gas Delta MCF x1000</t>
  </si>
  <si>
    <t>2019 Coal Delta Tons x1000</t>
  </si>
  <si>
    <r>
      <t>Reference No Solar - 2019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Emissions</t>
    </r>
  </si>
  <si>
    <t>Solar</t>
  </si>
  <si>
    <r>
      <t>Coal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</si>
  <si>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r>
      <t>Natural Gas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</si>
  <si>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t>Coal mmBtu x1000</t>
  </si>
  <si>
    <t>Gas mmBtu x1000</t>
  </si>
  <si>
    <t>PetCoke mmBtu x1000</t>
  </si>
  <si>
    <r>
      <t>PetCoke/Polk Coal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</si>
  <si>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t>Reference w/ 145 MW of Solar - 2019 CO2 Emissions</t>
  </si>
  <si>
    <r>
      <t>2019 Avoided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</si>
  <si>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Polk 2 CC w/ DF</t>
  </si>
  <si>
    <r>
      <t>Reference No Solar - 2019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Emissions</t>
    </r>
  </si>
  <si>
    <r>
      <t>Reference w/ 145 MW of Solar - 2019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Emissions</t>
    </r>
  </si>
  <si>
    <r>
      <t>2019 Avoided 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</si>
  <si>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Natural Gas 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Emissions Rate (lbs/mmBtu)</t>
    </r>
  </si>
  <si>
    <r>
      <t>Coal 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Emissions Rate (lbs/mmBtu)</t>
    </r>
  </si>
  <si>
    <r>
      <t>Reference No Solar - 2019 SO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Emissions</t>
    </r>
  </si>
  <si>
    <r>
      <t>Reference w/ 145 MW of Solar - 2019 SO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Emissions</t>
    </r>
  </si>
  <si>
    <r>
      <t>2019 Avoided 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</si>
  <si>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Coal SO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</si>
  <si>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r>
      <t>Natural Gas SO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</si>
  <si>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t>(W/S %)</t>
  </si>
  <si>
    <t>RM Delta</t>
  </si>
  <si>
    <t>Total RR</t>
  </si>
  <si>
    <t>NPV</t>
  </si>
  <si>
    <t>Cost/(Savings)
($ millions)</t>
  </si>
  <si>
    <r>
      <t xml:space="preserve">Delta CPWRR Revenue Requirements - </t>
    </r>
    <r>
      <rPr>
        <b/>
        <sz val="11"/>
        <color theme="1"/>
        <rFont val="Calibri"/>
        <family val="2"/>
        <scheme val="minor"/>
      </rPr>
      <t>Base Fuel Sensitivity</t>
    </r>
    <r>
      <rPr>
        <sz val="11"/>
        <color theme="1"/>
        <rFont val="Calibri"/>
        <family val="2"/>
        <scheme val="minor"/>
      </rPr>
      <t xml:space="preserve">
(2017 $000)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</si>
  <si>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Base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</si>
  <si>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High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</si>
  <si>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Low</t>
    </r>
  </si>
  <si>
    <r>
      <t>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- Base</t>
    </r>
  </si>
  <si>
    <r>
      <t>CPVRR w/o 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or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Cost</t>
    </r>
  </si>
  <si>
    <r>
      <t>Total w/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(Base) &amp; 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Cost</t>
    </r>
  </si>
  <si>
    <r>
      <t>Total w/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(High) &amp; 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Cost</t>
    </r>
  </si>
  <si>
    <r>
      <t>Total w/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(Low) &amp; 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Cost</t>
    </r>
  </si>
  <si>
    <t>CPVRR w/o Emissions</t>
  </si>
  <si>
    <t>CPVRR (Base) Emissions</t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</si>
  <si>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Base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</si>
  <si>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- Base</t>
    </r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</si>
  <si>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High</t>
    </r>
  </si>
  <si>
    <r>
      <t>CPVRR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High</t>
    </r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</si>
  <si>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Low</t>
    </r>
  </si>
  <si>
    <r>
      <t>CPVRR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Low</t>
    </r>
  </si>
  <si>
    <r>
      <t xml:space="preserve">Delta CPWRR Revenue Requirements - </t>
    </r>
    <r>
      <rPr>
        <b/>
        <sz val="11"/>
        <color theme="1"/>
        <rFont val="Calibri"/>
        <family val="2"/>
        <scheme val="minor"/>
      </rPr>
      <t>High Fuel Sensitivity</t>
    </r>
    <r>
      <rPr>
        <sz val="11"/>
        <color theme="1"/>
        <rFont val="Calibri"/>
        <family val="2"/>
        <scheme val="minor"/>
      </rPr>
      <t xml:space="preserve">
(2017 $000)</t>
    </r>
  </si>
  <si>
    <t>Payne Creek &amp; Balm Solar (2017 $ millions) - Base Fuel</t>
  </si>
  <si>
    <t>Payne Creek &amp; Balm Solar (2017 $ millions) - High Fuel</t>
  </si>
  <si>
    <r>
      <t xml:space="preserve">Delta CPWRR Revenue Requirements - </t>
    </r>
    <r>
      <rPr>
        <b/>
        <sz val="11"/>
        <color theme="1"/>
        <rFont val="Calibri"/>
        <family val="2"/>
        <scheme val="minor"/>
      </rPr>
      <t>Low Fuel Sensitivity</t>
    </r>
    <r>
      <rPr>
        <sz val="11"/>
        <color theme="1"/>
        <rFont val="Calibri"/>
        <family val="2"/>
        <scheme val="minor"/>
      </rPr>
      <t xml:space="preserve">
(2017 $000)</t>
    </r>
  </si>
  <si>
    <t>Payne Creek &amp; Balm Solar (2017 $ millions) - Low Fuel</t>
  </si>
  <si>
    <t>Avoided Fuels</t>
  </si>
  <si>
    <r>
      <t>Avoided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</si>
  <si>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Avoided 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</si>
  <si>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Avoided 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</si>
  <si>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(Tons x1000)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</si>
  <si>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(Tons x1000)</t>
    </r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</si>
  <si>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(Tons x1000)</t>
    </r>
  </si>
  <si>
    <t>N/A</t>
  </si>
  <si>
    <t>Scheduled** Maintenance (MW)</t>
  </si>
  <si>
    <t>Notes:</t>
  </si>
  <si>
    <t>*</t>
  </si>
  <si>
    <t>**</t>
  </si>
  <si>
    <t>Inclues solar capacity unavailable at time of peak.</t>
  </si>
  <si>
    <t xml:space="preserve">Values shown may be affected due to rounding. </t>
  </si>
  <si>
    <t>Firm Capacity* Import (MW)</t>
  </si>
  <si>
    <t>Firm Capacity Export (MW)</t>
  </si>
  <si>
    <t>Total Capacity Available (MW)</t>
  </si>
  <si>
    <t>Includes power purchase agreement (PPA) with Quantum Pasco Power of 121 MW through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</si>
</sst>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3" formatCode="_(* #,##0.00_);_(* \(#,##0.00\);_(* &quot;-&quot;??_);_(@_)"/>
    <numFmt numFmtId="164" formatCode="_(#,##0_);_(\(#,##0\);_(&quot;-&quot;_);_(@_)"/>
    <numFmt numFmtId="165" formatCode="_(* #,##0_);_(* \(#,##0\);_(* &quot;-&quot;??_);_(@_)"/>
    <numFmt numFmtId="166" formatCode="0.0%"/>
    <numFmt numFmtId="167" formatCode="_(* #,##0.0_);_(* \(#,##0.0\);_(* &quot;-&quot;??_);_(@_)"/>
    <numFmt numFmtId="168" formatCode="_(#,##0.0_);_(\(#,##0.0\);_(&quot;-&quot;_);_(@_)"/>
    <numFmt numFmtId="169" formatCode="_(#,##0.000_);_(\(#,##0.000\);_(&quot;-&quot;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1.5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7" fillId="0" borderId="0"/>
    <xf numFmtId="0" fontId="16" fillId="4" borderId="5" applyNumberFormat="0" applyAlignment="0" applyProtection="0"/>
    <xf numFmtId="0" fontId="17" fillId="5" borderId="5" applyNumberFormat="0" applyAlignment="0" applyProtection="0"/>
    <xf numFmtId="0" fontId="3" fillId="0" borderId="0"/>
    <xf numFmtId="0" fontId="18" fillId="0" borderId="0" applyNumberFormat="0" applyFill="0" applyBorder="0" applyAlignment="0" applyProtection="0"/>
  </cellStyleXfs>
  <cellXfs count="86">
    <xf numFmtId="0" fontId="0" fillId="0" borderId="0" xfId="0"/>
    <xf numFmtId="0" fontId="1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5" fontId="4" fillId="0" borderId="0" xfId="1" applyNumberFormat="1" applyFont="1" applyFill="1" applyBorder="1"/>
    <xf numFmtId="165" fontId="4" fillId="0" borderId="0" xfId="1" applyNumberFormat="1" applyFont="1"/>
    <xf numFmtId="0" fontId="0" fillId="0" borderId="0" xfId="0" applyFont="1"/>
    <xf numFmtId="0" fontId="1" fillId="0" borderId="0" xfId="0" applyFont="1" applyAlignment="1">
      <alignment horizontal="center"/>
    </xf>
    <xf numFmtId="10" fontId="0" fillId="0" borderId="0" xfId="2" applyNumberFormat="1" applyFont="1"/>
    <xf numFmtId="167" fontId="0" fillId="0" borderId="0" xfId="0" applyNumberFormat="1"/>
    <xf numFmtId="0" fontId="0" fillId="0" borderId="1" xfId="0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3" fillId="0" borderId="0" xfId="0" applyFont="1"/>
    <xf numFmtId="164" fontId="3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4" fillId="0" borderId="0" xfId="0" applyFont="1" applyBorder="1" applyAlignment="1"/>
    <xf numFmtId="166" fontId="12" fillId="0" borderId="1" xfId="4" applyNumberFormat="1" applyFont="1" applyBorder="1" applyAlignment="1">
      <alignment horizontal="center" vertical="center"/>
    </xf>
    <xf numFmtId="166" fontId="11" fillId="0" borderId="1" xfId="4" applyNumberFormat="1" applyFont="1" applyBorder="1" applyAlignment="1">
      <alignment horizontal="center" vertical="center"/>
    </xf>
    <xf numFmtId="0" fontId="13" fillId="0" borderId="0" xfId="0" applyFont="1" applyBorder="1" applyAlignment="1"/>
    <xf numFmtId="168" fontId="3" fillId="0" borderId="1" xfId="0" applyNumberFormat="1" applyFont="1" applyBorder="1" applyAlignment="1">
      <alignment horizontal="center"/>
    </xf>
    <xf numFmtId="164" fontId="0" fillId="0" borderId="0" xfId="0" applyNumberFormat="1" applyAlignment="1">
      <alignment horizontal="right"/>
    </xf>
    <xf numFmtId="43" fontId="0" fillId="0" borderId="0" xfId="0" applyNumberFormat="1"/>
    <xf numFmtId="164" fontId="0" fillId="0" borderId="6" xfId="0" applyNumberFormat="1" applyBorder="1" applyAlignment="1">
      <alignment horizontal="right"/>
    </xf>
    <xf numFmtId="164" fontId="0" fillId="0" borderId="6" xfId="0" applyNumberFormat="1" applyBorder="1" applyAlignment="1">
      <alignment horizontal="center"/>
    </xf>
    <xf numFmtId="0" fontId="16" fillId="4" borderId="5" xfId="5"/>
    <xf numFmtId="164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right"/>
    </xf>
    <xf numFmtId="164" fontId="17" fillId="5" borderId="5" xfId="6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6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right"/>
    </xf>
    <xf numFmtId="0" fontId="8" fillId="3" borderId="4" xfId="3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6" xfId="0" applyBorder="1" applyAlignment="1">
      <alignment horizontal="right"/>
    </xf>
    <xf numFmtId="41" fontId="0" fillId="0" borderId="0" xfId="0" applyNumberFormat="1"/>
    <xf numFmtId="164" fontId="10" fillId="0" borderId="0" xfId="0" applyNumberFormat="1" applyFont="1" applyAlignment="1">
      <alignment horizontal="center"/>
    </xf>
    <xf numFmtId="164" fontId="17" fillId="5" borderId="5" xfId="6" applyNumberFormat="1"/>
    <xf numFmtId="0" fontId="1" fillId="0" borderId="0" xfId="0" applyFont="1" applyAlignment="1">
      <alignment horizontal="right"/>
    </xf>
    <xf numFmtId="168" fontId="17" fillId="5" borderId="5" xfId="6" applyNumberFormat="1"/>
    <xf numFmtId="168" fontId="0" fillId="0" borderId="0" xfId="0" applyNumberFormat="1" applyAlignment="1">
      <alignment horizontal="center"/>
    </xf>
    <xf numFmtId="168" fontId="10" fillId="0" borderId="0" xfId="0" applyNumberFormat="1" applyFont="1" applyAlignment="1">
      <alignment horizontal="center"/>
    </xf>
    <xf numFmtId="168" fontId="0" fillId="0" borderId="6" xfId="0" applyNumberFormat="1" applyBorder="1" applyAlignment="1">
      <alignment horizontal="center"/>
    </xf>
    <xf numFmtId="2" fontId="16" fillId="4" borderId="5" xfId="5" applyNumberFormat="1"/>
    <xf numFmtId="169" fontId="0" fillId="0" borderId="0" xfId="0" applyNumberFormat="1" applyAlignment="1">
      <alignment horizontal="center"/>
    </xf>
    <xf numFmtId="9" fontId="11" fillId="0" borderId="1" xfId="4" applyNumberFormat="1" applyFont="1" applyBorder="1" applyAlignment="1">
      <alignment horizontal="center" vertical="center"/>
    </xf>
    <xf numFmtId="9" fontId="12" fillId="0" borderId="1" xfId="4" applyNumberFormat="1" applyFont="1" applyBorder="1" applyAlignment="1">
      <alignment horizontal="center" vertical="center"/>
    </xf>
    <xf numFmtId="9" fontId="11" fillId="0" borderId="2" xfId="4" applyNumberFormat="1" applyFont="1" applyBorder="1" applyAlignment="1">
      <alignment horizontal="center" vertical="center"/>
    </xf>
    <xf numFmtId="167" fontId="0" fillId="0" borderId="6" xfId="0" applyNumberFormat="1" applyBorder="1"/>
    <xf numFmtId="0" fontId="3" fillId="0" borderId="1" xfId="7" quotePrefix="1" applyFont="1" applyBorder="1" applyAlignment="1">
      <alignment horizontal="left" wrapText="1"/>
    </xf>
    <xf numFmtId="0" fontId="3" fillId="0" borderId="8" xfId="7" quotePrefix="1" applyFont="1" applyBorder="1" applyAlignment="1">
      <alignment horizontal="center" wrapText="1"/>
    </xf>
    <xf numFmtId="0" fontId="3" fillId="0" borderId="3" xfId="7" applyFont="1" applyBorder="1"/>
    <xf numFmtId="0" fontId="3" fillId="0" borderId="3" xfId="7" quotePrefix="1" applyFont="1" applyBorder="1" applyAlignment="1">
      <alignment horizontal="left"/>
    </xf>
    <xf numFmtId="37" fontId="0" fillId="0" borderId="1" xfId="7" applyNumberFormat="1" applyFont="1" applyBorder="1"/>
    <xf numFmtId="0" fontId="0" fillId="0" borderId="3" xfId="7" quotePrefix="1" applyFont="1" applyBorder="1" applyAlignment="1">
      <alignment horizontal="left"/>
    </xf>
    <xf numFmtId="0" fontId="0" fillId="0" borderId="4" xfId="7" applyFont="1" applyBorder="1"/>
    <xf numFmtId="0" fontId="0" fillId="0" borderId="3" xfId="7" applyFont="1" applyBorder="1"/>
    <xf numFmtId="0" fontId="0" fillId="0" borderId="2" xfId="7" applyFont="1" applyBorder="1"/>
    <xf numFmtId="168" fontId="3" fillId="0" borderId="9" xfId="7" applyNumberFormat="1" applyFont="1" applyBorder="1" applyAlignment="1">
      <alignment horizontal="center"/>
    </xf>
    <xf numFmtId="168" fontId="3" fillId="0" borderId="9" xfId="7" applyNumberFormat="1" applyFont="1" applyFill="1" applyBorder="1" applyAlignment="1">
      <alignment horizontal="center"/>
    </xf>
    <xf numFmtId="168" fontId="3" fillId="0" borderId="8" xfId="7" applyNumberFormat="1" applyFont="1" applyFill="1" applyBorder="1" applyAlignment="1">
      <alignment horizontal="center"/>
    </xf>
    <xf numFmtId="168" fontId="3" fillId="0" borderId="10" xfId="7" applyNumberFormat="1" applyFont="1" applyFill="1" applyBorder="1" applyAlignment="1">
      <alignment horizontal="center"/>
    </xf>
    <xf numFmtId="168" fontId="3" fillId="0" borderId="11" xfId="7" applyNumberFormat="1" applyFont="1" applyFill="1" applyBorder="1" applyAlignment="1">
      <alignment horizontal="center"/>
    </xf>
    <xf numFmtId="0" fontId="1" fillId="0" borderId="0" xfId="7" quotePrefix="1" applyFont="1" applyBorder="1" applyAlignment="1">
      <alignment horizontal="left"/>
    </xf>
    <xf numFmtId="0" fontId="0" fillId="0" borderId="1" xfId="7" quotePrefix="1" applyFont="1" applyBorder="1" applyAlignment="1">
      <alignment horizontal="left" wrapText="1"/>
    </xf>
    <xf numFmtId="0" fontId="18" fillId="0" borderId="0" xfId="8"/>
    <xf numFmtId="1" fontId="16" fillId="4" borderId="5" xfId="5" applyNumberFormat="1"/>
    <xf numFmtId="164" fontId="10" fillId="0" borderId="1" xfId="1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1" fontId="9" fillId="0" borderId="1" xfId="3" applyNumberFormat="1" applyFont="1" applyFill="1" applyBorder="1" applyAlignment="1">
      <alignment horizontal="center" vertical="center" wrapText="1"/>
    </xf>
    <xf numFmtId="0" fontId="8" fillId="3" borderId="7" xfId="3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7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0" borderId="6" xfId="0" applyFont="1" applyBorder="1" applyAlignment="1">
      <alignment horizontal="center"/>
    </xf>
  </cellXfs>
  <cellStyles count="9">
    <cellStyle name="Calculation" xfId="6" builtinId="22"/>
    <cellStyle name="Comma" xfId="1" builtinId="3"/>
    <cellStyle name="Hyperlink" xfId="8" builtinId="8"/>
    <cellStyle name="Input" xfId="5" builtinId="20"/>
    <cellStyle name="Normal" xfId="0" builtinId="0"/>
    <cellStyle name="Normal 12" xfId="4" xr:uid="{C6EEAD26-479E-44C9-848B-7ED29FF659BE}"/>
    <cellStyle name="Normal 4" xfId="7" xr:uid="{77D3AB4F-DC0A-4AA7-9B11-07CE00D4420D}"/>
    <cellStyle name="Normal_Expansion Plans 07057 - All Cases" xfId="3" xr:uid="{C380FB58-D05F-4921-B016-3CAC274F7731}"/>
    <cellStyle name="Percent" xfId="2" builtinId="5"/>
  </cellStyles>
  <dxfs count="10"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2817D-97EC-43A8-9C8B-684234E427AE}">
  <dimension ref="A3:I67"/>
  <sheetViews>
    <sheetView showGridLines="0" tabSelected="1" zoomScale="80" zoomScaleNormal="80" workbookViewId="0">
      <selection activeCell="I10" sqref="I10"/>
    </sheetView>
  </sheetViews>
  <sheetFormatPr defaultRowHeight="15" x14ac:dyDescent="0.25"/>
  <cols>
    <col min="2" max="2" width="11.42578125" customWidth="1"/>
    <col min="3" max="3" width="15.28515625" bestFit="1" customWidth="1"/>
    <col min="5" max="5" width="11.42578125" customWidth="1"/>
    <col min="6" max="6" width="15.28515625" bestFit="1" customWidth="1"/>
    <col min="9" max="9" width="11.28515625" customWidth="1"/>
  </cols>
  <sheetData>
    <row r="3" spans="1:9" ht="33.75" x14ac:dyDescent="0.5">
      <c r="A3" s="1" t="s">
        <v>26</v>
      </c>
      <c r="B3" s="26" t="s">
        <v>17</v>
      </c>
      <c r="C3" s="23"/>
      <c r="E3" s="26" t="s">
        <v>18</v>
      </c>
      <c r="F3" s="23"/>
    </row>
    <row r="4" spans="1:9" ht="15" customHeight="1" x14ac:dyDescent="0.25">
      <c r="B4" s="80" t="s">
        <v>9</v>
      </c>
      <c r="C4" s="41" t="s">
        <v>27</v>
      </c>
      <c r="E4" s="81" t="s">
        <v>9</v>
      </c>
      <c r="F4" s="41" t="s">
        <v>27</v>
      </c>
      <c r="H4" s="81" t="s">
        <v>9</v>
      </c>
      <c r="I4" s="41" t="s">
        <v>98</v>
      </c>
    </row>
    <row r="5" spans="1:9" ht="15.75" customHeight="1" x14ac:dyDescent="0.25">
      <c r="B5" s="80"/>
      <c r="C5" s="42" t="s">
        <v>97</v>
      </c>
      <c r="E5" s="81"/>
      <c r="F5" s="42" t="s">
        <v>97</v>
      </c>
      <c r="H5" s="81"/>
      <c r="I5" s="42" t="s">
        <v>97</v>
      </c>
    </row>
    <row r="6" spans="1:9" ht="15" customHeight="1" x14ac:dyDescent="0.25">
      <c r="B6" s="79">
        <v>2018</v>
      </c>
      <c r="C6" s="57">
        <v>0.2981982569967932</v>
      </c>
      <c r="E6" s="79">
        <v>2018</v>
      </c>
      <c r="F6" s="55">
        <v>0.2981982569967932</v>
      </c>
      <c r="H6" s="79">
        <v>2018</v>
      </c>
      <c r="I6" s="25">
        <f t="shared" ref="I6:I63" si="0">F6-C6</f>
        <v>0</v>
      </c>
    </row>
    <row r="7" spans="1:9" ht="15.75" customHeight="1" x14ac:dyDescent="0.25">
      <c r="B7" s="79"/>
      <c r="C7" s="56">
        <v>0.25862551285202606</v>
      </c>
      <c r="E7" s="79"/>
      <c r="F7" s="56">
        <v>0.25862551285202606</v>
      </c>
      <c r="H7" s="79"/>
      <c r="I7" s="24">
        <f t="shared" si="0"/>
        <v>0</v>
      </c>
    </row>
    <row r="8" spans="1:9" x14ac:dyDescent="0.25">
      <c r="B8" s="79">
        <v>2019</v>
      </c>
      <c r="C8" s="55">
        <v>0.24812576435456965</v>
      </c>
      <c r="E8" s="79">
        <v>2019</v>
      </c>
      <c r="F8" s="55">
        <v>0.24812576435456965</v>
      </c>
      <c r="H8" s="79">
        <v>2019</v>
      </c>
      <c r="I8" s="25">
        <f t="shared" si="0"/>
        <v>0</v>
      </c>
    </row>
    <row r="9" spans="1:9" x14ac:dyDescent="0.25">
      <c r="B9" s="79"/>
      <c r="C9" s="56">
        <v>0.21079942546405667</v>
      </c>
      <c r="E9" s="79"/>
      <c r="F9" s="56">
        <v>0.22966140597568693</v>
      </c>
      <c r="H9" s="79"/>
      <c r="I9" s="24">
        <f t="shared" si="0"/>
        <v>1.8861980511630266E-2</v>
      </c>
    </row>
    <row r="10" spans="1:9" x14ac:dyDescent="0.25">
      <c r="B10" s="79">
        <v>2020</v>
      </c>
      <c r="C10" s="55">
        <v>0.23028617735102289</v>
      </c>
      <c r="E10" s="79">
        <v>2020</v>
      </c>
      <c r="F10" s="55">
        <v>0.23028617735102289</v>
      </c>
      <c r="H10" s="79">
        <v>2020</v>
      </c>
      <c r="I10" s="25">
        <f t="shared" si="0"/>
        <v>0</v>
      </c>
    </row>
    <row r="11" spans="1:9" x14ac:dyDescent="0.25">
      <c r="B11" s="79"/>
      <c r="C11" s="56">
        <v>0.19525813951974011</v>
      </c>
      <c r="E11" s="79"/>
      <c r="F11" s="56">
        <v>0.21387801599131023</v>
      </c>
      <c r="H11" s="79"/>
      <c r="I11" s="24">
        <f t="shared" si="0"/>
        <v>1.8619876471570124E-2</v>
      </c>
    </row>
    <row r="12" spans="1:9" ht="15" customHeight="1" x14ac:dyDescent="0.25">
      <c r="B12" s="79">
        <v>2021</v>
      </c>
      <c r="C12" s="55">
        <v>0.21323258596423089</v>
      </c>
      <c r="E12" s="79">
        <v>2021</v>
      </c>
      <c r="F12" s="55">
        <v>0.21323258596423089</v>
      </c>
      <c r="H12" s="79">
        <v>2021</v>
      </c>
      <c r="I12" s="25">
        <f t="shared" si="0"/>
        <v>0</v>
      </c>
    </row>
    <row r="13" spans="1:9" ht="15.75" customHeight="1" x14ac:dyDescent="0.25">
      <c r="B13" s="79"/>
      <c r="C13" s="56">
        <v>0.23615707996605262</v>
      </c>
      <c r="E13" s="79"/>
      <c r="F13" s="56">
        <v>0.25453647200943019</v>
      </c>
      <c r="H13" s="79"/>
      <c r="I13" s="24">
        <f t="shared" si="0"/>
        <v>1.8379392043377574E-2</v>
      </c>
    </row>
    <row r="14" spans="1:9" x14ac:dyDescent="0.25">
      <c r="B14" s="79">
        <v>2022</v>
      </c>
      <c r="C14" s="55">
        <v>0.25242315413896221</v>
      </c>
      <c r="E14" s="79">
        <v>2022</v>
      </c>
      <c r="F14" s="55">
        <v>0.25242315413896221</v>
      </c>
      <c r="H14" s="79">
        <v>2022</v>
      </c>
      <c r="I14" s="25">
        <f t="shared" si="0"/>
        <v>0</v>
      </c>
    </row>
    <row r="15" spans="1:9" x14ac:dyDescent="0.25">
      <c r="B15" s="79"/>
      <c r="C15" s="56">
        <v>0.21862160672044412</v>
      </c>
      <c r="E15" s="79"/>
      <c r="F15" s="56">
        <v>0.23674027838882208</v>
      </c>
      <c r="H15" s="79"/>
      <c r="I15" s="24">
        <f t="shared" si="0"/>
        <v>1.8118671668377967E-2</v>
      </c>
    </row>
    <row r="16" spans="1:9" x14ac:dyDescent="0.25">
      <c r="B16" s="79">
        <v>2023</v>
      </c>
      <c r="C16" s="55">
        <v>0.23441737929934656</v>
      </c>
      <c r="E16" s="79">
        <v>2023</v>
      </c>
      <c r="F16" s="55">
        <v>0.23441737929934656</v>
      </c>
      <c r="H16" s="79">
        <v>2023</v>
      </c>
      <c r="I16" s="25">
        <f t="shared" si="0"/>
        <v>0</v>
      </c>
    </row>
    <row r="17" spans="2:9" x14ac:dyDescent="0.25">
      <c r="B17" s="79"/>
      <c r="C17" s="56">
        <v>0.20243815407286611</v>
      </c>
      <c r="E17" s="79"/>
      <c r="F17" s="56">
        <v>0.2203162074366242</v>
      </c>
      <c r="H17" s="79"/>
      <c r="I17" s="24">
        <f t="shared" si="0"/>
        <v>1.7878053363758084E-2</v>
      </c>
    </row>
    <row r="18" spans="2:9" x14ac:dyDescent="0.25">
      <c r="B18" s="79">
        <v>2024</v>
      </c>
      <c r="C18" s="55">
        <v>0.2171942457231372</v>
      </c>
      <c r="E18" s="79">
        <v>2024</v>
      </c>
      <c r="F18" s="55">
        <v>0.2171942457231372</v>
      </c>
      <c r="H18" s="79">
        <v>2024</v>
      </c>
      <c r="I18" s="25">
        <f t="shared" si="0"/>
        <v>0</v>
      </c>
    </row>
    <row r="19" spans="2:9" x14ac:dyDescent="0.25">
      <c r="B19" s="79"/>
      <c r="C19" s="56">
        <v>0.24046769068770601</v>
      </c>
      <c r="E19" s="79"/>
      <c r="F19" s="56">
        <v>0.20403866931583425</v>
      </c>
      <c r="H19" s="79"/>
      <c r="I19" s="24">
        <f t="shared" si="0"/>
        <v>-3.6429021371871761E-2</v>
      </c>
    </row>
    <row r="20" spans="2:9" ht="15" customHeight="1" x14ac:dyDescent="0.25">
      <c r="B20" s="79">
        <v>2025</v>
      </c>
      <c r="C20" s="55">
        <v>0.25471296564601414</v>
      </c>
      <c r="E20" s="79">
        <v>2025</v>
      </c>
      <c r="F20" s="55">
        <v>0.20071003485951197</v>
      </c>
      <c r="H20" s="79">
        <v>2025</v>
      </c>
      <c r="I20" s="25">
        <f t="shared" si="0"/>
        <v>-5.4002930786502173E-2</v>
      </c>
    </row>
    <row r="21" spans="2:9" ht="15.75" customHeight="1" x14ac:dyDescent="0.25">
      <c r="B21" s="79"/>
      <c r="C21" s="56">
        <v>0.22413915902941647</v>
      </c>
      <c r="E21" s="79"/>
      <c r="F21" s="56">
        <v>0.24154654739717316</v>
      </c>
      <c r="H21" s="79"/>
      <c r="I21" s="24">
        <f t="shared" si="0"/>
        <v>1.7407388367756682E-2</v>
      </c>
    </row>
    <row r="22" spans="2:9" x14ac:dyDescent="0.25">
      <c r="B22" s="79">
        <v>2026</v>
      </c>
      <c r="C22" s="55">
        <v>0.23767820114860636</v>
      </c>
      <c r="E22" s="79">
        <v>2026</v>
      </c>
      <c r="F22" s="55">
        <v>0.23767820114860636</v>
      </c>
      <c r="H22" s="79">
        <v>2026</v>
      </c>
      <c r="I22" s="25">
        <f t="shared" si="0"/>
        <v>0</v>
      </c>
    </row>
    <row r="23" spans="2:9" x14ac:dyDescent="0.25">
      <c r="B23" s="79"/>
      <c r="C23" s="56">
        <v>0.20879016323604813</v>
      </c>
      <c r="E23" s="79"/>
      <c r="F23" s="56">
        <v>0.22597928725954342</v>
      </c>
      <c r="H23" s="79"/>
      <c r="I23" s="24">
        <f t="shared" si="0"/>
        <v>1.7189124023495289E-2</v>
      </c>
    </row>
    <row r="24" spans="2:9" x14ac:dyDescent="0.25">
      <c r="B24" s="79">
        <v>2027</v>
      </c>
      <c r="C24" s="55">
        <v>0.22109979005306321</v>
      </c>
      <c r="E24" s="79">
        <v>2027</v>
      </c>
      <c r="F24" s="55">
        <v>0.22109979005306321</v>
      </c>
      <c r="H24" s="79">
        <v>2027</v>
      </c>
      <c r="I24" s="25">
        <f t="shared" si="0"/>
        <v>0</v>
      </c>
    </row>
    <row r="25" spans="2:9" x14ac:dyDescent="0.25">
      <c r="B25" s="79"/>
      <c r="C25" s="56">
        <v>0.24500912992689261</v>
      </c>
      <c r="E25" s="79"/>
      <c r="F25" s="56">
        <v>0.20997383241004039</v>
      </c>
      <c r="H25" s="79"/>
      <c r="I25" s="24">
        <f t="shared" si="0"/>
        <v>-3.5035297516852221E-2</v>
      </c>
    </row>
    <row r="26" spans="2:9" ht="15" customHeight="1" x14ac:dyDescent="0.25">
      <c r="B26" s="79">
        <v>2028</v>
      </c>
      <c r="C26" s="55">
        <v>0.25682118064661946</v>
      </c>
      <c r="E26" s="79">
        <v>2028</v>
      </c>
      <c r="F26" s="55">
        <v>0.20495963650668447</v>
      </c>
      <c r="H26" s="79">
        <v>2028</v>
      </c>
      <c r="I26" s="25">
        <f t="shared" si="0"/>
        <v>-5.186154413993499E-2</v>
      </c>
    </row>
    <row r="27" spans="2:9" ht="15.75" customHeight="1" x14ac:dyDescent="0.25">
      <c r="B27" s="79"/>
      <c r="C27" s="56">
        <v>0.22896469979772277</v>
      </c>
      <c r="E27" s="79"/>
      <c r="F27" s="56">
        <v>0.24571079140844723</v>
      </c>
      <c r="H27" s="79"/>
      <c r="I27" s="24">
        <f t="shared" si="0"/>
        <v>1.6746091610724462E-2</v>
      </c>
    </row>
    <row r="28" spans="2:9" x14ac:dyDescent="0.25">
      <c r="B28" s="79">
        <v>2029</v>
      </c>
      <c r="C28" s="55">
        <v>0.24042558418942586</v>
      </c>
      <c r="E28" s="79">
        <v>2029</v>
      </c>
      <c r="F28" s="55">
        <v>0.24042558418942586</v>
      </c>
      <c r="H28" s="79">
        <v>2029</v>
      </c>
      <c r="I28" s="25">
        <f t="shared" si="0"/>
        <v>0</v>
      </c>
    </row>
    <row r="29" spans="2:9" x14ac:dyDescent="0.25">
      <c r="B29" s="79"/>
      <c r="C29" s="56">
        <v>0.21332853740011259</v>
      </c>
      <c r="E29" s="79"/>
      <c r="F29" s="56">
        <v>0.22986156788060796</v>
      </c>
      <c r="H29" s="79"/>
      <c r="I29" s="24">
        <f t="shared" si="0"/>
        <v>1.653303048049537E-2</v>
      </c>
    </row>
    <row r="30" spans="2:9" x14ac:dyDescent="0.25">
      <c r="B30" s="79">
        <v>2030</v>
      </c>
      <c r="C30" s="55">
        <v>0.22470512800276016</v>
      </c>
      <c r="E30" s="79">
        <v>2030</v>
      </c>
      <c r="F30" s="55">
        <v>0.22470512800276016</v>
      </c>
      <c r="H30" s="79">
        <v>2030</v>
      </c>
      <c r="I30" s="25">
        <f t="shared" si="0"/>
        <v>0</v>
      </c>
    </row>
    <row r="31" spans="2:9" x14ac:dyDescent="0.25">
      <c r="B31" s="79"/>
      <c r="C31" s="56">
        <v>0.19965606143636205</v>
      </c>
      <c r="E31" s="79"/>
      <c r="F31" s="56">
        <v>0.21600278832728154</v>
      </c>
      <c r="H31" s="79"/>
      <c r="I31" s="24">
        <f t="shared" si="0"/>
        <v>1.6346726890919483E-2</v>
      </c>
    </row>
    <row r="32" spans="2:9" x14ac:dyDescent="0.25">
      <c r="B32" s="79">
        <v>2031</v>
      </c>
      <c r="C32" s="55">
        <v>0.21110709259061203</v>
      </c>
      <c r="E32" s="79">
        <v>2031</v>
      </c>
      <c r="F32" s="55">
        <v>0.21110709259061203</v>
      </c>
      <c r="H32" s="79">
        <v>2031</v>
      </c>
      <c r="I32" s="25">
        <f t="shared" si="0"/>
        <v>0</v>
      </c>
    </row>
    <row r="33" spans="2:9" x14ac:dyDescent="0.25">
      <c r="B33" s="79"/>
      <c r="C33" s="56">
        <v>0.23637003657499481</v>
      </c>
      <c r="E33" s="79"/>
      <c r="F33" s="56">
        <v>0.2029727453564715</v>
      </c>
      <c r="H33" s="79"/>
      <c r="I33" s="24">
        <f t="shared" si="0"/>
        <v>-3.3397291218523306E-2</v>
      </c>
    </row>
    <row r="34" spans="2:9" ht="15" customHeight="1" x14ac:dyDescent="0.25">
      <c r="B34" s="79">
        <v>2032</v>
      </c>
      <c r="C34" s="55">
        <v>0.24748608763497165</v>
      </c>
      <c r="E34" s="79">
        <v>2032</v>
      </c>
      <c r="F34" s="55">
        <v>0.19804969363933173</v>
      </c>
      <c r="H34" s="79">
        <v>2032</v>
      </c>
      <c r="I34" s="25">
        <f t="shared" si="0"/>
        <v>-4.9436393995639927E-2</v>
      </c>
    </row>
    <row r="35" spans="2:9" ht="15.75" customHeight="1" x14ac:dyDescent="0.25">
      <c r="B35" s="79"/>
      <c r="C35" s="56">
        <v>0.22326220552756926</v>
      </c>
      <c r="E35" s="79"/>
      <c r="F35" s="56">
        <v>0.23926232076028622</v>
      </c>
      <c r="H35" s="79"/>
      <c r="I35" s="24">
        <f t="shared" si="0"/>
        <v>1.6000115232716966E-2</v>
      </c>
    </row>
    <row r="36" spans="2:9" x14ac:dyDescent="0.25">
      <c r="B36" s="79">
        <v>2033</v>
      </c>
      <c r="C36" s="55">
        <v>0.23393330099080284</v>
      </c>
      <c r="E36" s="79">
        <v>2033</v>
      </c>
      <c r="F36" s="55">
        <v>0.23393330099080284</v>
      </c>
      <c r="H36" s="79">
        <v>2033</v>
      </c>
      <c r="I36" s="25">
        <f t="shared" si="0"/>
        <v>0</v>
      </c>
    </row>
    <row r="37" spans="2:9" x14ac:dyDescent="0.25">
      <c r="B37" s="79"/>
      <c r="C37" s="56">
        <v>0.21017327379851963</v>
      </c>
      <c r="E37" s="79"/>
      <c r="F37" s="56">
        <v>0.22600218745647069</v>
      </c>
      <c r="H37" s="79"/>
      <c r="I37" s="24">
        <f t="shared" si="0"/>
        <v>1.5828913657951055E-2</v>
      </c>
    </row>
    <row r="38" spans="2:9" x14ac:dyDescent="0.25">
      <c r="B38" s="79">
        <v>2034</v>
      </c>
      <c r="C38" s="55">
        <v>0.2206718265806478</v>
      </c>
      <c r="E38" s="79">
        <v>2034</v>
      </c>
      <c r="F38" s="55">
        <v>0.2206718265806478</v>
      </c>
      <c r="H38" s="79">
        <v>2034</v>
      </c>
      <c r="I38" s="25">
        <f t="shared" si="0"/>
        <v>0</v>
      </c>
    </row>
    <row r="39" spans="2:9" x14ac:dyDescent="0.25">
      <c r="B39" s="79"/>
      <c r="C39" s="56">
        <v>0.24510572677083214</v>
      </c>
      <c r="E39" s="79"/>
      <c r="F39" s="56">
        <v>0.21276891915118262</v>
      </c>
      <c r="H39" s="79"/>
      <c r="I39" s="24">
        <f t="shared" si="0"/>
        <v>-3.2336807619649521E-2</v>
      </c>
    </row>
    <row r="40" spans="2:9" ht="15" customHeight="1" x14ac:dyDescent="0.25">
      <c r="B40" s="79">
        <v>2035</v>
      </c>
      <c r="C40" s="55">
        <v>0.25481552234238353</v>
      </c>
      <c r="E40" s="79">
        <v>2035</v>
      </c>
      <c r="F40" s="55">
        <v>0.20698417125317395</v>
      </c>
      <c r="H40" s="79">
        <v>2035</v>
      </c>
      <c r="I40" s="25">
        <f t="shared" si="0"/>
        <v>-4.7831351089209578E-2</v>
      </c>
    </row>
    <row r="41" spans="2:9" ht="15.75" customHeight="1" x14ac:dyDescent="0.25">
      <c r="B41" s="79"/>
      <c r="C41" s="56">
        <v>0.23155474785817251</v>
      </c>
      <c r="E41" s="79"/>
      <c r="F41" s="56">
        <v>0.1995698745271019</v>
      </c>
      <c r="H41" s="79"/>
      <c r="I41" s="24">
        <f t="shared" si="0"/>
        <v>-3.1984873331070612E-2</v>
      </c>
    </row>
    <row r="42" spans="2:9" ht="15" customHeight="1" x14ac:dyDescent="0.25">
      <c r="B42" s="79">
        <v>2036</v>
      </c>
      <c r="C42" s="55">
        <v>0.26312366141218813</v>
      </c>
      <c r="E42" s="79">
        <v>2036</v>
      </c>
      <c r="F42" s="55">
        <v>0.21579526009441261</v>
      </c>
      <c r="H42" s="79">
        <v>2036</v>
      </c>
      <c r="I42" s="25">
        <f t="shared" si="0"/>
        <v>-4.732840131777552E-2</v>
      </c>
    </row>
    <row r="43" spans="2:9" ht="15.75" customHeight="1" x14ac:dyDescent="0.25">
      <c r="B43" s="79"/>
      <c r="C43" s="56">
        <v>0.23799333817263063</v>
      </c>
      <c r="E43" s="79"/>
      <c r="F43" s="56">
        <v>0.20633985564229393</v>
      </c>
      <c r="H43" s="79"/>
      <c r="I43" s="24">
        <f t="shared" si="0"/>
        <v>-3.1653482530336702E-2</v>
      </c>
    </row>
    <row r="44" spans="2:9" ht="15" customHeight="1" x14ac:dyDescent="0.25">
      <c r="B44" s="79">
        <v>2037</v>
      </c>
      <c r="C44" s="55">
        <v>0.22057258544197716</v>
      </c>
      <c r="E44" s="79">
        <v>2037</v>
      </c>
      <c r="F44" s="55">
        <v>0.22057258544197716</v>
      </c>
      <c r="H44" s="79">
        <v>2037</v>
      </c>
      <c r="I44" s="25">
        <f t="shared" si="0"/>
        <v>0</v>
      </c>
    </row>
    <row r="45" spans="2:9" ht="15.75" customHeight="1" x14ac:dyDescent="0.25">
      <c r="B45" s="79"/>
      <c r="C45" s="56">
        <v>0.29099830341777327</v>
      </c>
      <c r="E45" s="79"/>
      <c r="F45" s="56">
        <v>0.20824530775061831</v>
      </c>
      <c r="H45" s="79"/>
      <c r="I45" s="24">
        <f t="shared" si="0"/>
        <v>-8.2752995667154966E-2</v>
      </c>
    </row>
    <row r="46" spans="2:9" ht="15" customHeight="1" x14ac:dyDescent="0.25">
      <c r="B46" s="79">
        <v>2038</v>
      </c>
      <c r="C46" s="55">
        <v>0.31847371420627513</v>
      </c>
      <c r="E46" s="79">
        <v>2038</v>
      </c>
      <c r="F46" s="55">
        <v>0.22057258544197716</v>
      </c>
      <c r="H46" s="79">
        <v>2038</v>
      </c>
      <c r="I46" s="25">
        <f t="shared" si="0"/>
        <v>-9.7901128764297962E-2</v>
      </c>
    </row>
    <row r="47" spans="2:9" ht="15.75" customHeight="1" x14ac:dyDescent="0.25">
      <c r="B47" s="79"/>
      <c r="C47" s="56">
        <v>0.2121166838796158</v>
      </c>
      <c r="E47" s="79"/>
      <c r="F47" s="56">
        <v>0.22744386462226487</v>
      </c>
      <c r="H47" s="79"/>
      <c r="I47" s="24">
        <f t="shared" si="0"/>
        <v>1.5327180742649077E-2</v>
      </c>
    </row>
    <row r="48" spans="2:9" x14ac:dyDescent="0.25">
      <c r="B48" s="79">
        <v>2039</v>
      </c>
      <c r="C48" s="55">
        <v>0.24207519144157821</v>
      </c>
      <c r="E48" s="79">
        <v>2039</v>
      </c>
      <c r="F48" s="55">
        <v>0.24207519144157821</v>
      </c>
      <c r="H48" s="79">
        <v>2039</v>
      </c>
      <c r="I48" s="25">
        <f t="shared" si="0"/>
        <v>0</v>
      </c>
    </row>
    <row r="49" spans="2:9" x14ac:dyDescent="0.25">
      <c r="B49" s="79"/>
      <c r="C49" s="56">
        <v>0.2121166838796158</v>
      </c>
      <c r="E49" s="79"/>
      <c r="F49" s="56">
        <v>0.22744386462226487</v>
      </c>
      <c r="H49" s="79"/>
      <c r="I49" s="24">
        <f t="shared" si="0"/>
        <v>1.5327180742649077E-2</v>
      </c>
    </row>
    <row r="50" spans="2:9" x14ac:dyDescent="0.25">
      <c r="B50" s="79">
        <v>2040</v>
      </c>
      <c r="C50" s="55">
        <v>0.24207519144157821</v>
      </c>
      <c r="E50" s="79">
        <v>2040</v>
      </c>
      <c r="F50" s="55">
        <v>0.24207519144157821</v>
      </c>
      <c r="H50" s="79">
        <v>2040</v>
      </c>
      <c r="I50" s="25">
        <f t="shared" si="0"/>
        <v>0</v>
      </c>
    </row>
    <row r="51" spans="2:9" x14ac:dyDescent="0.25">
      <c r="B51" s="79"/>
      <c r="C51" s="56">
        <v>0.2121166838796158</v>
      </c>
      <c r="E51" s="79"/>
      <c r="F51" s="56">
        <v>0.22744386462226487</v>
      </c>
      <c r="H51" s="79"/>
      <c r="I51" s="24">
        <f t="shared" si="0"/>
        <v>1.5327180742649077E-2</v>
      </c>
    </row>
    <row r="52" spans="2:9" ht="15" customHeight="1" x14ac:dyDescent="0.25">
      <c r="B52" s="79">
        <v>2041</v>
      </c>
      <c r="C52" s="55">
        <v>0.24207519144157821</v>
      </c>
      <c r="E52" s="79">
        <v>2041</v>
      </c>
      <c r="F52" s="55">
        <v>0.24207519144157821</v>
      </c>
      <c r="H52" s="79">
        <v>2041</v>
      </c>
      <c r="I52" s="25">
        <f t="shared" si="0"/>
        <v>0</v>
      </c>
    </row>
    <row r="53" spans="2:9" ht="15.75" customHeight="1" x14ac:dyDescent="0.25">
      <c r="B53" s="79"/>
      <c r="C53" s="56">
        <v>0.22926636751650523</v>
      </c>
      <c r="E53" s="79"/>
      <c r="F53" s="56">
        <v>0.2445935482591543</v>
      </c>
      <c r="H53" s="79"/>
      <c r="I53" s="24">
        <f t="shared" si="0"/>
        <v>1.5327180742649077E-2</v>
      </c>
    </row>
    <row r="54" spans="2:9" x14ac:dyDescent="0.25">
      <c r="B54" s="79">
        <v>2042</v>
      </c>
      <c r="C54" s="55">
        <v>0.26261072753276538</v>
      </c>
      <c r="E54" s="79">
        <v>2042</v>
      </c>
      <c r="F54" s="55">
        <v>0.26261072753276538</v>
      </c>
      <c r="H54" s="79">
        <v>2042</v>
      </c>
      <c r="I54" s="25">
        <f t="shared" si="0"/>
        <v>0</v>
      </c>
    </row>
    <row r="55" spans="2:9" x14ac:dyDescent="0.25">
      <c r="B55" s="79"/>
      <c r="C55" s="56">
        <v>0.22926636751650523</v>
      </c>
      <c r="E55" s="79"/>
      <c r="F55" s="56">
        <v>0.2445935482591543</v>
      </c>
      <c r="H55" s="79"/>
      <c r="I55" s="24">
        <f t="shared" si="0"/>
        <v>1.5327180742649077E-2</v>
      </c>
    </row>
    <row r="56" spans="2:9" ht="15" customHeight="1" x14ac:dyDescent="0.25">
      <c r="B56" s="79">
        <v>2043</v>
      </c>
      <c r="C56" s="55">
        <v>0.26261072753276538</v>
      </c>
      <c r="E56" s="79">
        <v>2043</v>
      </c>
      <c r="F56" s="55">
        <v>0.26261072753276538</v>
      </c>
      <c r="H56" s="79">
        <v>2043</v>
      </c>
      <c r="I56" s="25">
        <f t="shared" si="0"/>
        <v>0</v>
      </c>
    </row>
    <row r="57" spans="2:9" ht="15.75" customHeight="1" x14ac:dyDescent="0.25">
      <c r="B57" s="79"/>
      <c r="C57" s="56">
        <v>0.29872317017477895</v>
      </c>
      <c r="E57" s="79"/>
      <c r="F57" s="56">
        <v>0.314050350917428</v>
      </c>
      <c r="H57" s="79"/>
      <c r="I57" s="24">
        <f t="shared" si="0"/>
        <v>1.5327180742649049E-2</v>
      </c>
    </row>
    <row r="58" spans="2:9" ht="15" customHeight="1" x14ac:dyDescent="0.25">
      <c r="B58" s="79">
        <v>2044</v>
      </c>
      <c r="C58" s="55">
        <v>0.22144720346714666</v>
      </c>
      <c r="E58" s="79">
        <v>2044</v>
      </c>
      <c r="F58" s="55">
        <v>0.22144720346714666</v>
      </c>
      <c r="H58" s="79">
        <v>2044</v>
      </c>
      <c r="I58" s="25">
        <f t="shared" si="0"/>
        <v>0</v>
      </c>
    </row>
    <row r="59" spans="2:9" ht="15.75" customHeight="1" x14ac:dyDescent="0.25">
      <c r="B59" s="79"/>
      <c r="C59" s="56">
        <v>0.20646302307562642</v>
      </c>
      <c r="E59" s="79"/>
      <c r="F59" s="56">
        <v>0.22179020381827547</v>
      </c>
      <c r="H59" s="79"/>
      <c r="I59" s="24">
        <f t="shared" si="0"/>
        <v>1.5327180742649049E-2</v>
      </c>
    </row>
    <row r="60" spans="2:9" x14ac:dyDescent="0.25">
      <c r="B60" s="79">
        <v>2045</v>
      </c>
      <c r="C60" s="55">
        <v>0.22144720346714666</v>
      </c>
      <c r="E60" s="79">
        <v>2045</v>
      </c>
      <c r="F60" s="55">
        <v>0.22144720346714666</v>
      </c>
      <c r="H60" s="79">
        <v>2045</v>
      </c>
      <c r="I60" s="25">
        <f t="shared" si="0"/>
        <v>0</v>
      </c>
    </row>
    <row r="61" spans="2:9" x14ac:dyDescent="0.25">
      <c r="B61" s="79"/>
      <c r="C61" s="56">
        <v>0.20646302307562642</v>
      </c>
      <c r="E61" s="79"/>
      <c r="F61" s="56">
        <v>0.22179020381827547</v>
      </c>
      <c r="H61" s="79"/>
      <c r="I61" s="24">
        <f t="shared" si="0"/>
        <v>1.5327180742649049E-2</v>
      </c>
    </row>
    <row r="62" spans="2:9" x14ac:dyDescent="0.25">
      <c r="B62" s="79">
        <v>2046</v>
      </c>
      <c r="C62" s="55">
        <v>0.22144720346714666</v>
      </c>
      <c r="E62" s="79">
        <v>2046</v>
      </c>
      <c r="F62" s="55">
        <v>0.22144720346714666</v>
      </c>
      <c r="H62" s="79">
        <v>2046</v>
      </c>
      <c r="I62" s="25">
        <f t="shared" si="0"/>
        <v>0</v>
      </c>
    </row>
    <row r="63" spans="2:9" x14ac:dyDescent="0.25">
      <c r="B63" s="79"/>
      <c r="C63" s="56">
        <v>0.20646302307562642</v>
      </c>
      <c r="E63" s="79"/>
      <c r="F63" s="56">
        <v>0.22179020381827547</v>
      </c>
      <c r="H63" s="79"/>
      <c r="I63" s="24">
        <f t="shared" si="0"/>
        <v>1.5327180742649049E-2</v>
      </c>
    </row>
    <row r="64" spans="2:9" x14ac:dyDescent="0.25">
      <c r="B64" s="79">
        <v>2047</v>
      </c>
      <c r="C64" s="55">
        <v>0.22144720346714666</v>
      </c>
      <c r="E64" s="79">
        <v>2047</v>
      </c>
      <c r="F64" s="55">
        <v>0.22144720346714666</v>
      </c>
      <c r="H64" s="79">
        <v>2047</v>
      </c>
      <c r="I64" s="25">
        <f t="shared" ref="I64:I67" si="1">F64-C64</f>
        <v>0</v>
      </c>
    </row>
    <row r="65" spans="2:9" x14ac:dyDescent="0.25">
      <c r="B65" s="79"/>
      <c r="C65" s="56">
        <v>0.20646302307562642</v>
      </c>
      <c r="E65" s="79"/>
      <c r="F65" s="56">
        <v>0.22179020381827547</v>
      </c>
      <c r="H65" s="79"/>
      <c r="I65" s="24">
        <f t="shared" si="1"/>
        <v>1.5327180742649049E-2</v>
      </c>
    </row>
    <row r="66" spans="2:9" x14ac:dyDescent="0.25">
      <c r="B66" s="79">
        <v>2048</v>
      </c>
      <c r="C66" s="55">
        <v>0.22144720346714666</v>
      </c>
      <c r="E66" s="79">
        <v>2048</v>
      </c>
      <c r="F66" s="55">
        <v>0.22144720346714666</v>
      </c>
      <c r="H66" s="79">
        <v>2048</v>
      </c>
      <c r="I66" s="25">
        <f t="shared" si="1"/>
        <v>0</v>
      </c>
    </row>
    <row r="67" spans="2:9" x14ac:dyDescent="0.25">
      <c r="B67" s="79"/>
      <c r="C67" s="56">
        <v>0.20646302307562642</v>
      </c>
      <c r="E67" s="79"/>
      <c r="F67" s="56">
        <v>0.22179020381827547</v>
      </c>
      <c r="H67" s="79"/>
      <c r="I67" s="24">
        <f t="shared" si="1"/>
        <v>1.5327180742649049E-2</v>
      </c>
    </row>
  </sheetData>
  <mergeCells count="96">
    <mergeCell ref="B66:B67"/>
    <mergeCell ref="E66:E67"/>
    <mergeCell ref="H66:H67"/>
    <mergeCell ref="H44:H45"/>
    <mergeCell ref="H46:H47"/>
    <mergeCell ref="H48:H49"/>
    <mergeCell ref="B64:B65"/>
    <mergeCell ref="E64:E65"/>
    <mergeCell ref="H64:H65"/>
    <mergeCell ref="H62:H63"/>
    <mergeCell ref="H50:H51"/>
    <mergeCell ref="H52:H53"/>
    <mergeCell ref="H54:H55"/>
    <mergeCell ref="H56:H57"/>
    <mergeCell ref="H58:H59"/>
    <mergeCell ref="H60:H61"/>
    <mergeCell ref="H4:H5"/>
    <mergeCell ref="H6:H7"/>
    <mergeCell ref="H8:H9"/>
    <mergeCell ref="H10:H11"/>
    <mergeCell ref="H12:H13"/>
    <mergeCell ref="H18:H19"/>
    <mergeCell ref="H20:H21"/>
    <mergeCell ref="H22:H23"/>
    <mergeCell ref="H24:H25"/>
    <mergeCell ref="H14:H15"/>
    <mergeCell ref="H16:H17"/>
    <mergeCell ref="H26:H27"/>
    <mergeCell ref="H28:H29"/>
    <mergeCell ref="H30:H31"/>
    <mergeCell ref="H32:H33"/>
    <mergeCell ref="H42:H43"/>
    <mergeCell ref="H38:H39"/>
    <mergeCell ref="H40:H41"/>
    <mergeCell ref="H34:H35"/>
    <mergeCell ref="H36:H37"/>
    <mergeCell ref="B62:B63"/>
    <mergeCell ref="E62:E63"/>
    <mergeCell ref="B60:B61"/>
    <mergeCell ref="E60:E61"/>
    <mergeCell ref="B58:B59"/>
    <mergeCell ref="E58:E59"/>
    <mergeCell ref="B56:B57"/>
    <mergeCell ref="E56:E57"/>
    <mergeCell ref="B54:B55"/>
    <mergeCell ref="E54:E55"/>
    <mergeCell ref="B52:B53"/>
    <mergeCell ref="E52:E53"/>
    <mergeCell ref="B50:B51"/>
    <mergeCell ref="E50:E51"/>
    <mergeCell ref="B48:B49"/>
    <mergeCell ref="E48:E49"/>
    <mergeCell ref="B46:B47"/>
    <mergeCell ref="E46:E47"/>
    <mergeCell ref="B44:B45"/>
    <mergeCell ref="E44:E45"/>
    <mergeCell ref="B42:B43"/>
    <mergeCell ref="E42:E43"/>
    <mergeCell ref="B40:B41"/>
    <mergeCell ref="E40:E41"/>
    <mergeCell ref="B38:B39"/>
    <mergeCell ref="E38:E39"/>
    <mergeCell ref="B36:B37"/>
    <mergeCell ref="E36:E37"/>
    <mergeCell ref="B34:B35"/>
    <mergeCell ref="E34:E35"/>
    <mergeCell ref="B32:B33"/>
    <mergeCell ref="E32:E33"/>
    <mergeCell ref="B30:B31"/>
    <mergeCell ref="E30:E31"/>
    <mergeCell ref="B28:B29"/>
    <mergeCell ref="E28:E29"/>
    <mergeCell ref="B26:B27"/>
    <mergeCell ref="E26:E27"/>
    <mergeCell ref="B24:B25"/>
    <mergeCell ref="E24:E25"/>
    <mergeCell ref="B22:B23"/>
    <mergeCell ref="E22:E23"/>
    <mergeCell ref="B20:B21"/>
    <mergeCell ref="E20:E21"/>
    <mergeCell ref="B18:B19"/>
    <mergeCell ref="E18:E19"/>
    <mergeCell ref="B16:B17"/>
    <mergeCell ref="E16:E17"/>
    <mergeCell ref="B14:B15"/>
    <mergeCell ref="E14:E15"/>
    <mergeCell ref="B12:B13"/>
    <mergeCell ref="E12:E13"/>
    <mergeCell ref="B10:B11"/>
    <mergeCell ref="E10:E11"/>
    <mergeCell ref="B8:B9"/>
    <mergeCell ref="E8:E9"/>
    <mergeCell ref="B6:B7"/>
    <mergeCell ref="E6:E7"/>
    <mergeCell ref="B4:B5"/>
    <mergeCell ref="E4:E5"/>
  </mergeCells>
  <conditionalFormatting sqref="B5">
    <cfRule type="cellIs" dxfId="9" priority="107" operator="lessThan">
      <formula>0</formula>
    </cfRule>
  </conditionalFormatting>
  <conditionalFormatting sqref="B6:B67">
    <cfRule type="cellIs" dxfId="8" priority="104" operator="lessThan">
      <formula>0</formula>
    </cfRule>
  </conditionalFormatting>
  <conditionalFormatting sqref="I5">
    <cfRule type="cellIs" dxfId="7" priority="8" operator="lessThan">
      <formula>0</formula>
    </cfRule>
  </conditionalFormatting>
  <conditionalFormatting sqref="E5">
    <cfRule type="cellIs" dxfId="6" priority="12" operator="lessThan">
      <formula>0</formula>
    </cfRule>
  </conditionalFormatting>
  <conditionalFormatting sqref="E6:E67">
    <cfRule type="cellIs" dxfId="5" priority="11" operator="lessThan">
      <formula>0</formula>
    </cfRule>
  </conditionalFormatting>
  <conditionalFormatting sqref="H6:H67">
    <cfRule type="cellIs" dxfId="4" priority="5" operator="lessThan">
      <formula>0</formula>
    </cfRule>
  </conditionalFormatting>
  <conditionalFormatting sqref="I4">
    <cfRule type="cellIs" dxfId="3" priority="7" operator="lessThan">
      <formula>0</formula>
    </cfRule>
  </conditionalFormatting>
  <conditionalFormatting sqref="H5">
    <cfRule type="cellIs" dxfId="2" priority="6" operator="lessThan">
      <formula>0</formula>
    </cfRule>
  </conditionalFormatting>
  <conditionalFormatting sqref="C5">
    <cfRule type="cellIs" dxfId="1" priority="3" operator="lessThan">
      <formula>0</formula>
    </cfRule>
  </conditionalFormatting>
  <conditionalFormatting sqref="F5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FD512-59F6-43B8-A6F2-AABE7AD96509}">
  <dimension ref="A3:R35"/>
  <sheetViews>
    <sheetView showGridLines="0" topLeftCell="A31" zoomScale="80" zoomScaleNormal="80" workbookViewId="0">
      <selection activeCell="E7" sqref="E7"/>
    </sheetView>
  </sheetViews>
  <sheetFormatPr defaultRowHeight="15" x14ac:dyDescent="0.25"/>
  <cols>
    <col min="2" max="2" width="10.140625" customWidth="1"/>
    <col min="3" max="3" width="17.28515625" customWidth="1"/>
    <col min="4" max="4" width="19.42578125" bestFit="1" customWidth="1"/>
    <col min="5" max="5" width="12.85546875" bestFit="1" customWidth="1"/>
    <col min="6" max="6" width="8.5703125" bestFit="1" customWidth="1"/>
    <col min="7" max="7" width="10.140625" customWidth="1"/>
    <col min="8" max="8" width="17.28515625" customWidth="1"/>
    <col min="9" max="9" width="19.42578125" bestFit="1" customWidth="1"/>
    <col min="10" max="10" width="12.85546875" bestFit="1" customWidth="1"/>
    <col min="11" max="11" width="8.5703125" bestFit="1" customWidth="1"/>
    <col min="12" max="12" width="10.140625" customWidth="1"/>
    <col min="13" max="13" width="17.28515625" customWidth="1"/>
    <col min="14" max="14" width="19.42578125" bestFit="1" customWidth="1"/>
    <col min="15" max="15" width="12.85546875" bestFit="1" customWidth="1"/>
    <col min="16" max="16" width="8.5703125" bestFit="1" customWidth="1"/>
  </cols>
  <sheetData>
    <row r="3" spans="1:18" ht="18" x14ac:dyDescent="0.35">
      <c r="C3" s="85" t="s">
        <v>130</v>
      </c>
      <c r="D3" s="85"/>
      <c r="E3" s="85"/>
      <c r="H3" s="85" t="s">
        <v>129</v>
      </c>
      <c r="I3" s="85"/>
      <c r="J3" s="85"/>
      <c r="M3" s="85" t="s">
        <v>128</v>
      </c>
      <c r="N3" s="85"/>
      <c r="O3" s="85"/>
    </row>
    <row r="4" spans="1:18" ht="61.5" customHeight="1" x14ac:dyDescent="0.25">
      <c r="A4" s="1" t="s">
        <v>19</v>
      </c>
      <c r="B4" s="22" t="s">
        <v>34</v>
      </c>
      <c r="C4" s="22" t="s">
        <v>32</v>
      </c>
      <c r="D4" s="22" t="s">
        <v>33</v>
      </c>
      <c r="E4" s="22" t="s">
        <v>125</v>
      </c>
      <c r="G4" s="22" t="s">
        <v>34</v>
      </c>
      <c r="H4" s="22" t="s">
        <v>32</v>
      </c>
      <c r="I4" s="22" t="s">
        <v>33</v>
      </c>
      <c r="J4" s="22" t="s">
        <v>126</v>
      </c>
      <c r="L4" s="22" t="s">
        <v>34</v>
      </c>
      <c r="M4" s="22" t="s">
        <v>32</v>
      </c>
      <c r="N4" s="22" t="s">
        <v>33</v>
      </c>
      <c r="O4" s="22" t="s">
        <v>127</v>
      </c>
    </row>
    <row r="5" spans="1:18" x14ac:dyDescent="0.25">
      <c r="B5" s="12">
        <v>2018</v>
      </c>
      <c r="C5" s="16">
        <v>12593.36</v>
      </c>
      <c r="D5" s="16">
        <v>12468.35</v>
      </c>
      <c r="E5" s="16">
        <f t="shared" ref="E5:E33" si="0">D5-C5</f>
        <v>-125.01000000000022</v>
      </c>
      <c r="G5" s="12">
        <v>2018</v>
      </c>
      <c r="H5" s="27">
        <v>27.695162499999999</v>
      </c>
      <c r="I5" s="27">
        <v>27.692106500000001</v>
      </c>
      <c r="J5" s="27">
        <f t="shared" ref="J5:J33" si="1">I5-H5</f>
        <v>-3.0559999999972831E-3</v>
      </c>
      <c r="L5" s="12">
        <v>2018</v>
      </c>
      <c r="M5" s="27">
        <v>110.9939</v>
      </c>
      <c r="N5" s="27">
        <v>111.06326</v>
      </c>
      <c r="O5" s="27">
        <f t="shared" ref="O5:O33" si="2">N5-M5</f>
        <v>6.9360000000003197E-2</v>
      </c>
    </row>
    <row r="6" spans="1:18" x14ac:dyDescent="0.25">
      <c r="B6" s="12">
        <f t="shared" ref="B6:B35" si="3">B5+1</f>
        <v>2019</v>
      </c>
      <c r="C6" s="16">
        <v>13353.97</v>
      </c>
      <c r="D6" s="16">
        <v>13061.370000000003</v>
      </c>
      <c r="E6" s="16">
        <f t="shared" si="0"/>
        <v>-292.59999999999673</v>
      </c>
      <c r="G6" s="12">
        <f t="shared" ref="G6:G35" si="4">G5+1</f>
        <v>2019</v>
      </c>
      <c r="H6" s="27">
        <v>32.197230500000003</v>
      </c>
      <c r="I6" s="27">
        <v>31.586407500000004</v>
      </c>
      <c r="J6" s="27">
        <f t="shared" si="1"/>
        <v>-0.61082299999999989</v>
      </c>
      <c r="L6" s="12">
        <f t="shared" ref="L6:L35" si="5">L5+1</f>
        <v>2019</v>
      </c>
      <c r="M6" s="27">
        <v>135.95822000000001</v>
      </c>
      <c r="N6" s="27">
        <v>133.14564000000001</v>
      </c>
      <c r="O6" s="27">
        <f t="shared" si="2"/>
        <v>-2.812579999999997</v>
      </c>
      <c r="Q6" s="45"/>
      <c r="R6" s="45"/>
    </row>
    <row r="7" spans="1:18" x14ac:dyDescent="0.25">
      <c r="B7" s="12">
        <f t="shared" si="3"/>
        <v>2020</v>
      </c>
      <c r="C7" s="16">
        <v>13896.960000000001</v>
      </c>
      <c r="D7" s="16">
        <v>13557.309999999998</v>
      </c>
      <c r="E7" s="16">
        <f t="shared" si="0"/>
        <v>-339.65000000000327</v>
      </c>
      <c r="F7" s="15"/>
      <c r="G7" s="12">
        <f t="shared" si="4"/>
        <v>2020</v>
      </c>
      <c r="H7" s="27">
        <v>34.756033500000001</v>
      </c>
      <c r="I7" s="27">
        <v>33.734821000000004</v>
      </c>
      <c r="J7" s="27">
        <f t="shared" si="1"/>
        <v>-1.0212124999999972</v>
      </c>
      <c r="K7" s="15"/>
      <c r="L7" s="12">
        <f t="shared" si="5"/>
        <v>2020</v>
      </c>
      <c r="M7" s="27">
        <v>149.36377999999999</v>
      </c>
      <c r="N7" s="27">
        <v>144.27562</v>
      </c>
      <c r="O7" s="27">
        <f t="shared" si="2"/>
        <v>-5.0881599999999878</v>
      </c>
      <c r="Q7" s="45"/>
      <c r="R7" s="45"/>
    </row>
    <row r="8" spans="1:18" x14ac:dyDescent="0.25">
      <c r="B8" s="12">
        <f t="shared" si="3"/>
        <v>2021</v>
      </c>
      <c r="C8" s="16">
        <v>13708.279999999997</v>
      </c>
      <c r="D8" s="16">
        <v>13223.530000000002</v>
      </c>
      <c r="E8" s="16">
        <f t="shared" si="0"/>
        <v>-484.74999999999454</v>
      </c>
      <c r="G8" s="12">
        <f t="shared" si="4"/>
        <v>2021</v>
      </c>
      <c r="H8" s="27">
        <v>32.829508000000004</v>
      </c>
      <c r="I8" s="27">
        <v>31.722170500000001</v>
      </c>
      <c r="J8" s="27">
        <f t="shared" si="1"/>
        <v>-1.1073375000000034</v>
      </c>
      <c r="L8" s="12">
        <f t="shared" si="5"/>
        <v>2021</v>
      </c>
      <c r="M8" s="27">
        <v>137.90001999999998</v>
      </c>
      <c r="N8" s="27">
        <v>132.91893999999999</v>
      </c>
      <c r="O8" s="27">
        <f t="shared" si="2"/>
        <v>-4.9810799999999915</v>
      </c>
      <c r="P8" s="15"/>
      <c r="Q8" s="45"/>
      <c r="R8" s="45"/>
    </row>
    <row r="9" spans="1:18" x14ac:dyDescent="0.25">
      <c r="B9" s="12">
        <f t="shared" si="3"/>
        <v>2022</v>
      </c>
      <c r="C9" s="16">
        <v>14042.929999999998</v>
      </c>
      <c r="D9" s="16">
        <v>13874.679999999997</v>
      </c>
      <c r="E9" s="16">
        <f t="shared" si="0"/>
        <v>-168.25000000000182</v>
      </c>
      <c r="G9" s="12">
        <f t="shared" si="4"/>
        <v>2022</v>
      </c>
      <c r="H9" s="27">
        <v>34.4116985</v>
      </c>
      <c r="I9" s="27">
        <v>34.438190000000006</v>
      </c>
      <c r="J9" s="27">
        <f t="shared" si="1"/>
        <v>2.6491500000005885E-2</v>
      </c>
      <c r="L9" s="12">
        <f t="shared" si="5"/>
        <v>2022</v>
      </c>
      <c r="M9" s="27">
        <v>146.38048000000001</v>
      </c>
      <c r="N9" s="27">
        <v>147.06912</v>
      </c>
      <c r="O9" s="27">
        <f t="shared" si="2"/>
        <v>0.68863999999999237</v>
      </c>
      <c r="Q9" s="45"/>
      <c r="R9" s="45"/>
    </row>
    <row r="10" spans="1:18" x14ac:dyDescent="0.25">
      <c r="B10" s="12">
        <f t="shared" si="3"/>
        <v>2023</v>
      </c>
      <c r="C10" s="16">
        <v>14699.290000000003</v>
      </c>
      <c r="D10" s="16">
        <v>14389.15</v>
      </c>
      <c r="E10" s="16">
        <f t="shared" si="0"/>
        <v>-310.14000000000306</v>
      </c>
      <c r="G10" s="12">
        <f t="shared" si="4"/>
        <v>2023</v>
      </c>
      <c r="H10" s="27">
        <v>37.786328000000005</v>
      </c>
      <c r="I10" s="27">
        <v>37.035162999999997</v>
      </c>
      <c r="J10" s="27">
        <f t="shared" si="1"/>
        <v>-0.75116500000000741</v>
      </c>
      <c r="L10" s="12">
        <f t="shared" si="5"/>
        <v>2023</v>
      </c>
      <c r="M10" s="27">
        <v>164.32138</v>
      </c>
      <c r="N10" s="27">
        <v>160.84920000000002</v>
      </c>
      <c r="O10" s="27">
        <f t="shared" si="2"/>
        <v>-3.4721799999999803</v>
      </c>
      <c r="Q10" s="45"/>
      <c r="R10" s="45"/>
    </row>
    <row r="11" spans="1:18" x14ac:dyDescent="0.25">
      <c r="B11" s="12">
        <f t="shared" si="3"/>
        <v>2024</v>
      </c>
      <c r="C11" s="16">
        <v>15397.539999999997</v>
      </c>
      <c r="D11" s="16">
        <v>15099.349999999997</v>
      </c>
      <c r="E11" s="16">
        <f t="shared" si="0"/>
        <v>-298.19000000000051</v>
      </c>
      <c r="G11" s="12">
        <f t="shared" si="4"/>
        <v>2024</v>
      </c>
      <c r="H11" s="27">
        <v>41.371722500000004</v>
      </c>
      <c r="I11" s="27">
        <v>40.853798000000005</v>
      </c>
      <c r="J11" s="27">
        <f t="shared" si="1"/>
        <v>-0.51792449999999945</v>
      </c>
      <c r="L11" s="12">
        <f t="shared" si="5"/>
        <v>2024</v>
      </c>
      <c r="M11" s="27">
        <v>183.28800000000001</v>
      </c>
      <c r="N11" s="27">
        <v>181.30885999999998</v>
      </c>
      <c r="O11" s="27">
        <f t="shared" si="2"/>
        <v>-1.9791400000000294</v>
      </c>
      <c r="Q11" s="45"/>
      <c r="R11" s="45"/>
    </row>
    <row r="12" spans="1:18" x14ac:dyDescent="0.25">
      <c r="B12" s="12">
        <f t="shared" si="3"/>
        <v>2025</v>
      </c>
      <c r="C12" s="16">
        <v>16164.259999999998</v>
      </c>
      <c r="D12" s="16">
        <v>15931.49</v>
      </c>
      <c r="E12" s="16">
        <f t="shared" si="0"/>
        <v>-232.76999999999862</v>
      </c>
      <c r="G12" s="12">
        <f t="shared" si="4"/>
        <v>2025</v>
      </c>
      <c r="H12" s="27">
        <v>44.834845999999999</v>
      </c>
      <c r="I12" s="27">
        <v>44.593821000000005</v>
      </c>
      <c r="J12" s="27">
        <f t="shared" si="1"/>
        <v>-0.24102499999999338</v>
      </c>
      <c r="L12" s="12">
        <f t="shared" si="5"/>
        <v>2025</v>
      </c>
      <c r="M12" s="27">
        <v>201.43895999999998</v>
      </c>
      <c r="N12" s="27">
        <v>200.85517999999999</v>
      </c>
      <c r="O12" s="27">
        <f t="shared" si="2"/>
        <v>-0.5837799999999902</v>
      </c>
      <c r="Q12" s="45"/>
      <c r="R12" s="45"/>
    </row>
    <row r="13" spans="1:18" x14ac:dyDescent="0.25">
      <c r="B13" s="12">
        <f t="shared" si="3"/>
        <v>2026</v>
      </c>
      <c r="C13" s="16">
        <v>15880.18</v>
      </c>
      <c r="D13" s="16">
        <v>15638.269999999999</v>
      </c>
      <c r="E13" s="16">
        <f t="shared" si="0"/>
        <v>-241.91000000000167</v>
      </c>
      <c r="G13" s="12">
        <f t="shared" si="4"/>
        <v>2026</v>
      </c>
      <c r="H13" s="27">
        <v>43.202111500000001</v>
      </c>
      <c r="I13" s="27">
        <v>42.838813999999999</v>
      </c>
      <c r="J13" s="27">
        <f t="shared" si="1"/>
        <v>-0.36329750000000161</v>
      </c>
      <c r="L13" s="12">
        <f t="shared" si="5"/>
        <v>2026</v>
      </c>
      <c r="M13" s="27">
        <v>192.55583999999999</v>
      </c>
      <c r="N13" s="27">
        <v>191.21514000000002</v>
      </c>
      <c r="O13" s="27">
        <f t="shared" si="2"/>
        <v>-1.3406999999999698</v>
      </c>
      <c r="Q13" s="45"/>
      <c r="R13" s="45"/>
    </row>
    <row r="14" spans="1:18" x14ac:dyDescent="0.25">
      <c r="B14" s="12">
        <f t="shared" si="3"/>
        <v>2027</v>
      </c>
      <c r="C14" s="16">
        <v>16071.670000000002</v>
      </c>
      <c r="D14" s="16">
        <v>15798.860000000004</v>
      </c>
      <c r="E14" s="16">
        <f t="shared" si="0"/>
        <v>-272.80999999999767</v>
      </c>
      <c r="G14" s="12">
        <f t="shared" si="4"/>
        <v>2027</v>
      </c>
      <c r="H14" s="27">
        <v>43.366532499999998</v>
      </c>
      <c r="I14" s="27">
        <v>43.110627000000001</v>
      </c>
      <c r="J14" s="27">
        <f t="shared" si="1"/>
        <v>-0.25590549999999723</v>
      </c>
      <c r="L14" s="12">
        <f t="shared" si="5"/>
        <v>2027</v>
      </c>
      <c r="M14" s="27">
        <v>192.38135999999997</v>
      </c>
      <c r="N14" s="27">
        <v>191.85234</v>
      </c>
      <c r="O14" s="27">
        <f t="shared" si="2"/>
        <v>-0.52901999999997429</v>
      </c>
      <c r="Q14" s="45"/>
      <c r="R14" s="45"/>
    </row>
    <row r="15" spans="1:18" x14ac:dyDescent="0.25">
      <c r="B15" s="12">
        <f t="shared" si="3"/>
        <v>2028</v>
      </c>
      <c r="C15" s="16">
        <v>16475.18</v>
      </c>
      <c r="D15" s="16">
        <v>16296.680000000004</v>
      </c>
      <c r="E15" s="16">
        <f t="shared" si="0"/>
        <v>-178.49999999999636</v>
      </c>
      <c r="G15" s="12">
        <f t="shared" si="4"/>
        <v>2028</v>
      </c>
      <c r="H15" s="27">
        <v>45.399398500000004</v>
      </c>
      <c r="I15" s="27">
        <v>45.493919500000004</v>
      </c>
      <c r="J15" s="27">
        <f t="shared" si="1"/>
        <v>9.4521000000000299E-2</v>
      </c>
      <c r="L15" s="12">
        <f t="shared" si="5"/>
        <v>2028</v>
      </c>
      <c r="M15" s="27">
        <v>203.18101999999999</v>
      </c>
      <c r="N15" s="27">
        <v>204.38082</v>
      </c>
      <c r="O15" s="27">
        <f t="shared" si="2"/>
        <v>1.1998000000000104</v>
      </c>
      <c r="Q15" s="45"/>
      <c r="R15" s="45"/>
    </row>
    <row r="16" spans="1:18" x14ac:dyDescent="0.25">
      <c r="B16" s="12">
        <f t="shared" si="3"/>
        <v>2029</v>
      </c>
      <c r="C16" s="16">
        <v>16573.639999999996</v>
      </c>
      <c r="D16" s="16">
        <v>16307.6</v>
      </c>
      <c r="E16" s="16">
        <f t="shared" si="0"/>
        <v>-266.03999999999542</v>
      </c>
      <c r="G16" s="12">
        <f t="shared" si="4"/>
        <v>2029</v>
      </c>
      <c r="H16" s="27">
        <v>44.967742999999999</v>
      </c>
      <c r="I16" s="27">
        <v>44.616707499999997</v>
      </c>
      <c r="J16" s="27">
        <f t="shared" si="1"/>
        <v>-0.35103550000000183</v>
      </c>
      <c r="L16" s="12">
        <f t="shared" si="5"/>
        <v>2029</v>
      </c>
      <c r="M16" s="27">
        <v>200.06443999999999</v>
      </c>
      <c r="N16" s="27">
        <v>198.82316</v>
      </c>
      <c r="O16" s="27">
        <f t="shared" si="2"/>
        <v>-1.2412799999999891</v>
      </c>
      <c r="Q16" s="45"/>
      <c r="R16" s="45"/>
    </row>
    <row r="17" spans="2:18" x14ac:dyDescent="0.25">
      <c r="B17" s="12">
        <f t="shared" si="3"/>
        <v>2030</v>
      </c>
      <c r="C17" s="16">
        <v>16561.39</v>
      </c>
      <c r="D17" s="16">
        <v>16282.650000000003</v>
      </c>
      <c r="E17" s="16">
        <f t="shared" si="0"/>
        <v>-278.73999999999614</v>
      </c>
      <c r="G17" s="12">
        <f t="shared" si="4"/>
        <v>2030</v>
      </c>
      <c r="H17" s="27">
        <v>44.148849999999996</v>
      </c>
      <c r="I17" s="27">
        <v>43.839919000000002</v>
      </c>
      <c r="J17" s="27">
        <f t="shared" si="1"/>
        <v>-0.30893099999999407</v>
      </c>
      <c r="L17" s="12">
        <f t="shared" si="5"/>
        <v>2030</v>
      </c>
      <c r="M17" s="27">
        <v>194.91200000000001</v>
      </c>
      <c r="N17" s="27">
        <v>193.89349999999999</v>
      </c>
      <c r="O17" s="27">
        <f t="shared" si="2"/>
        <v>-1.0185000000000173</v>
      </c>
      <c r="Q17" s="45"/>
      <c r="R17" s="45"/>
    </row>
    <row r="18" spans="2:18" x14ac:dyDescent="0.25">
      <c r="B18" s="12">
        <f t="shared" si="3"/>
        <v>2031</v>
      </c>
      <c r="C18" s="16">
        <v>16668.45</v>
      </c>
      <c r="D18" s="16">
        <v>16342.899999999996</v>
      </c>
      <c r="E18" s="16">
        <f t="shared" si="0"/>
        <v>-325.55000000000473</v>
      </c>
      <c r="G18" s="12">
        <f t="shared" si="4"/>
        <v>2031</v>
      </c>
      <c r="H18" s="27">
        <v>44.264361999999998</v>
      </c>
      <c r="I18" s="27">
        <v>43.823976000000002</v>
      </c>
      <c r="J18" s="27">
        <f t="shared" si="1"/>
        <v>-0.44038599999999661</v>
      </c>
      <c r="L18" s="12">
        <f t="shared" si="5"/>
        <v>2031</v>
      </c>
      <c r="M18" s="27">
        <v>194.95400000000001</v>
      </c>
      <c r="N18" s="27">
        <v>193.37320000000003</v>
      </c>
      <c r="O18" s="27">
        <f t="shared" si="2"/>
        <v>-1.5807999999999822</v>
      </c>
      <c r="Q18" s="45"/>
      <c r="R18" s="45"/>
    </row>
    <row r="19" spans="2:18" x14ac:dyDescent="0.25">
      <c r="B19" s="12">
        <f t="shared" si="3"/>
        <v>2032</v>
      </c>
      <c r="C19" s="16">
        <v>17278.930000000004</v>
      </c>
      <c r="D19" s="16">
        <v>17033.5</v>
      </c>
      <c r="E19" s="16">
        <f t="shared" si="0"/>
        <v>-245.43000000000393</v>
      </c>
      <c r="G19" s="12">
        <f t="shared" si="4"/>
        <v>2032</v>
      </c>
      <c r="H19" s="27">
        <v>47.030974499999999</v>
      </c>
      <c r="I19" s="27">
        <v>46.894503999999998</v>
      </c>
      <c r="J19" s="27">
        <f t="shared" si="1"/>
        <v>-0.13647050000000149</v>
      </c>
      <c r="L19" s="12">
        <f t="shared" si="5"/>
        <v>2032</v>
      </c>
      <c r="M19" s="27">
        <v>209.44185999999999</v>
      </c>
      <c r="N19" s="27">
        <v>209.34842</v>
      </c>
      <c r="O19" s="27">
        <f t="shared" si="2"/>
        <v>-9.3439999999986867E-2</v>
      </c>
      <c r="Q19" s="45"/>
      <c r="R19" s="45"/>
    </row>
    <row r="20" spans="2:18" x14ac:dyDescent="0.25">
      <c r="B20" s="12">
        <f t="shared" si="3"/>
        <v>2033</v>
      </c>
      <c r="C20" s="16">
        <v>17470.239999999998</v>
      </c>
      <c r="D20" s="16">
        <v>17204.88</v>
      </c>
      <c r="E20" s="16">
        <f t="shared" si="0"/>
        <v>-265.35999999999694</v>
      </c>
      <c r="G20" s="12">
        <f t="shared" si="4"/>
        <v>2033</v>
      </c>
      <c r="H20" s="27">
        <v>47.193998000000001</v>
      </c>
      <c r="I20" s="27">
        <v>47.035205499999996</v>
      </c>
      <c r="J20" s="27">
        <f t="shared" si="1"/>
        <v>-0.15879250000000411</v>
      </c>
      <c r="L20" s="12">
        <f t="shared" si="5"/>
        <v>2033</v>
      </c>
      <c r="M20" s="27">
        <v>209.44945999999999</v>
      </c>
      <c r="N20" s="27">
        <v>209.26967999999999</v>
      </c>
      <c r="O20" s="27">
        <f t="shared" si="2"/>
        <v>-0.17977999999999383</v>
      </c>
      <c r="Q20" s="45"/>
      <c r="R20" s="45"/>
    </row>
    <row r="21" spans="2:18" x14ac:dyDescent="0.25">
      <c r="B21" s="12">
        <f t="shared" si="3"/>
        <v>2034</v>
      </c>
      <c r="C21" s="16">
        <v>17333.84</v>
      </c>
      <c r="D21" s="16">
        <v>17016.039999999997</v>
      </c>
      <c r="E21" s="16">
        <f t="shared" si="0"/>
        <v>-317.80000000000291</v>
      </c>
      <c r="G21" s="12">
        <f t="shared" si="4"/>
        <v>2034</v>
      </c>
      <c r="H21" s="27">
        <v>45.831502499999999</v>
      </c>
      <c r="I21" s="27">
        <v>45.6463945</v>
      </c>
      <c r="J21" s="27">
        <f t="shared" si="1"/>
        <v>-0.18510799999999961</v>
      </c>
      <c r="L21" s="12">
        <f t="shared" si="5"/>
        <v>2034</v>
      </c>
      <c r="M21" s="27">
        <v>201.37710000000001</v>
      </c>
      <c r="N21" s="27">
        <v>201.27467999999999</v>
      </c>
      <c r="O21" s="27">
        <f t="shared" si="2"/>
        <v>-0.10242000000002349</v>
      </c>
      <c r="Q21" s="45"/>
      <c r="R21" s="45"/>
    </row>
    <row r="22" spans="2:18" x14ac:dyDescent="0.25">
      <c r="B22" s="12">
        <f t="shared" si="3"/>
        <v>2035</v>
      </c>
      <c r="C22" s="16">
        <v>17186.850000000002</v>
      </c>
      <c r="D22" s="16">
        <v>16826.099999999995</v>
      </c>
      <c r="E22" s="16">
        <f t="shared" si="0"/>
        <v>-360.75000000000728</v>
      </c>
      <c r="G22" s="12">
        <f t="shared" si="4"/>
        <v>2035</v>
      </c>
      <c r="H22" s="27">
        <v>44.105261499999997</v>
      </c>
      <c r="I22" s="27">
        <v>43.890591000000001</v>
      </c>
      <c r="J22" s="27">
        <f t="shared" si="1"/>
        <v>-0.21467049999999688</v>
      </c>
      <c r="L22" s="12">
        <f t="shared" si="5"/>
        <v>2035</v>
      </c>
      <c r="M22" s="27">
        <v>191.28522000000001</v>
      </c>
      <c r="N22" s="27">
        <v>191.15979999999999</v>
      </c>
      <c r="O22" s="27">
        <f t="shared" si="2"/>
        <v>-0.12542000000001963</v>
      </c>
      <c r="Q22" s="45"/>
      <c r="R22" s="45"/>
    </row>
    <row r="23" spans="2:18" x14ac:dyDescent="0.25">
      <c r="B23" s="12">
        <f t="shared" si="3"/>
        <v>2036</v>
      </c>
      <c r="C23" s="16">
        <v>15910.109999999999</v>
      </c>
      <c r="D23" s="16">
        <v>15614.390000000001</v>
      </c>
      <c r="E23" s="16">
        <f t="shared" si="0"/>
        <v>-295.71999999999753</v>
      </c>
      <c r="G23" s="12">
        <f t="shared" si="4"/>
        <v>2036</v>
      </c>
      <c r="H23" s="27">
        <v>37.674722000000003</v>
      </c>
      <c r="I23" s="27">
        <v>37.517274499999999</v>
      </c>
      <c r="J23" s="27">
        <f t="shared" si="1"/>
        <v>-0.15744750000000352</v>
      </c>
      <c r="L23" s="12">
        <f t="shared" si="5"/>
        <v>2036</v>
      </c>
      <c r="M23" s="27">
        <v>156.37954000000002</v>
      </c>
      <c r="N23" s="27">
        <v>156.34711999999999</v>
      </c>
      <c r="O23" s="27">
        <f t="shared" si="2"/>
        <v>-3.2420000000030313E-2</v>
      </c>
      <c r="Q23" s="45"/>
      <c r="R23" s="45"/>
    </row>
    <row r="24" spans="2:18" x14ac:dyDescent="0.25">
      <c r="B24" s="12">
        <f t="shared" si="3"/>
        <v>2037</v>
      </c>
      <c r="C24" s="16">
        <v>14804.029999999997</v>
      </c>
      <c r="D24" s="16">
        <v>14690.52</v>
      </c>
      <c r="E24" s="16">
        <f t="shared" si="0"/>
        <v>-113.50999999999658</v>
      </c>
      <c r="G24" s="12">
        <f t="shared" si="4"/>
        <v>2037</v>
      </c>
      <c r="H24" s="27">
        <v>33.545833000000002</v>
      </c>
      <c r="I24" s="27">
        <v>33.606849000000004</v>
      </c>
      <c r="J24" s="27">
        <f t="shared" si="1"/>
        <v>6.101600000000218E-2</v>
      </c>
      <c r="L24" s="12">
        <f t="shared" si="5"/>
        <v>2037</v>
      </c>
      <c r="M24" s="27">
        <v>134.48738</v>
      </c>
      <c r="N24" s="27">
        <v>134.83938000000001</v>
      </c>
      <c r="O24" s="27">
        <f t="shared" si="2"/>
        <v>0.35200000000000387</v>
      </c>
      <c r="Q24" s="45"/>
      <c r="R24" s="45"/>
    </row>
    <row r="25" spans="2:18" x14ac:dyDescent="0.25">
      <c r="B25" s="12">
        <f t="shared" si="3"/>
        <v>2038</v>
      </c>
      <c r="C25" s="16">
        <v>13592.38</v>
      </c>
      <c r="D25" s="16">
        <v>13359.490000000003</v>
      </c>
      <c r="E25" s="16">
        <f t="shared" si="0"/>
        <v>-232.88999999999578</v>
      </c>
      <c r="G25" s="12">
        <f t="shared" si="4"/>
        <v>2038</v>
      </c>
      <c r="H25" s="27">
        <v>26.133110499999997</v>
      </c>
      <c r="I25" s="27">
        <v>26.043281999999998</v>
      </c>
      <c r="J25" s="27">
        <f t="shared" si="1"/>
        <v>-8.9828499999999423E-2</v>
      </c>
      <c r="L25" s="12">
        <f t="shared" si="5"/>
        <v>2038</v>
      </c>
      <c r="M25" s="27">
        <v>93.740479999999991</v>
      </c>
      <c r="N25" s="27">
        <v>93.703000000000003</v>
      </c>
      <c r="O25" s="27">
        <f t="shared" si="2"/>
        <v>-3.7479999999987967E-2</v>
      </c>
      <c r="Q25" s="2"/>
      <c r="R25" s="2"/>
    </row>
    <row r="26" spans="2:18" x14ac:dyDescent="0.25">
      <c r="B26" s="12">
        <f t="shared" si="3"/>
        <v>2039</v>
      </c>
      <c r="C26" s="16">
        <v>13285.159999999998</v>
      </c>
      <c r="D26" s="16">
        <v>13012.150000000001</v>
      </c>
      <c r="E26" s="16">
        <f t="shared" si="0"/>
        <v>-273.00999999999658</v>
      </c>
      <c r="G26" s="12">
        <f t="shared" si="4"/>
        <v>2039</v>
      </c>
      <c r="H26" s="27">
        <v>23.9760445</v>
      </c>
      <c r="I26" s="27">
        <v>23.831883000000001</v>
      </c>
      <c r="J26" s="27">
        <f t="shared" si="1"/>
        <v>-0.14416149999999917</v>
      </c>
      <c r="L26" s="12">
        <f t="shared" si="5"/>
        <v>2039</v>
      </c>
      <c r="M26" s="27">
        <v>81.640360000000001</v>
      </c>
      <c r="N26" s="27">
        <v>81.54992</v>
      </c>
      <c r="O26" s="27">
        <f t="shared" si="2"/>
        <v>-9.0440000000000964E-2</v>
      </c>
    </row>
    <row r="27" spans="2:18" x14ac:dyDescent="0.25">
      <c r="B27" s="12">
        <f t="shared" si="3"/>
        <v>2040</v>
      </c>
      <c r="C27" s="16">
        <v>13497.349999999999</v>
      </c>
      <c r="D27" s="16">
        <v>13232.26</v>
      </c>
      <c r="E27" s="16">
        <f t="shared" si="0"/>
        <v>-265.08999999999833</v>
      </c>
      <c r="G27" s="12">
        <f t="shared" si="4"/>
        <v>2040</v>
      </c>
      <c r="H27" s="27">
        <v>25.673860000000001</v>
      </c>
      <c r="I27" s="27">
        <v>25.543984499999997</v>
      </c>
      <c r="J27" s="27">
        <f t="shared" si="1"/>
        <v>-0.12987550000000425</v>
      </c>
      <c r="L27" s="12">
        <f t="shared" si="5"/>
        <v>2040</v>
      </c>
      <c r="M27" s="27">
        <v>91.322800000000001</v>
      </c>
      <c r="N27" s="27">
        <v>91.303280000000001</v>
      </c>
      <c r="O27" s="27">
        <f t="shared" si="2"/>
        <v>-1.9519999999999982E-2</v>
      </c>
    </row>
    <row r="28" spans="2:18" x14ac:dyDescent="0.25">
      <c r="B28" s="12">
        <f t="shared" si="3"/>
        <v>2041</v>
      </c>
      <c r="C28" s="16">
        <v>12402.23</v>
      </c>
      <c r="D28" s="16">
        <v>12149.380000000001</v>
      </c>
      <c r="E28" s="16">
        <f t="shared" si="0"/>
        <v>-252.84999999999854</v>
      </c>
      <c r="G28" s="12">
        <f t="shared" si="4"/>
        <v>2041</v>
      </c>
      <c r="H28" s="27">
        <v>19.766712999999999</v>
      </c>
      <c r="I28" s="27">
        <v>19.650744</v>
      </c>
      <c r="J28" s="27">
        <f t="shared" si="1"/>
        <v>-0.11596899999999977</v>
      </c>
      <c r="L28" s="12">
        <f t="shared" si="5"/>
        <v>2041</v>
      </c>
      <c r="M28" s="27">
        <v>59.545739999999995</v>
      </c>
      <c r="N28" s="27">
        <v>59.58126</v>
      </c>
      <c r="O28" s="27">
        <f t="shared" si="2"/>
        <v>3.5520000000005325E-2</v>
      </c>
    </row>
    <row r="29" spans="2:18" x14ac:dyDescent="0.25">
      <c r="B29" s="12">
        <f t="shared" si="3"/>
        <v>2042</v>
      </c>
      <c r="C29" s="16">
        <v>11942.699999999999</v>
      </c>
      <c r="D29" s="16">
        <v>11694.509999999998</v>
      </c>
      <c r="E29" s="16">
        <f t="shared" si="0"/>
        <v>-248.19000000000051</v>
      </c>
      <c r="G29" s="12">
        <f t="shared" si="4"/>
        <v>2042</v>
      </c>
      <c r="H29" s="27">
        <v>17.212115499999999</v>
      </c>
      <c r="I29" s="27">
        <v>17.1031905</v>
      </c>
      <c r="J29" s="27">
        <f t="shared" si="1"/>
        <v>-0.10892499999999927</v>
      </c>
      <c r="L29" s="12">
        <f t="shared" si="5"/>
        <v>2042</v>
      </c>
      <c r="M29" s="27">
        <v>45.728319999999997</v>
      </c>
      <c r="N29" s="27">
        <v>45.831000000000003</v>
      </c>
      <c r="O29" s="27">
        <f t="shared" si="2"/>
        <v>0.10268000000000654</v>
      </c>
    </row>
    <row r="30" spans="2:18" x14ac:dyDescent="0.25">
      <c r="B30" s="12">
        <f t="shared" si="3"/>
        <v>2043</v>
      </c>
      <c r="C30" s="16">
        <v>11301.53</v>
      </c>
      <c r="D30" s="16">
        <v>11089.06</v>
      </c>
      <c r="E30" s="16">
        <f t="shared" si="0"/>
        <v>-212.47000000000116</v>
      </c>
      <c r="G30" s="12">
        <f t="shared" si="4"/>
        <v>2043</v>
      </c>
      <c r="H30" s="27">
        <v>15.1326625</v>
      </c>
      <c r="I30" s="27">
        <v>15.0300545</v>
      </c>
      <c r="J30" s="27">
        <f t="shared" si="1"/>
        <v>-0.10260800000000003</v>
      </c>
      <c r="L30" s="12">
        <f t="shared" si="5"/>
        <v>2043</v>
      </c>
      <c r="M30" s="27">
        <v>35.910760000000003</v>
      </c>
      <c r="N30" s="27">
        <v>35.985120000000002</v>
      </c>
      <c r="O30" s="27">
        <f t="shared" si="2"/>
        <v>7.4359999999998649E-2</v>
      </c>
    </row>
    <row r="31" spans="2:18" x14ac:dyDescent="0.25">
      <c r="B31" s="12">
        <f t="shared" si="3"/>
        <v>2044</v>
      </c>
      <c r="C31" s="16">
        <v>11428.149999999998</v>
      </c>
      <c r="D31" s="16">
        <v>11227.759999999998</v>
      </c>
      <c r="E31" s="16">
        <f t="shared" si="0"/>
        <v>-200.38999999999942</v>
      </c>
      <c r="G31" s="12">
        <f t="shared" si="4"/>
        <v>2044</v>
      </c>
      <c r="H31" s="27">
        <v>16.947592499999999</v>
      </c>
      <c r="I31" s="27">
        <v>16.841753000000001</v>
      </c>
      <c r="J31" s="27">
        <f t="shared" si="1"/>
        <v>-0.10583949999999831</v>
      </c>
      <c r="L31" s="12">
        <f t="shared" si="5"/>
        <v>2044</v>
      </c>
      <c r="M31" s="27">
        <v>46.797940000000004</v>
      </c>
      <c r="N31" s="27">
        <v>46.843120000000006</v>
      </c>
      <c r="O31" s="27">
        <f t="shared" si="2"/>
        <v>4.5180000000001996E-2</v>
      </c>
    </row>
    <row r="32" spans="2:18" x14ac:dyDescent="0.25">
      <c r="B32" s="12">
        <f t="shared" si="3"/>
        <v>2045</v>
      </c>
      <c r="C32" s="16">
        <v>11387.95</v>
      </c>
      <c r="D32" s="16">
        <v>11187.98</v>
      </c>
      <c r="E32" s="16">
        <f t="shared" si="0"/>
        <v>-199.97000000000116</v>
      </c>
      <c r="G32" s="12">
        <f t="shared" si="4"/>
        <v>2045</v>
      </c>
      <c r="H32" s="27">
        <v>16.733404499999999</v>
      </c>
      <c r="I32" s="27">
        <v>16.636593000000001</v>
      </c>
      <c r="J32" s="27">
        <f t="shared" si="1"/>
        <v>-9.6811499999997608E-2</v>
      </c>
      <c r="L32" s="12">
        <f t="shared" si="5"/>
        <v>2045</v>
      </c>
      <c r="M32" s="27">
        <v>45.648139999999998</v>
      </c>
      <c r="N32" s="27">
        <v>45.749639999999999</v>
      </c>
      <c r="O32" s="27">
        <f t="shared" si="2"/>
        <v>0.10150000000000148</v>
      </c>
    </row>
    <row r="33" spans="2:15" x14ac:dyDescent="0.25">
      <c r="B33" s="12">
        <f t="shared" si="3"/>
        <v>2046</v>
      </c>
      <c r="C33" s="16">
        <v>11426.07</v>
      </c>
      <c r="D33" s="16">
        <v>11225.28</v>
      </c>
      <c r="E33" s="16">
        <f t="shared" si="0"/>
        <v>-200.78999999999905</v>
      </c>
      <c r="G33" s="12">
        <f t="shared" si="4"/>
        <v>2046</v>
      </c>
      <c r="H33" s="27">
        <v>16.856746999999999</v>
      </c>
      <c r="I33" s="27">
        <v>16.764717000000001</v>
      </c>
      <c r="J33" s="27">
        <f t="shared" si="1"/>
        <v>-9.2029999999997614E-2</v>
      </c>
      <c r="L33" s="12">
        <f t="shared" si="5"/>
        <v>2046</v>
      </c>
      <c r="M33" s="27">
        <v>46.230160000000005</v>
      </c>
      <c r="N33" s="27">
        <v>46.348800000000004</v>
      </c>
      <c r="O33" s="27">
        <f t="shared" si="2"/>
        <v>0.11863999999999919</v>
      </c>
    </row>
    <row r="34" spans="2:15" x14ac:dyDescent="0.25">
      <c r="B34" s="21">
        <f t="shared" si="3"/>
        <v>2047</v>
      </c>
      <c r="C34" s="5" t="s">
        <v>131</v>
      </c>
      <c r="D34" s="5" t="s">
        <v>131</v>
      </c>
      <c r="E34" s="5" t="s">
        <v>131</v>
      </c>
      <c r="G34" s="21">
        <f t="shared" si="4"/>
        <v>2047</v>
      </c>
      <c r="H34" s="5" t="s">
        <v>131</v>
      </c>
      <c r="I34" s="5" t="s">
        <v>131</v>
      </c>
      <c r="J34" s="5" t="s">
        <v>131</v>
      </c>
      <c r="L34" s="21">
        <f t="shared" si="5"/>
        <v>2047</v>
      </c>
      <c r="M34" s="5" t="s">
        <v>131</v>
      </c>
      <c r="N34" s="5" t="s">
        <v>131</v>
      </c>
      <c r="O34" s="5" t="s">
        <v>131</v>
      </c>
    </row>
    <row r="35" spans="2:15" x14ac:dyDescent="0.25">
      <c r="B35" s="21">
        <f t="shared" si="3"/>
        <v>2048</v>
      </c>
      <c r="C35" s="5" t="s">
        <v>131</v>
      </c>
      <c r="D35" s="5" t="s">
        <v>131</v>
      </c>
      <c r="E35" s="5" t="s">
        <v>131</v>
      </c>
      <c r="G35" s="21">
        <f t="shared" si="4"/>
        <v>2048</v>
      </c>
      <c r="H35" s="5" t="s">
        <v>131</v>
      </c>
      <c r="I35" s="5" t="s">
        <v>131</v>
      </c>
      <c r="J35" s="5" t="s">
        <v>131</v>
      </c>
      <c r="L35" s="21">
        <f t="shared" si="5"/>
        <v>2048</v>
      </c>
      <c r="M35" s="5" t="s">
        <v>131</v>
      </c>
      <c r="N35" s="5" t="s">
        <v>131</v>
      </c>
      <c r="O35" s="5" t="s">
        <v>131</v>
      </c>
    </row>
  </sheetData>
  <mergeCells count="3">
    <mergeCell ref="C3:E3"/>
    <mergeCell ref="H3:J3"/>
    <mergeCell ref="M3:O3"/>
  </mergeCells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FC5FF-B6F1-4E7B-9113-F25344B2572D}">
  <dimension ref="A1:N30"/>
  <sheetViews>
    <sheetView showGridLines="0" zoomScale="80" zoomScaleNormal="80" workbookViewId="0">
      <selection activeCell="F9" sqref="F9"/>
    </sheetView>
  </sheetViews>
  <sheetFormatPr defaultRowHeight="15" x14ac:dyDescent="0.25"/>
  <cols>
    <col min="2" max="2" width="13.5703125" bestFit="1" customWidth="1"/>
    <col min="3" max="3" width="19.85546875" bestFit="1" customWidth="1"/>
    <col min="4" max="4" width="19.42578125" bestFit="1" customWidth="1"/>
    <col min="5" max="5" width="23.42578125" bestFit="1" customWidth="1"/>
    <col min="6" max="6" width="12.7109375" bestFit="1" customWidth="1"/>
    <col min="8" max="8" width="13.5703125" bestFit="1" customWidth="1"/>
    <col min="9" max="9" width="19.28515625" customWidth="1"/>
    <col min="10" max="10" width="19.42578125" bestFit="1" customWidth="1"/>
    <col min="11" max="11" width="23.42578125" bestFit="1" customWidth="1"/>
    <col min="12" max="12" width="12.7109375" bestFit="1" customWidth="1"/>
  </cols>
  <sheetData>
    <row r="1" spans="1:14" ht="18" x14ac:dyDescent="0.35">
      <c r="B1" s="76">
        <v>206</v>
      </c>
      <c r="C1" t="s">
        <v>78</v>
      </c>
      <c r="H1" s="76">
        <v>260</v>
      </c>
      <c r="I1" t="s">
        <v>83</v>
      </c>
    </row>
    <row r="2" spans="1:14" ht="18" x14ac:dyDescent="0.35">
      <c r="B2" s="76">
        <v>119</v>
      </c>
      <c r="C2" t="s">
        <v>79</v>
      </c>
    </row>
    <row r="4" spans="1:14" ht="18" x14ac:dyDescent="0.35">
      <c r="A4" s="1" t="s">
        <v>19</v>
      </c>
      <c r="B4" s="83" t="s">
        <v>76</v>
      </c>
      <c r="C4" s="83"/>
      <c r="D4" s="83"/>
      <c r="E4" s="83"/>
      <c r="F4" s="83"/>
      <c r="H4" s="84" t="s">
        <v>84</v>
      </c>
      <c r="I4" s="84"/>
      <c r="J4" s="84"/>
      <c r="K4" s="84"/>
      <c r="L4" s="84"/>
    </row>
    <row r="5" spans="1:14" x14ac:dyDescent="0.25">
      <c r="B5" s="33" t="s">
        <v>35</v>
      </c>
      <c r="C5" s="33" t="s">
        <v>80</v>
      </c>
      <c r="D5" s="33" t="s">
        <v>81</v>
      </c>
      <c r="E5" s="33" t="s">
        <v>82</v>
      </c>
      <c r="F5" s="33" t="s">
        <v>59</v>
      </c>
      <c r="H5" s="33" t="s">
        <v>35</v>
      </c>
      <c r="I5" s="33" t="s">
        <v>80</v>
      </c>
      <c r="J5" s="33" t="s">
        <v>81</v>
      </c>
      <c r="K5" s="33" t="s">
        <v>82</v>
      </c>
      <c r="L5" s="33" t="s">
        <v>59</v>
      </c>
    </row>
    <row r="6" spans="1:14" x14ac:dyDescent="0.25">
      <c r="B6" s="43" t="s">
        <v>37</v>
      </c>
      <c r="C6" s="3">
        <f>'Q17 - Coal Tons'!E6</f>
        <v>5866.1854046370809</v>
      </c>
      <c r="D6" s="3">
        <f>'Q17 - NG MCF'!G6</f>
        <v>514.85857895562276</v>
      </c>
      <c r="E6" s="3">
        <v>0</v>
      </c>
      <c r="F6" s="3">
        <f>((C6*$B$1)+(D6*$B$2)+(E6*$H$1))/2000</f>
        <v>634.851182125479</v>
      </c>
      <c r="G6" s="45"/>
      <c r="H6" s="43" t="s">
        <v>37</v>
      </c>
      <c r="I6" s="3">
        <f>'Q17 - Coal Tons'!K6</f>
        <v>5700.2831950786158</v>
      </c>
      <c r="J6" s="3">
        <f>'Q17 - NG MCF'!O6</f>
        <v>520.12937992138393</v>
      </c>
      <c r="K6" s="3">
        <v>0</v>
      </c>
      <c r="L6" s="3">
        <f>((I6*$B$1)+(J6*$B$2)+(K6*$H$1))/2000</f>
        <v>618.07686719841979</v>
      </c>
      <c r="M6" s="45"/>
      <c r="N6" s="45"/>
    </row>
    <row r="7" spans="1:14" x14ac:dyDescent="0.25">
      <c r="B7" s="43" t="s">
        <v>38</v>
      </c>
      <c r="C7" s="3">
        <f>'Q17 - Coal Tons'!E7</f>
        <v>10330.300003397762</v>
      </c>
      <c r="D7" s="3">
        <f>'Q17 - NG MCF'!G7</f>
        <v>724.49341260223878</v>
      </c>
      <c r="E7" s="3">
        <v>0</v>
      </c>
      <c r="F7" s="3">
        <f t="shared" ref="F7:F24" si="0">((C7*$B$1)+(D7*$B$2)+(E7*$H$1))/2000</f>
        <v>1107.1282583998027</v>
      </c>
      <c r="G7" s="45"/>
      <c r="H7" s="43" t="s">
        <v>38</v>
      </c>
      <c r="I7" s="3">
        <f>'Q17 - Coal Tons'!K7</f>
        <v>10184.067548955934</v>
      </c>
      <c r="J7" s="3">
        <f>'Q17 - NG MCF'!O7</f>
        <v>706.12532304406534</v>
      </c>
      <c r="K7" s="3">
        <v>0</v>
      </c>
      <c r="L7" s="3">
        <f t="shared" ref="L7:L24" si="1">((I7*$B$1)+(J7*$B$2)+(K7*$H$1))/2000</f>
        <v>1090.9734142635832</v>
      </c>
      <c r="M7" s="45"/>
      <c r="N7" s="45"/>
    </row>
    <row r="8" spans="1:14" x14ac:dyDescent="0.25">
      <c r="B8" s="43" t="s">
        <v>39</v>
      </c>
      <c r="C8" s="3">
        <f>'Q17 - Coal Tons'!E8</f>
        <v>16741.715987544587</v>
      </c>
      <c r="D8" s="3">
        <f>'Q17 - NG MCF'!G8</f>
        <v>931.84261890131097</v>
      </c>
      <c r="E8" s="3">
        <v>0</v>
      </c>
      <c r="F8" s="3">
        <f t="shared" si="0"/>
        <v>1779.8413825417203</v>
      </c>
      <c r="G8" s="45"/>
      <c r="H8" s="43" t="s">
        <v>39</v>
      </c>
      <c r="I8" s="3">
        <f>'Q17 - Coal Tons'!K8</f>
        <v>16463.644480433821</v>
      </c>
      <c r="J8" s="3">
        <f>'Q17 - NG MCF'!O8</f>
        <v>916.33460507974814</v>
      </c>
      <c r="K8" s="3">
        <v>0</v>
      </c>
      <c r="L8" s="3">
        <f t="shared" si="1"/>
        <v>1750.2772904869285</v>
      </c>
      <c r="M8" s="45"/>
      <c r="N8" s="45"/>
    </row>
    <row r="9" spans="1:14" x14ac:dyDescent="0.25">
      <c r="B9" s="43" t="s">
        <v>40</v>
      </c>
      <c r="C9" s="3">
        <f>'Q17 - Coal Tons'!E9</f>
        <v>19423.09430072529</v>
      </c>
      <c r="D9" s="3">
        <f>'Q17 - NG MCF'!G9</f>
        <v>1139.8542182747124</v>
      </c>
      <c r="E9" s="3">
        <v>0</v>
      </c>
      <c r="F9" s="3">
        <f t="shared" si="0"/>
        <v>2068.4000389620501</v>
      </c>
      <c r="G9" s="45"/>
      <c r="H9" s="43" t="s">
        <v>40</v>
      </c>
      <c r="I9" s="3">
        <f>'Q17 - Coal Tons'!K9</f>
        <v>18607.268026620121</v>
      </c>
      <c r="J9" s="3">
        <f>'Q17 - NG MCF'!O9</f>
        <v>1110.2471793798775</v>
      </c>
      <c r="K9" s="3">
        <v>0</v>
      </c>
      <c r="L9" s="3">
        <f t="shared" si="1"/>
        <v>1982.608313914975</v>
      </c>
      <c r="M9" s="45"/>
      <c r="N9" s="45"/>
    </row>
    <row r="10" spans="1:14" x14ac:dyDescent="0.25">
      <c r="B10" s="43" t="s">
        <v>42</v>
      </c>
      <c r="C10" s="3">
        <v>0</v>
      </c>
      <c r="D10" s="3">
        <f>'Q17 - NG MCF'!G11</f>
        <v>22182.355</v>
      </c>
      <c r="E10" s="3">
        <v>0</v>
      </c>
      <c r="F10" s="3">
        <f t="shared" si="0"/>
        <v>1319.8501225</v>
      </c>
      <c r="G10" s="45"/>
      <c r="H10" s="43" t="s">
        <v>42</v>
      </c>
      <c r="I10" s="3">
        <v>0</v>
      </c>
      <c r="J10" s="3">
        <f>'Q17 - NG MCF'!O11</f>
        <v>23187.814999999999</v>
      </c>
      <c r="K10" s="3">
        <v>0</v>
      </c>
      <c r="L10" s="3">
        <f t="shared" si="1"/>
        <v>1379.6749924999999</v>
      </c>
      <c r="M10" s="45"/>
      <c r="N10" s="45"/>
    </row>
    <row r="11" spans="1:14" x14ac:dyDescent="0.25">
      <c r="B11" s="43" t="s">
        <v>43</v>
      </c>
      <c r="C11" s="3">
        <v>0</v>
      </c>
      <c r="D11" s="3">
        <f>'Q17 - NG MCF'!G12</f>
        <v>16696.415000000001</v>
      </c>
      <c r="E11" s="3">
        <v>0</v>
      </c>
      <c r="F11" s="3">
        <f t="shared" si="0"/>
        <v>993.43669250000005</v>
      </c>
      <c r="G11" s="45"/>
      <c r="H11" s="43" t="s">
        <v>43</v>
      </c>
      <c r="I11" s="3">
        <v>0</v>
      </c>
      <c r="J11" s="3">
        <f>'Q17 - NG MCF'!O12</f>
        <v>15745.935000000001</v>
      </c>
      <c r="K11" s="3">
        <v>0</v>
      </c>
      <c r="L11" s="3">
        <f t="shared" si="1"/>
        <v>936.8831325000001</v>
      </c>
      <c r="M11" s="45"/>
      <c r="N11" s="45"/>
    </row>
    <row r="12" spans="1:14" x14ac:dyDescent="0.25">
      <c r="B12" s="43" t="s">
        <v>44</v>
      </c>
      <c r="C12" s="3">
        <v>0</v>
      </c>
      <c r="D12" s="3">
        <f>'Q17 - NG MCF'!G13</f>
        <v>805.51436699999999</v>
      </c>
      <c r="E12" s="3">
        <v>0</v>
      </c>
      <c r="F12" s="3">
        <f t="shared" si="0"/>
        <v>47.928104836500005</v>
      </c>
      <c r="G12" s="45"/>
      <c r="H12" s="43" t="s">
        <v>44</v>
      </c>
      <c r="I12" s="3">
        <v>0</v>
      </c>
      <c r="J12" s="3">
        <f>'Q17 - NG MCF'!O13</f>
        <v>712.18496700000003</v>
      </c>
      <c r="K12" s="3">
        <v>0</v>
      </c>
      <c r="L12" s="3">
        <f t="shared" si="1"/>
        <v>42.375005536499998</v>
      </c>
      <c r="M12" s="45"/>
      <c r="N12" s="45"/>
    </row>
    <row r="13" spans="1:14" x14ac:dyDescent="0.25">
      <c r="B13" s="43" t="s">
        <v>45</v>
      </c>
      <c r="C13" s="3">
        <v>0</v>
      </c>
      <c r="D13" s="3">
        <f>'Q17 - NG MCF'!G14</f>
        <v>733.12447499999996</v>
      </c>
      <c r="E13" s="3">
        <v>0</v>
      </c>
      <c r="F13" s="3">
        <f t="shared" si="0"/>
        <v>43.6209062625</v>
      </c>
      <c r="G13" s="45"/>
      <c r="H13" s="43" t="s">
        <v>45</v>
      </c>
      <c r="I13" s="3">
        <v>0</v>
      </c>
      <c r="J13" s="3">
        <f>'Q17 - NG MCF'!O14</f>
        <v>644.52097500000002</v>
      </c>
      <c r="K13" s="3">
        <v>0</v>
      </c>
      <c r="L13" s="3">
        <f t="shared" si="1"/>
        <v>38.348998012499997</v>
      </c>
      <c r="M13" s="45"/>
      <c r="N13" s="45"/>
    </row>
    <row r="14" spans="1:14" x14ac:dyDescent="0.25">
      <c r="B14" s="43" t="s">
        <v>46</v>
      </c>
      <c r="C14" s="3">
        <v>0</v>
      </c>
      <c r="D14" s="3">
        <f>'Q17 - NG MCF'!G15</f>
        <v>928.49300000000017</v>
      </c>
      <c r="E14" s="3">
        <v>0</v>
      </c>
      <c r="F14" s="3">
        <f t="shared" si="0"/>
        <v>55.245333500000008</v>
      </c>
      <c r="G14" s="45"/>
      <c r="H14" s="43" t="s">
        <v>46</v>
      </c>
      <c r="I14" s="3">
        <v>0</v>
      </c>
      <c r="J14" s="3">
        <f>'Q17 - NG MCF'!O15</f>
        <v>823.57910000000004</v>
      </c>
      <c r="K14" s="3">
        <v>0</v>
      </c>
      <c r="L14" s="3">
        <f t="shared" si="1"/>
        <v>49.002956450000006</v>
      </c>
      <c r="M14" s="45"/>
      <c r="N14" s="45"/>
    </row>
    <row r="15" spans="1:14" x14ac:dyDescent="0.25">
      <c r="B15" s="43" t="s">
        <v>47</v>
      </c>
      <c r="C15" s="3">
        <v>0</v>
      </c>
      <c r="D15" s="3">
        <f>'Q17 - NG MCF'!G16</f>
        <v>867.72929999999997</v>
      </c>
      <c r="E15" s="3">
        <v>0</v>
      </c>
      <c r="F15" s="3">
        <f t="shared" si="0"/>
        <v>51.629893349999996</v>
      </c>
      <c r="G15" s="45"/>
      <c r="H15" s="43" t="s">
        <v>47</v>
      </c>
      <c r="I15" s="3">
        <v>0</v>
      </c>
      <c r="J15" s="3">
        <f>'Q17 - NG MCF'!O16</f>
        <v>763.61050000000012</v>
      </c>
      <c r="K15" s="3">
        <v>0</v>
      </c>
      <c r="L15" s="3">
        <f t="shared" si="1"/>
        <v>45.434824750000004</v>
      </c>
      <c r="M15" s="45"/>
      <c r="N15" s="45"/>
    </row>
    <row r="16" spans="1:14" x14ac:dyDescent="0.25">
      <c r="B16" s="43" t="s">
        <v>41</v>
      </c>
      <c r="C16" s="3">
        <v>0</v>
      </c>
      <c r="D16" s="3">
        <f>'Q17 - NG MCF'!G10</f>
        <v>725.15209250841747</v>
      </c>
      <c r="E16" s="3">
        <v>0</v>
      </c>
      <c r="F16" s="3">
        <f t="shared" si="0"/>
        <v>43.146549504250842</v>
      </c>
      <c r="G16" s="45"/>
      <c r="H16" s="43" t="s">
        <v>41</v>
      </c>
      <c r="I16" s="3">
        <v>0</v>
      </c>
      <c r="J16" s="3">
        <f>'Q17 - NG MCF'!O10</f>
        <v>629.09647499999994</v>
      </c>
      <c r="K16" s="3">
        <v>0</v>
      </c>
      <c r="L16" s="3">
        <f t="shared" si="1"/>
        <v>37.431240262499998</v>
      </c>
      <c r="M16" s="45"/>
      <c r="N16" s="45"/>
    </row>
    <row r="17" spans="2:14" x14ac:dyDescent="0.25">
      <c r="B17" s="43" t="s">
        <v>48</v>
      </c>
      <c r="C17" s="3">
        <f>'Q17 - Coal Tons'!E10</f>
        <v>3186.0002129769796</v>
      </c>
      <c r="D17" s="3">
        <f>'Q17 - NG MCF'!G17</f>
        <v>30.888000000000002</v>
      </c>
      <c r="E17" s="3">
        <f>'Q17 - PetCoke Tons'!E6</f>
        <v>12431.75978702302</v>
      </c>
      <c r="F17" s="46">
        <f>((C17*$H$1)+(D17*$B$2)+(E17*$H$1))/2000</f>
        <v>2032.1466359999999</v>
      </c>
      <c r="G17" s="45"/>
      <c r="H17" s="43" t="s">
        <v>48</v>
      </c>
      <c r="I17" s="3">
        <f>'Q17 - Coal Tons'!K10</f>
        <v>3185.9944818766107</v>
      </c>
      <c r="J17" s="3">
        <f>'Q17 - NG MCF'!O17</f>
        <v>30.888000000000002</v>
      </c>
      <c r="K17" s="3">
        <f>'Q17 - PetCoke Tons'!K6</f>
        <v>12431.63551812339</v>
      </c>
      <c r="L17" s="46">
        <f>((I17*$H$1)+(J17*$B$2)+(K17*$H$1))/2000</f>
        <v>2032.1297360000001</v>
      </c>
      <c r="M17" s="45"/>
      <c r="N17" s="45"/>
    </row>
    <row r="18" spans="2:14" x14ac:dyDescent="0.25">
      <c r="B18" s="43" t="s">
        <v>50</v>
      </c>
      <c r="C18" s="3">
        <v>0</v>
      </c>
      <c r="D18" s="3">
        <f>'Q17 - NG MCF'!G18</f>
        <v>598.9749999999998</v>
      </c>
      <c r="E18" s="3">
        <v>0</v>
      </c>
      <c r="F18" s="3">
        <f t="shared" si="0"/>
        <v>35.639012499999993</v>
      </c>
      <c r="G18" s="45"/>
      <c r="H18" s="43" t="s">
        <v>50</v>
      </c>
      <c r="I18" s="3">
        <v>0</v>
      </c>
      <c r="J18" s="3">
        <f>'Q17 - NG MCF'!O18</f>
        <v>569.11</v>
      </c>
      <c r="K18" s="3">
        <v>0</v>
      </c>
      <c r="L18" s="3">
        <f t="shared" si="1"/>
        <v>33.862044999999995</v>
      </c>
      <c r="M18" s="45"/>
      <c r="N18" s="45"/>
    </row>
    <row r="19" spans="2:14" x14ac:dyDescent="0.25">
      <c r="B19" s="43" t="s">
        <v>49</v>
      </c>
      <c r="C19" s="3">
        <v>0</v>
      </c>
      <c r="D19" s="3">
        <f>'Q17 - NG MCF'!G21</f>
        <v>83.897000000000006</v>
      </c>
      <c r="E19" s="3">
        <v>0</v>
      </c>
      <c r="F19" s="3">
        <f t="shared" si="0"/>
        <v>4.9918715000000002</v>
      </c>
      <c r="G19" s="45"/>
      <c r="H19" s="43" t="s">
        <v>49</v>
      </c>
      <c r="I19" s="3">
        <v>0</v>
      </c>
      <c r="J19" s="3">
        <f>'Q17 - NG MCF'!O21</f>
        <v>74.576999999999998</v>
      </c>
      <c r="K19" s="3">
        <v>0</v>
      </c>
      <c r="L19" s="3">
        <f t="shared" si="1"/>
        <v>4.4373315</v>
      </c>
      <c r="M19" s="45"/>
      <c r="N19" s="45"/>
    </row>
    <row r="20" spans="2:14" x14ac:dyDescent="0.25">
      <c r="B20" s="43" t="s">
        <v>52</v>
      </c>
      <c r="C20" s="3">
        <v>0</v>
      </c>
      <c r="D20" s="3">
        <f>'Q17 - NG MCF'!G22</f>
        <v>84.827000000000012</v>
      </c>
      <c r="E20" s="3">
        <v>0</v>
      </c>
      <c r="F20" s="3">
        <f t="shared" si="0"/>
        <v>5.0472065000000015</v>
      </c>
      <c r="G20" s="45"/>
      <c r="H20" s="43" t="s">
        <v>52</v>
      </c>
      <c r="I20" s="3">
        <v>0</v>
      </c>
      <c r="J20" s="3">
        <f>'Q17 - NG MCF'!O22</f>
        <v>72.566999999999993</v>
      </c>
      <c r="K20" s="3">
        <v>0</v>
      </c>
      <c r="L20" s="3">
        <f t="shared" si="1"/>
        <v>4.3177364999999996</v>
      </c>
      <c r="M20" s="45"/>
      <c r="N20" s="45"/>
    </row>
    <row r="21" spans="2:14" x14ac:dyDescent="0.25">
      <c r="B21" s="43" t="s">
        <v>53</v>
      </c>
      <c r="C21" s="3">
        <v>0</v>
      </c>
      <c r="D21" s="3">
        <f>'Q17 - NG MCF'!G23</f>
        <v>71.417000000000002</v>
      </c>
      <c r="E21" s="3">
        <v>0</v>
      </c>
      <c r="F21" s="3">
        <f t="shared" si="0"/>
        <v>4.2493115000000001</v>
      </c>
      <c r="G21" s="45"/>
      <c r="H21" s="43" t="s">
        <v>53</v>
      </c>
      <c r="I21" s="3">
        <v>0</v>
      </c>
      <c r="J21" s="3">
        <f>'Q17 - NG MCF'!O23</f>
        <v>54.828000000000003</v>
      </c>
      <c r="K21" s="3">
        <v>0</v>
      </c>
      <c r="L21" s="3">
        <f t="shared" si="1"/>
        <v>3.2622659999999999</v>
      </c>
      <c r="M21" s="45"/>
      <c r="N21" s="45"/>
    </row>
    <row r="22" spans="2:14" x14ac:dyDescent="0.25">
      <c r="B22" s="43" t="s">
        <v>54</v>
      </c>
      <c r="C22" s="3">
        <v>0</v>
      </c>
      <c r="D22" s="3">
        <f>'Q17 - NG MCF'!G24</f>
        <v>54.94</v>
      </c>
      <c r="E22" s="3">
        <v>0</v>
      </c>
      <c r="F22" s="3">
        <f t="shared" si="0"/>
        <v>3.2689299999999997</v>
      </c>
      <c r="G22" s="45"/>
      <c r="H22" s="43" t="s">
        <v>54</v>
      </c>
      <c r="I22" s="3">
        <v>0</v>
      </c>
      <c r="J22" s="3">
        <f>'Q17 - NG MCF'!O24</f>
        <v>41.290000000000006</v>
      </c>
      <c r="K22" s="3">
        <v>0</v>
      </c>
      <c r="L22" s="3">
        <f t="shared" si="1"/>
        <v>2.4567550000000007</v>
      </c>
      <c r="M22" s="45"/>
      <c r="N22" s="45"/>
    </row>
    <row r="23" spans="2:14" x14ac:dyDescent="0.25">
      <c r="B23" s="43" t="s">
        <v>77</v>
      </c>
      <c r="C23" s="3">
        <v>0</v>
      </c>
      <c r="D23" s="3">
        <v>0</v>
      </c>
      <c r="E23" s="3">
        <v>0</v>
      </c>
      <c r="F23" s="3">
        <f t="shared" si="0"/>
        <v>0</v>
      </c>
      <c r="G23" s="45"/>
      <c r="H23" s="43" t="s">
        <v>77</v>
      </c>
      <c r="I23" s="3">
        <v>0</v>
      </c>
      <c r="J23" s="3">
        <v>0</v>
      </c>
      <c r="K23" s="3">
        <v>0</v>
      </c>
      <c r="L23" s="3">
        <f t="shared" si="1"/>
        <v>0</v>
      </c>
      <c r="M23" s="45"/>
      <c r="N23" s="45"/>
    </row>
    <row r="24" spans="2:14" x14ac:dyDescent="0.25">
      <c r="B24" s="44" t="s">
        <v>86</v>
      </c>
      <c r="C24" s="31">
        <v>0</v>
      </c>
      <c r="D24" s="31">
        <f>'Q17 - NG MCF'!G19+'Q17 - NG MCF'!G20</f>
        <v>52936.94000000001</v>
      </c>
      <c r="E24" s="31">
        <v>0</v>
      </c>
      <c r="F24" s="31">
        <f t="shared" si="0"/>
        <v>3149.7479300000005</v>
      </c>
      <c r="G24" s="45"/>
      <c r="H24" s="44" t="s">
        <v>86</v>
      </c>
      <c r="I24" s="31">
        <v>0</v>
      </c>
      <c r="J24" s="31">
        <f>'Q17 - NG MCF'!O19</f>
        <v>51013.169999999991</v>
      </c>
      <c r="K24" s="31">
        <v>0</v>
      </c>
      <c r="L24" s="31">
        <f t="shared" si="1"/>
        <v>3035.2836149999994</v>
      </c>
      <c r="M24" s="45"/>
      <c r="N24" s="45"/>
    </row>
    <row r="25" spans="2:14" x14ac:dyDescent="0.25">
      <c r="B25" s="43"/>
      <c r="C25" s="3"/>
      <c r="F25" s="3">
        <f>SUM(F6:F24)</f>
        <v>13380.169362482306</v>
      </c>
      <c r="G25" s="2"/>
      <c r="I25" s="3"/>
      <c r="L25" s="3">
        <f>SUM(L6:L24)</f>
        <v>13086.836520875404</v>
      </c>
      <c r="M25" s="2"/>
      <c r="N25" s="2"/>
    </row>
    <row r="26" spans="2:14" x14ac:dyDescent="0.25">
      <c r="B26" s="43"/>
      <c r="C26" s="3"/>
      <c r="G26" s="2"/>
    </row>
    <row r="27" spans="2:14" ht="18" x14ac:dyDescent="0.35">
      <c r="K27" s="48" t="s">
        <v>85</v>
      </c>
      <c r="L27" s="47">
        <f>L25-F25</f>
        <v>-293.33284160690164</v>
      </c>
    </row>
    <row r="28" spans="2:14" x14ac:dyDescent="0.25">
      <c r="C28" s="2"/>
    </row>
    <row r="29" spans="2:14" x14ac:dyDescent="0.25">
      <c r="B29" s="43"/>
      <c r="C29" s="75"/>
    </row>
    <row r="30" spans="2:14" x14ac:dyDescent="0.25">
      <c r="D30" s="2"/>
    </row>
  </sheetData>
  <mergeCells count="2">
    <mergeCell ref="B4:F4"/>
    <mergeCell ref="H4:L4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97AE3-0B6C-4446-A01A-7F2E62D91DA5}">
  <dimension ref="A1:N27"/>
  <sheetViews>
    <sheetView showGridLines="0" zoomScale="80" zoomScaleNormal="80" workbookViewId="0">
      <selection activeCell="K10" sqref="K10"/>
    </sheetView>
  </sheetViews>
  <sheetFormatPr defaultRowHeight="15" x14ac:dyDescent="0.25"/>
  <cols>
    <col min="2" max="2" width="13.5703125" bestFit="1" customWidth="1"/>
    <col min="3" max="3" width="19.85546875" bestFit="1" customWidth="1"/>
    <col min="4" max="4" width="19.42578125" bestFit="1" customWidth="1"/>
    <col min="5" max="5" width="23.42578125" bestFit="1" customWidth="1"/>
    <col min="6" max="6" width="12.7109375" bestFit="1" customWidth="1"/>
    <col min="8" max="8" width="13.5703125" bestFit="1" customWidth="1"/>
    <col min="9" max="9" width="19.28515625" customWidth="1"/>
    <col min="10" max="10" width="19.42578125" bestFit="1" customWidth="1"/>
    <col min="11" max="11" width="23.42578125" bestFit="1" customWidth="1"/>
    <col min="12" max="12" width="12.7109375" bestFit="1" customWidth="1"/>
  </cols>
  <sheetData>
    <row r="1" spans="1:14" ht="18" x14ac:dyDescent="0.35">
      <c r="B1" s="53">
        <v>0.8</v>
      </c>
      <c r="C1" t="s">
        <v>91</v>
      </c>
    </row>
    <row r="2" spans="1:14" ht="18" x14ac:dyDescent="0.35">
      <c r="B2" s="53">
        <v>0.1</v>
      </c>
      <c r="C2" t="s">
        <v>90</v>
      </c>
    </row>
    <row r="4" spans="1:14" ht="18" x14ac:dyDescent="0.35">
      <c r="A4" s="1" t="s">
        <v>19</v>
      </c>
      <c r="B4" s="83" t="s">
        <v>87</v>
      </c>
      <c r="C4" s="83"/>
      <c r="D4" s="83"/>
      <c r="E4" s="83"/>
      <c r="F4" s="83"/>
      <c r="H4" s="84" t="s">
        <v>88</v>
      </c>
      <c r="I4" s="84"/>
      <c r="J4" s="84"/>
      <c r="K4" s="84"/>
      <c r="L4" s="84"/>
    </row>
    <row r="5" spans="1:14" x14ac:dyDescent="0.25">
      <c r="B5" s="33" t="s">
        <v>35</v>
      </c>
      <c r="C5" s="33" t="s">
        <v>80</v>
      </c>
      <c r="D5" s="33" t="s">
        <v>81</v>
      </c>
      <c r="E5" s="33" t="s">
        <v>82</v>
      </c>
      <c r="F5" s="33" t="s">
        <v>59</v>
      </c>
      <c r="H5" s="33" t="s">
        <v>35</v>
      </c>
      <c r="I5" s="33" t="s">
        <v>80</v>
      </c>
      <c r="J5" s="33" t="s">
        <v>81</v>
      </c>
      <c r="K5" s="33" t="s">
        <v>82</v>
      </c>
      <c r="L5" s="33" t="s">
        <v>59</v>
      </c>
    </row>
    <row r="6" spans="1:14" x14ac:dyDescent="0.25">
      <c r="B6" s="43" t="s">
        <v>37</v>
      </c>
      <c r="C6" s="3">
        <f>'Q18 - Avoided CO2'!C6</f>
        <v>5866.1854046370809</v>
      </c>
      <c r="D6" s="3">
        <f>'Q18 - Avoided CO2'!D6</f>
        <v>514.85857895562276</v>
      </c>
      <c r="E6" s="3">
        <f>'Q18 - Avoided CO2'!E6</f>
        <v>0</v>
      </c>
      <c r="F6" s="50">
        <f>((C6*$B$1)+(D6*$B$2)+(E6*$B$1))/2000</f>
        <v>2.3722170908026139</v>
      </c>
      <c r="G6" s="45"/>
      <c r="H6" s="43" t="s">
        <v>37</v>
      </c>
      <c r="I6" s="36">
        <f>'Q18 - Avoided CO2'!I6</f>
        <v>5700.2831950786158</v>
      </c>
      <c r="J6" s="36">
        <f>'Q18 - Avoided CO2'!J6</f>
        <v>520.12937992138393</v>
      </c>
      <c r="K6" s="36">
        <f>'Q18 - Avoided CO2'!K6</f>
        <v>0</v>
      </c>
      <c r="L6" s="50">
        <f>((I6*$B$1)+(J6*$B$2)+(K6*$B$1))/2000</f>
        <v>2.3061197470275157</v>
      </c>
      <c r="M6" s="45"/>
      <c r="N6" s="45"/>
    </row>
    <row r="7" spans="1:14" x14ac:dyDescent="0.25">
      <c r="B7" s="43" t="s">
        <v>38</v>
      </c>
      <c r="C7" s="3">
        <f>'Q18 - Avoided CO2'!C7</f>
        <v>10330.300003397762</v>
      </c>
      <c r="D7" s="3">
        <f>'Q18 - Avoided CO2'!D7</f>
        <v>724.49341260223878</v>
      </c>
      <c r="E7" s="3">
        <f>'Q18 - Avoided CO2'!E7</f>
        <v>0</v>
      </c>
      <c r="F7" s="50">
        <f t="shared" ref="F7:F24" si="0">((C7*$B$1)+(D7*$B$2)+(E7*$B$1))/2000</f>
        <v>4.1683446719892174</v>
      </c>
      <c r="G7" s="45"/>
      <c r="H7" s="43" t="s">
        <v>38</v>
      </c>
      <c r="I7" s="36">
        <f>'Q18 - Avoided CO2'!I7</f>
        <v>10184.067548955934</v>
      </c>
      <c r="J7" s="36">
        <f>'Q18 - Avoided CO2'!J7</f>
        <v>706.12532304406534</v>
      </c>
      <c r="K7" s="36">
        <f>'Q18 - Avoided CO2'!K7</f>
        <v>0</v>
      </c>
      <c r="L7" s="50">
        <f t="shared" ref="L7:L24" si="1">((I7*$B$1)+(J7*$B$2)+(K7*$B$1))/2000</f>
        <v>4.1089332857345768</v>
      </c>
      <c r="M7" s="45"/>
      <c r="N7" s="45"/>
    </row>
    <row r="8" spans="1:14" x14ac:dyDescent="0.25">
      <c r="B8" s="43" t="s">
        <v>39</v>
      </c>
      <c r="C8" s="3">
        <f>'Q18 - Avoided CO2'!C8</f>
        <v>16741.715987544587</v>
      </c>
      <c r="D8" s="3">
        <f>'Q18 - Avoided CO2'!D8</f>
        <v>931.84261890131097</v>
      </c>
      <c r="E8" s="3">
        <f>'Q18 - Avoided CO2'!E8</f>
        <v>0</v>
      </c>
      <c r="F8" s="50">
        <f t="shared" si="0"/>
        <v>6.7432785259629009</v>
      </c>
      <c r="G8" s="45"/>
      <c r="H8" s="43" t="s">
        <v>39</v>
      </c>
      <c r="I8" s="36">
        <f>'Q18 - Avoided CO2'!I8</f>
        <v>16463.644480433821</v>
      </c>
      <c r="J8" s="36">
        <f>'Q18 - Avoided CO2'!J8</f>
        <v>916.33460507974814</v>
      </c>
      <c r="K8" s="36">
        <f>'Q18 - Avoided CO2'!K8</f>
        <v>0</v>
      </c>
      <c r="L8" s="50">
        <f t="shared" si="1"/>
        <v>6.6312745224275167</v>
      </c>
      <c r="M8" s="45"/>
      <c r="N8" s="45"/>
    </row>
    <row r="9" spans="1:14" x14ac:dyDescent="0.25">
      <c r="B9" s="43" t="s">
        <v>40</v>
      </c>
      <c r="C9" s="3">
        <f>'Q18 - Avoided CO2'!C9</f>
        <v>19423.09430072529</v>
      </c>
      <c r="D9" s="3">
        <f>'Q18 - Avoided CO2'!D9</f>
        <v>1139.8542182747124</v>
      </c>
      <c r="E9" s="3">
        <f>'Q18 - Avoided CO2'!E9</f>
        <v>0</v>
      </c>
      <c r="F9" s="50">
        <f t="shared" si="0"/>
        <v>7.8262304312038511</v>
      </c>
      <c r="G9" s="45"/>
      <c r="H9" s="43" t="s">
        <v>40</v>
      </c>
      <c r="I9" s="36">
        <f>'Q18 - Avoided CO2'!I9</f>
        <v>18607.268026620121</v>
      </c>
      <c r="J9" s="36">
        <f>'Q18 - Avoided CO2'!J9</f>
        <v>1110.2471793798775</v>
      </c>
      <c r="K9" s="36">
        <f>'Q18 - Avoided CO2'!K9</f>
        <v>0</v>
      </c>
      <c r="L9" s="50">
        <f t="shared" si="1"/>
        <v>7.4984195696170426</v>
      </c>
      <c r="M9" s="45"/>
      <c r="N9" s="45"/>
    </row>
    <row r="10" spans="1:14" x14ac:dyDescent="0.25">
      <c r="B10" s="43" t="s">
        <v>42</v>
      </c>
      <c r="C10" s="3">
        <f>'Q18 - Avoided CO2'!C10</f>
        <v>0</v>
      </c>
      <c r="D10" s="3">
        <f>'Q18 - Avoided CO2'!D10</f>
        <v>22182.355</v>
      </c>
      <c r="E10" s="3">
        <f>'Q18 - Avoided CO2'!E10</f>
        <v>0</v>
      </c>
      <c r="F10" s="50">
        <f t="shared" si="0"/>
        <v>1.10911775</v>
      </c>
      <c r="G10" s="45"/>
      <c r="H10" s="43" t="s">
        <v>42</v>
      </c>
      <c r="I10" s="36">
        <f>'Q18 - Avoided CO2'!I10</f>
        <v>0</v>
      </c>
      <c r="J10" s="36">
        <f>'Q18 - Avoided CO2'!J10</f>
        <v>23187.814999999999</v>
      </c>
      <c r="K10" s="36">
        <f>'Q18 - Avoided CO2'!K10</f>
        <v>0</v>
      </c>
      <c r="L10" s="50">
        <f t="shared" si="1"/>
        <v>1.15939075</v>
      </c>
      <c r="M10" s="45"/>
      <c r="N10" s="45"/>
    </row>
    <row r="11" spans="1:14" x14ac:dyDescent="0.25">
      <c r="B11" s="43" t="s">
        <v>43</v>
      </c>
      <c r="C11" s="3">
        <f>'Q18 - Avoided CO2'!C11</f>
        <v>0</v>
      </c>
      <c r="D11" s="3">
        <f>'Q18 - Avoided CO2'!D11</f>
        <v>16696.415000000001</v>
      </c>
      <c r="E11" s="3">
        <f>'Q18 - Avoided CO2'!E11</f>
        <v>0</v>
      </c>
      <c r="F11" s="50">
        <f t="shared" si="0"/>
        <v>0.83482075000000011</v>
      </c>
      <c r="G11" s="45"/>
      <c r="H11" s="43" t="s">
        <v>43</v>
      </c>
      <c r="I11" s="36">
        <f>'Q18 - Avoided CO2'!I11</f>
        <v>0</v>
      </c>
      <c r="J11" s="36">
        <f>'Q18 - Avoided CO2'!J11</f>
        <v>15745.935000000001</v>
      </c>
      <c r="K11" s="36">
        <f>'Q18 - Avoided CO2'!K11</f>
        <v>0</v>
      </c>
      <c r="L11" s="50">
        <f t="shared" si="1"/>
        <v>0.7872967500000001</v>
      </c>
      <c r="M11" s="45"/>
      <c r="N11" s="45"/>
    </row>
    <row r="12" spans="1:14" x14ac:dyDescent="0.25">
      <c r="B12" s="43" t="s">
        <v>44</v>
      </c>
      <c r="C12" s="3">
        <f>'Q18 - Avoided CO2'!C12</f>
        <v>0</v>
      </c>
      <c r="D12" s="3">
        <f>'Q18 - Avoided CO2'!D12</f>
        <v>805.51436699999999</v>
      </c>
      <c r="E12" s="3">
        <f>'Q18 - Avoided CO2'!E12</f>
        <v>0</v>
      </c>
      <c r="F12" s="50">
        <f t="shared" si="0"/>
        <v>4.0275718350000003E-2</v>
      </c>
      <c r="G12" s="45"/>
      <c r="H12" s="43" t="s">
        <v>44</v>
      </c>
      <c r="I12" s="36">
        <f>'Q18 - Avoided CO2'!I12</f>
        <v>0</v>
      </c>
      <c r="J12" s="36">
        <f>'Q18 - Avoided CO2'!J12</f>
        <v>712.18496700000003</v>
      </c>
      <c r="K12" s="36">
        <f>'Q18 - Avoided CO2'!K12</f>
        <v>0</v>
      </c>
      <c r="L12" s="50">
        <f t="shared" si="1"/>
        <v>3.5609248350000004E-2</v>
      </c>
      <c r="M12" s="45"/>
      <c r="N12" s="45"/>
    </row>
    <row r="13" spans="1:14" x14ac:dyDescent="0.25">
      <c r="B13" s="43" t="s">
        <v>45</v>
      </c>
      <c r="C13" s="3">
        <f>'Q18 - Avoided CO2'!C13</f>
        <v>0</v>
      </c>
      <c r="D13" s="3">
        <f>'Q18 - Avoided CO2'!D13</f>
        <v>733.12447499999996</v>
      </c>
      <c r="E13" s="3">
        <f>'Q18 - Avoided CO2'!E13</f>
        <v>0</v>
      </c>
      <c r="F13" s="50">
        <f t="shared" si="0"/>
        <v>3.6656223750000001E-2</v>
      </c>
      <c r="G13" s="45"/>
      <c r="H13" s="43" t="s">
        <v>45</v>
      </c>
      <c r="I13" s="36">
        <f>'Q18 - Avoided CO2'!I13</f>
        <v>0</v>
      </c>
      <c r="J13" s="36">
        <f>'Q18 - Avoided CO2'!J13</f>
        <v>644.52097500000002</v>
      </c>
      <c r="K13" s="36">
        <f>'Q18 - Avoided CO2'!K13</f>
        <v>0</v>
      </c>
      <c r="L13" s="50">
        <f t="shared" si="1"/>
        <v>3.2226048750000007E-2</v>
      </c>
      <c r="M13" s="45"/>
      <c r="N13" s="45"/>
    </row>
    <row r="14" spans="1:14" x14ac:dyDescent="0.25">
      <c r="B14" s="43" t="s">
        <v>46</v>
      </c>
      <c r="C14" s="3">
        <f>'Q18 - Avoided CO2'!C14</f>
        <v>0</v>
      </c>
      <c r="D14" s="3">
        <f>'Q18 - Avoided CO2'!D14</f>
        <v>928.49300000000017</v>
      </c>
      <c r="E14" s="3">
        <f>'Q18 - Avoided CO2'!E14</f>
        <v>0</v>
      </c>
      <c r="F14" s="50">
        <f t="shared" si="0"/>
        <v>4.6424650000000012E-2</v>
      </c>
      <c r="G14" s="45"/>
      <c r="H14" s="43" t="s">
        <v>46</v>
      </c>
      <c r="I14" s="36">
        <f>'Q18 - Avoided CO2'!I14</f>
        <v>0</v>
      </c>
      <c r="J14" s="36">
        <f>'Q18 - Avoided CO2'!J14</f>
        <v>823.57910000000004</v>
      </c>
      <c r="K14" s="36">
        <f>'Q18 - Avoided CO2'!K14</f>
        <v>0</v>
      </c>
      <c r="L14" s="50">
        <f t="shared" si="1"/>
        <v>4.1178955000000003E-2</v>
      </c>
      <c r="M14" s="45"/>
      <c r="N14" s="45"/>
    </row>
    <row r="15" spans="1:14" x14ac:dyDescent="0.25">
      <c r="B15" s="43" t="s">
        <v>47</v>
      </c>
      <c r="C15" s="3">
        <f>'Q18 - Avoided CO2'!C15</f>
        <v>0</v>
      </c>
      <c r="D15" s="3">
        <f>'Q18 - Avoided CO2'!D15</f>
        <v>867.72929999999997</v>
      </c>
      <c r="E15" s="3">
        <f>'Q18 - Avoided CO2'!E15</f>
        <v>0</v>
      </c>
      <c r="F15" s="50">
        <f t="shared" si="0"/>
        <v>4.3386464999999999E-2</v>
      </c>
      <c r="G15" s="45"/>
      <c r="H15" s="43" t="s">
        <v>47</v>
      </c>
      <c r="I15" s="36">
        <f>'Q18 - Avoided CO2'!I15</f>
        <v>0</v>
      </c>
      <c r="J15" s="36">
        <f>'Q18 - Avoided CO2'!J15</f>
        <v>763.61050000000012</v>
      </c>
      <c r="K15" s="36">
        <f>'Q18 - Avoided CO2'!K15</f>
        <v>0</v>
      </c>
      <c r="L15" s="50">
        <f t="shared" si="1"/>
        <v>3.8180525000000007E-2</v>
      </c>
      <c r="M15" s="45"/>
      <c r="N15" s="45"/>
    </row>
    <row r="16" spans="1:14" x14ac:dyDescent="0.25">
      <c r="B16" s="43" t="s">
        <v>41</v>
      </c>
      <c r="C16" s="3">
        <f>'Q18 - Avoided CO2'!C16</f>
        <v>0</v>
      </c>
      <c r="D16" s="3">
        <f>'Q18 - Avoided CO2'!D16</f>
        <v>725.15209250841747</v>
      </c>
      <c r="E16" s="3">
        <f>'Q18 - Avoided CO2'!E16</f>
        <v>0</v>
      </c>
      <c r="F16" s="50">
        <f t="shared" si="0"/>
        <v>3.6257604625420874E-2</v>
      </c>
      <c r="G16" s="45"/>
      <c r="H16" s="43" t="s">
        <v>41</v>
      </c>
      <c r="I16" s="36">
        <f>'Q18 - Avoided CO2'!I16</f>
        <v>0</v>
      </c>
      <c r="J16" s="36">
        <f>'Q18 - Avoided CO2'!J16</f>
        <v>629.09647499999994</v>
      </c>
      <c r="K16" s="36">
        <f>'Q18 - Avoided CO2'!K16</f>
        <v>0</v>
      </c>
      <c r="L16" s="50">
        <f t="shared" si="1"/>
        <v>3.1454823749999999E-2</v>
      </c>
      <c r="M16" s="45"/>
      <c r="N16" s="45"/>
    </row>
    <row r="17" spans="2:14" x14ac:dyDescent="0.25">
      <c r="B17" s="43" t="s">
        <v>48</v>
      </c>
      <c r="C17" s="3">
        <f>'Q18 - Avoided CO2'!C17</f>
        <v>3186.0002129769796</v>
      </c>
      <c r="D17" s="3">
        <f>'Q18 - Avoided CO2'!D17</f>
        <v>30.888000000000002</v>
      </c>
      <c r="E17" s="3">
        <f>'Q18 - Avoided CO2'!E17</f>
        <v>12431.75978702302</v>
      </c>
      <c r="F17" s="51">
        <f t="shared" si="0"/>
        <v>6.2486484000000004</v>
      </c>
      <c r="G17" s="45"/>
      <c r="H17" s="43" t="s">
        <v>48</v>
      </c>
      <c r="I17" s="36">
        <f>'Q18 - Avoided CO2'!I17</f>
        <v>3185.9944818766107</v>
      </c>
      <c r="J17" s="36">
        <f>'Q18 - Avoided CO2'!J17</f>
        <v>30.888000000000002</v>
      </c>
      <c r="K17" s="36">
        <f>'Q18 - Avoided CO2'!K17</f>
        <v>12431.63551812339</v>
      </c>
      <c r="L17" s="51">
        <f>((I17*$B$1)+(J17*$B$2)+(K17*$B$1))/2000+0.1</f>
        <v>6.3485964000000008</v>
      </c>
      <c r="M17" s="45"/>
      <c r="N17" s="45"/>
    </row>
    <row r="18" spans="2:14" x14ac:dyDescent="0.25">
      <c r="B18" s="43" t="s">
        <v>50</v>
      </c>
      <c r="C18" s="3">
        <f>'Q18 - Avoided CO2'!C18</f>
        <v>0</v>
      </c>
      <c r="D18" s="3">
        <f>'Q18 - Avoided CO2'!D18</f>
        <v>598.9749999999998</v>
      </c>
      <c r="E18" s="3">
        <f>'Q18 - Avoided CO2'!E18</f>
        <v>0</v>
      </c>
      <c r="F18" s="50">
        <f t="shared" si="0"/>
        <v>2.9948749999999989E-2</v>
      </c>
      <c r="G18" s="45"/>
      <c r="H18" s="43" t="s">
        <v>50</v>
      </c>
      <c r="I18" s="36">
        <f>'Q18 - Avoided CO2'!I18</f>
        <v>0</v>
      </c>
      <c r="J18" s="36">
        <f>'Q18 - Avoided CO2'!J18</f>
        <v>569.11</v>
      </c>
      <c r="K18" s="36">
        <f>'Q18 - Avoided CO2'!K18</f>
        <v>0</v>
      </c>
      <c r="L18" s="50">
        <f t="shared" si="1"/>
        <v>2.8455500000000002E-2</v>
      </c>
      <c r="M18" s="45"/>
      <c r="N18" s="45"/>
    </row>
    <row r="19" spans="2:14" x14ac:dyDescent="0.25">
      <c r="B19" s="43" t="s">
        <v>49</v>
      </c>
      <c r="C19" s="3">
        <f>'Q18 - Avoided CO2'!C19</f>
        <v>0</v>
      </c>
      <c r="D19" s="3">
        <f>'Q18 - Avoided CO2'!D19</f>
        <v>83.897000000000006</v>
      </c>
      <c r="E19" s="3">
        <f>'Q18 - Avoided CO2'!E19</f>
        <v>0</v>
      </c>
      <c r="F19" s="50">
        <f t="shared" si="0"/>
        <v>4.1948500000000008E-3</v>
      </c>
      <c r="G19" s="45"/>
      <c r="H19" s="43" t="s">
        <v>49</v>
      </c>
      <c r="I19" s="36">
        <f>'Q18 - Avoided CO2'!I19</f>
        <v>0</v>
      </c>
      <c r="J19" s="36">
        <f>'Q18 - Avoided CO2'!J19</f>
        <v>74.576999999999998</v>
      </c>
      <c r="K19" s="36">
        <f>'Q18 - Avoided CO2'!K19</f>
        <v>0</v>
      </c>
      <c r="L19" s="50">
        <f t="shared" si="1"/>
        <v>3.7288500000000001E-3</v>
      </c>
      <c r="M19" s="45"/>
      <c r="N19" s="45"/>
    </row>
    <row r="20" spans="2:14" x14ac:dyDescent="0.25">
      <c r="B20" s="43" t="s">
        <v>52</v>
      </c>
      <c r="C20" s="3">
        <f>'Q18 - Avoided CO2'!C20</f>
        <v>0</v>
      </c>
      <c r="D20" s="3">
        <f>'Q18 - Avoided CO2'!D20</f>
        <v>84.827000000000012</v>
      </c>
      <c r="E20" s="3">
        <f>'Q18 - Avoided CO2'!E20</f>
        <v>0</v>
      </c>
      <c r="F20" s="50">
        <f t="shared" si="0"/>
        <v>4.2413500000000005E-3</v>
      </c>
      <c r="G20" s="45"/>
      <c r="H20" s="43" t="s">
        <v>52</v>
      </c>
      <c r="I20" s="36">
        <f>'Q18 - Avoided CO2'!I20</f>
        <v>0</v>
      </c>
      <c r="J20" s="36">
        <f>'Q18 - Avoided CO2'!J20</f>
        <v>72.566999999999993</v>
      </c>
      <c r="K20" s="36">
        <f>'Q18 - Avoided CO2'!K20</f>
        <v>0</v>
      </c>
      <c r="L20" s="50">
        <f t="shared" si="1"/>
        <v>3.6283499999999998E-3</v>
      </c>
      <c r="M20" s="45"/>
      <c r="N20" s="45"/>
    </row>
    <row r="21" spans="2:14" x14ac:dyDescent="0.25">
      <c r="B21" s="43" t="s">
        <v>53</v>
      </c>
      <c r="C21" s="3">
        <f>'Q18 - Avoided CO2'!C21</f>
        <v>0</v>
      </c>
      <c r="D21" s="3">
        <f>'Q18 - Avoided CO2'!D21</f>
        <v>71.417000000000002</v>
      </c>
      <c r="E21" s="3">
        <f>'Q18 - Avoided CO2'!E21</f>
        <v>0</v>
      </c>
      <c r="F21" s="50">
        <f t="shared" si="0"/>
        <v>3.57085E-3</v>
      </c>
      <c r="G21" s="45"/>
      <c r="H21" s="43" t="s">
        <v>53</v>
      </c>
      <c r="I21" s="36">
        <f>'Q18 - Avoided CO2'!I21</f>
        <v>0</v>
      </c>
      <c r="J21" s="36">
        <f>'Q18 - Avoided CO2'!J21</f>
        <v>54.828000000000003</v>
      </c>
      <c r="K21" s="36">
        <f>'Q18 - Avoided CO2'!K21</f>
        <v>0</v>
      </c>
      <c r="L21" s="50">
        <f t="shared" si="1"/>
        <v>2.7414000000000006E-3</v>
      </c>
      <c r="M21" s="45"/>
      <c r="N21" s="45"/>
    </row>
    <row r="22" spans="2:14" x14ac:dyDescent="0.25">
      <c r="B22" s="43" t="s">
        <v>54</v>
      </c>
      <c r="C22" s="3">
        <f>'Q18 - Avoided CO2'!C22</f>
        <v>0</v>
      </c>
      <c r="D22" s="3">
        <f>'Q18 - Avoided CO2'!D22</f>
        <v>54.94</v>
      </c>
      <c r="E22" s="3">
        <f>'Q18 - Avoided CO2'!E22</f>
        <v>0</v>
      </c>
      <c r="F22" s="50">
        <f t="shared" si="0"/>
        <v>2.7469999999999999E-3</v>
      </c>
      <c r="G22" s="45"/>
      <c r="H22" s="43" t="s">
        <v>54</v>
      </c>
      <c r="I22" s="36">
        <f>'Q18 - Avoided CO2'!I22</f>
        <v>0</v>
      </c>
      <c r="J22" s="36">
        <f>'Q18 - Avoided CO2'!J22</f>
        <v>41.290000000000006</v>
      </c>
      <c r="K22" s="36">
        <f>'Q18 - Avoided CO2'!K22</f>
        <v>0</v>
      </c>
      <c r="L22" s="50">
        <f t="shared" si="1"/>
        <v>2.0645000000000004E-3</v>
      </c>
      <c r="M22" s="45"/>
      <c r="N22" s="45"/>
    </row>
    <row r="23" spans="2:14" x14ac:dyDescent="0.25">
      <c r="B23" s="43" t="s">
        <v>77</v>
      </c>
      <c r="C23" s="3">
        <f>'Q18 - Avoided CO2'!C23</f>
        <v>0</v>
      </c>
      <c r="D23" s="3">
        <f>'Q18 - Avoided CO2'!D23</f>
        <v>0</v>
      </c>
      <c r="E23" s="3">
        <f>'Q18 - Avoided CO2'!E23</f>
        <v>0</v>
      </c>
      <c r="F23" s="50">
        <f t="shared" si="0"/>
        <v>0</v>
      </c>
      <c r="G23" s="45"/>
      <c r="H23" s="43" t="s">
        <v>77</v>
      </c>
      <c r="I23" s="36">
        <f>'Q18 - Avoided CO2'!I23</f>
        <v>0</v>
      </c>
      <c r="J23" s="36">
        <f>'Q18 - Avoided CO2'!J23</f>
        <v>0</v>
      </c>
      <c r="K23" s="36">
        <f>'Q18 - Avoided CO2'!K23</f>
        <v>0</v>
      </c>
      <c r="L23" s="50">
        <f t="shared" si="1"/>
        <v>0</v>
      </c>
      <c r="M23" s="45"/>
      <c r="N23" s="45"/>
    </row>
    <row r="24" spans="2:14" x14ac:dyDescent="0.25">
      <c r="B24" s="44" t="s">
        <v>86</v>
      </c>
      <c r="C24" s="31">
        <f>'Q18 - Avoided CO2'!C24</f>
        <v>0</v>
      </c>
      <c r="D24" s="31">
        <f>'Q18 - Avoided CO2'!D24</f>
        <v>52936.94000000001</v>
      </c>
      <c r="E24" s="31">
        <f>'Q18 - Avoided CO2'!E24</f>
        <v>0</v>
      </c>
      <c r="F24" s="52">
        <f t="shared" si="0"/>
        <v>2.6468470000000006</v>
      </c>
      <c r="G24" s="45"/>
      <c r="H24" s="44" t="s">
        <v>86</v>
      </c>
      <c r="I24" s="31">
        <f>'Q18 - Avoided CO2'!I24</f>
        <v>0</v>
      </c>
      <c r="J24" s="31">
        <f>'Q18 - Avoided CO2'!J24</f>
        <v>51013.169999999991</v>
      </c>
      <c r="K24" s="31">
        <f>'Q18 - Avoided CO2'!K24</f>
        <v>0</v>
      </c>
      <c r="L24" s="52">
        <f t="shared" si="1"/>
        <v>2.5506584999999995</v>
      </c>
      <c r="M24" s="45"/>
      <c r="N24" s="45"/>
    </row>
    <row r="25" spans="2:14" x14ac:dyDescent="0.25">
      <c r="B25" s="43"/>
      <c r="C25" s="54"/>
      <c r="D25" s="54"/>
      <c r="E25" s="54"/>
      <c r="F25" s="50">
        <f>SUM(F6:F24)</f>
        <v>32.197208081684003</v>
      </c>
      <c r="G25" s="2"/>
      <c r="I25" s="3"/>
      <c r="L25" s="50">
        <f>SUM(L6:L24)</f>
        <v>31.609957725656656</v>
      </c>
      <c r="M25" s="2"/>
      <c r="N25" s="2"/>
    </row>
    <row r="26" spans="2:14" x14ac:dyDescent="0.25">
      <c r="B26" s="43"/>
      <c r="C26" s="3"/>
      <c r="G26" s="2"/>
    </row>
    <row r="27" spans="2:14" ht="18" x14ac:dyDescent="0.35">
      <c r="K27" s="48" t="s">
        <v>89</v>
      </c>
      <c r="L27" s="49">
        <f>L25-F25</f>
        <v>-0.58725035602734721</v>
      </c>
    </row>
  </sheetData>
  <mergeCells count="2">
    <mergeCell ref="B4:F4"/>
    <mergeCell ref="H4:L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3C28-B2B2-424E-996E-B6D72EBBEB9C}">
  <dimension ref="A1:N27"/>
  <sheetViews>
    <sheetView showGridLines="0" zoomScale="80" zoomScaleNormal="80" workbookViewId="0">
      <selection activeCell="K9" sqref="K9"/>
    </sheetView>
  </sheetViews>
  <sheetFormatPr defaultRowHeight="15" x14ac:dyDescent="0.25"/>
  <cols>
    <col min="2" max="2" width="13.5703125" bestFit="1" customWidth="1"/>
    <col min="3" max="3" width="19.85546875" bestFit="1" customWidth="1"/>
    <col min="4" max="4" width="19.42578125" bestFit="1" customWidth="1"/>
    <col min="5" max="5" width="23.42578125" bestFit="1" customWidth="1"/>
    <col min="6" max="6" width="12.7109375" bestFit="1" customWidth="1"/>
    <col min="8" max="8" width="13.5703125" bestFit="1" customWidth="1"/>
    <col min="9" max="9" width="19.28515625" customWidth="1"/>
    <col min="10" max="10" width="19.42578125" bestFit="1" customWidth="1"/>
    <col min="11" max="11" width="23.42578125" bestFit="1" customWidth="1"/>
    <col min="12" max="12" width="12.7109375" bestFit="1" customWidth="1"/>
  </cols>
  <sheetData>
    <row r="1" spans="1:14" ht="18" x14ac:dyDescent="0.35">
      <c r="B1" s="53">
        <v>4</v>
      </c>
      <c r="C1" t="s">
        <v>95</v>
      </c>
    </row>
    <row r="2" spans="1:14" ht="18" x14ac:dyDescent="0.35">
      <c r="B2" s="53">
        <v>0</v>
      </c>
      <c r="C2" t="s">
        <v>96</v>
      </c>
    </row>
    <row r="4" spans="1:14" ht="18" x14ac:dyDescent="0.35">
      <c r="A4" s="1" t="s">
        <v>19</v>
      </c>
      <c r="B4" s="83" t="s">
        <v>92</v>
      </c>
      <c r="C4" s="83"/>
      <c r="D4" s="83"/>
      <c r="E4" s="83"/>
      <c r="F4" s="83"/>
      <c r="H4" s="84" t="s">
        <v>93</v>
      </c>
      <c r="I4" s="84"/>
      <c r="J4" s="84"/>
      <c r="K4" s="84"/>
      <c r="L4" s="84"/>
    </row>
    <row r="5" spans="1:14" x14ac:dyDescent="0.25">
      <c r="B5" s="33" t="s">
        <v>35</v>
      </c>
      <c r="C5" s="33" t="s">
        <v>80</v>
      </c>
      <c r="D5" s="33" t="s">
        <v>81</v>
      </c>
      <c r="E5" s="33" t="s">
        <v>82</v>
      </c>
      <c r="F5" s="33" t="s">
        <v>59</v>
      </c>
      <c r="H5" s="33" t="s">
        <v>35</v>
      </c>
      <c r="I5" s="33" t="s">
        <v>80</v>
      </c>
      <c r="J5" s="33" t="s">
        <v>81</v>
      </c>
      <c r="K5" s="33" t="s">
        <v>82</v>
      </c>
      <c r="L5" s="33" t="s">
        <v>59</v>
      </c>
    </row>
    <row r="6" spans="1:14" x14ac:dyDescent="0.25">
      <c r="B6" s="43" t="s">
        <v>37</v>
      </c>
      <c r="C6" s="3">
        <f>'Q18 - Avoided CO2'!C6</f>
        <v>5866.1854046370809</v>
      </c>
      <c r="D6" s="3">
        <f>'Q18 - Avoided CO2'!D6</f>
        <v>514.85857895562276</v>
      </c>
      <c r="E6" s="3">
        <f>'Q18 - Avoided CO2'!E6</f>
        <v>0</v>
      </c>
      <c r="F6" s="50">
        <f>((C6*$B$1)+(D6*$B$2)+(E6*$B$1))/2000</f>
        <v>11.732370809274162</v>
      </c>
      <c r="G6" s="45"/>
      <c r="H6" s="43" t="s">
        <v>37</v>
      </c>
      <c r="I6" s="36">
        <f>'Q18 - Avoided CO2'!I6</f>
        <v>5700.2831950786158</v>
      </c>
      <c r="J6" s="36">
        <f>'Q18 - Avoided CO2'!J6</f>
        <v>520.12937992138393</v>
      </c>
      <c r="K6" s="36">
        <f>'Q18 - Avoided CO2'!K6</f>
        <v>0</v>
      </c>
      <c r="L6" s="50">
        <f>((I6*$B$1)+(J6*$B$2)+(K6*$B$1))/2000</f>
        <v>11.400566390157232</v>
      </c>
      <c r="M6" s="45"/>
      <c r="N6" s="45"/>
    </row>
    <row r="7" spans="1:14" x14ac:dyDescent="0.25">
      <c r="B7" s="43" t="s">
        <v>38</v>
      </c>
      <c r="C7" s="3">
        <f>'Q18 - Avoided CO2'!C7</f>
        <v>10330.300003397762</v>
      </c>
      <c r="D7" s="3">
        <f>'Q18 - Avoided CO2'!D7</f>
        <v>724.49341260223878</v>
      </c>
      <c r="E7" s="3">
        <f>'Q18 - Avoided CO2'!E7</f>
        <v>0</v>
      </c>
      <c r="F7" s="50">
        <f t="shared" ref="F7:F24" si="0">((C7*$B$1)+(D7*$B$2)+(E7*$B$1))/2000</f>
        <v>20.660600006795526</v>
      </c>
      <c r="G7" s="45"/>
      <c r="H7" s="43" t="s">
        <v>38</v>
      </c>
      <c r="I7" s="36">
        <f>'Q18 - Avoided CO2'!I7</f>
        <v>10184.067548955934</v>
      </c>
      <c r="J7" s="36">
        <f>'Q18 - Avoided CO2'!J7</f>
        <v>706.12532304406534</v>
      </c>
      <c r="K7" s="36">
        <f>'Q18 - Avoided CO2'!K7</f>
        <v>0</v>
      </c>
      <c r="L7" s="50">
        <f t="shared" ref="L7:L24" si="1">((I7*$B$1)+(J7*$B$2)+(K7*$B$1))/2000</f>
        <v>20.368135097911868</v>
      </c>
      <c r="M7" s="45"/>
      <c r="N7" s="45"/>
    </row>
    <row r="8" spans="1:14" x14ac:dyDescent="0.25">
      <c r="B8" s="43" t="s">
        <v>39</v>
      </c>
      <c r="C8" s="3">
        <f>'Q18 - Avoided CO2'!C8</f>
        <v>16741.715987544587</v>
      </c>
      <c r="D8" s="3">
        <f>'Q18 - Avoided CO2'!D8</f>
        <v>931.84261890131097</v>
      </c>
      <c r="E8" s="3">
        <f>'Q18 - Avoided CO2'!E8</f>
        <v>0</v>
      </c>
      <c r="F8" s="50">
        <f t="shared" si="0"/>
        <v>33.483431975089175</v>
      </c>
      <c r="G8" s="45"/>
      <c r="H8" s="43" t="s">
        <v>39</v>
      </c>
      <c r="I8" s="36">
        <f>'Q18 - Avoided CO2'!I8</f>
        <v>16463.644480433821</v>
      </c>
      <c r="J8" s="36">
        <f>'Q18 - Avoided CO2'!J8</f>
        <v>916.33460507974814</v>
      </c>
      <c r="K8" s="36">
        <f>'Q18 - Avoided CO2'!K8</f>
        <v>0</v>
      </c>
      <c r="L8" s="50">
        <f t="shared" si="1"/>
        <v>32.927288960867642</v>
      </c>
      <c r="M8" s="45"/>
      <c r="N8" s="45"/>
    </row>
    <row r="9" spans="1:14" x14ac:dyDescent="0.25">
      <c r="B9" s="43" t="s">
        <v>40</v>
      </c>
      <c r="C9" s="3">
        <f>'Q18 - Avoided CO2'!C9</f>
        <v>19423.09430072529</v>
      </c>
      <c r="D9" s="3">
        <f>'Q18 - Avoided CO2'!D9</f>
        <v>1139.8542182747124</v>
      </c>
      <c r="E9" s="3">
        <f>'Q18 - Avoided CO2'!E9</f>
        <v>0</v>
      </c>
      <c r="F9" s="50">
        <f t="shared" si="0"/>
        <v>38.846188601450578</v>
      </c>
      <c r="G9" s="45"/>
      <c r="H9" s="43" t="s">
        <v>40</v>
      </c>
      <c r="I9" s="36">
        <f>'Q18 - Avoided CO2'!I9</f>
        <v>18607.268026620121</v>
      </c>
      <c r="J9" s="36">
        <f>'Q18 - Avoided CO2'!J9</f>
        <v>1110.2471793798775</v>
      </c>
      <c r="K9" s="36">
        <f>'Q18 - Avoided CO2'!K9</f>
        <v>0</v>
      </c>
      <c r="L9" s="50">
        <f t="shared" si="1"/>
        <v>37.214536053240238</v>
      </c>
      <c r="M9" s="45"/>
      <c r="N9" s="45"/>
    </row>
    <row r="10" spans="1:14" x14ac:dyDescent="0.25">
      <c r="B10" s="43" t="s">
        <v>42</v>
      </c>
      <c r="C10" s="3">
        <f>'Q18 - Avoided CO2'!C10</f>
        <v>0</v>
      </c>
      <c r="D10" s="3">
        <f>'Q18 - Avoided CO2'!D10</f>
        <v>22182.355</v>
      </c>
      <c r="E10" s="3">
        <f>'Q18 - Avoided CO2'!E10</f>
        <v>0</v>
      </c>
      <c r="F10" s="50">
        <f t="shared" si="0"/>
        <v>0</v>
      </c>
      <c r="G10" s="45"/>
      <c r="H10" s="43" t="s">
        <v>42</v>
      </c>
      <c r="I10" s="36">
        <f>'Q18 - Avoided CO2'!I10</f>
        <v>0</v>
      </c>
      <c r="J10" s="36">
        <f>'Q18 - Avoided CO2'!J10</f>
        <v>23187.814999999999</v>
      </c>
      <c r="K10" s="36">
        <f>'Q18 - Avoided CO2'!K10</f>
        <v>0</v>
      </c>
      <c r="L10" s="50">
        <f t="shared" si="1"/>
        <v>0</v>
      </c>
      <c r="M10" s="45"/>
      <c r="N10" s="45"/>
    </row>
    <row r="11" spans="1:14" x14ac:dyDescent="0.25">
      <c r="B11" s="43" t="s">
        <v>43</v>
      </c>
      <c r="C11" s="3">
        <f>'Q18 - Avoided CO2'!C11</f>
        <v>0</v>
      </c>
      <c r="D11" s="3">
        <f>'Q18 - Avoided CO2'!D11</f>
        <v>16696.415000000001</v>
      </c>
      <c r="E11" s="3">
        <f>'Q18 - Avoided CO2'!E11</f>
        <v>0</v>
      </c>
      <c r="F11" s="50">
        <f t="shared" si="0"/>
        <v>0</v>
      </c>
      <c r="G11" s="45"/>
      <c r="H11" s="43" t="s">
        <v>43</v>
      </c>
      <c r="I11" s="36">
        <f>'Q18 - Avoided CO2'!I11</f>
        <v>0</v>
      </c>
      <c r="J11" s="36">
        <f>'Q18 - Avoided CO2'!J11</f>
        <v>15745.935000000001</v>
      </c>
      <c r="K11" s="36">
        <f>'Q18 - Avoided CO2'!K11</f>
        <v>0</v>
      </c>
      <c r="L11" s="50">
        <f t="shared" si="1"/>
        <v>0</v>
      </c>
      <c r="M11" s="45"/>
      <c r="N11" s="45"/>
    </row>
    <row r="12" spans="1:14" x14ac:dyDescent="0.25">
      <c r="B12" s="43" t="s">
        <v>44</v>
      </c>
      <c r="C12" s="3">
        <f>'Q18 - Avoided CO2'!C12</f>
        <v>0</v>
      </c>
      <c r="D12" s="3">
        <f>'Q18 - Avoided CO2'!D12</f>
        <v>805.51436699999999</v>
      </c>
      <c r="E12" s="3">
        <f>'Q18 - Avoided CO2'!E12</f>
        <v>0</v>
      </c>
      <c r="F12" s="50">
        <f t="shared" si="0"/>
        <v>0</v>
      </c>
      <c r="G12" s="45"/>
      <c r="H12" s="43" t="s">
        <v>44</v>
      </c>
      <c r="I12" s="36">
        <f>'Q18 - Avoided CO2'!I12</f>
        <v>0</v>
      </c>
      <c r="J12" s="36">
        <f>'Q18 - Avoided CO2'!J12</f>
        <v>712.18496700000003</v>
      </c>
      <c r="K12" s="36">
        <f>'Q18 - Avoided CO2'!K12</f>
        <v>0</v>
      </c>
      <c r="L12" s="50">
        <f t="shared" si="1"/>
        <v>0</v>
      </c>
      <c r="M12" s="45"/>
      <c r="N12" s="45"/>
    </row>
    <row r="13" spans="1:14" x14ac:dyDescent="0.25">
      <c r="B13" s="43" t="s">
        <v>45</v>
      </c>
      <c r="C13" s="3">
        <f>'Q18 - Avoided CO2'!C13</f>
        <v>0</v>
      </c>
      <c r="D13" s="3">
        <f>'Q18 - Avoided CO2'!D13</f>
        <v>733.12447499999996</v>
      </c>
      <c r="E13" s="3">
        <f>'Q18 - Avoided CO2'!E13</f>
        <v>0</v>
      </c>
      <c r="F13" s="50">
        <f t="shared" si="0"/>
        <v>0</v>
      </c>
      <c r="G13" s="45"/>
      <c r="H13" s="43" t="s">
        <v>45</v>
      </c>
      <c r="I13" s="36">
        <f>'Q18 - Avoided CO2'!I13</f>
        <v>0</v>
      </c>
      <c r="J13" s="36">
        <f>'Q18 - Avoided CO2'!J13</f>
        <v>644.52097500000002</v>
      </c>
      <c r="K13" s="36">
        <f>'Q18 - Avoided CO2'!K13</f>
        <v>0</v>
      </c>
      <c r="L13" s="50">
        <f t="shared" si="1"/>
        <v>0</v>
      </c>
      <c r="M13" s="45"/>
      <c r="N13" s="45"/>
    </row>
    <row r="14" spans="1:14" x14ac:dyDescent="0.25">
      <c r="B14" s="43" t="s">
        <v>46</v>
      </c>
      <c r="C14" s="3">
        <f>'Q18 - Avoided CO2'!C14</f>
        <v>0</v>
      </c>
      <c r="D14" s="3">
        <f>'Q18 - Avoided CO2'!D14</f>
        <v>928.49300000000017</v>
      </c>
      <c r="E14" s="3">
        <f>'Q18 - Avoided CO2'!E14</f>
        <v>0</v>
      </c>
      <c r="F14" s="50">
        <f t="shared" si="0"/>
        <v>0</v>
      </c>
      <c r="G14" s="45"/>
      <c r="H14" s="43" t="s">
        <v>46</v>
      </c>
      <c r="I14" s="36">
        <f>'Q18 - Avoided CO2'!I14</f>
        <v>0</v>
      </c>
      <c r="J14" s="36">
        <f>'Q18 - Avoided CO2'!J14</f>
        <v>823.57910000000004</v>
      </c>
      <c r="K14" s="36">
        <f>'Q18 - Avoided CO2'!K14</f>
        <v>0</v>
      </c>
      <c r="L14" s="50">
        <f t="shared" si="1"/>
        <v>0</v>
      </c>
      <c r="M14" s="45"/>
      <c r="N14" s="45"/>
    </row>
    <row r="15" spans="1:14" x14ac:dyDescent="0.25">
      <c r="B15" s="43" t="s">
        <v>47</v>
      </c>
      <c r="C15" s="3">
        <f>'Q18 - Avoided CO2'!C15</f>
        <v>0</v>
      </c>
      <c r="D15" s="3">
        <f>'Q18 - Avoided CO2'!D15</f>
        <v>867.72929999999997</v>
      </c>
      <c r="E15" s="3">
        <f>'Q18 - Avoided CO2'!E15</f>
        <v>0</v>
      </c>
      <c r="F15" s="50">
        <f t="shared" si="0"/>
        <v>0</v>
      </c>
      <c r="G15" s="45"/>
      <c r="H15" s="43" t="s">
        <v>47</v>
      </c>
      <c r="I15" s="36">
        <f>'Q18 - Avoided CO2'!I15</f>
        <v>0</v>
      </c>
      <c r="J15" s="36">
        <f>'Q18 - Avoided CO2'!J15</f>
        <v>763.61050000000012</v>
      </c>
      <c r="K15" s="36">
        <f>'Q18 - Avoided CO2'!K15</f>
        <v>0</v>
      </c>
      <c r="L15" s="50">
        <f t="shared" si="1"/>
        <v>0</v>
      </c>
      <c r="M15" s="45"/>
      <c r="N15" s="45"/>
    </row>
    <row r="16" spans="1:14" x14ac:dyDescent="0.25">
      <c r="B16" s="43" t="s">
        <v>41</v>
      </c>
      <c r="C16" s="3">
        <f>'Q18 - Avoided CO2'!C16</f>
        <v>0</v>
      </c>
      <c r="D16" s="3">
        <f>'Q18 - Avoided CO2'!D16</f>
        <v>725.15209250841747</v>
      </c>
      <c r="E16" s="3">
        <f>'Q18 - Avoided CO2'!E16</f>
        <v>0</v>
      </c>
      <c r="F16" s="50">
        <f t="shared" si="0"/>
        <v>0</v>
      </c>
      <c r="G16" s="45"/>
      <c r="H16" s="43" t="s">
        <v>41</v>
      </c>
      <c r="I16" s="36">
        <f>'Q18 - Avoided CO2'!I16</f>
        <v>0</v>
      </c>
      <c r="J16" s="36">
        <f>'Q18 - Avoided CO2'!J16</f>
        <v>629.09647499999994</v>
      </c>
      <c r="K16" s="36">
        <f>'Q18 - Avoided CO2'!K16</f>
        <v>0</v>
      </c>
      <c r="L16" s="50">
        <f t="shared" si="1"/>
        <v>0</v>
      </c>
      <c r="M16" s="45"/>
      <c r="N16" s="45"/>
    </row>
    <row r="17" spans="2:14" x14ac:dyDescent="0.25">
      <c r="B17" s="43" t="s">
        <v>48</v>
      </c>
      <c r="C17" s="3">
        <f>'Q18 - Avoided CO2'!C17</f>
        <v>3186.0002129769796</v>
      </c>
      <c r="D17" s="3">
        <f>'Q18 - Avoided CO2'!D17</f>
        <v>30.888000000000002</v>
      </c>
      <c r="E17" s="3">
        <f>'Q18 - Avoided CO2'!E17</f>
        <v>12431.75978702302</v>
      </c>
      <c r="F17" s="51">
        <f t="shared" si="0"/>
        <v>31.235520000000001</v>
      </c>
      <c r="G17" s="45"/>
      <c r="H17" s="43" t="s">
        <v>48</v>
      </c>
      <c r="I17" s="36">
        <f>'Q18 - Avoided CO2'!I17</f>
        <v>3185.9944818766107</v>
      </c>
      <c r="J17" s="36">
        <f>'Q18 - Avoided CO2'!J17</f>
        <v>30.888000000000002</v>
      </c>
      <c r="K17" s="36">
        <f>'Q18 - Avoided CO2'!K17</f>
        <v>12431.63551812339</v>
      </c>
      <c r="L17" s="51">
        <f>((I17*$B$1)+(J17*$B$2)+(K17*$B$1))/2000</f>
        <v>31.235260000000004</v>
      </c>
      <c r="M17" s="45"/>
      <c r="N17" s="45"/>
    </row>
    <row r="18" spans="2:14" x14ac:dyDescent="0.25">
      <c r="B18" s="43" t="s">
        <v>50</v>
      </c>
      <c r="C18" s="3">
        <f>'Q18 - Avoided CO2'!C18</f>
        <v>0</v>
      </c>
      <c r="D18" s="3">
        <f>'Q18 - Avoided CO2'!D18</f>
        <v>598.9749999999998</v>
      </c>
      <c r="E18" s="3">
        <f>'Q18 - Avoided CO2'!E18</f>
        <v>0</v>
      </c>
      <c r="F18" s="50">
        <f t="shared" si="0"/>
        <v>0</v>
      </c>
      <c r="G18" s="45"/>
      <c r="H18" s="43" t="s">
        <v>50</v>
      </c>
      <c r="I18" s="36">
        <f>'Q18 - Avoided CO2'!I18</f>
        <v>0</v>
      </c>
      <c r="J18" s="36">
        <f>'Q18 - Avoided CO2'!J18</f>
        <v>569.11</v>
      </c>
      <c r="K18" s="36">
        <f>'Q18 - Avoided CO2'!K18</f>
        <v>0</v>
      </c>
      <c r="L18" s="50">
        <f t="shared" si="1"/>
        <v>0</v>
      </c>
      <c r="M18" s="45"/>
      <c r="N18" s="45"/>
    </row>
    <row r="19" spans="2:14" x14ac:dyDescent="0.25">
      <c r="B19" s="43" t="s">
        <v>49</v>
      </c>
      <c r="C19" s="3">
        <f>'Q18 - Avoided CO2'!C19</f>
        <v>0</v>
      </c>
      <c r="D19" s="3">
        <f>'Q18 - Avoided CO2'!D19</f>
        <v>83.897000000000006</v>
      </c>
      <c r="E19" s="3">
        <f>'Q18 - Avoided CO2'!E19</f>
        <v>0</v>
      </c>
      <c r="F19" s="50">
        <f t="shared" si="0"/>
        <v>0</v>
      </c>
      <c r="G19" s="45"/>
      <c r="H19" s="43" t="s">
        <v>49</v>
      </c>
      <c r="I19" s="36">
        <f>'Q18 - Avoided CO2'!I19</f>
        <v>0</v>
      </c>
      <c r="J19" s="36">
        <f>'Q18 - Avoided CO2'!J19</f>
        <v>74.576999999999998</v>
      </c>
      <c r="K19" s="36">
        <f>'Q18 - Avoided CO2'!K19</f>
        <v>0</v>
      </c>
      <c r="L19" s="50">
        <f t="shared" si="1"/>
        <v>0</v>
      </c>
      <c r="M19" s="45"/>
      <c r="N19" s="45"/>
    </row>
    <row r="20" spans="2:14" x14ac:dyDescent="0.25">
      <c r="B20" s="43" t="s">
        <v>52</v>
      </c>
      <c r="C20" s="3">
        <f>'Q18 - Avoided CO2'!C20</f>
        <v>0</v>
      </c>
      <c r="D20" s="3">
        <f>'Q18 - Avoided CO2'!D20</f>
        <v>84.827000000000012</v>
      </c>
      <c r="E20" s="3">
        <f>'Q18 - Avoided CO2'!E20</f>
        <v>0</v>
      </c>
      <c r="F20" s="50">
        <f t="shared" si="0"/>
        <v>0</v>
      </c>
      <c r="G20" s="45"/>
      <c r="H20" s="43" t="s">
        <v>52</v>
      </c>
      <c r="I20" s="36">
        <f>'Q18 - Avoided CO2'!I20</f>
        <v>0</v>
      </c>
      <c r="J20" s="36">
        <f>'Q18 - Avoided CO2'!J20</f>
        <v>72.566999999999993</v>
      </c>
      <c r="K20" s="36">
        <f>'Q18 - Avoided CO2'!K20</f>
        <v>0</v>
      </c>
      <c r="L20" s="50">
        <f t="shared" si="1"/>
        <v>0</v>
      </c>
      <c r="M20" s="45"/>
      <c r="N20" s="45"/>
    </row>
    <row r="21" spans="2:14" x14ac:dyDescent="0.25">
      <c r="B21" s="43" t="s">
        <v>53</v>
      </c>
      <c r="C21" s="3">
        <f>'Q18 - Avoided CO2'!C21</f>
        <v>0</v>
      </c>
      <c r="D21" s="3">
        <f>'Q18 - Avoided CO2'!D21</f>
        <v>71.417000000000002</v>
      </c>
      <c r="E21" s="3">
        <f>'Q18 - Avoided CO2'!E21</f>
        <v>0</v>
      </c>
      <c r="F21" s="50">
        <f t="shared" si="0"/>
        <v>0</v>
      </c>
      <c r="G21" s="45"/>
      <c r="H21" s="43" t="s">
        <v>53</v>
      </c>
      <c r="I21" s="36">
        <f>'Q18 - Avoided CO2'!I21</f>
        <v>0</v>
      </c>
      <c r="J21" s="36">
        <f>'Q18 - Avoided CO2'!J21</f>
        <v>54.828000000000003</v>
      </c>
      <c r="K21" s="36">
        <f>'Q18 - Avoided CO2'!K21</f>
        <v>0</v>
      </c>
      <c r="L21" s="50">
        <f t="shared" si="1"/>
        <v>0</v>
      </c>
      <c r="M21" s="45"/>
      <c r="N21" s="45"/>
    </row>
    <row r="22" spans="2:14" x14ac:dyDescent="0.25">
      <c r="B22" s="43" t="s">
        <v>54</v>
      </c>
      <c r="C22" s="3">
        <f>'Q18 - Avoided CO2'!C22</f>
        <v>0</v>
      </c>
      <c r="D22" s="3">
        <f>'Q18 - Avoided CO2'!D22</f>
        <v>54.94</v>
      </c>
      <c r="E22" s="3">
        <f>'Q18 - Avoided CO2'!E22</f>
        <v>0</v>
      </c>
      <c r="F22" s="50">
        <f t="shared" si="0"/>
        <v>0</v>
      </c>
      <c r="G22" s="45"/>
      <c r="H22" s="43" t="s">
        <v>54</v>
      </c>
      <c r="I22" s="36">
        <f>'Q18 - Avoided CO2'!I22</f>
        <v>0</v>
      </c>
      <c r="J22" s="36">
        <f>'Q18 - Avoided CO2'!J22</f>
        <v>41.290000000000006</v>
      </c>
      <c r="K22" s="36">
        <f>'Q18 - Avoided CO2'!K22</f>
        <v>0</v>
      </c>
      <c r="L22" s="50">
        <f t="shared" si="1"/>
        <v>0</v>
      </c>
      <c r="M22" s="45"/>
      <c r="N22" s="45"/>
    </row>
    <row r="23" spans="2:14" x14ac:dyDescent="0.25">
      <c r="B23" s="43" t="s">
        <v>77</v>
      </c>
      <c r="C23" s="3">
        <f>'Q18 - Avoided CO2'!C23</f>
        <v>0</v>
      </c>
      <c r="D23" s="3">
        <f>'Q18 - Avoided CO2'!D23</f>
        <v>0</v>
      </c>
      <c r="E23" s="3">
        <f>'Q18 - Avoided CO2'!E23</f>
        <v>0</v>
      </c>
      <c r="F23" s="50">
        <f t="shared" si="0"/>
        <v>0</v>
      </c>
      <c r="G23" s="45"/>
      <c r="H23" s="43" t="s">
        <v>77</v>
      </c>
      <c r="I23" s="36">
        <f>'Q18 - Avoided CO2'!I23</f>
        <v>0</v>
      </c>
      <c r="J23" s="36">
        <f>'Q18 - Avoided CO2'!J23</f>
        <v>0</v>
      </c>
      <c r="K23" s="36">
        <f>'Q18 - Avoided CO2'!K23</f>
        <v>0</v>
      </c>
      <c r="L23" s="50">
        <f t="shared" si="1"/>
        <v>0</v>
      </c>
      <c r="M23" s="45"/>
      <c r="N23" s="45"/>
    </row>
    <row r="24" spans="2:14" x14ac:dyDescent="0.25">
      <c r="B24" s="44" t="s">
        <v>86</v>
      </c>
      <c r="C24" s="31">
        <f>'Q18 - Avoided CO2'!C24</f>
        <v>0</v>
      </c>
      <c r="D24" s="31">
        <f>'Q18 - Avoided CO2'!D24</f>
        <v>52936.94000000001</v>
      </c>
      <c r="E24" s="31">
        <f>'Q18 - Avoided CO2'!E24</f>
        <v>0</v>
      </c>
      <c r="F24" s="52">
        <f t="shared" si="0"/>
        <v>0</v>
      </c>
      <c r="G24" s="45"/>
      <c r="H24" s="44" t="s">
        <v>86</v>
      </c>
      <c r="I24" s="31">
        <f>'Q18 - Avoided CO2'!I24</f>
        <v>0</v>
      </c>
      <c r="J24" s="31">
        <f>'Q18 - Avoided CO2'!J24</f>
        <v>51013.169999999991</v>
      </c>
      <c r="K24" s="31">
        <f>'Q18 - Avoided CO2'!K24</f>
        <v>0</v>
      </c>
      <c r="L24" s="52">
        <f t="shared" si="1"/>
        <v>0</v>
      </c>
      <c r="M24" s="45"/>
      <c r="N24" s="45"/>
    </row>
    <row r="25" spans="2:14" x14ac:dyDescent="0.25">
      <c r="B25" s="43"/>
      <c r="C25" s="54"/>
      <c r="D25" s="54"/>
      <c r="E25" s="54"/>
      <c r="F25" s="50">
        <f>SUM(F6:F24)</f>
        <v>135.95811139260945</v>
      </c>
      <c r="G25" s="2"/>
      <c r="I25" s="3"/>
      <c r="L25" s="50">
        <f>SUM(L6:L24)</f>
        <v>133.14578650217697</v>
      </c>
      <c r="M25" s="2"/>
      <c r="N25" s="2"/>
    </row>
    <row r="26" spans="2:14" x14ac:dyDescent="0.25">
      <c r="B26" s="43"/>
      <c r="C26" s="3"/>
      <c r="G26" s="2"/>
    </row>
    <row r="27" spans="2:14" ht="18" x14ac:dyDescent="0.35">
      <c r="K27" s="48" t="s">
        <v>94</v>
      </c>
      <c r="L27" s="49">
        <f>L25-F25</f>
        <v>-2.8123248904324782</v>
      </c>
    </row>
  </sheetData>
  <mergeCells count="2">
    <mergeCell ref="B4:F4"/>
    <mergeCell ref="H4:L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B286-FB98-4A90-8720-7E1460A8BDE5}">
  <dimension ref="A1:AH57"/>
  <sheetViews>
    <sheetView showGridLines="0" zoomScale="80" zoomScaleNormal="80" workbookViewId="0">
      <selection activeCell="D4" sqref="D4"/>
    </sheetView>
  </sheetViews>
  <sheetFormatPr defaultRowHeight="15" x14ac:dyDescent="0.25"/>
  <cols>
    <col min="1" max="1" width="7.7109375" customWidth="1"/>
    <col min="2" max="2" width="51.5703125" bestFit="1" customWidth="1"/>
    <col min="3" max="3" width="15.42578125" customWidth="1"/>
    <col min="4" max="4" width="6" bestFit="1" customWidth="1"/>
    <col min="5" max="11" width="7.140625" customWidth="1"/>
    <col min="12" max="22" width="7.140625" bestFit="1" customWidth="1"/>
    <col min="23" max="31" width="8.140625" bestFit="1" customWidth="1"/>
    <col min="32" max="32" width="8.140625" customWidth="1"/>
    <col min="33" max="34" width="8.140625" bestFit="1" customWidth="1"/>
  </cols>
  <sheetData>
    <row r="1" spans="1:34" x14ac:dyDescent="0.25">
      <c r="B1" s="1" t="s">
        <v>6</v>
      </c>
      <c r="C1" s="10">
        <v>7.0803585000000002E-2</v>
      </c>
    </row>
    <row r="3" spans="1:34" x14ac:dyDescent="0.25">
      <c r="A3" s="1" t="s">
        <v>21</v>
      </c>
      <c r="B3" s="9" t="s">
        <v>120</v>
      </c>
      <c r="C3" s="9">
        <v>2017</v>
      </c>
      <c r="D3" s="9">
        <f t="shared" ref="D3:AH3" si="0">C3+1</f>
        <v>2018</v>
      </c>
      <c r="E3" s="9">
        <f t="shared" si="0"/>
        <v>2019</v>
      </c>
      <c r="F3" s="9">
        <f t="shared" si="0"/>
        <v>2020</v>
      </c>
      <c r="G3" s="9">
        <f t="shared" si="0"/>
        <v>2021</v>
      </c>
      <c r="H3" s="9">
        <f t="shared" si="0"/>
        <v>2022</v>
      </c>
      <c r="I3" s="9">
        <f t="shared" si="0"/>
        <v>2023</v>
      </c>
      <c r="J3" s="9">
        <f t="shared" si="0"/>
        <v>2024</v>
      </c>
      <c r="K3" s="9">
        <f t="shared" si="0"/>
        <v>2025</v>
      </c>
      <c r="L3" s="9">
        <f t="shared" si="0"/>
        <v>2026</v>
      </c>
      <c r="M3" s="9">
        <f t="shared" si="0"/>
        <v>2027</v>
      </c>
      <c r="N3" s="9">
        <f t="shared" si="0"/>
        <v>2028</v>
      </c>
      <c r="O3" s="9">
        <f t="shared" si="0"/>
        <v>2029</v>
      </c>
      <c r="P3" s="9">
        <f t="shared" si="0"/>
        <v>2030</v>
      </c>
      <c r="Q3" s="9">
        <f t="shared" si="0"/>
        <v>2031</v>
      </c>
      <c r="R3" s="9">
        <f t="shared" si="0"/>
        <v>2032</v>
      </c>
      <c r="S3" s="9">
        <f t="shared" si="0"/>
        <v>2033</v>
      </c>
      <c r="T3" s="9">
        <f t="shared" si="0"/>
        <v>2034</v>
      </c>
      <c r="U3" s="9">
        <f t="shared" si="0"/>
        <v>2035</v>
      </c>
      <c r="V3" s="9">
        <f t="shared" si="0"/>
        <v>2036</v>
      </c>
      <c r="W3" s="9">
        <f t="shared" si="0"/>
        <v>2037</v>
      </c>
      <c r="X3" s="9">
        <f t="shared" si="0"/>
        <v>2038</v>
      </c>
      <c r="Y3" s="9">
        <f t="shared" si="0"/>
        <v>2039</v>
      </c>
      <c r="Z3" s="9">
        <f t="shared" si="0"/>
        <v>2040</v>
      </c>
      <c r="AA3" s="9">
        <f t="shared" si="0"/>
        <v>2041</v>
      </c>
      <c r="AB3" s="9">
        <f t="shared" si="0"/>
        <v>2042</v>
      </c>
      <c r="AC3" s="9">
        <f t="shared" si="0"/>
        <v>2043</v>
      </c>
      <c r="AD3" s="9">
        <f t="shared" si="0"/>
        <v>2044</v>
      </c>
      <c r="AE3" s="9">
        <f t="shared" si="0"/>
        <v>2045</v>
      </c>
      <c r="AF3" s="9">
        <f t="shared" si="0"/>
        <v>2046</v>
      </c>
      <c r="AG3" s="9">
        <f t="shared" si="0"/>
        <v>2047</v>
      </c>
      <c r="AH3" s="9">
        <f t="shared" si="0"/>
        <v>2048</v>
      </c>
    </row>
    <row r="4" spans="1:34" x14ac:dyDescent="0.25">
      <c r="A4" s="1"/>
      <c r="B4" s="1" t="s">
        <v>28</v>
      </c>
      <c r="C4" s="11">
        <v>0</v>
      </c>
      <c r="D4" s="11">
        <v>-3.2493847631613395</v>
      </c>
      <c r="E4" s="11">
        <v>-3.3108241302631942</v>
      </c>
      <c r="F4" s="11">
        <v>-3.3734251929182122</v>
      </c>
      <c r="G4" s="11">
        <v>-4.3117682202168339</v>
      </c>
      <c r="H4" s="11">
        <v>-4.7347648642228268</v>
      </c>
      <c r="I4" s="11">
        <v>-4.7058565471458849</v>
      </c>
      <c r="J4" s="11">
        <v>-20.660175672676868</v>
      </c>
      <c r="K4" s="11">
        <v>-12.592772044577281</v>
      </c>
      <c r="L4" s="11">
        <v>-4.6581921699751501</v>
      </c>
      <c r="M4" s="11">
        <v>-21.311173997858724</v>
      </c>
      <c r="N4" s="11">
        <v>-12.820147709373959</v>
      </c>
      <c r="O4" s="11">
        <v>-4.4642552223560177</v>
      </c>
      <c r="P4" s="11">
        <v>-4.3263185325560372</v>
      </c>
      <c r="Q4" s="11">
        <v>-22.488251164581662</v>
      </c>
      <c r="R4" s="11">
        <v>-13.105619593714611</v>
      </c>
      <c r="S4" s="11">
        <v>-3.8651459426597929</v>
      </c>
      <c r="T4" s="11">
        <v>-23.231710970424274</v>
      </c>
      <c r="U4" s="11">
        <v>-31.995549175813039</v>
      </c>
      <c r="V4" s="11">
        <v>-30.777280501854438</v>
      </c>
      <c r="W4" s="11">
        <v>-64.003968893777071</v>
      </c>
      <c r="X4" s="11">
        <v>-4.6738892442878495</v>
      </c>
      <c r="Y4" s="11">
        <v>5.2011917264864618</v>
      </c>
      <c r="Z4" s="11">
        <v>5.1833685679929875</v>
      </c>
      <c r="AA4" s="11">
        <v>30.383243829105005</v>
      </c>
      <c r="AB4" s="11">
        <v>5.4076277663257653</v>
      </c>
      <c r="AC4" s="11">
        <v>21.691261962198837</v>
      </c>
      <c r="AD4" s="11">
        <v>-33.351779385784084</v>
      </c>
      <c r="AE4" s="11">
        <v>-32.020831208512305</v>
      </c>
      <c r="AF4" s="11">
        <v>-89.279958902435013</v>
      </c>
      <c r="AG4" s="11">
        <f>-AG5</f>
        <v>-6.704503624398332</v>
      </c>
      <c r="AH4" s="11">
        <f>-AH5</f>
        <v>-4.2174558007679694</v>
      </c>
    </row>
    <row r="5" spans="1:34" x14ac:dyDescent="0.25">
      <c r="B5" s="1" t="s">
        <v>7</v>
      </c>
      <c r="C5" s="11">
        <v>0</v>
      </c>
      <c r="D5" s="11">
        <v>6.8997942657956353</v>
      </c>
      <c r="E5" s="11">
        <v>19.056400303927315</v>
      </c>
      <c r="F5" s="11">
        <v>18.03756449076819</v>
      </c>
      <c r="G5" s="11">
        <v>17.244669439714453</v>
      </c>
      <c r="H5" s="11">
        <v>16.536502174450238</v>
      </c>
      <c r="I5" s="11">
        <v>15.891880748528164</v>
      </c>
      <c r="J5" s="11">
        <v>15.374351001290369</v>
      </c>
      <c r="K5" s="11">
        <v>14.920367093394722</v>
      </c>
      <c r="L5" s="11">
        <v>14.466383185499067</v>
      </c>
      <c r="M5" s="11">
        <v>14.012399277603414</v>
      </c>
      <c r="N5" s="11">
        <v>13.558415369707763</v>
      </c>
      <c r="O5" s="11">
        <v>13.104431461812112</v>
      </c>
      <c r="P5" s="11">
        <v>12.650447553916459</v>
      </c>
      <c r="Q5" s="11">
        <v>12.196463646020806</v>
      </c>
      <c r="R5" s="11">
        <v>11.742479738125155</v>
      </c>
      <c r="S5" s="11">
        <v>11.288495830229504</v>
      </c>
      <c r="T5" s="11">
        <v>10.834511922333851</v>
      </c>
      <c r="U5" s="11">
        <v>10.3805280144382</v>
      </c>
      <c r="V5" s="11">
        <v>9.926544106542547</v>
      </c>
      <c r="W5" s="11">
        <v>9.4725601986468977</v>
      </c>
      <c r="X5" s="11">
        <v>10.7903587954592</v>
      </c>
      <c r="Y5" s="11">
        <v>10.336374887563549</v>
      </c>
      <c r="Z5" s="11">
        <v>9.8823909796678961</v>
      </c>
      <c r="AA5" s="11">
        <v>9.4284070717722468</v>
      </c>
      <c r="AB5" s="11">
        <v>8.9744231638765921</v>
      </c>
      <c r="AC5" s="11">
        <v>8.520439255980941</v>
      </c>
      <c r="AD5" s="11">
        <v>8.0664553480852899</v>
      </c>
      <c r="AE5" s="11">
        <v>7.612471440189637</v>
      </c>
      <c r="AF5" s="11">
        <v>7.158487532293984</v>
      </c>
      <c r="AG5" s="11">
        <v>6.704503624398332</v>
      </c>
      <c r="AH5" s="11">
        <v>4.2174558007679694</v>
      </c>
    </row>
    <row r="6" spans="1:34" x14ac:dyDescent="0.25">
      <c r="B6" s="1" t="s">
        <v>5</v>
      </c>
      <c r="C6" s="11">
        <v>0</v>
      </c>
      <c r="D6" s="11">
        <v>0.75710807027172988</v>
      </c>
      <c r="E6" s="11">
        <v>2.2713242108151901</v>
      </c>
      <c r="F6" s="11">
        <v>2.2713242108151901</v>
      </c>
      <c r="G6" s="11">
        <v>2.2713242108151901</v>
      </c>
      <c r="H6" s="11">
        <v>2.2713242108151901</v>
      </c>
      <c r="I6" s="11">
        <v>2.2713242108151901</v>
      </c>
      <c r="J6" s="11">
        <v>2.2713242108151901</v>
      </c>
      <c r="K6" s="11">
        <v>2.2713242108151901</v>
      </c>
      <c r="L6" s="11">
        <v>2.2713242108151901</v>
      </c>
      <c r="M6" s="11">
        <v>2.2713242108151901</v>
      </c>
      <c r="N6" s="11">
        <v>2.2713242108151901</v>
      </c>
      <c r="O6" s="11">
        <v>2.2713242108151901</v>
      </c>
      <c r="P6" s="11">
        <v>2.2713242108151901</v>
      </c>
      <c r="Q6" s="11">
        <v>2.2713242108151901</v>
      </c>
      <c r="R6" s="11">
        <v>2.2713242108151901</v>
      </c>
      <c r="S6" s="11">
        <v>2.2713242108151901</v>
      </c>
      <c r="T6" s="11">
        <v>2.2713242108151901</v>
      </c>
      <c r="U6" s="11">
        <v>2.2713242108151901</v>
      </c>
      <c r="V6" s="11">
        <v>2.2713242108151901</v>
      </c>
      <c r="W6" s="11">
        <v>2.2713242108151901</v>
      </c>
      <c r="X6" s="11">
        <v>2.2713242108151901</v>
      </c>
      <c r="Y6" s="11">
        <v>2.2713242108151901</v>
      </c>
      <c r="Z6" s="11">
        <v>2.2713242108151901</v>
      </c>
      <c r="AA6" s="11">
        <v>2.2713242108151901</v>
      </c>
      <c r="AB6" s="11">
        <v>2.2713242108151901</v>
      </c>
      <c r="AC6" s="11">
        <v>2.2713242108151901</v>
      </c>
      <c r="AD6" s="11">
        <v>2.2713242108151901</v>
      </c>
      <c r="AE6" s="11">
        <v>2.2713242108151901</v>
      </c>
      <c r="AF6" s="11">
        <v>4.394585252218973</v>
      </c>
      <c r="AG6" s="11">
        <v>2.2713242108151901</v>
      </c>
      <c r="AH6" s="11">
        <v>0</v>
      </c>
    </row>
    <row r="7" spans="1:34" x14ac:dyDescent="0.25">
      <c r="B7" s="1" t="s">
        <v>29</v>
      </c>
      <c r="C7" s="11">
        <v>0</v>
      </c>
      <c r="D7" s="11">
        <v>1.7901316479998059E-2</v>
      </c>
      <c r="E7" s="11">
        <v>-0.23381156343631665</v>
      </c>
      <c r="F7" s="11">
        <v>-0.2629802716869708</v>
      </c>
      <c r="G7" s="11">
        <v>-0.73595450508882276</v>
      </c>
      <c r="H7" s="11">
        <v>-0.24511614321849992</v>
      </c>
      <c r="I7" s="11">
        <v>-0.50975009352768397</v>
      </c>
      <c r="J7" s="11">
        <v>-0.51044443762661829</v>
      </c>
      <c r="K7" s="11">
        <v>-0.37514556376109248</v>
      </c>
      <c r="L7" s="11">
        <v>-0.36186609423947813</v>
      </c>
      <c r="M7" s="11">
        <v>-0.48654219134939192</v>
      </c>
      <c r="N7" s="11">
        <v>-0.40687721258815146</v>
      </c>
      <c r="O7" s="11">
        <v>-0.34685565231762305</v>
      </c>
      <c r="P7" s="11">
        <v>-0.42216118112044931</v>
      </c>
      <c r="Q7" s="11">
        <v>-0.54872499933431396</v>
      </c>
      <c r="R7" s="11">
        <v>-0.43102904928688074</v>
      </c>
      <c r="S7" s="11">
        <v>-0.48644351530252605</v>
      </c>
      <c r="T7" s="11">
        <v>-0.61261019215951817</v>
      </c>
      <c r="U7" s="11">
        <v>-0.80134625615841648</v>
      </c>
      <c r="V7" s="11">
        <v>-1.0385234799273675</v>
      </c>
      <c r="W7" s="11">
        <v>-10.218245067804951</v>
      </c>
      <c r="X7" s="11">
        <v>-3.9005510282087488</v>
      </c>
      <c r="Y7" s="11">
        <v>-0.87561034975180518</v>
      </c>
      <c r="Z7" s="11">
        <v>-0.92628749022670676</v>
      </c>
      <c r="AA7" s="11">
        <v>-0.89132526966714065</v>
      </c>
      <c r="AB7" s="11">
        <v>-1.2854676097000484</v>
      </c>
      <c r="AC7" s="11">
        <v>-1.7567001414138212</v>
      </c>
      <c r="AD7" s="11">
        <v>-2.060697772519299</v>
      </c>
      <c r="AE7" s="11">
        <v>-1.9753708367026701</v>
      </c>
      <c r="AF7" s="11">
        <v>-2.0354320776099049</v>
      </c>
      <c r="AG7" s="11">
        <v>0</v>
      </c>
      <c r="AH7" s="11">
        <v>0</v>
      </c>
    </row>
    <row r="8" spans="1:34" x14ac:dyDescent="0.25">
      <c r="B8" s="1" t="s">
        <v>30</v>
      </c>
      <c r="C8" s="11">
        <v>0</v>
      </c>
      <c r="D8" s="11">
        <v>0</v>
      </c>
      <c r="E8" s="11">
        <v>0</v>
      </c>
      <c r="F8" s="11">
        <v>0</v>
      </c>
      <c r="G8" s="11">
        <v>2.2737367544323206E-16</v>
      </c>
      <c r="H8" s="11">
        <v>0</v>
      </c>
      <c r="I8" s="11">
        <v>0</v>
      </c>
      <c r="J8" s="11">
        <v>-1.0068608766300309</v>
      </c>
      <c r="K8" s="11">
        <v>-0.51500933839626073</v>
      </c>
      <c r="L8" s="11">
        <v>0</v>
      </c>
      <c r="M8" s="11">
        <v>-1.0779444158049996</v>
      </c>
      <c r="N8" s="11">
        <v>-0.55136856868425821</v>
      </c>
      <c r="O8" s="11">
        <v>9.0949470177292826E-16</v>
      </c>
      <c r="P8" s="11">
        <v>-9.0949470177292826E-16</v>
      </c>
      <c r="Q8" s="11">
        <v>-1.1805894606866987</v>
      </c>
      <c r="R8" s="11">
        <v>-0.60387150914124599</v>
      </c>
      <c r="S8" s="11">
        <v>-1.8189894035458565E-15</v>
      </c>
      <c r="T8" s="11">
        <v>-1.2639380931801569</v>
      </c>
      <c r="U8" s="11">
        <v>-1.93951300398495</v>
      </c>
      <c r="V8" s="11">
        <v>-1.9841218030766012</v>
      </c>
      <c r="W8" s="11">
        <v>-2.9786269112693664</v>
      </c>
      <c r="X8" s="11">
        <v>-1.5235676651142784</v>
      </c>
      <c r="Y8" s="11">
        <v>0</v>
      </c>
      <c r="Z8" s="11">
        <v>-3.637978807091713E-15</v>
      </c>
      <c r="AA8" s="11">
        <v>0</v>
      </c>
      <c r="AB8" s="11">
        <v>3.637978807091713E-15</v>
      </c>
      <c r="AC8" s="11">
        <v>7.2759576141834261E-15</v>
      </c>
      <c r="AD8" s="11">
        <v>0</v>
      </c>
      <c r="AE8" s="11">
        <v>-7.2759576141834261E-15</v>
      </c>
      <c r="AF8" s="11">
        <v>7.2759576141834261E-15</v>
      </c>
      <c r="AG8" s="11">
        <v>0</v>
      </c>
      <c r="AH8" s="11">
        <v>0</v>
      </c>
    </row>
    <row r="9" spans="1:34" x14ac:dyDescent="0.25">
      <c r="B9" s="1" t="s">
        <v>8</v>
      </c>
      <c r="C9" s="11">
        <v>0</v>
      </c>
      <c r="D9" s="11">
        <v>0.34538944820283507</v>
      </c>
      <c r="E9" s="11">
        <v>1.0600002165345008</v>
      </c>
      <c r="F9" s="11">
        <v>1.0843802215147944</v>
      </c>
      <c r="G9" s="11">
        <v>1.1093209666096344</v>
      </c>
      <c r="H9" s="11">
        <v>1.1348353488416558</v>
      </c>
      <c r="I9" s="11">
        <v>1.160936561865014</v>
      </c>
      <c r="J9" s="11">
        <v>1.1876381027879088</v>
      </c>
      <c r="K9" s="11">
        <v>1.2149537791520308</v>
      </c>
      <c r="L9" s="11">
        <v>1.2428977160725274</v>
      </c>
      <c r="M9" s="11">
        <v>1.2714843635421953</v>
      </c>
      <c r="N9" s="11">
        <v>1.3007285039036658</v>
      </c>
      <c r="O9" s="11">
        <v>1.3306452594934499</v>
      </c>
      <c r="P9" s="11">
        <v>1.3612501004617994</v>
      </c>
      <c r="Q9" s="11">
        <v>1.3925588527724209</v>
      </c>
      <c r="R9" s="11">
        <v>1.4245877063861858</v>
      </c>
      <c r="S9" s="11">
        <v>1.457353223633068</v>
      </c>
      <c r="T9" s="11">
        <v>1.4908723477766284</v>
      </c>
      <c r="U9" s="11">
        <v>1.5251624117754909</v>
      </c>
      <c r="V9" s="11">
        <v>1.5602411472463269</v>
      </c>
      <c r="W9" s="11">
        <v>1.5961266936329923</v>
      </c>
      <c r="X9" s="11">
        <v>1.6328376075865507</v>
      </c>
      <c r="Y9" s="11">
        <v>1.6703928725610415</v>
      </c>
      <c r="Z9" s="11">
        <v>1.7088119086299451</v>
      </c>
      <c r="AA9" s="11">
        <v>1.7481145825284339</v>
      </c>
      <c r="AB9" s="11">
        <v>1.7883212179265877</v>
      </c>
      <c r="AC9" s="11">
        <v>1.8294526059388989</v>
      </c>
      <c r="AD9" s="11">
        <v>1.8715300158754935</v>
      </c>
      <c r="AE9" s="11">
        <v>1.9145752062406296</v>
      </c>
      <c r="AF9" s="11">
        <v>1.9586104359841641</v>
      </c>
      <c r="AG9" s="11">
        <v>0</v>
      </c>
      <c r="AH9" s="11">
        <v>0</v>
      </c>
    </row>
    <row r="10" spans="1:34" x14ac:dyDescent="0.25">
      <c r="B10" s="1" t="s">
        <v>3</v>
      </c>
      <c r="C10" s="11">
        <v>0</v>
      </c>
      <c r="D10" s="11">
        <v>-3.3241100000001023</v>
      </c>
      <c r="E10" s="11">
        <v>-13.605150000000023</v>
      </c>
      <c r="F10" s="11">
        <v>-15.455140000000014</v>
      </c>
      <c r="G10" s="11">
        <v>-7.2984100000000325</v>
      </c>
      <c r="H10" s="11">
        <v>-14.251610000000102</v>
      </c>
      <c r="I10" s="11">
        <v>-13.173289999999922</v>
      </c>
      <c r="J10" s="11">
        <v>-11.522010000000009</v>
      </c>
      <c r="K10" s="11">
        <v>-13.533219999999972</v>
      </c>
      <c r="L10" s="11">
        <v>-16.437469999999973</v>
      </c>
      <c r="M10" s="11">
        <v>-14.710630000000005</v>
      </c>
      <c r="N10" s="11">
        <v>-21.016590000000082</v>
      </c>
      <c r="O10" s="11">
        <v>-17.66972999999998</v>
      </c>
      <c r="P10" s="11">
        <v>-20.022320000000065</v>
      </c>
      <c r="Q10" s="11">
        <v>-19.317499999999999</v>
      </c>
      <c r="R10" s="11">
        <v>-23.683989999999991</v>
      </c>
      <c r="S10" s="11">
        <v>-21.62590000000014</v>
      </c>
      <c r="T10" s="11">
        <v>-24.341090000000083</v>
      </c>
      <c r="U10" s="11">
        <v>-28.593499999999999</v>
      </c>
      <c r="V10" s="11">
        <v>-25.072779999999796</v>
      </c>
      <c r="W10" s="11">
        <v>3.4466899999999443</v>
      </c>
      <c r="X10" s="11">
        <v>-20.646070000000066</v>
      </c>
      <c r="Y10" s="11">
        <v>-27.527530000000027</v>
      </c>
      <c r="Z10" s="11">
        <v>-29.180460000000195</v>
      </c>
      <c r="AA10" s="11">
        <v>-26.747390000000131</v>
      </c>
      <c r="AB10" s="11">
        <v>-29.08983999999985</v>
      </c>
      <c r="AC10" s="11">
        <v>-26.632550000000048</v>
      </c>
      <c r="AD10" s="11">
        <v>-26.76746999999974</v>
      </c>
      <c r="AE10" s="11">
        <v>-28.067550000000047</v>
      </c>
      <c r="AF10" s="11">
        <v>-28.678120000000114</v>
      </c>
      <c r="AG10" s="11">
        <v>0</v>
      </c>
      <c r="AH10" s="11">
        <v>0</v>
      </c>
    </row>
    <row r="11" spans="1:34" x14ac:dyDescent="0.25">
      <c r="B11" s="1" t="s">
        <v>4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</row>
    <row r="12" spans="1:34" x14ac:dyDescent="0.25">
      <c r="B12" s="8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spans="1:34" x14ac:dyDescent="0.25">
      <c r="B13" s="1" t="s">
        <v>99</v>
      </c>
      <c r="C13" s="11">
        <f>SUM(C4:C11)</f>
        <v>0</v>
      </c>
      <c r="D13" s="11">
        <f t="shared" ref="D13:AF13" si="1">SUM(D4:D11)</f>
        <v>1.4466983375887557</v>
      </c>
      <c r="E13" s="11">
        <f t="shared" si="1"/>
        <v>5.2379390375774726</v>
      </c>
      <c r="F13" s="11">
        <f t="shared" si="1"/>
        <v>2.3017234584929795</v>
      </c>
      <c r="G13" s="11">
        <f t="shared" si="1"/>
        <v>8.2791818918335878</v>
      </c>
      <c r="H13" s="11">
        <f t="shared" si="1"/>
        <v>0.71117072666565306</v>
      </c>
      <c r="I13" s="11">
        <f t="shared" si="1"/>
        <v>0.93524488053487786</v>
      </c>
      <c r="J13" s="11">
        <f t="shared" si="1"/>
        <v>-14.866177672040056</v>
      </c>
      <c r="K13" s="11">
        <f t="shared" si="1"/>
        <v>-8.6095018633726639</v>
      </c>
      <c r="L13" s="11">
        <f t="shared" si="1"/>
        <v>-3.4769231518278154</v>
      </c>
      <c r="M13" s="11">
        <f t="shared" si="1"/>
        <v>-20.031082753052321</v>
      </c>
      <c r="N13" s="11">
        <f t="shared" si="1"/>
        <v>-17.664515406219831</v>
      </c>
      <c r="O13" s="11">
        <f t="shared" si="1"/>
        <v>-5.7744399425528687</v>
      </c>
      <c r="P13" s="11">
        <f t="shared" si="1"/>
        <v>-8.4877778484831055</v>
      </c>
      <c r="Q13" s="11">
        <f t="shared" si="1"/>
        <v>-27.674718914994259</v>
      </c>
      <c r="R13" s="11">
        <f t="shared" si="1"/>
        <v>-22.386118496816199</v>
      </c>
      <c r="S13" s="11">
        <f t="shared" si="1"/>
        <v>-10.960316193284697</v>
      </c>
      <c r="T13" s="11">
        <f t="shared" si="1"/>
        <v>-34.852640774838363</v>
      </c>
      <c r="U13" s="11">
        <f t="shared" si="1"/>
        <v>-49.152893798927522</v>
      </c>
      <c r="V13" s="11">
        <f t="shared" si="1"/>
        <v>-45.114596320254137</v>
      </c>
      <c r="W13" s="11">
        <f t="shared" si="1"/>
        <v>-60.414139769756368</v>
      </c>
      <c r="X13" s="11">
        <f t="shared" si="1"/>
        <v>-16.049557323750001</v>
      </c>
      <c r="Y13" s="11">
        <f t="shared" si="1"/>
        <v>-8.9238566523255898</v>
      </c>
      <c r="Z13" s="11">
        <f t="shared" si="1"/>
        <v>-11.060851823120888</v>
      </c>
      <c r="AA13" s="11">
        <f t="shared" si="1"/>
        <v>16.192374424553606</v>
      </c>
      <c r="AB13" s="11">
        <f t="shared" si="1"/>
        <v>-11.93361125075576</v>
      </c>
      <c r="AC13" s="11">
        <f t="shared" si="1"/>
        <v>5.9232278935200036</v>
      </c>
      <c r="AD13" s="11">
        <f t="shared" si="1"/>
        <v>-49.97063758352715</v>
      </c>
      <c r="AE13" s="11">
        <f t="shared" si="1"/>
        <v>-50.265381187969567</v>
      </c>
      <c r="AF13" s="11">
        <f t="shared" si="1"/>
        <v>-106.48182775954788</v>
      </c>
      <c r="AG13" s="11"/>
      <c r="AH13" s="11"/>
    </row>
    <row r="14" spans="1:34" x14ac:dyDescent="0.25">
      <c r="B14" s="1" t="s">
        <v>100</v>
      </c>
      <c r="C14" s="58">
        <f>C13</f>
        <v>0</v>
      </c>
      <c r="D14" s="58">
        <f>D13/(1+$C$1)^(D$3-$C$3)</f>
        <v>1.3510398712278833</v>
      </c>
      <c r="E14" s="58">
        <f t="shared" ref="E14:AF14" si="2">E13/(1+$C$1)^(E$3-$C$3)</f>
        <v>4.5681547387175909</v>
      </c>
      <c r="F14" s="58">
        <f t="shared" si="2"/>
        <v>1.8746651001944146</v>
      </c>
      <c r="G14" s="58">
        <f t="shared" si="2"/>
        <v>6.2972097325365155</v>
      </c>
      <c r="H14" s="58">
        <f t="shared" si="2"/>
        <v>0.50515515502370734</v>
      </c>
      <c r="I14" s="58">
        <f t="shared" si="2"/>
        <v>0.62039235937136139</v>
      </c>
      <c r="J14" s="58">
        <f t="shared" si="2"/>
        <v>-9.2093844534248355</v>
      </c>
      <c r="K14" s="58">
        <f t="shared" si="2"/>
        <v>-4.9808044602599457</v>
      </c>
      <c r="L14" s="58">
        <f t="shared" si="2"/>
        <v>-1.8784807253453948</v>
      </c>
      <c r="M14" s="58">
        <f t="shared" si="2"/>
        <v>-10.106627518088864</v>
      </c>
      <c r="N14" s="58">
        <f t="shared" si="2"/>
        <v>-8.323265461305839</v>
      </c>
      <c r="O14" s="58">
        <f t="shared" si="2"/>
        <v>-2.5409263127071093</v>
      </c>
      <c r="P14" s="58">
        <f t="shared" si="2"/>
        <v>-3.4879189900717935</v>
      </c>
      <c r="Q14" s="58">
        <f t="shared" si="2"/>
        <v>-10.620520152441413</v>
      </c>
      <c r="R14" s="58">
        <f t="shared" si="2"/>
        <v>-8.022903168489373</v>
      </c>
      <c r="S14" s="58">
        <f t="shared" si="2"/>
        <v>-3.668309909574285</v>
      </c>
      <c r="T14" s="58">
        <f t="shared" si="2"/>
        <v>-10.893534403132579</v>
      </c>
      <c r="U14" s="58">
        <f t="shared" si="2"/>
        <v>-14.34737316203953</v>
      </c>
      <c r="V14" s="58">
        <f t="shared" si="2"/>
        <v>-12.297888805078641</v>
      </c>
      <c r="W14" s="58">
        <f t="shared" si="2"/>
        <v>-15.379501744702951</v>
      </c>
      <c r="X14" s="58">
        <f t="shared" si="2"/>
        <v>-3.815547912674591</v>
      </c>
      <c r="Y14" s="58">
        <f t="shared" si="2"/>
        <v>-1.9812378766432401</v>
      </c>
      <c r="Z14" s="58">
        <f t="shared" si="2"/>
        <v>-2.2933101567874798</v>
      </c>
      <c r="AA14" s="58">
        <f t="shared" si="2"/>
        <v>3.1352699597530553</v>
      </c>
      <c r="AB14" s="58">
        <f t="shared" si="2"/>
        <v>-2.1578759428133099</v>
      </c>
      <c r="AC14" s="58">
        <f t="shared" si="2"/>
        <v>1.0002376846387366</v>
      </c>
      <c r="AD14" s="58">
        <f t="shared" si="2"/>
        <v>-7.8804287145592768</v>
      </c>
      <c r="AE14" s="58">
        <f t="shared" si="2"/>
        <v>-7.4027676419951893</v>
      </c>
      <c r="AF14" s="58">
        <f t="shared" si="2"/>
        <v>-14.645048634508894</v>
      </c>
    </row>
    <row r="15" spans="1:34" x14ac:dyDescent="0.25">
      <c r="B15" s="1" t="s">
        <v>111</v>
      </c>
      <c r="C15" s="11">
        <f>SUM($C$14:C14)</f>
        <v>0</v>
      </c>
      <c r="D15" s="11">
        <f>SUM($C$14:D14)</f>
        <v>1.3510398712278833</v>
      </c>
      <c r="E15" s="11">
        <f>SUM($C$14:E14)</f>
        <v>5.9191946099454746</v>
      </c>
      <c r="F15" s="11">
        <f>SUM($C$14:F14)</f>
        <v>7.7938597101398894</v>
      </c>
      <c r="G15" s="11">
        <f>SUM($C$14:G14)</f>
        <v>14.091069442676405</v>
      </c>
      <c r="H15" s="11">
        <f>SUM($C$14:H14)</f>
        <v>14.596224597700113</v>
      </c>
      <c r="I15" s="11">
        <f>SUM($C$14:I14)</f>
        <v>15.216616957071475</v>
      </c>
      <c r="J15" s="11">
        <f>SUM($C$14:J14)</f>
        <v>6.0072325036466392</v>
      </c>
      <c r="K15" s="11">
        <f>SUM($C$14:K14)</f>
        <v>1.0264280433866935</v>
      </c>
      <c r="L15" s="11">
        <f>SUM($C$14:L14)</f>
        <v>-0.85205268195870132</v>
      </c>
      <c r="M15" s="11">
        <f>SUM($C$14:M14)</f>
        <v>-10.958680200047565</v>
      </c>
      <c r="N15" s="11">
        <f>SUM($C$14:N14)</f>
        <v>-19.281945661353404</v>
      </c>
      <c r="O15" s="11">
        <f>SUM($C$14:O14)</f>
        <v>-21.822871974060515</v>
      </c>
      <c r="P15" s="11">
        <f>SUM($C$14:P14)</f>
        <v>-25.310790964132309</v>
      </c>
      <c r="Q15" s="11">
        <f>SUM($C$14:Q14)</f>
        <v>-35.931311116573724</v>
      </c>
      <c r="R15" s="11">
        <f>SUM($C$14:R14)</f>
        <v>-43.954214285063095</v>
      </c>
      <c r="S15" s="11">
        <f>SUM($C$14:S14)</f>
        <v>-47.622524194637379</v>
      </c>
      <c r="T15" s="11">
        <f>SUM($C$14:T14)</f>
        <v>-58.516058597769955</v>
      </c>
      <c r="U15" s="11">
        <f>SUM($C$14:U14)</f>
        <v>-72.863431759809487</v>
      </c>
      <c r="V15" s="11">
        <f>SUM($C$14:V14)</f>
        <v>-85.161320564888129</v>
      </c>
      <c r="W15" s="11">
        <f>SUM($C$14:W14)</f>
        <v>-100.54082230959108</v>
      </c>
      <c r="X15" s="11">
        <f>SUM($C$14:X14)</f>
        <v>-104.35637022226567</v>
      </c>
      <c r="Y15" s="11">
        <f>SUM($C$14:Y14)</f>
        <v>-106.3376080989089</v>
      </c>
      <c r="Z15" s="11">
        <f>SUM($C$14:Z14)</f>
        <v>-108.63091825569639</v>
      </c>
      <c r="AA15" s="11">
        <f>SUM($C$14:AA14)</f>
        <v>-105.49564829594333</v>
      </c>
      <c r="AB15" s="11">
        <f>SUM($C$14:AB14)</f>
        <v>-107.65352423875663</v>
      </c>
      <c r="AC15" s="11">
        <f>SUM($C$14:AC14)</f>
        <v>-106.6532865541179</v>
      </c>
      <c r="AD15" s="11">
        <f>SUM($C$14:AD14)</f>
        <v>-114.53371526867717</v>
      </c>
      <c r="AE15" s="11">
        <f>SUM($C$14:AE14)</f>
        <v>-121.93648291067235</v>
      </c>
      <c r="AF15" s="11">
        <f>SUM($C$14:AF14)</f>
        <v>-136.58153154518124</v>
      </c>
      <c r="AG15" s="11"/>
      <c r="AH15" s="11"/>
    </row>
    <row r="16" spans="1:34" x14ac:dyDescent="0.25">
      <c r="B16" s="8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</row>
    <row r="17" spans="2:34" ht="18" x14ac:dyDescent="0.35">
      <c r="B17" s="73" t="s">
        <v>113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-0.18554587919891855</v>
      </c>
      <c r="O17" s="11">
        <v>-0.34427171386607736</v>
      </c>
      <c r="P17" s="11">
        <v>-0.64838971752439101</v>
      </c>
      <c r="Q17" s="11">
        <v>-1.2150175534898591</v>
      </c>
      <c r="R17" s="11">
        <v>-1.0404182246624114</v>
      </c>
      <c r="S17" s="11">
        <v>-1.4419536439966469</v>
      </c>
      <c r="T17" s="11">
        <v>-2.3418196286254971</v>
      </c>
      <c r="U17" s="11">
        <v>-3.3160936829385466</v>
      </c>
      <c r="V17" s="11">
        <v>-2.8985329231758077</v>
      </c>
      <c r="W17" s="11">
        <v>0.12324051319097634</v>
      </c>
      <c r="X17" s="11">
        <v>-1.9928234826272819</v>
      </c>
      <c r="Y17" s="11">
        <v>-3.4402398252828861</v>
      </c>
      <c r="Z17" s="11">
        <v>-3.74038559495582</v>
      </c>
      <c r="AA17" s="11">
        <v>-3.8470015386181768</v>
      </c>
      <c r="AB17" s="11">
        <v>-4.2652947471512599</v>
      </c>
      <c r="AC17" s="11">
        <v>-4.212555856783001</v>
      </c>
      <c r="AD17" s="11">
        <v>-4.5069712102328774</v>
      </c>
      <c r="AE17" s="11">
        <v>-4.8769729008551224</v>
      </c>
      <c r="AF17" s="11">
        <v>-5.1943531662831086</v>
      </c>
      <c r="AG17" s="11"/>
      <c r="AH17" s="11"/>
    </row>
    <row r="18" spans="2:34" ht="18" x14ac:dyDescent="0.35">
      <c r="B18" s="73" t="s">
        <v>114</v>
      </c>
      <c r="C18" s="11">
        <v>8.5620499999914323E-4</v>
      </c>
      <c r="D18" s="11">
        <v>-5.2471519999951124E-4</v>
      </c>
      <c r="E18" s="11">
        <v>-0.10592709219099954</v>
      </c>
      <c r="F18" s="11">
        <v>-0.17886656419362407</v>
      </c>
      <c r="G18" s="11">
        <v>-0.19589097329697386</v>
      </c>
      <c r="H18" s="11">
        <v>4.733281566178426E-3</v>
      </c>
      <c r="I18" s="11">
        <v>-0.13555405326745473</v>
      </c>
      <c r="J18" s="11">
        <v>-9.4398478249299339E-2</v>
      </c>
      <c r="K18" s="11">
        <v>-4.4369241370580154E-2</v>
      </c>
      <c r="L18" s="11">
        <v>-6.7546631310017771E-2</v>
      </c>
      <c r="M18" s="11">
        <v>-4.8055409143451598E-2</v>
      </c>
      <c r="N18" s="11">
        <v>1.7927194925175978E-2</v>
      </c>
      <c r="O18" s="11">
        <v>-6.7244449937032547E-2</v>
      </c>
      <c r="P18" s="11">
        <v>-5.9770690186981112E-2</v>
      </c>
      <c r="Q18" s="11">
        <v>-8.6056099648047238E-2</v>
      </c>
      <c r="R18" s="11">
        <v>-2.6934462350049988E-2</v>
      </c>
      <c r="S18" s="11">
        <v>-3.1653438060589137E-2</v>
      </c>
      <c r="T18" s="11">
        <v>-3.7268118196038529E-2</v>
      </c>
      <c r="U18" s="11">
        <v>-4.365218803549744E-2</v>
      </c>
      <c r="V18" s="11">
        <v>-3.2336334775744005E-2</v>
      </c>
      <c r="W18" s="11">
        <v>1.2656689631169662E-2</v>
      </c>
      <c r="X18" s="11">
        <v>-1.881966630029492E-2</v>
      </c>
      <c r="Y18" s="11">
        <v>-3.0504817920630801E-2</v>
      </c>
      <c r="Z18" s="11">
        <v>-2.7756694850217548E-2</v>
      </c>
      <c r="AA18" s="11">
        <v>-2.503247576745227E-2</v>
      </c>
      <c r="AB18" s="11">
        <v>-2.3747113859732636E-2</v>
      </c>
      <c r="AC18" s="11">
        <v>-2.2593622194249648E-2</v>
      </c>
      <c r="AD18" s="11">
        <v>-2.3538229504430203E-2</v>
      </c>
      <c r="AE18" s="11">
        <v>-2.1745747275117785E-2</v>
      </c>
      <c r="AF18" s="11">
        <v>-2.0878446599281859E-2</v>
      </c>
      <c r="AG18" s="11"/>
      <c r="AH18" s="11"/>
    </row>
    <row r="19" spans="2:34" x14ac:dyDescent="0.25">
      <c r="B19" s="1"/>
      <c r="C19" s="7"/>
      <c r="D19" s="7"/>
      <c r="E19" s="8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</row>
    <row r="20" spans="2:34" x14ac:dyDescent="0.25">
      <c r="B20" s="1" t="s">
        <v>99</v>
      </c>
      <c r="C20" s="11">
        <f>SUM(C17:C18)</f>
        <v>8.5620499999914323E-4</v>
      </c>
      <c r="D20" s="11">
        <f>SUM(D17:D18)</f>
        <v>-5.2471519999951124E-4</v>
      </c>
      <c r="E20" s="11">
        <f t="shared" ref="E20:AF20" si="3">SUM(E17:E18)</f>
        <v>-0.10592709219099954</v>
      </c>
      <c r="F20" s="11">
        <f t="shared" si="3"/>
        <v>-0.17886656419362407</v>
      </c>
      <c r="G20" s="11">
        <f t="shared" si="3"/>
        <v>-0.19589097329697386</v>
      </c>
      <c r="H20" s="11">
        <f t="shared" si="3"/>
        <v>4.733281566178426E-3</v>
      </c>
      <c r="I20" s="11">
        <f t="shared" si="3"/>
        <v>-0.13555405326745473</v>
      </c>
      <c r="J20" s="11">
        <f t="shared" si="3"/>
        <v>-9.4398478249299339E-2</v>
      </c>
      <c r="K20" s="11">
        <f t="shared" si="3"/>
        <v>-4.4369241370580154E-2</v>
      </c>
      <c r="L20" s="11">
        <f t="shared" si="3"/>
        <v>-6.7546631310017771E-2</v>
      </c>
      <c r="M20" s="11">
        <f t="shared" si="3"/>
        <v>-4.8055409143451598E-2</v>
      </c>
      <c r="N20" s="11">
        <f t="shared" si="3"/>
        <v>-0.16761868427374257</v>
      </c>
      <c r="O20" s="11">
        <f t="shared" si="3"/>
        <v>-0.4115161638031099</v>
      </c>
      <c r="P20" s="11">
        <f t="shared" si="3"/>
        <v>-0.70816040771137212</v>
      </c>
      <c r="Q20" s="11">
        <f t="shared" si="3"/>
        <v>-1.3010736531379063</v>
      </c>
      <c r="R20" s="11">
        <f t="shared" si="3"/>
        <v>-1.0673526870124614</v>
      </c>
      <c r="S20" s="11">
        <f t="shared" si="3"/>
        <v>-1.473607082057236</v>
      </c>
      <c r="T20" s="11">
        <f t="shared" si="3"/>
        <v>-2.3790877468215355</v>
      </c>
      <c r="U20" s="11">
        <f t="shared" si="3"/>
        <v>-3.3597458709740442</v>
      </c>
      <c r="V20" s="11">
        <f t="shared" si="3"/>
        <v>-2.9308692579515516</v>
      </c>
      <c r="W20" s="11">
        <f t="shared" si="3"/>
        <v>0.13589720282214601</v>
      </c>
      <c r="X20" s="11">
        <f t="shared" si="3"/>
        <v>-2.0116431489275768</v>
      </c>
      <c r="Y20" s="11">
        <f t="shared" si="3"/>
        <v>-3.4707446432035169</v>
      </c>
      <c r="Z20" s="11">
        <f t="shared" si="3"/>
        <v>-3.7681422898060375</v>
      </c>
      <c r="AA20" s="11">
        <f t="shared" si="3"/>
        <v>-3.8720340143856293</v>
      </c>
      <c r="AB20" s="11">
        <f t="shared" si="3"/>
        <v>-4.2890418610109924</v>
      </c>
      <c r="AC20" s="11">
        <f t="shared" si="3"/>
        <v>-4.2351494789772506</v>
      </c>
      <c r="AD20" s="11">
        <f t="shared" si="3"/>
        <v>-4.5305094397373074</v>
      </c>
      <c r="AE20" s="11">
        <f t="shared" si="3"/>
        <v>-4.8987186481302398</v>
      </c>
      <c r="AF20" s="11">
        <f t="shared" si="3"/>
        <v>-5.2152316128823903</v>
      </c>
      <c r="AG20" s="7"/>
      <c r="AH20" s="7"/>
    </row>
    <row r="21" spans="2:34" x14ac:dyDescent="0.25">
      <c r="B21" s="1" t="s">
        <v>100</v>
      </c>
      <c r="C21" s="58">
        <f>C20</f>
        <v>8.5620499999914323E-4</v>
      </c>
      <c r="D21" s="58">
        <f>D20/(1+$C$1)^(D$3-$C$3)</f>
        <v>-4.9002002547415011E-4</v>
      </c>
      <c r="E21" s="58">
        <f t="shared" ref="E21:AF21" si="4">E20/(1+$C$1)^(E$3-$C$3)</f>
        <v>-9.2382012214996603E-2</v>
      </c>
      <c r="F21" s="58">
        <f t="shared" si="4"/>
        <v>-0.14567992703389901</v>
      </c>
      <c r="G21" s="58">
        <f t="shared" si="4"/>
        <v>-0.1489961882318975</v>
      </c>
      <c r="H21" s="58">
        <f t="shared" si="4"/>
        <v>3.3621203653083345E-3</v>
      </c>
      <c r="I21" s="58">
        <f t="shared" si="4"/>
        <v>-8.9919443216680869E-2</v>
      </c>
      <c r="J21" s="58">
        <f t="shared" si="4"/>
        <v>-5.8478507199003521E-2</v>
      </c>
      <c r="K21" s="58">
        <f t="shared" si="4"/>
        <v>-2.5668676170117456E-2</v>
      </c>
      <c r="L21" s="58">
        <f t="shared" si="4"/>
        <v>-3.6493485601249709E-2</v>
      </c>
      <c r="M21" s="58">
        <f t="shared" si="4"/>
        <v>-2.4246224052377793E-2</v>
      </c>
      <c r="N21" s="58">
        <f t="shared" si="4"/>
        <v>-7.8979511942565417E-2</v>
      </c>
      <c r="O21" s="58">
        <f t="shared" si="4"/>
        <v>-0.18107942226676599</v>
      </c>
      <c r="P21" s="58">
        <f t="shared" si="4"/>
        <v>-0.29100739653723456</v>
      </c>
      <c r="Q21" s="58">
        <f t="shared" si="4"/>
        <v>-0.49930331706007031</v>
      </c>
      <c r="R21" s="58">
        <f t="shared" si="4"/>
        <v>-0.38252577175207075</v>
      </c>
      <c r="S21" s="58">
        <f t="shared" si="4"/>
        <v>-0.49320178055094838</v>
      </c>
      <c r="T21" s="58">
        <f t="shared" si="4"/>
        <v>-0.74360718849120722</v>
      </c>
      <c r="U21" s="58">
        <f t="shared" si="4"/>
        <v>-0.98068544931810075</v>
      </c>
      <c r="V21" s="58">
        <f t="shared" si="4"/>
        <v>-0.79893221210825394</v>
      </c>
      <c r="W21" s="58">
        <f t="shared" si="4"/>
        <v>3.4595067907425968E-2</v>
      </c>
      <c r="X21" s="58">
        <f t="shared" si="4"/>
        <v>-0.47823878647285711</v>
      </c>
      <c r="Y21" s="58">
        <f t="shared" si="4"/>
        <v>-0.77056042193141105</v>
      </c>
      <c r="Z21" s="58">
        <f t="shared" si="4"/>
        <v>-0.78127065832027021</v>
      </c>
      <c r="AA21" s="58">
        <f t="shared" si="4"/>
        <v>-0.74972771813112071</v>
      </c>
      <c r="AB21" s="58">
        <f t="shared" si="4"/>
        <v>-0.77555905376159395</v>
      </c>
      <c r="AC21" s="58">
        <f t="shared" si="4"/>
        <v>-0.71517695842591178</v>
      </c>
      <c r="AD21" s="58">
        <f t="shared" si="4"/>
        <v>-0.71446670298753689</v>
      </c>
      <c r="AE21" s="58">
        <f t="shared" si="4"/>
        <v>-0.72145232043512963</v>
      </c>
      <c r="AF21" s="58">
        <f t="shared" si="4"/>
        <v>-0.71728033053078732</v>
      </c>
      <c r="AG21" s="7"/>
      <c r="AH21" s="7"/>
    </row>
    <row r="22" spans="2:34" x14ac:dyDescent="0.25">
      <c r="B22" s="1" t="s">
        <v>112</v>
      </c>
      <c r="C22" s="11">
        <f>SUM($C$21:C21)</f>
        <v>8.5620499999914323E-4</v>
      </c>
      <c r="D22" s="11">
        <f>SUM($C$21:D21)</f>
        <v>3.6618497452499312E-4</v>
      </c>
      <c r="E22" s="11">
        <f>SUM($C$21:E21)</f>
        <v>-9.2015827240471609E-2</v>
      </c>
      <c r="F22" s="11">
        <f>SUM($C$21:F21)</f>
        <v>-0.23769575427437062</v>
      </c>
      <c r="G22" s="11">
        <f>SUM($C$21:G21)</f>
        <v>-0.38669194250626815</v>
      </c>
      <c r="H22" s="11">
        <f>SUM($C$21:H21)</f>
        <v>-0.38332982214095984</v>
      </c>
      <c r="I22" s="11">
        <f>SUM($C$21:I21)</f>
        <v>-0.47324926535764072</v>
      </c>
      <c r="J22" s="11">
        <f>SUM($C$21:J21)</f>
        <v>-0.53172777255664427</v>
      </c>
      <c r="K22" s="11">
        <f>SUM($C$21:K21)</f>
        <v>-0.55739644872676175</v>
      </c>
      <c r="L22" s="11">
        <f>SUM($C$21:L21)</f>
        <v>-0.59388993432801152</v>
      </c>
      <c r="M22" s="11">
        <f>SUM($C$21:M21)</f>
        <v>-0.61813615838038927</v>
      </c>
      <c r="N22" s="11">
        <f>SUM($C$21:N21)</f>
        <v>-0.69711567032295463</v>
      </c>
      <c r="O22" s="11">
        <f>SUM($C$21:O21)</f>
        <v>-0.87819509258972062</v>
      </c>
      <c r="P22" s="11">
        <f>SUM($C$21:P21)</f>
        <v>-1.1692024891269552</v>
      </c>
      <c r="Q22" s="11">
        <f>SUM($C$21:Q21)</f>
        <v>-1.6685058061870255</v>
      </c>
      <c r="R22" s="11">
        <f>SUM($C$21:R21)</f>
        <v>-2.0510315779390962</v>
      </c>
      <c r="S22" s="11">
        <f>SUM($C$21:S21)</f>
        <v>-2.5442333584900445</v>
      </c>
      <c r="T22" s="11">
        <f>SUM($C$21:T21)</f>
        <v>-3.2878405469812515</v>
      </c>
      <c r="U22" s="11">
        <f>SUM($C$21:U21)</f>
        <v>-4.2685259962993527</v>
      </c>
      <c r="V22" s="11">
        <f>SUM($C$21:V21)</f>
        <v>-5.067458208407607</v>
      </c>
      <c r="W22" s="11">
        <f>SUM($C$21:W21)</f>
        <v>-5.0328631405001811</v>
      </c>
      <c r="X22" s="11">
        <f>SUM($C$21:X21)</f>
        <v>-5.5111019269730379</v>
      </c>
      <c r="Y22" s="11">
        <f>SUM($C$21:Y21)</f>
        <v>-6.2816623489044492</v>
      </c>
      <c r="Z22" s="11">
        <f>SUM($C$21:Z21)</f>
        <v>-7.0629330072247196</v>
      </c>
      <c r="AA22" s="11">
        <f>SUM($C$21:AA21)</f>
        <v>-7.8126607253558404</v>
      </c>
      <c r="AB22" s="11">
        <f>SUM($C$21:AB21)</f>
        <v>-8.5882197791174342</v>
      </c>
      <c r="AC22" s="11">
        <f>SUM($C$21:AC21)</f>
        <v>-9.3033967375433466</v>
      </c>
      <c r="AD22" s="11">
        <f>SUM($C$21:AD21)</f>
        <v>-10.017863440530883</v>
      </c>
      <c r="AE22" s="11">
        <f>SUM($C$21:AE21)</f>
        <v>-10.739315760966013</v>
      </c>
      <c r="AF22" s="11">
        <f>SUM($C$21:AF21)</f>
        <v>-11.456596091496801</v>
      </c>
      <c r="AG22" s="7"/>
      <c r="AH22" s="7"/>
    </row>
    <row r="23" spans="2:34" x14ac:dyDescent="0.25">
      <c r="B23" s="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7"/>
      <c r="AH23" s="7"/>
    </row>
    <row r="24" spans="2:34" ht="18" x14ac:dyDescent="0.35">
      <c r="B24" s="73" t="s">
        <v>115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-3.184373488829471</v>
      </c>
      <c r="O24" s="11">
        <v>-5.6782588121211157</v>
      </c>
      <c r="P24" s="11">
        <v>-5.7989852673449782</v>
      </c>
      <c r="Q24" s="11">
        <v>-8.003493916684878</v>
      </c>
      <c r="R24" s="11">
        <v>-5.4241873955189952</v>
      </c>
      <c r="S24" s="11">
        <v>-6.2203877881511582</v>
      </c>
      <c r="T24" s="11">
        <v>-8.6156209866814315</v>
      </c>
      <c r="U24" s="11">
        <v>-10.634951389414143</v>
      </c>
      <c r="V24" s="11">
        <v>-9.0069212736919297</v>
      </c>
      <c r="W24" s="11">
        <v>0.3714160483464366</v>
      </c>
      <c r="X24" s="11">
        <v>-5.8301501314120836</v>
      </c>
      <c r="Y24" s="11">
        <v>-9.7785688455422637</v>
      </c>
      <c r="Z24" s="11">
        <v>-10.337837626671885</v>
      </c>
      <c r="AA24" s="11">
        <v>-10.765078585537035</v>
      </c>
      <c r="AB24" s="11">
        <v>-12.029011446659686</v>
      </c>
      <c r="AC24" s="11">
        <v>-11.938481132139801</v>
      </c>
      <c r="AD24" s="11">
        <v>-12.811958356871036</v>
      </c>
      <c r="AE24" s="11">
        <v>-13.890244688212871</v>
      </c>
      <c r="AF24" s="11">
        <v>-14.811808273728705</v>
      </c>
      <c r="AG24" s="7"/>
      <c r="AH24" s="7"/>
    </row>
    <row r="25" spans="2:34" x14ac:dyDescent="0.25">
      <c r="B25" s="1"/>
      <c r="C25" s="7"/>
      <c r="D25" s="7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7"/>
      <c r="AH25" s="7"/>
    </row>
    <row r="26" spans="2:34" x14ac:dyDescent="0.25">
      <c r="B26" s="1" t="s">
        <v>99</v>
      </c>
      <c r="C26" s="11">
        <f>C24</f>
        <v>0</v>
      </c>
      <c r="D26" s="11">
        <f>D24</f>
        <v>0</v>
      </c>
      <c r="E26" s="11">
        <f t="shared" ref="E26:AF26" si="5">E24</f>
        <v>0</v>
      </c>
      <c r="F26" s="11">
        <f t="shared" si="5"/>
        <v>0</v>
      </c>
      <c r="G26" s="11">
        <f t="shared" si="5"/>
        <v>0</v>
      </c>
      <c r="H26" s="11">
        <f t="shared" si="5"/>
        <v>0</v>
      </c>
      <c r="I26" s="11">
        <f t="shared" si="5"/>
        <v>0</v>
      </c>
      <c r="J26" s="11">
        <f t="shared" si="5"/>
        <v>0</v>
      </c>
      <c r="K26" s="11">
        <f t="shared" si="5"/>
        <v>0</v>
      </c>
      <c r="L26" s="11">
        <f t="shared" si="5"/>
        <v>0</v>
      </c>
      <c r="M26" s="11">
        <f t="shared" si="5"/>
        <v>0</v>
      </c>
      <c r="N26" s="11">
        <f t="shared" si="5"/>
        <v>-3.184373488829471</v>
      </c>
      <c r="O26" s="11">
        <f t="shared" si="5"/>
        <v>-5.6782588121211157</v>
      </c>
      <c r="P26" s="11">
        <f t="shared" si="5"/>
        <v>-5.7989852673449782</v>
      </c>
      <c r="Q26" s="11">
        <f t="shared" si="5"/>
        <v>-8.003493916684878</v>
      </c>
      <c r="R26" s="11">
        <f t="shared" si="5"/>
        <v>-5.4241873955189952</v>
      </c>
      <c r="S26" s="11">
        <f t="shared" si="5"/>
        <v>-6.2203877881511582</v>
      </c>
      <c r="T26" s="11">
        <f t="shared" si="5"/>
        <v>-8.6156209866814315</v>
      </c>
      <c r="U26" s="11">
        <f t="shared" si="5"/>
        <v>-10.634951389414143</v>
      </c>
      <c r="V26" s="11">
        <f t="shared" si="5"/>
        <v>-9.0069212736919297</v>
      </c>
      <c r="W26" s="11">
        <f t="shared" si="5"/>
        <v>0.3714160483464366</v>
      </c>
      <c r="X26" s="11">
        <f t="shared" si="5"/>
        <v>-5.8301501314120836</v>
      </c>
      <c r="Y26" s="11">
        <f t="shared" si="5"/>
        <v>-9.7785688455422637</v>
      </c>
      <c r="Z26" s="11">
        <f t="shared" si="5"/>
        <v>-10.337837626671885</v>
      </c>
      <c r="AA26" s="11">
        <f t="shared" si="5"/>
        <v>-10.765078585537035</v>
      </c>
      <c r="AB26" s="11">
        <f t="shared" si="5"/>
        <v>-12.029011446659686</v>
      </c>
      <c r="AC26" s="11">
        <f t="shared" si="5"/>
        <v>-11.938481132139801</v>
      </c>
      <c r="AD26" s="11">
        <f t="shared" si="5"/>
        <v>-12.811958356871036</v>
      </c>
      <c r="AE26" s="11">
        <f t="shared" si="5"/>
        <v>-13.890244688212871</v>
      </c>
      <c r="AF26" s="11">
        <f t="shared" si="5"/>
        <v>-14.811808273728705</v>
      </c>
      <c r="AG26" s="7"/>
      <c r="AH26" s="7"/>
    </row>
    <row r="27" spans="2:34" x14ac:dyDescent="0.25">
      <c r="B27" s="1" t="s">
        <v>100</v>
      </c>
      <c r="C27" s="58">
        <f>C26</f>
        <v>0</v>
      </c>
      <c r="D27" s="58">
        <f>D26/(1+$C$1)^(D$3-$C$3)</f>
        <v>0</v>
      </c>
      <c r="E27" s="58">
        <f t="shared" ref="E27:AF27" si="6">E26/(1+$C$1)^(E$3-$C$3)</f>
        <v>0</v>
      </c>
      <c r="F27" s="58">
        <f t="shared" si="6"/>
        <v>0</v>
      </c>
      <c r="G27" s="58">
        <f t="shared" si="6"/>
        <v>0</v>
      </c>
      <c r="H27" s="58">
        <f t="shared" si="6"/>
        <v>0</v>
      </c>
      <c r="I27" s="58">
        <f t="shared" si="6"/>
        <v>0</v>
      </c>
      <c r="J27" s="58">
        <f t="shared" si="6"/>
        <v>0</v>
      </c>
      <c r="K27" s="58">
        <f t="shared" si="6"/>
        <v>0</v>
      </c>
      <c r="L27" s="58">
        <f t="shared" si="6"/>
        <v>0</v>
      </c>
      <c r="M27" s="58">
        <f t="shared" si="6"/>
        <v>0</v>
      </c>
      <c r="N27" s="58">
        <f t="shared" si="6"/>
        <v>-1.5004309637693138</v>
      </c>
      <c r="O27" s="58">
        <f t="shared" si="6"/>
        <v>-2.4986037381316932</v>
      </c>
      <c r="P27" s="58">
        <f t="shared" si="6"/>
        <v>-2.3830019114760255</v>
      </c>
      <c r="Q27" s="58">
        <f t="shared" si="6"/>
        <v>-3.0714410756323898</v>
      </c>
      <c r="R27" s="58">
        <f t="shared" si="6"/>
        <v>-1.9439605060689127</v>
      </c>
      <c r="S27" s="58">
        <f t="shared" si="6"/>
        <v>-2.0819025438928822</v>
      </c>
      <c r="T27" s="58">
        <f t="shared" si="6"/>
        <v>-2.6928967658176108</v>
      </c>
      <c r="U27" s="58">
        <f t="shared" si="6"/>
        <v>-3.1042651683593192</v>
      </c>
      <c r="V27" s="58">
        <f t="shared" si="6"/>
        <v>-2.4552168330104807</v>
      </c>
      <c r="W27" s="58">
        <f t="shared" si="6"/>
        <v>9.4550609928807608E-2</v>
      </c>
      <c r="X27" s="58">
        <f t="shared" si="6"/>
        <v>-1.3860330671906185</v>
      </c>
      <c r="Y27" s="58">
        <f t="shared" si="6"/>
        <v>-2.1709975553118106</v>
      </c>
      <c r="Z27" s="58">
        <f t="shared" si="6"/>
        <v>-2.143403456405502</v>
      </c>
      <c r="AA27" s="58">
        <f t="shared" si="6"/>
        <v>-2.0844026094428485</v>
      </c>
      <c r="AB27" s="58">
        <f t="shared" si="6"/>
        <v>-2.1751265288559649</v>
      </c>
      <c r="AC27" s="58">
        <f t="shared" si="6"/>
        <v>-2.0160154126061109</v>
      </c>
      <c r="AD27" s="58">
        <f t="shared" si="6"/>
        <v>-2.0204610028531427</v>
      </c>
      <c r="AE27" s="58">
        <f t="shared" si="6"/>
        <v>-2.0456674452099461</v>
      </c>
      <c r="AF27" s="58">
        <f t="shared" si="6"/>
        <v>-2.0371518511460525</v>
      </c>
      <c r="AG27" s="7"/>
      <c r="AH27" s="7"/>
    </row>
    <row r="28" spans="2:34" ht="18" x14ac:dyDescent="0.35">
      <c r="B28" s="1" t="s">
        <v>116</v>
      </c>
      <c r="C28" s="11">
        <f>SUM($C$27:C27)</f>
        <v>0</v>
      </c>
      <c r="D28" s="11">
        <f>SUM($C$27:D27)</f>
        <v>0</v>
      </c>
      <c r="E28" s="11">
        <f>SUM($C$27:E27)</f>
        <v>0</v>
      </c>
      <c r="F28" s="11">
        <f>SUM($C$27:F27)</f>
        <v>0</v>
      </c>
      <c r="G28" s="11">
        <f>SUM($C$27:G27)</f>
        <v>0</v>
      </c>
      <c r="H28" s="11">
        <f>SUM($C$27:H27)</f>
        <v>0</v>
      </c>
      <c r="I28" s="11">
        <f>SUM($C$27:I27)</f>
        <v>0</v>
      </c>
      <c r="J28" s="11">
        <f>SUM($C$27:J27)</f>
        <v>0</v>
      </c>
      <c r="K28" s="11">
        <f>SUM($C$27:K27)</f>
        <v>0</v>
      </c>
      <c r="L28" s="11">
        <f>SUM($C$27:L27)</f>
        <v>0</v>
      </c>
      <c r="M28" s="11">
        <f>SUM($C$27:M27)</f>
        <v>0</v>
      </c>
      <c r="N28" s="11">
        <f>SUM($C$27:N27)</f>
        <v>-1.5004309637693138</v>
      </c>
      <c r="O28" s="11">
        <f>SUM($C$27:O27)</f>
        <v>-3.9990347019010071</v>
      </c>
      <c r="P28" s="11">
        <f>SUM($C$27:P27)</f>
        <v>-6.3820366133770321</v>
      </c>
      <c r="Q28" s="11">
        <f>SUM($C$27:Q27)</f>
        <v>-9.4534776890094214</v>
      </c>
      <c r="R28" s="11">
        <f>SUM($C$27:R27)</f>
        <v>-11.397438195078333</v>
      </c>
      <c r="S28" s="11">
        <f>SUM($C$27:S27)</f>
        <v>-13.479340738971215</v>
      </c>
      <c r="T28" s="11">
        <f>SUM($C$27:T27)</f>
        <v>-16.172237504788825</v>
      </c>
      <c r="U28" s="11">
        <f>SUM($C$27:U27)</f>
        <v>-19.276502673148144</v>
      </c>
      <c r="V28" s="11">
        <f>SUM($C$27:V27)</f>
        <v>-21.731719506158626</v>
      </c>
      <c r="W28" s="11">
        <f>SUM($C$27:W27)</f>
        <v>-21.63716889622982</v>
      </c>
      <c r="X28" s="11">
        <f>SUM($C$27:X27)</f>
        <v>-23.023201963420437</v>
      </c>
      <c r="Y28" s="11">
        <f>SUM($C$27:Y27)</f>
        <v>-25.194199518732248</v>
      </c>
      <c r="Z28" s="11">
        <f>SUM($C$27:Z27)</f>
        <v>-27.337602975137749</v>
      </c>
      <c r="AA28" s="11">
        <f>SUM($C$27:AA27)</f>
        <v>-29.422005584580596</v>
      </c>
      <c r="AB28" s="11">
        <f>SUM($C$27:AB27)</f>
        <v>-31.597132113436562</v>
      </c>
      <c r="AC28" s="11">
        <f>SUM($C$27:AC27)</f>
        <v>-33.613147526042674</v>
      </c>
      <c r="AD28" s="11">
        <f>SUM($C$27:AD27)</f>
        <v>-35.63360852889582</v>
      </c>
      <c r="AE28" s="11">
        <f>SUM($C$27:AE27)</f>
        <v>-37.679275974105764</v>
      </c>
      <c r="AF28" s="11">
        <f>SUM($C$27:AF27)</f>
        <v>-39.716427825251813</v>
      </c>
      <c r="AG28" s="7"/>
      <c r="AH28" s="7"/>
    </row>
    <row r="29" spans="2:34" x14ac:dyDescent="0.25">
      <c r="B29" s="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7"/>
      <c r="AH29" s="7"/>
    </row>
    <row r="30" spans="2:34" ht="18" x14ac:dyDescent="0.35">
      <c r="B30" s="73" t="s">
        <v>117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7"/>
      <c r="AH30" s="7"/>
    </row>
    <row r="31" spans="2:34" x14ac:dyDescent="0.25">
      <c r="B31" s="1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</row>
    <row r="32" spans="2:34" x14ac:dyDescent="0.25">
      <c r="B32" s="1" t="s">
        <v>99</v>
      </c>
      <c r="C32" s="11">
        <f>C30</f>
        <v>0</v>
      </c>
      <c r="D32" s="11">
        <f>D30</f>
        <v>0</v>
      </c>
      <c r="E32" s="11">
        <f t="shared" ref="E32:AF32" si="7">E30</f>
        <v>0</v>
      </c>
      <c r="F32" s="11">
        <f t="shared" si="7"/>
        <v>0</v>
      </c>
      <c r="G32" s="11">
        <f t="shared" si="7"/>
        <v>0</v>
      </c>
      <c r="H32" s="11">
        <f t="shared" si="7"/>
        <v>0</v>
      </c>
      <c r="I32" s="11">
        <f t="shared" si="7"/>
        <v>0</v>
      </c>
      <c r="J32" s="11">
        <f t="shared" si="7"/>
        <v>0</v>
      </c>
      <c r="K32" s="11">
        <f t="shared" si="7"/>
        <v>0</v>
      </c>
      <c r="L32" s="11">
        <f t="shared" si="7"/>
        <v>0</v>
      </c>
      <c r="M32" s="11">
        <f t="shared" si="7"/>
        <v>0</v>
      </c>
      <c r="N32" s="11">
        <f t="shared" si="7"/>
        <v>0</v>
      </c>
      <c r="O32" s="11">
        <f t="shared" si="7"/>
        <v>0</v>
      </c>
      <c r="P32" s="11">
        <f t="shared" si="7"/>
        <v>0</v>
      </c>
      <c r="Q32" s="11">
        <f t="shared" si="7"/>
        <v>0</v>
      </c>
      <c r="R32" s="11">
        <f t="shared" si="7"/>
        <v>0</v>
      </c>
      <c r="S32" s="11">
        <f t="shared" si="7"/>
        <v>0</v>
      </c>
      <c r="T32" s="11">
        <f t="shared" si="7"/>
        <v>0</v>
      </c>
      <c r="U32" s="11">
        <f t="shared" si="7"/>
        <v>0</v>
      </c>
      <c r="V32" s="11">
        <f t="shared" si="7"/>
        <v>0</v>
      </c>
      <c r="W32" s="11">
        <f t="shared" si="7"/>
        <v>0</v>
      </c>
      <c r="X32" s="11">
        <f t="shared" si="7"/>
        <v>0</v>
      </c>
      <c r="Y32" s="11">
        <f t="shared" si="7"/>
        <v>0</v>
      </c>
      <c r="Z32" s="11">
        <f t="shared" si="7"/>
        <v>0</v>
      </c>
      <c r="AA32" s="11">
        <f t="shared" si="7"/>
        <v>0</v>
      </c>
      <c r="AB32" s="11">
        <f t="shared" si="7"/>
        <v>0</v>
      </c>
      <c r="AC32" s="11">
        <f t="shared" si="7"/>
        <v>0</v>
      </c>
      <c r="AD32" s="11">
        <f t="shared" si="7"/>
        <v>0</v>
      </c>
      <c r="AE32" s="11">
        <f t="shared" si="7"/>
        <v>0</v>
      </c>
      <c r="AF32" s="11">
        <f t="shared" si="7"/>
        <v>0</v>
      </c>
      <c r="AG32" s="7"/>
      <c r="AH32" s="7"/>
    </row>
    <row r="33" spans="2:34" x14ac:dyDescent="0.25">
      <c r="B33" s="1" t="s">
        <v>100</v>
      </c>
      <c r="C33" s="58">
        <f>C32</f>
        <v>0</v>
      </c>
      <c r="D33" s="58">
        <f>D32/(1+$C$1)^(D$3-$C$3)</f>
        <v>0</v>
      </c>
      <c r="E33" s="58">
        <f t="shared" ref="E33:AF33" si="8">E32/(1+$C$1)^(E$3-$C$3)</f>
        <v>0</v>
      </c>
      <c r="F33" s="58">
        <f t="shared" si="8"/>
        <v>0</v>
      </c>
      <c r="G33" s="58">
        <f t="shared" si="8"/>
        <v>0</v>
      </c>
      <c r="H33" s="58">
        <f t="shared" si="8"/>
        <v>0</v>
      </c>
      <c r="I33" s="58">
        <f t="shared" si="8"/>
        <v>0</v>
      </c>
      <c r="J33" s="58">
        <f t="shared" si="8"/>
        <v>0</v>
      </c>
      <c r="K33" s="58">
        <f t="shared" si="8"/>
        <v>0</v>
      </c>
      <c r="L33" s="58">
        <f t="shared" si="8"/>
        <v>0</v>
      </c>
      <c r="M33" s="58">
        <f t="shared" si="8"/>
        <v>0</v>
      </c>
      <c r="N33" s="58">
        <f t="shared" si="8"/>
        <v>0</v>
      </c>
      <c r="O33" s="58">
        <f t="shared" si="8"/>
        <v>0</v>
      </c>
      <c r="P33" s="58">
        <f t="shared" si="8"/>
        <v>0</v>
      </c>
      <c r="Q33" s="58">
        <f t="shared" si="8"/>
        <v>0</v>
      </c>
      <c r="R33" s="58">
        <f t="shared" si="8"/>
        <v>0</v>
      </c>
      <c r="S33" s="58">
        <f t="shared" si="8"/>
        <v>0</v>
      </c>
      <c r="T33" s="58">
        <f t="shared" si="8"/>
        <v>0</v>
      </c>
      <c r="U33" s="58">
        <f t="shared" si="8"/>
        <v>0</v>
      </c>
      <c r="V33" s="58">
        <f t="shared" si="8"/>
        <v>0</v>
      </c>
      <c r="W33" s="58">
        <f t="shared" si="8"/>
        <v>0</v>
      </c>
      <c r="X33" s="58">
        <f t="shared" si="8"/>
        <v>0</v>
      </c>
      <c r="Y33" s="58">
        <f t="shared" si="8"/>
        <v>0</v>
      </c>
      <c r="Z33" s="58">
        <f t="shared" si="8"/>
        <v>0</v>
      </c>
      <c r="AA33" s="58">
        <f t="shared" si="8"/>
        <v>0</v>
      </c>
      <c r="AB33" s="58">
        <f t="shared" si="8"/>
        <v>0</v>
      </c>
      <c r="AC33" s="58">
        <f t="shared" si="8"/>
        <v>0</v>
      </c>
      <c r="AD33" s="58">
        <f t="shared" si="8"/>
        <v>0</v>
      </c>
      <c r="AE33" s="58">
        <f t="shared" si="8"/>
        <v>0</v>
      </c>
      <c r="AF33" s="58">
        <f t="shared" si="8"/>
        <v>0</v>
      </c>
      <c r="AG33" s="7"/>
      <c r="AH33" s="7"/>
    </row>
    <row r="34" spans="2:34" ht="18" x14ac:dyDescent="0.35">
      <c r="B34" s="1" t="s">
        <v>118</v>
      </c>
      <c r="C34" s="11">
        <f>SUM($C$33:C33)</f>
        <v>0</v>
      </c>
      <c r="D34" s="11">
        <f>SUM($C$33:D33)</f>
        <v>0</v>
      </c>
      <c r="E34" s="11">
        <f>SUM($C$33:E33)</f>
        <v>0</v>
      </c>
      <c r="F34" s="11">
        <f>SUM($C$33:F33)</f>
        <v>0</v>
      </c>
      <c r="G34" s="11">
        <f>SUM($C$33:G33)</f>
        <v>0</v>
      </c>
      <c r="H34" s="11">
        <f>SUM($C$33:H33)</f>
        <v>0</v>
      </c>
      <c r="I34" s="11">
        <f>SUM($C$33:I33)</f>
        <v>0</v>
      </c>
      <c r="J34" s="11">
        <f>SUM($C$33:J33)</f>
        <v>0</v>
      </c>
      <c r="K34" s="11">
        <f>SUM($C$33:K33)</f>
        <v>0</v>
      </c>
      <c r="L34" s="11">
        <f>SUM($C$33:L33)</f>
        <v>0</v>
      </c>
      <c r="M34" s="11">
        <f>SUM($C$33:M33)</f>
        <v>0</v>
      </c>
      <c r="N34" s="11">
        <f>SUM($C$33:N33)</f>
        <v>0</v>
      </c>
      <c r="O34" s="11">
        <f>SUM($C$33:O33)</f>
        <v>0</v>
      </c>
      <c r="P34" s="11">
        <f>SUM($C$33:P33)</f>
        <v>0</v>
      </c>
      <c r="Q34" s="11">
        <f>SUM($C$33:Q33)</f>
        <v>0</v>
      </c>
      <c r="R34" s="11">
        <f>SUM($C$33:R33)</f>
        <v>0</v>
      </c>
      <c r="S34" s="11">
        <f>SUM($C$33:S33)</f>
        <v>0</v>
      </c>
      <c r="T34" s="11">
        <f>SUM($C$33:T33)</f>
        <v>0</v>
      </c>
      <c r="U34" s="11">
        <f>SUM($C$33:U33)</f>
        <v>0</v>
      </c>
      <c r="V34" s="11">
        <f>SUM($C$33:V33)</f>
        <v>0</v>
      </c>
      <c r="W34" s="11">
        <f>SUM($C$33:W33)</f>
        <v>0</v>
      </c>
      <c r="X34" s="11">
        <f>SUM($C$33:X33)</f>
        <v>0</v>
      </c>
      <c r="Y34" s="11">
        <f>SUM($C$33:Y33)</f>
        <v>0</v>
      </c>
      <c r="Z34" s="11">
        <f>SUM($C$33:Z33)</f>
        <v>0</v>
      </c>
      <c r="AA34" s="11">
        <f>SUM($C$33:AA33)</f>
        <v>0</v>
      </c>
      <c r="AB34" s="11">
        <f>SUM($C$33:AB33)</f>
        <v>0</v>
      </c>
      <c r="AC34" s="11">
        <f>SUM($C$33:AC33)</f>
        <v>0</v>
      </c>
      <c r="AD34" s="11">
        <f>SUM($C$33:AD33)</f>
        <v>0</v>
      </c>
      <c r="AE34" s="11">
        <f>SUM($C$33:AE33)</f>
        <v>0</v>
      </c>
      <c r="AF34" s="11">
        <f>SUM($C$33:AF33)</f>
        <v>0</v>
      </c>
      <c r="AG34" s="7"/>
      <c r="AH34" s="7"/>
    </row>
    <row r="35" spans="2:34" x14ac:dyDescent="0.25">
      <c r="B35" s="8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7"/>
      <c r="AH35" s="7"/>
    </row>
    <row r="36" spans="2:34" x14ac:dyDescent="0.25">
      <c r="B36" s="8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7"/>
      <c r="AH36" s="7"/>
    </row>
    <row r="37" spans="2:34" x14ac:dyDescent="0.25">
      <c r="C37" s="6"/>
      <c r="F37" s="6"/>
      <c r="G37" s="6"/>
      <c r="H37" s="6"/>
      <c r="I37" s="6"/>
      <c r="J37" s="6"/>
    </row>
    <row r="38" spans="2:34" ht="45" x14ac:dyDescent="0.25">
      <c r="B38" s="59" t="s">
        <v>102</v>
      </c>
      <c r="C38" s="60" t="s">
        <v>101</v>
      </c>
      <c r="E38" s="1"/>
      <c r="F38" s="6"/>
      <c r="G38" s="6"/>
      <c r="H38" s="6"/>
      <c r="I38" s="6"/>
      <c r="J38" s="6"/>
    </row>
    <row r="39" spans="2:34" x14ac:dyDescent="0.25">
      <c r="B39" s="61" t="s">
        <v>28</v>
      </c>
      <c r="C39" s="68">
        <f>NPV($C$1,D4:AH4)+C4</f>
        <v>-129.45368209754878</v>
      </c>
      <c r="E39" s="1"/>
      <c r="F39" s="6"/>
      <c r="G39" s="6"/>
      <c r="H39" s="6"/>
    </row>
    <row r="40" spans="2:34" x14ac:dyDescent="0.25">
      <c r="B40" s="61" t="s">
        <v>7</v>
      </c>
      <c r="C40" s="69">
        <f>NPV($C$1,D5:AH5)+C5</f>
        <v>164.29534730779071</v>
      </c>
      <c r="E40" s="8"/>
      <c r="F40" s="11"/>
      <c r="G40" s="11"/>
      <c r="H40" s="11"/>
    </row>
    <row r="41" spans="2:34" x14ac:dyDescent="0.25">
      <c r="B41" s="61" t="s">
        <v>5</v>
      </c>
      <c r="C41" s="68">
        <f t="shared" ref="C41:C46" si="9">NPV($C$1,D6:AF6)+C6</f>
        <v>26.545119344380193</v>
      </c>
      <c r="E41" s="8"/>
      <c r="F41" s="11"/>
      <c r="G41" s="11"/>
      <c r="H41" s="11"/>
    </row>
    <row r="42" spans="2:34" x14ac:dyDescent="0.25">
      <c r="B42" s="61" t="s">
        <v>29</v>
      </c>
      <c r="C42" s="69">
        <f t="shared" si="9"/>
        <v>-9.7143062466475794</v>
      </c>
      <c r="E42" s="8"/>
      <c r="F42" s="11"/>
      <c r="G42" s="11"/>
      <c r="H42" s="11"/>
    </row>
    <row r="43" spans="2:34" x14ac:dyDescent="0.25">
      <c r="B43" s="61" t="s">
        <v>30</v>
      </c>
      <c r="C43" s="68">
        <f t="shared" si="9"/>
        <v>-5.0173490333486193</v>
      </c>
      <c r="E43" s="8"/>
      <c r="F43" s="11"/>
      <c r="G43" s="11"/>
      <c r="H43" s="11"/>
    </row>
    <row r="44" spans="2:34" x14ac:dyDescent="0.25">
      <c r="B44" s="61" t="s">
        <v>8</v>
      </c>
      <c r="C44" s="69">
        <f t="shared" si="9"/>
        <v>15.26570865537216</v>
      </c>
      <c r="E44" s="8"/>
      <c r="F44" s="11"/>
      <c r="G44" s="11"/>
      <c r="H44" s="11"/>
    </row>
    <row r="45" spans="2:34" x14ac:dyDescent="0.25">
      <c r="B45" s="61" t="s">
        <v>3</v>
      </c>
      <c r="C45" s="68">
        <f t="shared" si="9"/>
        <v>-198.50236947517936</v>
      </c>
      <c r="E45" s="8"/>
      <c r="F45" s="11"/>
      <c r="G45" s="11"/>
      <c r="H45" s="11"/>
    </row>
    <row r="46" spans="2:34" x14ac:dyDescent="0.25">
      <c r="B46" s="61" t="s">
        <v>4</v>
      </c>
      <c r="C46" s="69">
        <f t="shared" si="9"/>
        <v>0</v>
      </c>
      <c r="E46" s="8"/>
      <c r="F46" s="11"/>
      <c r="G46" s="11"/>
      <c r="H46" s="11"/>
    </row>
    <row r="47" spans="2:34" ht="18" x14ac:dyDescent="0.35">
      <c r="B47" s="63" t="s">
        <v>107</v>
      </c>
      <c r="C47" s="70">
        <f>SUM(C39:C46)</f>
        <v>-136.58153154518129</v>
      </c>
      <c r="E47" s="8"/>
      <c r="F47" s="11"/>
      <c r="G47" s="11"/>
      <c r="H47" s="11"/>
    </row>
    <row r="48" spans="2:34" x14ac:dyDescent="0.25">
      <c r="B48" s="62"/>
      <c r="C48" s="69"/>
      <c r="E48" s="8"/>
      <c r="F48" s="10"/>
      <c r="G48" s="10"/>
      <c r="H48" s="10"/>
    </row>
    <row r="49" spans="2:5" x14ac:dyDescent="0.25">
      <c r="B49" s="64" t="s">
        <v>31</v>
      </c>
      <c r="C49" s="69"/>
      <c r="E49" s="1"/>
    </row>
    <row r="50" spans="2:5" ht="18" x14ac:dyDescent="0.35">
      <c r="B50" s="64" t="s">
        <v>103</v>
      </c>
      <c r="C50" s="69">
        <f>NPV($C$1,D17:AF17)+C17</f>
        <v>-10.669756460245717</v>
      </c>
      <c r="E50" s="1"/>
    </row>
    <row r="51" spans="2:5" ht="18" x14ac:dyDescent="0.35">
      <c r="B51" s="64" t="s">
        <v>104</v>
      </c>
      <c r="C51" s="69">
        <f>NPV($C$1,D24:AF24)+C24</f>
        <v>-39.71642782525182</v>
      </c>
      <c r="E51" s="1"/>
    </row>
    <row r="52" spans="2:5" ht="18" x14ac:dyDescent="0.35">
      <c r="B52" s="64" t="s">
        <v>105</v>
      </c>
      <c r="C52" s="69">
        <f>NPV($C$1,D30:AF30)+C30</f>
        <v>0</v>
      </c>
    </row>
    <row r="53" spans="2:5" ht="18" x14ac:dyDescent="0.35">
      <c r="B53" s="64" t="s">
        <v>106</v>
      </c>
      <c r="C53" s="69">
        <f>NPV($C$1,C18:AF18)</f>
        <v>-0.73481228702748813</v>
      </c>
    </row>
    <row r="54" spans="2:5" x14ac:dyDescent="0.25">
      <c r="B54" s="61"/>
      <c r="C54" s="69"/>
    </row>
    <row r="55" spans="2:5" ht="18" x14ac:dyDescent="0.35">
      <c r="B55" s="65" t="s">
        <v>108</v>
      </c>
      <c r="C55" s="71">
        <f>C47+C50+C53</f>
        <v>-147.98610029245449</v>
      </c>
    </row>
    <row r="56" spans="2:5" ht="18" x14ac:dyDescent="0.35">
      <c r="B56" s="66" t="s">
        <v>109</v>
      </c>
      <c r="C56" s="69">
        <f>C47+C51+C53</f>
        <v>-177.03277165746061</v>
      </c>
    </row>
    <row r="57" spans="2:5" ht="18" x14ac:dyDescent="0.35">
      <c r="B57" s="67" t="s">
        <v>110</v>
      </c>
      <c r="C57" s="72">
        <f>C47+C52+C53</f>
        <v>-137.31634383220879</v>
      </c>
    </row>
  </sheetData>
  <pageMargins left="0.7" right="0.7" top="0.75" bottom="0.75" header="0.3" footer="0.3"/>
  <pageSetup orientation="portrait" horizontalDpi="90" verticalDpi="90" r:id="rId1"/>
  <ignoredErrors>
    <ignoredError sqref="C1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DD4C9-76D3-4131-9BE9-DC95437407C7}">
  <dimension ref="A1:AH57"/>
  <sheetViews>
    <sheetView showGridLines="0" zoomScale="80" zoomScaleNormal="80" workbookViewId="0">
      <selection activeCell="C13" sqref="C13"/>
    </sheetView>
  </sheetViews>
  <sheetFormatPr defaultRowHeight="15" x14ac:dyDescent="0.25"/>
  <cols>
    <col min="1" max="1" width="7.7109375" customWidth="1"/>
    <col min="2" max="2" width="51.42578125" bestFit="1" customWidth="1"/>
    <col min="3" max="3" width="15.42578125" customWidth="1"/>
    <col min="4" max="4" width="6" bestFit="1" customWidth="1"/>
    <col min="5" max="11" width="7.140625" customWidth="1"/>
    <col min="12" max="22" width="7.140625" bestFit="1" customWidth="1"/>
    <col min="23" max="31" width="8.140625" bestFit="1" customWidth="1"/>
    <col min="32" max="32" width="8.140625" customWidth="1"/>
    <col min="33" max="34" width="8.140625" bestFit="1" customWidth="1"/>
  </cols>
  <sheetData>
    <row r="1" spans="1:34" x14ac:dyDescent="0.25">
      <c r="B1" s="1" t="s">
        <v>6</v>
      </c>
      <c r="C1" s="10">
        <f>'Q13'!C1</f>
        <v>7.0803585000000002E-2</v>
      </c>
    </row>
    <row r="3" spans="1:34" x14ac:dyDescent="0.25">
      <c r="A3" s="1" t="s">
        <v>21</v>
      </c>
      <c r="B3" s="9" t="s">
        <v>121</v>
      </c>
      <c r="C3" s="9">
        <v>2017</v>
      </c>
      <c r="D3" s="9">
        <f t="shared" ref="D3:AH3" si="0">C3+1</f>
        <v>2018</v>
      </c>
      <c r="E3" s="9">
        <f t="shared" si="0"/>
        <v>2019</v>
      </c>
      <c r="F3" s="9">
        <f t="shared" si="0"/>
        <v>2020</v>
      </c>
      <c r="G3" s="9">
        <f t="shared" si="0"/>
        <v>2021</v>
      </c>
      <c r="H3" s="9">
        <f t="shared" si="0"/>
        <v>2022</v>
      </c>
      <c r="I3" s="9">
        <f t="shared" si="0"/>
        <v>2023</v>
      </c>
      <c r="J3" s="9">
        <f t="shared" si="0"/>
        <v>2024</v>
      </c>
      <c r="K3" s="9">
        <f t="shared" si="0"/>
        <v>2025</v>
      </c>
      <c r="L3" s="9">
        <f t="shared" si="0"/>
        <v>2026</v>
      </c>
      <c r="M3" s="9">
        <f t="shared" si="0"/>
        <v>2027</v>
      </c>
      <c r="N3" s="9">
        <f t="shared" si="0"/>
        <v>2028</v>
      </c>
      <c r="O3" s="9">
        <f t="shared" si="0"/>
        <v>2029</v>
      </c>
      <c r="P3" s="9">
        <f t="shared" si="0"/>
        <v>2030</v>
      </c>
      <c r="Q3" s="9">
        <f t="shared" si="0"/>
        <v>2031</v>
      </c>
      <c r="R3" s="9">
        <f t="shared" si="0"/>
        <v>2032</v>
      </c>
      <c r="S3" s="9">
        <f t="shared" si="0"/>
        <v>2033</v>
      </c>
      <c r="T3" s="9">
        <f t="shared" si="0"/>
        <v>2034</v>
      </c>
      <c r="U3" s="9">
        <f t="shared" si="0"/>
        <v>2035</v>
      </c>
      <c r="V3" s="9">
        <f t="shared" si="0"/>
        <v>2036</v>
      </c>
      <c r="W3" s="9">
        <f t="shared" si="0"/>
        <v>2037</v>
      </c>
      <c r="X3" s="9">
        <f t="shared" si="0"/>
        <v>2038</v>
      </c>
      <c r="Y3" s="9">
        <f t="shared" si="0"/>
        <v>2039</v>
      </c>
      <c r="Z3" s="9">
        <f t="shared" si="0"/>
        <v>2040</v>
      </c>
      <c r="AA3" s="9">
        <f t="shared" si="0"/>
        <v>2041</v>
      </c>
      <c r="AB3" s="9">
        <f t="shared" si="0"/>
        <v>2042</v>
      </c>
      <c r="AC3" s="9">
        <f t="shared" si="0"/>
        <v>2043</v>
      </c>
      <c r="AD3" s="9">
        <f t="shared" si="0"/>
        <v>2044</v>
      </c>
      <c r="AE3" s="9">
        <f t="shared" si="0"/>
        <v>2045</v>
      </c>
      <c r="AF3" s="9">
        <f t="shared" si="0"/>
        <v>2046</v>
      </c>
      <c r="AG3" s="9">
        <f t="shared" si="0"/>
        <v>2047</v>
      </c>
      <c r="AH3" s="9">
        <f t="shared" si="0"/>
        <v>2048</v>
      </c>
    </row>
    <row r="4" spans="1:34" x14ac:dyDescent="0.25">
      <c r="A4" s="1"/>
      <c r="B4" s="1" t="s">
        <v>28</v>
      </c>
      <c r="C4" s="11">
        <v>0</v>
      </c>
      <c r="D4" s="11">
        <v>-3.2493847631613395</v>
      </c>
      <c r="E4" s="11">
        <v>-3.3108241302631942</v>
      </c>
      <c r="F4" s="11">
        <v>-3.3734251929182122</v>
      </c>
      <c r="G4" s="11">
        <v>-4.3117682202168339</v>
      </c>
      <c r="H4" s="11">
        <v>-4.7347648642228268</v>
      </c>
      <c r="I4" s="11">
        <v>-4.7058565471458849</v>
      </c>
      <c r="J4" s="11">
        <v>-20.660175672676868</v>
      </c>
      <c r="K4" s="11">
        <v>-12.592772044577281</v>
      </c>
      <c r="L4" s="11">
        <v>-4.6581921699751501</v>
      </c>
      <c r="M4" s="11">
        <v>-21.311173997858724</v>
      </c>
      <c r="N4" s="11">
        <v>-12.820147709373959</v>
      </c>
      <c r="O4" s="11">
        <v>-4.4642552223560177</v>
      </c>
      <c r="P4" s="11">
        <v>-4.3263185325560372</v>
      </c>
      <c r="Q4" s="11">
        <v>-22.488251164581662</v>
      </c>
      <c r="R4" s="11">
        <v>-13.105619593714611</v>
      </c>
      <c r="S4" s="11">
        <v>-3.8651459426597929</v>
      </c>
      <c r="T4" s="11">
        <v>-23.231710970424274</v>
      </c>
      <c r="U4" s="11">
        <v>-31.995549175813039</v>
      </c>
      <c r="V4" s="11">
        <v>-30.777280501854438</v>
      </c>
      <c r="W4" s="11">
        <v>-64.003968893777071</v>
      </c>
      <c r="X4" s="11">
        <v>-4.6738892442878495</v>
      </c>
      <c r="Y4" s="11">
        <v>5.2011917264864618</v>
      </c>
      <c r="Z4" s="11">
        <v>5.1833685679929875</v>
      </c>
      <c r="AA4" s="11">
        <v>30.383243829105005</v>
      </c>
      <c r="AB4" s="11">
        <v>5.4076277663257653</v>
      </c>
      <c r="AC4" s="11">
        <v>21.691261962198837</v>
      </c>
      <c r="AD4" s="11">
        <v>-33.351779385784084</v>
      </c>
      <c r="AE4" s="11">
        <v>-32.020831208512305</v>
      </c>
      <c r="AF4" s="11">
        <v>-89.279958902435013</v>
      </c>
      <c r="AG4" s="11">
        <f>0-AG5</f>
        <v>-6.704503624398332</v>
      </c>
      <c r="AH4" s="11">
        <f>0-AH5</f>
        <v>-4.2174558007679694</v>
      </c>
    </row>
    <row r="5" spans="1:34" x14ac:dyDescent="0.25">
      <c r="B5" s="1" t="s">
        <v>7</v>
      </c>
      <c r="C5" s="11">
        <v>0</v>
      </c>
      <c r="D5" s="11">
        <v>6.8997942657956353</v>
      </c>
      <c r="E5" s="11">
        <v>19.056400303927315</v>
      </c>
      <c r="F5" s="11">
        <v>18.03756449076819</v>
      </c>
      <c r="G5" s="11">
        <v>17.244669439714453</v>
      </c>
      <c r="H5" s="11">
        <v>16.536502174450238</v>
      </c>
      <c r="I5" s="11">
        <v>15.891880748528164</v>
      </c>
      <c r="J5" s="11">
        <v>15.374351001290369</v>
      </c>
      <c r="K5" s="11">
        <v>14.920367093394722</v>
      </c>
      <c r="L5" s="11">
        <v>14.466383185499067</v>
      </c>
      <c r="M5" s="11">
        <v>14.012399277603414</v>
      </c>
      <c r="N5" s="11">
        <v>13.558415369707763</v>
      </c>
      <c r="O5" s="11">
        <v>13.104431461812112</v>
      </c>
      <c r="P5" s="11">
        <v>12.650447553916459</v>
      </c>
      <c r="Q5" s="11">
        <v>12.196463646020806</v>
      </c>
      <c r="R5" s="11">
        <v>11.742479738125155</v>
      </c>
      <c r="S5" s="11">
        <v>11.288495830229504</v>
      </c>
      <c r="T5" s="11">
        <v>10.834511922333851</v>
      </c>
      <c r="U5" s="11">
        <v>10.3805280144382</v>
      </c>
      <c r="V5" s="11">
        <v>9.926544106542547</v>
      </c>
      <c r="W5" s="11">
        <v>9.4725601986468977</v>
      </c>
      <c r="X5" s="11">
        <v>10.7903587954592</v>
      </c>
      <c r="Y5" s="11">
        <v>10.336374887563549</v>
      </c>
      <c r="Z5" s="11">
        <v>9.8823909796678961</v>
      </c>
      <c r="AA5" s="11">
        <v>9.4284070717722468</v>
      </c>
      <c r="AB5" s="11">
        <v>8.9744231638765921</v>
      </c>
      <c r="AC5" s="11">
        <v>8.520439255980941</v>
      </c>
      <c r="AD5" s="11">
        <v>8.0664553480852899</v>
      </c>
      <c r="AE5" s="11">
        <v>7.612471440189637</v>
      </c>
      <c r="AF5" s="11">
        <v>7.158487532293984</v>
      </c>
      <c r="AG5" s="11">
        <v>6.704503624398332</v>
      </c>
      <c r="AH5" s="11">
        <v>4.2174558007679694</v>
      </c>
    </row>
    <row r="6" spans="1:34" x14ac:dyDescent="0.25">
      <c r="B6" s="1" t="s">
        <v>5</v>
      </c>
      <c r="C6" s="11">
        <v>0</v>
      </c>
      <c r="D6" s="11">
        <v>0.75710807027172988</v>
      </c>
      <c r="E6" s="11">
        <v>2.2713242108151901</v>
      </c>
      <c r="F6" s="11">
        <v>2.2713242108151901</v>
      </c>
      <c r="G6" s="11">
        <v>2.2713242108151901</v>
      </c>
      <c r="H6" s="11">
        <v>2.2713242108151901</v>
      </c>
      <c r="I6" s="11">
        <v>2.2713242108151901</v>
      </c>
      <c r="J6" s="11">
        <v>2.2713242108151901</v>
      </c>
      <c r="K6" s="11">
        <v>2.2713242108151901</v>
      </c>
      <c r="L6" s="11">
        <v>2.2713242108151901</v>
      </c>
      <c r="M6" s="11">
        <v>2.2713242108151901</v>
      </c>
      <c r="N6" s="11">
        <v>2.2713242108151901</v>
      </c>
      <c r="O6" s="11">
        <v>2.2713242108151901</v>
      </c>
      <c r="P6" s="11">
        <v>2.2713242108151901</v>
      </c>
      <c r="Q6" s="11">
        <v>2.2713242108151901</v>
      </c>
      <c r="R6" s="11">
        <v>2.2713242108151901</v>
      </c>
      <c r="S6" s="11">
        <v>2.2713242108151901</v>
      </c>
      <c r="T6" s="11">
        <v>2.2713242108151901</v>
      </c>
      <c r="U6" s="11">
        <v>2.2713242108151901</v>
      </c>
      <c r="V6" s="11">
        <v>2.2713242108151901</v>
      </c>
      <c r="W6" s="11">
        <v>2.2713242108151901</v>
      </c>
      <c r="X6" s="11">
        <v>2.2713242108151901</v>
      </c>
      <c r="Y6" s="11">
        <v>2.2713242108151901</v>
      </c>
      <c r="Z6" s="11">
        <v>2.2713242108151901</v>
      </c>
      <c r="AA6" s="11">
        <v>2.2713242108151901</v>
      </c>
      <c r="AB6" s="11">
        <v>2.2713242108151901</v>
      </c>
      <c r="AC6" s="11">
        <v>2.2713242108151901</v>
      </c>
      <c r="AD6" s="11">
        <v>2.2713242108151901</v>
      </c>
      <c r="AE6" s="11">
        <v>2.2713242108151901</v>
      </c>
      <c r="AF6" s="11">
        <v>4.3924641123174712</v>
      </c>
      <c r="AG6" s="11">
        <v>2.2713242108151901</v>
      </c>
      <c r="AH6" s="11">
        <v>0</v>
      </c>
    </row>
    <row r="7" spans="1:34" x14ac:dyDescent="0.25">
      <c r="B7" s="1" t="s">
        <v>29</v>
      </c>
      <c r="C7" s="11">
        <v>-3.0460000000020956E-3</v>
      </c>
      <c r="D7" s="11">
        <v>-6.3228324679999781E-2</v>
      </c>
      <c r="E7" s="11">
        <v>-0.29362891857321666</v>
      </c>
      <c r="F7" s="11">
        <v>-0.3224286511369937</v>
      </c>
      <c r="G7" s="11">
        <v>-0.34921477708086607</v>
      </c>
      <c r="H7" s="11">
        <v>-0.2774143517431803</v>
      </c>
      <c r="I7" s="11">
        <v>-0.29625623048952548</v>
      </c>
      <c r="J7" s="11">
        <v>-0.41432003424160213</v>
      </c>
      <c r="K7" s="11">
        <v>-0.25244016686816029</v>
      </c>
      <c r="L7" s="11">
        <v>-0.29652549213983004</v>
      </c>
      <c r="M7" s="11">
        <v>-0.4282315696404112</v>
      </c>
      <c r="N7" s="11">
        <v>-0.38999513205395486</v>
      </c>
      <c r="O7" s="11">
        <v>-0.31905932127357667</v>
      </c>
      <c r="P7" s="11">
        <v>-0.42965089437829013</v>
      </c>
      <c r="Q7" s="11">
        <v>-0.43270097767799598</v>
      </c>
      <c r="R7" s="11">
        <v>-0.47328599110305369</v>
      </c>
      <c r="S7" s="11">
        <v>-0.50476461259306959</v>
      </c>
      <c r="T7" s="11">
        <v>-0.65657602082254019</v>
      </c>
      <c r="U7" s="11">
        <v>-0.81697709636544458</v>
      </c>
      <c r="V7" s="11">
        <v>-1.2129526809404196</v>
      </c>
      <c r="W7" s="11">
        <v>-10.280805804106668</v>
      </c>
      <c r="X7" s="11">
        <v>-3.9532129464028256</v>
      </c>
      <c r="Y7" s="11">
        <v>-0.75563334472067067</v>
      </c>
      <c r="Z7" s="11">
        <v>-0.92252743548559379</v>
      </c>
      <c r="AA7" s="11">
        <v>-0.84529675169118856</v>
      </c>
      <c r="AB7" s="11">
        <v>-0.85615098889602814</v>
      </c>
      <c r="AC7" s="11">
        <v>-1.992156975562335</v>
      </c>
      <c r="AD7" s="11">
        <v>-2.010766964608818</v>
      </c>
      <c r="AE7" s="11">
        <v>-2.0473872813262859</v>
      </c>
      <c r="AF7" s="11">
        <v>-1.9254974490301393</v>
      </c>
      <c r="AG7" s="11">
        <v>0</v>
      </c>
      <c r="AH7" s="11">
        <v>0</v>
      </c>
    </row>
    <row r="8" spans="1:34" x14ac:dyDescent="0.25">
      <c r="B8" s="1" t="s">
        <v>30</v>
      </c>
      <c r="C8" s="11">
        <v>0</v>
      </c>
      <c r="D8" s="11">
        <v>0</v>
      </c>
      <c r="E8" s="11">
        <v>0</v>
      </c>
      <c r="F8" s="11">
        <v>0</v>
      </c>
      <c r="G8" s="11">
        <v>2.2737367544323206E-16</v>
      </c>
      <c r="H8" s="11">
        <v>0</v>
      </c>
      <c r="I8" s="11">
        <v>0</v>
      </c>
      <c r="J8" s="11">
        <v>-1.0068608766300309</v>
      </c>
      <c r="K8" s="11">
        <v>-0.51500933839626073</v>
      </c>
      <c r="L8" s="11">
        <v>0</v>
      </c>
      <c r="M8" s="11">
        <v>-1.0779444158049996</v>
      </c>
      <c r="N8" s="11">
        <v>-0.55136856868425821</v>
      </c>
      <c r="O8" s="11">
        <v>9.0949470177292826E-16</v>
      </c>
      <c r="P8" s="11">
        <v>-9.0949470177292826E-16</v>
      </c>
      <c r="Q8" s="11">
        <v>-1.1805894606866987</v>
      </c>
      <c r="R8" s="11">
        <v>-0.60387150914124599</v>
      </c>
      <c r="S8" s="11">
        <v>-1.8189894035458565E-15</v>
      </c>
      <c r="T8" s="11">
        <v>-1.2639380931801569</v>
      </c>
      <c r="U8" s="11">
        <v>-1.93951300398495</v>
      </c>
      <c r="V8" s="11">
        <v>-1.9841218030766012</v>
      </c>
      <c r="W8" s="11">
        <v>-2.9786269112693664</v>
      </c>
      <c r="X8" s="11">
        <v>-1.5235676651142784</v>
      </c>
      <c r="Y8" s="11">
        <v>0</v>
      </c>
      <c r="Z8" s="11">
        <v>-3.637978807091713E-15</v>
      </c>
      <c r="AA8" s="11">
        <v>0</v>
      </c>
      <c r="AB8" s="11">
        <v>3.637978807091713E-15</v>
      </c>
      <c r="AC8" s="11">
        <v>7.2759576141834261E-15</v>
      </c>
      <c r="AD8" s="11">
        <v>0</v>
      </c>
      <c r="AE8" s="11">
        <v>-7.2759576141834261E-15</v>
      </c>
      <c r="AF8" s="11">
        <v>7.2759576141834261E-15</v>
      </c>
      <c r="AG8" s="11">
        <v>0</v>
      </c>
      <c r="AH8" s="11">
        <v>0</v>
      </c>
    </row>
    <row r="9" spans="1:34" x14ac:dyDescent="0.25">
      <c r="B9" s="1" t="s">
        <v>8</v>
      </c>
      <c r="C9" s="11">
        <v>0</v>
      </c>
      <c r="D9" s="11">
        <v>0.34538944820283507</v>
      </c>
      <c r="E9" s="11">
        <v>1.0600002165345008</v>
      </c>
      <c r="F9" s="11">
        <v>1.0843802215147944</v>
      </c>
      <c r="G9" s="11">
        <v>1.1093209666096344</v>
      </c>
      <c r="H9" s="11">
        <v>1.1348353488416558</v>
      </c>
      <c r="I9" s="11">
        <v>1.160936561865014</v>
      </c>
      <c r="J9" s="11">
        <v>1.1876381027879088</v>
      </c>
      <c r="K9" s="11">
        <v>1.2149537791520308</v>
      </c>
      <c r="L9" s="11">
        <v>1.2428977160725274</v>
      </c>
      <c r="M9" s="11">
        <v>1.2714843635421953</v>
      </c>
      <c r="N9" s="11">
        <v>1.3007285039036658</v>
      </c>
      <c r="O9" s="11">
        <v>1.3306452594934499</v>
      </c>
      <c r="P9" s="11">
        <v>1.3612501004617994</v>
      </c>
      <c r="Q9" s="11">
        <v>1.3925588527724209</v>
      </c>
      <c r="R9" s="11">
        <v>1.4245877063861858</v>
      </c>
      <c r="S9" s="11">
        <v>1.457353223633068</v>
      </c>
      <c r="T9" s="11">
        <v>1.4908723477766284</v>
      </c>
      <c r="U9" s="11">
        <v>1.5251624117754909</v>
      </c>
      <c r="V9" s="11">
        <v>1.5602411472463269</v>
      </c>
      <c r="W9" s="11">
        <v>1.5961266936329923</v>
      </c>
      <c r="X9" s="11">
        <v>1.6328376075865507</v>
      </c>
      <c r="Y9" s="11">
        <v>1.6703928725610415</v>
      </c>
      <c r="Z9" s="11">
        <v>1.7088119086299451</v>
      </c>
      <c r="AA9" s="11">
        <v>1.7481145825284339</v>
      </c>
      <c r="AB9" s="11">
        <v>1.7883212179265877</v>
      </c>
      <c r="AC9" s="11">
        <v>1.8294526059388989</v>
      </c>
      <c r="AD9" s="11">
        <v>1.8715300158754935</v>
      </c>
      <c r="AE9" s="11">
        <v>1.9145752062406296</v>
      </c>
      <c r="AF9" s="11">
        <v>1.9586104359841641</v>
      </c>
      <c r="AG9" s="11">
        <v>0</v>
      </c>
      <c r="AH9" s="11">
        <v>0</v>
      </c>
    </row>
    <row r="10" spans="1:34" x14ac:dyDescent="0.25">
      <c r="B10" s="1" t="s">
        <v>3</v>
      </c>
      <c r="C10" s="11">
        <v>0</v>
      </c>
      <c r="D10" s="11">
        <v>-3.8204000000000233</v>
      </c>
      <c r="E10" s="11">
        <v>-12.973940000000061</v>
      </c>
      <c r="F10" s="11">
        <v>-14.101869999999995</v>
      </c>
      <c r="G10" s="11">
        <v>-12.455909999999916</v>
      </c>
      <c r="H10" s="11">
        <v>-14.623520000000019</v>
      </c>
      <c r="I10" s="11">
        <v>-16.584379999999889</v>
      </c>
      <c r="J10" s="11">
        <v>-17.66148999999999</v>
      </c>
      <c r="K10" s="11">
        <v>-19.908030000000029</v>
      </c>
      <c r="L10" s="11">
        <v>-20.509609999999871</v>
      </c>
      <c r="M10" s="11">
        <v>-19.93314000000013</v>
      </c>
      <c r="N10" s="11">
        <v>-27.357099999999861</v>
      </c>
      <c r="O10" s="11">
        <v>-24.680569999999832</v>
      </c>
      <c r="P10" s="11">
        <v>-28.324839999999853</v>
      </c>
      <c r="Q10" s="11">
        <v>-28.132089999999852</v>
      </c>
      <c r="R10" s="11">
        <v>-28.577449999999722</v>
      </c>
      <c r="S10" s="11">
        <v>-30.966320000000064</v>
      </c>
      <c r="T10" s="11">
        <v>-36.843979999999981</v>
      </c>
      <c r="U10" s="11">
        <v>-42.450579999999839</v>
      </c>
      <c r="V10" s="11">
        <v>-36.23369000000018</v>
      </c>
      <c r="W10" s="11">
        <v>2.1243600000003351</v>
      </c>
      <c r="X10" s="11">
        <v>-25.811710000000428</v>
      </c>
      <c r="Y10" s="11">
        <v>-36.919959999999961</v>
      </c>
      <c r="Z10" s="11">
        <v>-40.036310000000057</v>
      </c>
      <c r="AA10" s="11">
        <v>-35.996700000000189</v>
      </c>
      <c r="AB10" s="11">
        <v>-38.990279999999792</v>
      </c>
      <c r="AC10" s="11">
        <v>-36.797479999999979</v>
      </c>
      <c r="AD10" s="11">
        <v>-37.239169999999923</v>
      </c>
      <c r="AE10" s="11">
        <v>-38.53298000000045</v>
      </c>
      <c r="AF10" s="11">
        <v>-39.877019999999554</v>
      </c>
      <c r="AG10" s="11">
        <v>0</v>
      </c>
      <c r="AH10" s="11">
        <v>0</v>
      </c>
    </row>
    <row r="11" spans="1:34" x14ac:dyDescent="0.25">
      <c r="B11" s="1" t="s">
        <v>4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</row>
    <row r="12" spans="1:34" x14ac:dyDescent="0.25">
      <c r="B12" s="8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spans="1:34" x14ac:dyDescent="0.25">
      <c r="B13" s="1" t="s">
        <v>99</v>
      </c>
      <c r="C13" s="11">
        <f>SUM(C4:C11)</f>
        <v>-3.0460000000020956E-3</v>
      </c>
      <c r="D13" s="11">
        <f t="shared" ref="D13:AF13" si="1">SUM(D4:D11)</f>
        <v>0.86927869642883682</v>
      </c>
      <c r="E13" s="11">
        <f t="shared" si="1"/>
        <v>5.8093316824405345</v>
      </c>
      <c r="F13" s="11">
        <f t="shared" si="1"/>
        <v>3.5955450790429744</v>
      </c>
      <c r="G13" s="11">
        <f t="shared" si="1"/>
        <v>3.5084216198416645</v>
      </c>
      <c r="H13" s="11">
        <f t="shared" si="1"/>
        <v>0.30696251814105757</v>
      </c>
      <c r="I13" s="11">
        <f t="shared" si="1"/>
        <v>-2.2623512564269319</v>
      </c>
      <c r="J13" s="11">
        <f t="shared" si="1"/>
        <v>-20.909533268655021</v>
      </c>
      <c r="K13" s="11">
        <f t="shared" si="1"/>
        <v>-14.861606466479788</v>
      </c>
      <c r="L13" s="11">
        <f t="shared" si="1"/>
        <v>-7.4837225497280659</v>
      </c>
      <c r="M13" s="11">
        <f t="shared" si="1"/>
        <v>-25.195282131343465</v>
      </c>
      <c r="N13" s="11">
        <f t="shared" si="1"/>
        <v>-23.988143325685414</v>
      </c>
      <c r="O13" s="11">
        <f t="shared" si="1"/>
        <v>-12.757483611508674</v>
      </c>
      <c r="P13" s="11">
        <f t="shared" si="1"/>
        <v>-16.797787561740734</v>
      </c>
      <c r="Q13" s="11">
        <f t="shared" si="1"/>
        <v>-36.373284893337789</v>
      </c>
      <c r="R13" s="11">
        <f t="shared" si="1"/>
        <v>-27.3218354386321</v>
      </c>
      <c r="S13" s="11">
        <f t="shared" si="1"/>
        <v>-20.319057290575167</v>
      </c>
      <c r="T13" s="11">
        <f t="shared" si="1"/>
        <v>-47.399496603501284</v>
      </c>
      <c r="U13" s="11">
        <f t="shared" si="1"/>
        <v>-63.025604639134393</v>
      </c>
      <c r="V13" s="11">
        <f t="shared" si="1"/>
        <v>-56.449935521267577</v>
      </c>
      <c r="W13" s="11">
        <f t="shared" si="1"/>
        <v>-61.799030506057697</v>
      </c>
      <c r="X13" s="11">
        <f t="shared" si="1"/>
        <v>-21.267859241944443</v>
      </c>
      <c r="Y13" s="11">
        <f t="shared" si="1"/>
        <v>-18.196309647294388</v>
      </c>
      <c r="Z13" s="11">
        <f t="shared" si="1"/>
        <v>-21.912941768379639</v>
      </c>
      <c r="AA13" s="11">
        <f t="shared" si="1"/>
        <v>6.9890929425295027</v>
      </c>
      <c r="AB13" s="11">
        <f t="shared" si="1"/>
        <v>-21.40473462995168</v>
      </c>
      <c r="AC13" s="11">
        <f t="shared" si="1"/>
        <v>-4.477158940628442</v>
      </c>
      <c r="AD13" s="11">
        <f t="shared" si="1"/>
        <v>-60.392406775616848</v>
      </c>
      <c r="AE13" s="11">
        <f t="shared" si="1"/>
        <v>-60.802827632593591</v>
      </c>
      <c r="AF13" s="11">
        <f t="shared" si="1"/>
        <v>-117.57291427086906</v>
      </c>
      <c r="AG13" s="11"/>
      <c r="AH13" s="11"/>
    </row>
    <row r="14" spans="1:34" x14ac:dyDescent="0.25">
      <c r="B14" s="1" t="s">
        <v>100</v>
      </c>
      <c r="C14" s="58">
        <f>C13</f>
        <v>-3.0460000000020956E-3</v>
      </c>
      <c r="D14" s="58">
        <f>D13/(1+$C$1)^(D$3-$C$3)</f>
        <v>0.81180032323933327</v>
      </c>
      <c r="E14" s="58">
        <f t="shared" ref="E14:AF14" si="2">E13/(1+$C$1)^(E$3-$C$3)</f>
        <v>5.0664824205736947</v>
      </c>
      <c r="F14" s="58">
        <f t="shared" si="2"/>
        <v>2.9284329752935832</v>
      </c>
      <c r="G14" s="58">
        <f t="shared" si="2"/>
        <v>2.6685325988671411</v>
      </c>
      <c r="H14" s="58">
        <f t="shared" si="2"/>
        <v>0.21804004667772911</v>
      </c>
      <c r="I14" s="58">
        <f t="shared" si="2"/>
        <v>-1.5007250645400629</v>
      </c>
      <c r="J14" s="58">
        <f t="shared" si="2"/>
        <v>-12.953156814134577</v>
      </c>
      <c r="K14" s="58">
        <f t="shared" si="2"/>
        <v>-8.597797752943757</v>
      </c>
      <c r="L14" s="58">
        <f t="shared" si="2"/>
        <v>-4.0432382165555119</v>
      </c>
      <c r="M14" s="58">
        <f t="shared" si="2"/>
        <v>-12.712210061427996</v>
      </c>
      <c r="N14" s="58">
        <f t="shared" si="2"/>
        <v>-11.302867937901635</v>
      </c>
      <c r="O14" s="58">
        <f t="shared" si="2"/>
        <v>-5.6136744194937691</v>
      </c>
      <c r="P14" s="58">
        <f t="shared" si="2"/>
        <v>-6.9027869571607692</v>
      </c>
      <c r="Q14" s="58">
        <f t="shared" si="2"/>
        <v>-13.958703841103382</v>
      </c>
      <c r="R14" s="58">
        <f t="shared" si="2"/>
        <v>-9.791802010729187</v>
      </c>
      <c r="S14" s="58">
        <f t="shared" si="2"/>
        <v>-6.800588404364877</v>
      </c>
      <c r="T14" s="58">
        <f t="shared" si="2"/>
        <v>-14.81517714187618</v>
      </c>
      <c r="U14" s="58">
        <f t="shared" si="2"/>
        <v>-18.396716828512769</v>
      </c>
      <c r="V14" s="58">
        <f t="shared" si="2"/>
        <v>-15.387814293325302</v>
      </c>
      <c r="W14" s="58">
        <f t="shared" si="2"/>
        <v>-15.732050495315661</v>
      </c>
      <c r="X14" s="58">
        <f t="shared" si="2"/>
        <v>-5.0561230008241536</v>
      </c>
      <c r="Y14" s="58">
        <f t="shared" si="2"/>
        <v>-4.0398696766328444</v>
      </c>
      <c r="Z14" s="58">
        <f t="shared" si="2"/>
        <v>-4.5433365102560774</v>
      </c>
      <c r="AA14" s="58">
        <f t="shared" si="2"/>
        <v>1.3532723845248491</v>
      </c>
      <c r="AB14" s="58">
        <f t="shared" si="2"/>
        <v>-3.8704765011806912</v>
      </c>
      <c r="AC14" s="58">
        <f t="shared" si="2"/>
        <v>-0.75604436854995505</v>
      </c>
      <c r="AD14" s="58">
        <f t="shared" si="2"/>
        <v>-9.5239540560275326</v>
      </c>
      <c r="AE14" s="58">
        <f t="shared" si="2"/>
        <v>-8.9546561530523743</v>
      </c>
      <c r="AF14" s="58">
        <f t="shared" si="2"/>
        <v>-16.170468556250235</v>
      </c>
    </row>
    <row r="15" spans="1:34" x14ac:dyDescent="0.25">
      <c r="B15" s="1" t="s">
        <v>111</v>
      </c>
      <c r="C15" s="11">
        <f>SUM($C$14:C14)</f>
        <v>-3.0460000000020956E-3</v>
      </c>
      <c r="D15" s="11">
        <f>SUM($C$14:D14)</f>
        <v>0.80875432323933116</v>
      </c>
      <c r="E15" s="11">
        <f>SUM($C$14:E14)</f>
        <v>5.8752367438130255</v>
      </c>
      <c r="F15" s="11">
        <f>SUM($C$14:F14)</f>
        <v>8.8036697191066082</v>
      </c>
      <c r="G15" s="11">
        <f>SUM($C$14:G14)</f>
        <v>11.47220231797375</v>
      </c>
      <c r="H15" s="11">
        <f>SUM($C$14:H14)</f>
        <v>11.690242364651478</v>
      </c>
      <c r="I15" s="11">
        <f>SUM($C$14:I14)</f>
        <v>10.189517300111415</v>
      </c>
      <c r="J15" s="11">
        <f>SUM($C$14:J14)</f>
        <v>-2.7636395140231613</v>
      </c>
      <c r="K15" s="11">
        <f>SUM($C$14:K14)</f>
        <v>-11.361437266966918</v>
      </c>
      <c r="L15" s="11">
        <f>SUM($C$14:L14)</f>
        <v>-15.40467548352243</v>
      </c>
      <c r="M15" s="11">
        <f>SUM($C$14:M14)</f>
        <v>-28.116885544950428</v>
      </c>
      <c r="N15" s="11">
        <f>SUM($C$14:N14)</f>
        <v>-39.419753482852059</v>
      </c>
      <c r="O15" s="11">
        <f>SUM($C$14:O14)</f>
        <v>-45.033427902345828</v>
      </c>
      <c r="P15" s="11">
        <f>SUM($C$14:P14)</f>
        <v>-51.936214859506599</v>
      </c>
      <c r="Q15" s="11">
        <f>SUM($C$14:Q14)</f>
        <v>-65.894918700609978</v>
      </c>
      <c r="R15" s="11">
        <f>SUM($C$14:R14)</f>
        <v>-75.686720711339163</v>
      </c>
      <c r="S15" s="11">
        <f>SUM($C$14:S14)</f>
        <v>-82.487309115704036</v>
      </c>
      <c r="T15" s="11">
        <f>SUM($C$14:T14)</f>
        <v>-97.302486257580213</v>
      </c>
      <c r="U15" s="11">
        <f>SUM($C$14:U14)</f>
        <v>-115.69920308609298</v>
      </c>
      <c r="V15" s="11">
        <f>SUM($C$14:V14)</f>
        <v>-131.08701737941828</v>
      </c>
      <c r="W15" s="11">
        <f>SUM($C$14:W14)</f>
        <v>-146.81906787473395</v>
      </c>
      <c r="X15" s="11">
        <f>SUM($C$14:X14)</f>
        <v>-151.8751908755581</v>
      </c>
      <c r="Y15" s="11">
        <f>SUM($C$14:Y14)</f>
        <v>-155.91506055219094</v>
      </c>
      <c r="Z15" s="11">
        <f>SUM($C$14:Z14)</f>
        <v>-160.45839706244701</v>
      </c>
      <c r="AA15" s="11">
        <f>SUM($C$14:AA14)</f>
        <v>-159.10512467792216</v>
      </c>
      <c r="AB15" s="11">
        <f>SUM($C$14:AB14)</f>
        <v>-162.97560117910285</v>
      </c>
      <c r="AC15" s="11">
        <f>SUM($C$14:AC14)</f>
        <v>-163.73164554765282</v>
      </c>
      <c r="AD15" s="11">
        <f>SUM($C$14:AD14)</f>
        <v>-173.25559960368034</v>
      </c>
      <c r="AE15" s="11">
        <f>SUM($C$14:AE14)</f>
        <v>-182.21025575673272</v>
      </c>
      <c r="AF15" s="11">
        <f>SUM($C$14:AF14)</f>
        <v>-198.38072431298295</v>
      </c>
      <c r="AG15" s="11"/>
      <c r="AH15" s="11"/>
    </row>
    <row r="16" spans="1:34" x14ac:dyDescent="0.25">
      <c r="B16" s="8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</row>
    <row r="17" spans="2:34" ht="18" x14ac:dyDescent="0.35">
      <c r="B17" s="73" t="s">
        <v>113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-0.24350193470629164</v>
      </c>
      <c r="O17" s="11">
        <v>-0.27615447444494928</v>
      </c>
      <c r="P17" s="11">
        <v>-0.53813825059259401</v>
      </c>
      <c r="Q17" s="11">
        <v>-0.98684673840270265</v>
      </c>
      <c r="R17" s="11">
        <v>-1.0012329897402814</v>
      </c>
      <c r="S17" s="11">
        <v>-1.4505842070608341</v>
      </c>
      <c r="T17" s="11">
        <v>-2.3627765508265877</v>
      </c>
      <c r="U17" s="11">
        <v>-3.3099487991476781</v>
      </c>
      <c r="V17" s="11">
        <v>-2.995395774805016</v>
      </c>
      <c r="W17" s="11">
        <v>-0.1596768388299388</v>
      </c>
      <c r="X17" s="11">
        <v>-1.8825541824577958</v>
      </c>
      <c r="Y17" s="11">
        <v>-3.3574979092679569</v>
      </c>
      <c r="Z17" s="11">
        <v>-3.7683988221716134</v>
      </c>
      <c r="AA17" s="11">
        <v>-3.7725400129155604</v>
      </c>
      <c r="AB17" s="11">
        <v>-4.2082636610341142</v>
      </c>
      <c r="AC17" s="11">
        <v>-4.2943289998852414</v>
      </c>
      <c r="AD17" s="11">
        <v>-4.5344731926142705</v>
      </c>
      <c r="AE17" s="11">
        <v>-5.204552488127316</v>
      </c>
      <c r="AF17" s="11">
        <v>-5.3193804976203829</v>
      </c>
      <c r="AG17" s="11"/>
      <c r="AH17" s="11"/>
    </row>
    <row r="18" spans="2:34" ht="18" x14ac:dyDescent="0.35">
      <c r="B18" s="73" t="s">
        <v>114</v>
      </c>
      <c r="C18" s="11">
        <v>0</v>
      </c>
      <c r="D18" s="11">
        <v>-5.6667009499995038E-3</v>
      </c>
      <c r="E18" s="11">
        <v>-5.9967251765999006E-2</v>
      </c>
      <c r="F18" s="11">
        <v>-4.0661168964330106E-2</v>
      </c>
      <c r="G18" s="11">
        <v>-6.7863318302413447E-2</v>
      </c>
      <c r="H18" s="11">
        <v>-2.2609386003304272E-2</v>
      </c>
      <c r="I18" s="11">
        <v>-4.7259715705676004E-2</v>
      </c>
      <c r="J18" s="11">
        <v>-5.1878431810987183E-2</v>
      </c>
      <c r="K18" s="11">
        <v>-2.0059351971991362E-2</v>
      </c>
      <c r="L18" s="11">
        <v>-4.4250785022553051E-2</v>
      </c>
      <c r="M18" s="11">
        <v>-3.2606744024064389E-2</v>
      </c>
      <c r="N18" s="11">
        <v>-2.6842238501315938E-2</v>
      </c>
      <c r="O18" s="11">
        <v>-2.3525131811074913E-2</v>
      </c>
      <c r="P18" s="11">
        <v>-2.9054559760639441E-2</v>
      </c>
      <c r="Q18" s="11">
        <v>-3.6421119183288886E-2</v>
      </c>
      <c r="R18" s="11">
        <v>-2.240306700581126E-2</v>
      </c>
      <c r="S18" s="11">
        <v>-2.8051393721247091E-2</v>
      </c>
      <c r="T18" s="11">
        <v>-3.3506234385004267E-2</v>
      </c>
      <c r="U18" s="11">
        <v>-4.2988774741794911E-2</v>
      </c>
      <c r="V18" s="11">
        <v>-3.3186601855064744E-2</v>
      </c>
      <c r="W18" s="11">
        <v>-1.9793190714018421E-3</v>
      </c>
      <c r="X18" s="11">
        <v>-1.6682279662472196E-2</v>
      </c>
      <c r="Y18" s="11">
        <v>-2.7649253030983732E-2</v>
      </c>
      <c r="Z18" s="11">
        <v>-2.7708715223621578E-2</v>
      </c>
      <c r="AA18" s="11">
        <v>-2.6149201042162253E-2</v>
      </c>
      <c r="AB18" s="11">
        <v>-2.6904602498984898E-2</v>
      </c>
      <c r="AC18" s="11">
        <v>-2.5649468607900201E-2</v>
      </c>
      <c r="AD18" s="11">
        <v>-2.4371545477701814E-2</v>
      </c>
      <c r="AE18" s="11">
        <v>-3.4008622313080356E-2</v>
      </c>
      <c r="AF18" s="11">
        <v>-2.4803335933095777E-2</v>
      </c>
      <c r="AG18" s="11"/>
      <c r="AH18" s="11"/>
    </row>
    <row r="19" spans="2:34" x14ac:dyDescent="0.25">
      <c r="B19" s="1"/>
      <c r="C19" s="7"/>
      <c r="D19" s="7"/>
      <c r="E19" s="8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</row>
    <row r="20" spans="2:34" x14ac:dyDescent="0.25">
      <c r="B20" s="1" t="s">
        <v>99</v>
      </c>
      <c r="C20" s="11">
        <f>SUM(C17:C18)</f>
        <v>0</v>
      </c>
      <c r="D20" s="11">
        <f>SUM(D17:D18)</f>
        <v>-5.6667009499995038E-3</v>
      </c>
      <c r="E20" s="11">
        <f t="shared" ref="E20:AF20" si="3">SUM(E17:E18)</f>
        <v>-5.9967251765999006E-2</v>
      </c>
      <c r="F20" s="11">
        <f t="shared" si="3"/>
        <v>-4.0661168964330106E-2</v>
      </c>
      <c r="G20" s="11">
        <f t="shared" si="3"/>
        <v>-6.7863318302413447E-2</v>
      </c>
      <c r="H20" s="11">
        <f t="shared" si="3"/>
        <v>-2.2609386003304272E-2</v>
      </c>
      <c r="I20" s="11">
        <f t="shared" si="3"/>
        <v>-4.7259715705676004E-2</v>
      </c>
      <c r="J20" s="11">
        <f t="shared" si="3"/>
        <v>-5.1878431810987183E-2</v>
      </c>
      <c r="K20" s="11">
        <f t="shared" si="3"/>
        <v>-2.0059351971991362E-2</v>
      </c>
      <c r="L20" s="11">
        <f t="shared" si="3"/>
        <v>-4.4250785022553051E-2</v>
      </c>
      <c r="M20" s="11">
        <f t="shared" si="3"/>
        <v>-3.2606744024064389E-2</v>
      </c>
      <c r="N20" s="11">
        <f t="shared" si="3"/>
        <v>-0.27034417320760756</v>
      </c>
      <c r="O20" s="11">
        <f t="shared" si="3"/>
        <v>-0.29967960625602419</v>
      </c>
      <c r="P20" s="11">
        <f t="shared" si="3"/>
        <v>-0.56719281035323343</v>
      </c>
      <c r="Q20" s="11">
        <f t="shared" si="3"/>
        <v>-1.0232678575859915</v>
      </c>
      <c r="R20" s="11">
        <f t="shared" si="3"/>
        <v>-1.0236360567460927</v>
      </c>
      <c r="S20" s="11">
        <f t="shared" si="3"/>
        <v>-1.4786356007820811</v>
      </c>
      <c r="T20" s="11">
        <f t="shared" si="3"/>
        <v>-2.396282785211592</v>
      </c>
      <c r="U20" s="11">
        <f t="shared" si="3"/>
        <v>-3.3529375738894731</v>
      </c>
      <c r="V20" s="11">
        <f t="shared" si="3"/>
        <v>-3.0285823766600806</v>
      </c>
      <c r="W20" s="11">
        <f t="shared" si="3"/>
        <v>-0.16165615790134064</v>
      </c>
      <c r="X20" s="11">
        <f t="shared" si="3"/>
        <v>-1.899236462120268</v>
      </c>
      <c r="Y20" s="11">
        <f t="shared" si="3"/>
        <v>-3.3851471622989404</v>
      </c>
      <c r="Z20" s="11">
        <f t="shared" si="3"/>
        <v>-3.7961075373952351</v>
      </c>
      <c r="AA20" s="11">
        <f t="shared" si="3"/>
        <v>-3.7986892139577226</v>
      </c>
      <c r="AB20" s="11">
        <f t="shared" si="3"/>
        <v>-4.2351682635330992</v>
      </c>
      <c r="AC20" s="11">
        <f t="shared" si="3"/>
        <v>-4.3199784684931419</v>
      </c>
      <c r="AD20" s="11">
        <f t="shared" si="3"/>
        <v>-4.5588447380919721</v>
      </c>
      <c r="AE20" s="11">
        <f t="shared" si="3"/>
        <v>-5.2385611104403962</v>
      </c>
      <c r="AF20" s="11">
        <f t="shared" si="3"/>
        <v>-5.3441838335534788</v>
      </c>
      <c r="AG20" s="7"/>
      <c r="AH20" s="7"/>
    </row>
    <row r="21" spans="2:34" x14ac:dyDescent="0.25">
      <c r="B21" s="1" t="s">
        <v>100</v>
      </c>
      <c r="C21" s="58">
        <f>C20</f>
        <v>0</v>
      </c>
      <c r="D21" s="58">
        <f>D20/(1+$C$1)^(D$3-$C$3)</f>
        <v>-5.2920078241982206E-3</v>
      </c>
      <c r="E21" s="58">
        <f t="shared" ref="E21:AF21" si="4">E20/(1+$C$1)^(E$3-$C$3)</f>
        <v>-5.2299135854283495E-2</v>
      </c>
      <c r="F21" s="58">
        <f t="shared" si="4"/>
        <v>-3.3116955952843204E-2</v>
      </c>
      <c r="G21" s="58">
        <f t="shared" si="4"/>
        <v>-5.1617364382066551E-2</v>
      </c>
      <c r="H21" s="58">
        <f t="shared" si="4"/>
        <v>-1.6059783485519574E-2</v>
      </c>
      <c r="I21" s="58">
        <f t="shared" si="4"/>
        <v>-3.1349614566289742E-2</v>
      </c>
      <c r="J21" s="58">
        <f t="shared" si="4"/>
        <v>-3.2137946547399404E-2</v>
      </c>
      <c r="K21" s="58">
        <f t="shared" si="4"/>
        <v>-1.1604818880064632E-2</v>
      </c>
      <c r="L21" s="58">
        <f t="shared" si="4"/>
        <v>-2.390741558454355E-2</v>
      </c>
      <c r="M21" s="58">
        <f t="shared" si="4"/>
        <v>-1.6451642704070658E-2</v>
      </c>
      <c r="N21" s="58">
        <f t="shared" si="4"/>
        <v>-0.12738228407510502</v>
      </c>
      <c r="O21" s="58">
        <f t="shared" si="4"/>
        <v>-0.13186799144039521</v>
      </c>
      <c r="P21" s="58">
        <f t="shared" si="4"/>
        <v>-0.23307897656826498</v>
      </c>
      <c r="Q21" s="58">
        <f t="shared" si="4"/>
        <v>-0.39269186206438572</v>
      </c>
      <c r="R21" s="58">
        <f t="shared" si="4"/>
        <v>-0.36685828158267803</v>
      </c>
      <c r="S21" s="58">
        <f t="shared" si="4"/>
        <v>-0.49488477625504412</v>
      </c>
      <c r="T21" s="58">
        <f t="shared" si="4"/>
        <v>-0.74898166623811291</v>
      </c>
      <c r="U21" s="58">
        <f t="shared" si="4"/>
        <v>-0.97869815678411576</v>
      </c>
      <c r="V21" s="58">
        <f t="shared" si="4"/>
        <v>-0.8255680498789103</v>
      </c>
      <c r="W21" s="58">
        <f t="shared" si="4"/>
        <v>-4.1152471457190955E-2</v>
      </c>
      <c r="X21" s="58">
        <f t="shared" si="4"/>
        <v>-0.45151573794468236</v>
      </c>
      <c r="Y21" s="58">
        <f t="shared" si="4"/>
        <v>-0.75155642198827011</v>
      </c>
      <c r="Z21" s="58">
        <f t="shared" si="4"/>
        <v>-0.78706885427831785</v>
      </c>
      <c r="AA21" s="58">
        <f t="shared" si="4"/>
        <v>-0.73552623393514005</v>
      </c>
      <c r="AB21" s="58">
        <f t="shared" si="4"/>
        <v>-0.76581744767877546</v>
      </c>
      <c r="AC21" s="58">
        <f t="shared" si="4"/>
        <v>-0.72950177482482892</v>
      </c>
      <c r="AD21" s="58">
        <f t="shared" si="4"/>
        <v>-0.7189352130884229</v>
      </c>
      <c r="AE21" s="58">
        <f t="shared" si="4"/>
        <v>-0.77150217032998558</v>
      </c>
      <c r="AF21" s="58">
        <f t="shared" si="4"/>
        <v>-0.73501585952189896</v>
      </c>
      <c r="AG21" s="7"/>
      <c r="AH21" s="7"/>
    </row>
    <row r="22" spans="2:34" x14ac:dyDescent="0.25">
      <c r="B22" s="1" t="s">
        <v>112</v>
      </c>
      <c r="C22" s="11">
        <f>SUM($C$21:C21)</f>
        <v>0</v>
      </c>
      <c r="D22" s="11">
        <f>SUM($C$21:D21)</f>
        <v>-5.2920078241982206E-3</v>
      </c>
      <c r="E22" s="11">
        <f>SUM($C$21:E21)</f>
        <v>-5.7591143678481713E-2</v>
      </c>
      <c r="F22" s="11">
        <f>SUM($C$21:F21)</f>
        <v>-9.0708099631324923E-2</v>
      </c>
      <c r="G22" s="11">
        <f>SUM($C$21:G21)</f>
        <v>-0.14232546401339147</v>
      </c>
      <c r="H22" s="11">
        <f>SUM($C$21:H21)</f>
        <v>-0.15838524749891103</v>
      </c>
      <c r="I22" s="11">
        <f>SUM($C$21:I21)</f>
        <v>-0.18973486206520077</v>
      </c>
      <c r="J22" s="11">
        <f>SUM($C$21:J21)</f>
        <v>-0.22187280861260017</v>
      </c>
      <c r="K22" s="11">
        <f>SUM($C$21:K21)</f>
        <v>-0.23347762749266479</v>
      </c>
      <c r="L22" s="11">
        <f>SUM($C$21:L21)</f>
        <v>-0.25738504307720833</v>
      </c>
      <c r="M22" s="11">
        <f>SUM($C$21:M21)</f>
        <v>-0.27383668578127901</v>
      </c>
      <c r="N22" s="11">
        <f>SUM($C$21:N21)</f>
        <v>-0.40121896985638406</v>
      </c>
      <c r="O22" s="11">
        <f>SUM($C$21:O21)</f>
        <v>-0.53308696129677924</v>
      </c>
      <c r="P22" s="11">
        <f>SUM($C$21:P21)</f>
        <v>-0.76616593786504428</v>
      </c>
      <c r="Q22" s="11">
        <f>SUM($C$21:Q21)</f>
        <v>-1.1588577999294301</v>
      </c>
      <c r="R22" s="11">
        <f>SUM($C$21:R21)</f>
        <v>-1.525716081512108</v>
      </c>
      <c r="S22" s="11">
        <f>SUM($C$21:S21)</f>
        <v>-2.0206008577671524</v>
      </c>
      <c r="T22" s="11">
        <f>SUM($C$21:T21)</f>
        <v>-2.7695825240052652</v>
      </c>
      <c r="U22" s="11">
        <f>SUM($C$21:U21)</f>
        <v>-3.7482806807893807</v>
      </c>
      <c r="V22" s="11">
        <f>SUM($C$21:V21)</f>
        <v>-4.5738487306682911</v>
      </c>
      <c r="W22" s="11">
        <f>SUM($C$21:W21)</f>
        <v>-4.615001202125482</v>
      </c>
      <c r="X22" s="11">
        <f>SUM($C$21:X21)</f>
        <v>-5.066516940070164</v>
      </c>
      <c r="Y22" s="11">
        <f>SUM($C$21:Y21)</f>
        <v>-5.818073362058434</v>
      </c>
      <c r="Z22" s="11">
        <f>SUM($C$21:Z21)</f>
        <v>-6.6051422163367519</v>
      </c>
      <c r="AA22" s="11">
        <f>SUM($C$21:AA21)</f>
        <v>-7.3406684502718917</v>
      </c>
      <c r="AB22" s="11">
        <f>SUM($C$21:AB21)</f>
        <v>-8.1064858979506678</v>
      </c>
      <c r="AC22" s="11">
        <f>SUM($C$21:AC21)</f>
        <v>-8.8359876727754969</v>
      </c>
      <c r="AD22" s="11">
        <f>SUM($C$21:AD21)</f>
        <v>-9.5549228858639204</v>
      </c>
      <c r="AE22" s="11">
        <f>SUM($C$21:AE21)</f>
        <v>-10.326425056193905</v>
      </c>
      <c r="AF22" s="11">
        <f>SUM($C$21:AF21)</f>
        <v>-11.061440915715805</v>
      </c>
      <c r="AG22" s="7"/>
      <c r="AH22" s="7"/>
    </row>
    <row r="23" spans="2:34" x14ac:dyDescent="0.25">
      <c r="B23" s="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7"/>
      <c r="AH23" s="7"/>
    </row>
    <row r="24" spans="2:34" ht="18" x14ac:dyDescent="0.35">
      <c r="B24" s="73" t="s">
        <v>115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-4.1790262802123328</v>
      </c>
      <c r="O24" s="11">
        <v>-4.5547644923094195</v>
      </c>
      <c r="P24" s="11">
        <v>-4.8129322576182894</v>
      </c>
      <c r="Q24" s="11">
        <v>-6.5005002148491329</v>
      </c>
      <c r="R24" s="11">
        <v>-5.2198964168367672</v>
      </c>
      <c r="S24" s="11">
        <v>-6.2576188387559961</v>
      </c>
      <c r="T24" s="11">
        <v>-8.6927220992200311</v>
      </c>
      <c r="U24" s="11">
        <v>-10.615244304313906</v>
      </c>
      <c r="V24" s="11">
        <v>-9.3079135694819275</v>
      </c>
      <c r="W24" s="11">
        <v>-0.48122601046587804</v>
      </c>
      <c r="X24" s="11">
        <v>-5.5075492686270735</v>
      </c>
      <c r="Y24" s="11">
        <v>-9.5433824738777471</v>
      </c>
      <c r="Z24" s="11">
        <v>-10.415261781749898</v>
      </c>
      <c r="AA24" s="11">
        <v>-10.556712623698754</v>
      </c>
      <c r="AB24" s="11">
        <v>-11.868172013891861</v>
      </c>
      <c r="AC24" s="11">
        <v>-12.170228118822561</v>
      </c>
      <c r="AD24" s="11">
        <v>-12.89013818908343</v>
      </c>
      <c r="AE24" s="11">
        <v>-14.823233391364571</v>
      </c>
      <c r="AF24" s="11">
        <v>-15.16832636201824</v>
      </c>
      <c r="AG24" s="7"/>
      <c r="AH24" s="7"/>
    </row>
    <row r="25" spans="2:34" x14ac:dyDescent="0.25">
      <c r="B25" s="1"/>
      <c r="C25" s="7"/>
      <c r="D25" s="7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7"/>
      <c r="AH25" s="7"/>
    </row>
    <row r="26" spans="2:34" x14ac:dyDescent="0.25">
      <c r="B26" s="1" t="s">
        <v>99</v>
      </c>
      <c r="C26" s="11">
        <f>C24</f>
        <v>0</v>
      </c>
      <c r="D26" s="11">
        <f>D24</f>
        <v>0</v>
      </c>
      <c r="E26" s="11">
        <f t="shared" ref="E26:AF26" si="5">E24</f>
        <v>0</v>
      </c>
      <c r="F26" s="11">
        <f t="shared" si="5"/>
        <v>0</v>
      </c>
      <c r="G26" s="11">
        <f t="shared" si="5"/>
        <v>0</v>
      </c>
      <c r="H26" s="11">
        <f t="shared" si="5"/>
        <v>0</v>
      </c>
      <c r="I26" s="11">
        <f t="shared" si="5"/>
        <v>0</v>
      </c>
      <c r="J26" s="11">
        <f t="shared" si="5"/>
        <v>0</v>
      </c>
      <c r="K26" s="11">
        <f t="shared" si="5"/>
        <v>0</v>
      </c>
      <c r="L26" s="11">
        <f t="shared" si="5"/>
        <v>0</v>
      </c>
      <c r="M26" s="11">
        <f t="shared" si="5"/>
        <v>0</v>
      </c>
      <c r="N26" s="11">
        <f t="shared" si="5"/>
        <v>-4.1790262802123328</v>
      </c>
      <c r="O26" s="11">
        <f t="shared" si="5"/>
        <v>-4.5547644923094195</v>
      </c>
      <c r="P26" s="11">
        <f t="shared" si="5"/>
        <v>-4.8129322576182894</v>
      </c>
      <c r="Q26" s="11">
        <f t="shared" si="5"/>
        <v>-6.5005002148491329</v>
      </c>
      <c r="R26" s="11">
        <f t="shared" si="5"/>
        <v>-5.2198964168367672</v>
      </c>
      <c r="S26" s="11">
        <f t="shared" si="5"/>
        <v>-6.2576188387559961</v>
      </c>
      <c r="T26" s="11">
        <f t="shared" si="5"/>
        <v>-8.6927220992200311</v>
      </c>
      <c r="U26" s="11">
        <f t="shared" si="5"/>
        <v>-10.615244304313906</v>
      </c>
      <c r="V26" s="11">
        <f t="shared" si="5"/>
        <v>-9.3079135694819275</v>
      </c>
      <c r="W26" s="11">
        <f t="shared" si="5"/>
        <v>-0.48122601046587804</v>
      </c>
      <c r="X26" s="11">
        <f t="shared" si="5"/>
        <v>-5.5075492686270735</v>
      </c>
      <c r="Y26" s="11">
        <f t="shared" si="5"/>
        <v>-9.5433824738777471</v>
      </c>
      <c r="Z26" s="11">
        <f t="shared" si="5"/>
        <v>-10.415261781749898</v>
      </c>
      <c r="AA26" s="11">
        <f t="shared" si="5"/>
        <v>-10.556712623698754</v>
      </c>
      <c r="AB26" s="11">
        <f t="shared" si="5"/>
        <v>-11.868172013891861</v>
      </c>
      <c r="AC26" s="11">
        <f t="shared" si="5"/>
        <v>-12.170228118822561</v>
      </c>
      <c r="AD26" s="11">
        <f t="shared" si="5"/>
        <v>-12.89013818908343</v>
      </c>
      <c r="AE26" s="11">
        <f t="shared" si="5"/>
        <v>-14.823233391364571</v>
      </c>
      <c r="AF26" s="11">
        <f t="shared" si="5"/>
        <v>-15.16832636201824</v>
      </c>
      <c r="AG26" s="7"/>
      <c r="AH26" s="7"/>
    </row>
    <row r="27" spans="2:34" x14ac:dyDescent="0.25">
      <c r="B27" s="1" t="s">
        <v>100</v>
      </c>
      <c r="C27" s="58">
        <f>C26</f>
        <v>0</v>
      </c>
      <c r="D27" s="58">
        <f>D26/(1+$C$1)^(D$3-$C$3)</f>
        <v>0</v>
      </c>
      <c r="E27" s="58">
        <f t="shared" ref="E27:AF27" si="6">E26/(1+$C$1)^(E$3-$C$3)</f>
        <v>0</v>
      </c>
      <c r="F27" s="58">
        <f t="shared" si="6"/>
        <v>0</v>
      </c>
      <c r="G27" s="58">
        <f t="shared" si="6"/>
        <v>0</v>
      </c>
      <c r="H27" s="58">
        <f t="shared" si="6"/>
        <v>0</v>
      </c>
      <c r="I27" s="58">
        <f t="shared" si="6"/>
        <v>0</v>
      </c>
      <c r="J27" s="58">
        <f t="shared" si="6"/>
        <v>0</v>
      </c>
      <c r="K27" s="58">
        <f t="shared" si="6"/>
        <v>0</v>
      </c>
      <c r="L27" s="58">
        <f t="shared" si="6"/>
        <v>0</v>
      </c>
      <c r="M27" s="58">
        <f t="shared" si="6"/>
        <v>0</v>
      </c>
      <c r="N27" s="58">
        <f t="shared" si="6"/>
        <v>-1.9690970456927044</v>
      </c>
      <c r="O27" s="58">
        <f t="shared" si="6"/>
        <v>-2.0042326289355255</v>
      </c>
      <c r="P27" s="58">
        <f t="shared" si="6"/>
        <v>-1.977798914974672</v>
      </c>
      <c r="Q27" s="58">
        <f t="shared" si="6"/>
        <v>-2.4946484097928652</v>
      </c>
      <c r="R27" s="58">
        <f t="shared" si="6"/>
        <v>-1.8707451900507943</v>
      </c>
      <c r="S27" s="58">
        <f t="shared" si="6"/>
        <v>-2.0943634099362605</v>
      </c>
      <c r="T27" s="58">
        <f t="shared" si="6"/>
        <v>-2.7169954740728945</v>
      </c>
      <c r="U27" s="58">
        <f t="shared" si="6"/>
        <v>-3.0985128131668498</v>
      </c>
      <c r="V27" s="58">
        <f t="shared" si="6"/>
        <v>-2.5372649967252672</v>
      </c>
      <c r="W27" s="58">
        <f t="shared" si="6"/>
        <v>-0.12250470329896841</v>
      </c>
      <c r="X27" s="58">
        <f t="shared" si="6"/>
        <v>-1.3093394223880361</v>
      </c>
      <c r="Y27" s="58">
        <f t="shared" si="6"/>
        <v>-2.1187824463330482</v>
      </c>
      <c r="Z27" s="58">
        <f t="shared" si="6"/>
        <v>-2.1594562527055068</v>
      </c>
      <c r="AA27" s="58">
        <f t="shared" si="6"/>
        <v>-2.0440574739081865</v>
      </c>
      <c r="AB27" s="58">
        <f t="shared" si="6"/>
        <v>-2.1460429987046501</v>
      </c>
      <c r="AC27" s="58">
        <f t="shared" si="6"/>
        <v>-2.0551498294390611</v>
      </c>
      <c r="AD27" s="58">
        <f t="shared" si="6"/>
        <v>-2.0327900549617168</v>
      </c>
      <c r="AE27" s="58">
        <f t="shared" si="6"/>
        <v>-2.1830721245102098</v>
      </c>
      <c r="AF27" s="58">
        <f t="shared" si="6"/>
        <v>-2.086185802308806</v>
      </c>
      <c r="AG27" s="7"/>
      <c r="AH27" s="7"/>
    </row>
    <row r="28" spans="2:34" ht="18" x14ac:dyDescent="0.35">
      <c r="B28" s="1" t="s">
        <v>116</v>
      </c>
      <c r="C28" s="11">
        <f>SUM($C$27:C27)</f>
        <v>0</v>
      </c>
      <c r="D28" s="11">
        <f>SUM($C$27:D27)</f>
        <v>0</v>
      </c>
      <c r="E28" s="11">
        <f>SUM($C$27:E27)</f>
        <v>0</v>
      </c>
      <c r="F28" s="11">
        <f>SUM($C$27:F27)</f>
        <v>0</v>
      </c>
      <c r="G28" s="11">
        <f>SUM($C$27:G27)</f>
        <v>0</v>
      </c>
      <c r="H28" s="11">
        <f>SUM($C$27:H27)</f>
        <v>0</v>
      </c>
      <c r="I28" s="11">
        <f>SUM($C$27:I27)</f>
        <v>0</v>
      </c>
      <c r="J28" s="11">
        <f>SUM($C$27:J27)</f>
        <v>0</v>
      </c>
      <c r="K28" s="11">
        <f>SUM($C$27:K27)</f>
        <v>0</v>
      </c>
      <c r="L28" s="11">
        <f>SUM($C$27:L27)</f>
        <v>0</v>
      </c>
      <c r="M28" s="11">
        <f>SUM($C$27:M27)</f>
        <v>0</v>
      </c>
      <c r="N28" s="11">
        <f>SUM($C$27:N27)</f>
        <v>-1.9690970456927044</v>
      </c>
      <c r="O28" s="11">
        <f>SUM($C$27:O27)</f>
        <v>-3.9733296746282298</v>
      </c>
      <c r="P28" s="11">
        <f>SUM($C$27:P27)</f>
        <v>-5.9511285896029023</v>
      </c>
      <c r="Q28" s="11">
        <f>SUM($C$27:Q27)</f>
        <v>-8.4457769993957683</v>
      </c>
      <c r="R28" s="11">
        <f>SUM($C$27:R27)</f>
        <v>-10.316522189446562</v>
      </c>
      <c r="S28" s="11">
        <f>SUM($C$27:S27)</f>
        <v>-12.410885599382823</v>
      </c>
      <c r="T28" s="11">
        <f>SUM($C$27:T27)</f>
        <v>-15.127881073455718</v>
      </c>
      <c r="U28" s="11">
        <f>SUM($C$27:U27)</f>
        <v>-18.226393886622567</v>
      </c>
      <c r="V28" s="11">
        <f>SUM($C$27:V27)</f>
        <v>-20.763658883347833</v>
      </c>
      <c r="W28" s="11">
        <f>SUM($C$27:W27)</f>
        <v>-20.886163586646802</v>
      </c>
      <c r="X28" s="11">
        <f>SUM($C$27:X27)</f>
        <v>-22.195503009034837</v>
      </c>
      <c r="Y28" s="11">
        <f>SUM($C$27:Y27)</f>
        <v>-24.314285455367887</v>
      </c>
      <c r="Z28" s="11">
        <f>SUM($C$27:Z27)</f>
        <v>-26.473741708073394</v>
      </c>
      <c r="AA28" s="11">
        <f>SUM($C$27:AA27)</f>
        <v>-28.51779918198158</v>
      </c>
      <c r="AB28" s="11">
        <f>SUM($C$27:AB27)</f>
        <v>-30.663842180686231</v>
      </c>
      <c r="AC28" s="11">
        <f>SUM($C$27:AC27)</f>
        <v>-32.718992010125291</v>
      </c>
      <c r="AD28" s="11">
        <f>SUM($C$27:AD27)</f>
        <v>-34.751782065087006</v>
      </c>
      <c r="AE28" s="11">
        <f>SUM($C$27:AE27)</f>
        <v>-36.934854189597218</v>
      </c>
      <c r="AF28" s="11">
        <f>SUM($C$27:AF27)</f>
        <v>-39.021039991906022</v>
      </c>
      <c r="AG28" s="7"/>
      <c r="AH28" s="7"/>
    </row>
    <row r="29" spans="2:34" x14ac:dyDescent="0.25">
      <c r="B29" s="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7"/>
      <c r="AH29" s="7"/>
    </row>
    <row r="30" spans="2:34" ht="18" x14ac:dyDescent="0.35">
      <c r="B30" s="73" t="s">
        <v>117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7"/>
      <c r="AH30" s="7"/>
    </row>
    <row r="31" spans="2:34" x14ac:dyDescent="0.25">
      <c r="B31" s="1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</row>
    <row r="32" spans="2:34" x14ac:dyDescent="0.25">
      <c r="B32" s="1" t="s">
        <v>99</v>
      </c>
      <c r="C32" s="11">
        <f>C30</f>
        <v>0</v>
      </c>
      <c r="D32" s="11">
        <f>D30</f>
        <v>0</v>
      </c>
      <c r="E32" s="11">
        <f t="shared" ref="E32:AF32" si="7">E30</f>
        <v>0</v>
      </c>
      <c r="F32" s="11">
        <f t="shared" si="7"/>
        <v>0</v>
      </c>
      <c r="G32" s="11">
        <f t="shared" si="7"/>
        <v>0</v>
      </c>
      <c r="H32" s="11">
        <f t="shared" si="7"/>
        <v>0</v>
      </c>
      <c r="I32" s="11">
        <f t="shared" si="7"/>
        <v>0</v>
      </c>
      <c r="J32" s="11">
        <f t="shared" si="7"/>
        <v>0</v>
      </c>
      <c r="K32" s="11">
        <f t="shared" si="7"/>
        <v>0</v>
      </c>
      <c r="L32" s="11">
        <f t="shared" si="7"/>
        <v>0</v>
      </c>
      <c r="M32" s="11">
        <f t="shared" si="7"/>
        <v>0</v>
      </c>
      <c r="N32" s="11">
        <f t="shared" si="7"/>
        <v>0</v>
      </c>
      <c r="O32" s="11">
        <f t="shared" si="7"/>
        <v>0</v>
      </c>
      <c r="P32" s="11">
        <f t="shared" si="7"/>
        <v>0</v>
      </c>
      <c r="Q32" s="11">
        <f t="shared" si="7"/>
        <v>0</v>
      </c>
      <c r="R32" s="11">
        <f t="shared" si="7"/>
        <v>0</v>
      </c>
      <c r="S32" s="11">
        <f t="shared" si="7"/>
        <v>0</v>
      </c>
      <c r="T32" s="11">
        <f t="shared" si="7"/>
        <v>0</v>
      </c>
      <c r="U32" s="11">
        <f t="shared" si="7"/>
        <v>0</v>
      </c>
      <c r="V32" s="11">
        <f t="shared" si="7"/>
        <v>0</v>
      </c>
      <c r="W32" s="11">
        <f t="shared" si="7"/>
        <v>0</v>
      </c>
      <c r="X32" s="11">
        <f t="shared" si="7"/>
        <v>0</v>
      </c>
      <c r="Y32" s="11">
        <f t="shared" si="7"/>
        <v>0</v>
      </c>
      <c r="Z32" s="11">
        <f t="shared" si="7"/>
        <v>0</v>
      </c>
      <c r="AA32" s="11">
        <f t="shared" si="7"/>
        <v>0</v>
      </c>
      <c r="AB32" s="11">
        <f t="shared" si="7"/>
        <v>0</v>
      </c>
      <c r="AC32" s="11">
        <f t="shared" si="7"/>
        <v>0</v>
      </c>
      <c r="AD32" s="11">
        <f t="shared" si="7"/>
        <v>0</v>
      </c>
      <c r="AE32" s="11">
        <f t="shared" si="7"/>
        <v>0</v>
      </c>
      <c r="AF32" s="11">
        <f t="shared" si="7"/>
        <v>0</v>
      </c>
      <c r="AG32" s="7"/>
      <c r="AH32" s="7"/>
    </row>
    <row r="33" spans="2:34" x14ac:dyDescent="0.25">
      <c r="B33" s="1" t="s">
        <v>100</v>
      </c>
      <c r="C33" s="58">
        <f>C32</f>
        <v>0</v>
      </c>
      <c r="D33" s="58">
        <f>D32/(1+$C$1)^(D$3-$C$3)</f>
        <v>0</v>
      </c>
      <c r="E33" s="58">
        <f t="shared" ref="E33:AF33" si="8">E32/(1+$C$1)^(E$3-$C$3)</f>
        <v>0</v>
      </c>
      <c r="F33" s="58">
        <f t="shared" si="8"/>
        <v>0</v>
      </c>
      <c r="G33" s="58">
        <f t="shared" si="8"/>
        <v>0</v>
      </c>
      <c r="H33" s="58">
        <f t="shared" si="8"/>
        <v>0</v>
      </c>
      <c r="I33" s="58">
        <f t="shared" si="8"/>
        <v>0</v>
      </c>
      <c r="J33" s="58">
        <f t="shared" si="8"/>
        <v>0</v>
      </c>
      <c r="K33" s="58">
        <f t="shared" si="8"/>
        <v>0</v>
      </c>
      <c r="L33" s="58">
        <f t="shared" si="8"/>
        <v>0</v>
      </c>
      <c r="M33" s="58">
        <f t="shared" si="8"/>
        <v>0</v>
      </c>
      <c r="N33" s="58">
        <f t="shared" si="8"/>
        <v>0</v>
      </c>
      <c r="O33" s="58">
        <f t="shared" si="8"/>
        <v>0</v>
      </c>
      <c r="P33" s="58">
        <f t="shared" si="8"/>
        <v>0</v>
      </c>
      <c r="Q33" s="58">
        <f t="shared" si="8"/>
        <v>0</v>
      </c>
      <c r="R33" s="58">
        <f t="shared" si="8"/>
        <v>0</v>
      </c>
      <c r="S33" s="58">
        <f t="shared" si="8"/>
        <v>0</v>
      </c>
      <c r="T33" s="58">
        <f t="shared" si="8"/>
        <v>0</v>
      </c>
      <c r="U33" s="58">
        <f t="shared" si="8"/>
        <v>0</v>
      </c>
      <c r="V33" s="58">
        <f t="shared" si="8"/>
        <v>0</v>
      </c>
      <c r="W33" s="58">
        <f t="shared" si="8"/>
        <v>0</v>
      </c>
      <c r="X33" s="58">
        <f t="shared" si="8"/>
        <v>0</v>
      </c>
      <c r="Y33" s="58">
        <f t="shared" si="8"/>
        <v>0</v>
      </c>
      <c r="Z33" s="58">
        <f t="shared" si="8"/>
        <v>0</v>
      </c>
      <c r="AA33" s="58">
        <f t="shared" si="8"/>
        <v>0</v>
      </c>
      <c r="AB33" s="58">
        <f t="shared" si="8"/>
        <v>0</v>
      </c>
      <c r="AC33" s="58">
        <f t="shared" si="8"/>
        <v>0</v>
      </c>
      <c r="AD33" s="58">
        <f t="shared" si="8"/>
        <v>0</v>
      </c>
      <c r="AE33" s="58">
        <f t="shared" si="8"/>
        <v>0</v>
      </c>
      <c r="AF33" s="58">
        <f t="shared" si="8"/>
        <v>0</v>
      </c>
      <c r="AG33" s="7"/>
      <c r="AH33" s="7"/>
    </row>
    <row r="34" spans="2:34" ht="18" x14ac:dyDescent="0.35">
      <c r="B34" s="1" t="s">
        <v>118</v>
      </c>
      <c r="C34" s="11">
        <f>SUM($C$33:C33)</f>
        <v>0</v>
      </c>
      <c r="D34" s="11">
        <f>SUM($C$33:D33)</f>
        <v>0</v>
      </c>
      <c r="E34" s="11">
        <f>SUM($C$33:E33)</f>
        <v>0</v>
      </c>
      <c r="F34" s="11">
        <f>SUM($C$33:F33)</f>
        <v>0</v>
      </c>
      <c r="G34" s="11">
        <f>SUM($C$33:G33)</f>
        <v>0</v>
      </c>
      <c r="H34" s="11">
        <f>SUM($C$33:H33)</f>
        <v>0</v>
      </c>
      <c r="I34" s="11">
        <f>SUM($C$33:I33)</f>
        <v>0</v>
      </c>
      <c r="J34" s="11">
        <f>SUM($C$33:J33)</f>
        <v>0</v>
      </c>
      <c r="K34" s="11">
        <f>SUM($C$33:K33)</f>
        <v>0</v>
      </c>
      <c r="L34" s="11">
        <f>SUM($C$33:L33)</f>
        <v>0</v>
      </c>
      <c r="M34" s="11">
        <f>SUM($C$33:M33)</f>
        <v>0</v>
      </c>
      <c r="N34" s="11">
        <f>SUM($C$33:N33)</f>
        <v>0</v>
      </c>
      <c r="O34" s="11">
        <f>SUM($C$33:O33)</f>
        <v>0</v>
      </c>
      <c r="P34" s="11">
        <f>SUM($C$33:P33)</f>
        <v>0</v>
      </c>
      <c r="Q34" s="11">
        <f>SUM($C$33:Q33)</f>
        <v>0</v>
      </c>
      <c r="R34" s="11">
        <f>SUM($C$33:R33)</f>
        <v>0</v>
      </c>
      <c r="S34" s="11">
        <f>SUM($C$33:S33)</f>
        <v>0</v>
      </c>
      <c r="T34" s="11">
        <f>SUM($C$33:T33)</f>
        <v>0</v>
      </c>
      <c r="U34" s="11">
        <f>SUM($C$33:U33)</f>
        <v>0</v>
      </c>
      <c r="V34" s="11">
        <f>SUM($C$33:V33)</f>
        <v>0</v>
      </c>
      <c r="W34" s="11">
        <f>SUM($C$33:W33)</f>
        <v>0</v>
      </c>
      <c r="X34" s="11">
        <f>SUM($C$33:X33)</f>
        <v>0</v>
      </c>
      <c r="Y34" s="11">
        <f>SUM($C$33:Y33)</f>
        <v>0</v>
      </c>
      <c r="Z34" s="11">
        <f>SUM($C$33:Z33)</f>
        <v>0</v>
      </c>
      <c r="AA34" s="11">
        <f>SUM($C$33:AA33)</f>
        <v>0</v>
      </c>
      <c r="AB34" s="11">
        <f>SUM($C$33:AB33)</f>
        <v>0</v>
      </c>
      <c r="AC34" s="11">
        <f>SUM($C$33:AC33)</f>
        <v>0</v>
      </c>
      <c r="AD34" s="11">
        <f>SUM($C$33:AD33)</f>
        <v>0</v>
      </c>
      <c r="AE34" s="11">
        <f>SUM($C$33:AE33)</f>
        <v>0</v>
      </c>
      <c r="AF34" s="11">
        <f>SUM($C$33:AF33)</f>
        <v>0</v>
      </c>
      <c r="AG34" s="7"/>
      <c r="AH34" s="7"/>
    </row>
    <row r="35" spans="2:34" x14ac:dyDescent="0.25">
      <c r="B35" s="8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7"/>
      <c r="AH35" s="7"/>
    </row>
    <row r="36" spans="2:34" x14ac:dyDescent="0.25">
      <c r="B36" s="8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7"/>
      <c r="AH36" s="7"/>
    </row>
    <row r="37" spans="2:34" x14ac:dyDescent="0.25">
      <c r="C37" s="6"/>
      <c r="F37" s="6"/>
      <c r="G37" s="6"/>
      <c r="H37" s="6"/>
      <c r="I37" s="6"/>
      <c r="J37" s="6"/>
    </row>
    <row r="38" spans="2:34" ht="45" x14ac:dyDescent="0.25">
      <c r="B38" s="74" t="s">
        <v>119</v>
      </c>
      <c r="C38" s="60" t="s">
        <v>101</v>
      </c>
      <c r="E38" s="1"/>
      <c r="F38" s="6"/>
      <c r="G38" s="6"/>
      <c r="H38" s="6"/>
      <c r="I38" s="6"/>
      <c r="J38" s="6"/>
    </row>
    <row r="39" spans="2:34" x14ac:dyDescent="0.25">
      <c r="B39" s="61" t="s">
        <v>28</v>
      </c>
      <c r="C39" s="68">
        <f>NPV($C$1,D4:AH4)+C4</f>
        <v>-129.45368209754878</v>
      </c>
      <c r="E39" s="1"/>
      <c r="F39" s="6"/>
      <c r="G39" s="6"/>
      <c r="H39" s="6"/>
    </row>
    <row r="40" spans="2:34" x14ac:dyDescent="0.25">
      <c r="B40" s="61" t="s">
        <v>7</v>
      </c>
      <c r="C40" s="69">
        <f>NPV($C$1,D5:AH5)+C5</f>
        <v>164.29534730779071</v>
      </c>
      <c r="E40" s="8"/>
      <c r="F40" s="11"/>
      <c r="G40" s="11"/>
      <c r="H40" s="11"/>
    </row>
    <row r="41" spans="2:34" x14ac:dyDescent="0.25">
      <c r="B41" s="61" t="s">
        <v>5</v>
      </c>
      <c r="C41" s="68">
        <f t="shared" ref="C41:C46" si="9">NPV($C$1,D6:AF6)+C6</f>
        <v>26.544827612000386</v>
      </c>
      <c r="E41" s="8"/>
      <c r="F41" s="11"/>
      <c r="G41" s="11"/>
      <c r="H41" s="11"/>
    </row>
    <row r="42" spans="2:34" x14ac:dyDescent="0.25">
      <c r="B42" s="61" t="s">
        <v>29</v>
      </c>
      <c r="C42" s="69">
        <f t="shared" si="9"/>
        <v>-9.2529648470883092</v>
      </c>
      <c r="E42" s="8"/>
      <c r="F42" s="11"/>
      <c r="G42" s="11"/>
      <c r="H42" s="11"/>
    </row>
    <row r="43" spans="2:34" x14ac:dyDescent="0.25">
      <c r="B43" s="61" t="s">
        <v>30</v>
      </c>
      <c r="C43" s="68">
        <f t="shared" si="9"/>
        <v>-5.0173490333486193</v>
      </c>
      <c r="E43" s="8"/>
      <c r="F43" s="11"/>
      <c r="G43" s="11"/>
      <c r="H43" s="11"/>
    </row>
    <row r="44" spans="2:34" x14ac:dyDescent="0.25">
      <c r="B44" s="61" t="s">
        <v>8</v>
      </c>
      <c r="C44" s="69">
        <f t="shared" si="9"/>
        <v>15.26570865537216</v>
      </c>
      <c r="E44" s="8"/>
      <c r="F44" s="11"/>
      <c r="G44" s="11"/>
      <c r="H44" s="11"/>
    </row>
    <row r="45" spans="2:34" x14ac:dyDescent="0.25">
      <c r="B45" s="61" t="s">
        <v>3</v>
      </c>
      <c r="C45" s="68">
        <f t="shared" si="9"/>
        <v>-260.76261191016044</v>
      </c>
      <c r="E45" s="8"/>
      <c r="F45" s="11"/>
      <c r="G45" s="11"/>
      <c r="H45" s="11"/>
    </row>
    <row r="46" spans="2:34" x14ac:dyDescent="0.25">
      <c r="B46" s="61" t="s">
        <v>4</v>
      </c>
      <c r="C46" s="69">
        <f t="shared" si="9"/>
        <v>0</v>
      </c>
      <c r="E46" s="8"/>
      <c r="F46" s="11"/>
      <c r="G46" s="11"/>
      <c r="H46" s="11"/>
    </row>
    <row r="47" spans="2:34" ht="18" x14ac:dyDescent="0.35">
      <c r="B47" s="63" t="s">
        <v>107</v>
      </c>
      <c r="C47" s="70">
        <f>SUM(C39:C46)</f>
        <v>-198.38072431298289</v>
      </c>
      <c r="E47" s="8"/>
      <c r="F47" s="11"/>
      <c r="G47" s="11"/>
      <c r="H47" s="11"/>
    </row>
    <row r="48" spans="2:34" x14ac:dyDescent="0.25">
      <c r="B48" s="62"/>
      <c r="C48" s="69"/>
      <c r="E48" s="8"/>
      <c r="F48" s="10"/>
      <c r="G48" s="10"/>
      <c r="H48" s="10"/>
    </row>
    <row r="49" spans="2:5" x14ac:dyDescent="0.25">
      <c r="B49" s="64" t="s">
        <v>31</v>
      </c>
      <c r="C49" s="69"/>
      <c r="E49" s="1"/>
    </row>
    <row r="50" spans="2:5" ht="18" x14ac:dyDescent="0.35">
      <c r="B50" s="64" t="s">
        <v>103</v>
      </c>
      <c r="C50" s="69">
        <f>NPV($C$1,D17:AF17)+C17</f>
        <v>-10.646327226103814</v>
      </c>
      <c r="E50" s="1"/>
    </row>
    <row r="51" spans="2:5" ht="18" x14ac:dyDescent="0.35">
      <c r="B51" s="64" t="s">
        <v>104</v>
      </c>
      <c r="C51" s="69">
        <f>NPV($C$1,D24:AF24)+C24</f>
        <v>-39.021039991906029</v>
      </c>
      <c r="E51" s="1"/>
    </row>
    <row r="52" spans="2:5" ht="18" x14ac:dyDescent="0.35">
      <c r="B52" s="64" t="s">
        <v>105</v>
      </c>
      <c r="C52" s="69">
        <f>NPV($C$1,D30:AF30)+C30</f>
        <v>0</v>
      </c>
    </row>
    <row r="53" spans="2:5" ht="18" x14ac:dyDescent="0.35">
      <c r="B53" s="64" t="s">
        <v>106</v>
      </c>
      <c r="C53" s="69">
        <f>NPV($C$1,C18:AF18)</f>
        <v>-0.3876655769806665</v>
      </c>
    </row>
    <row r="54" spans="2:5" x14ac:dyDescent="0.25">
      <c r="B54" s="61"/>
      <c r="C54" s="69"/>
    </row>
    <row r="55" spans="2:5" ht="18" x14ac:dyDescent="0.35">
      <c r="B55" s="65" t="s">
        <v>108</v>
      </c>
      <c r="C55" s="71">
        <f>C47+C50+C53</f>
        <v>-209.41471711606738</v>
      </c>
    </row>
    <row r="56" spans="2:5" ht="18" x14ac:dyDescent="0.35">
      <c r="B56" s="66" t="s">
        <v>109</v>
      </c>
      <c r="C56" s="69">
        <f>C47+C51+C53</f>
        <v>-237.78942988186961</v>
      </c>
    </row>
    <row r="57" spans="2:5" ht="18" x14ac:dyDescent="0.35">
      <c r="B57" s="67" t="s">
        <v>110</v>
      </c>
      <c r="C57" s="72">
        <f>C47+C52+C53</f>
        <v>-198.76838988996357</v>
      </c>
    </row>
  </sheetData>
  <pageMargins left="0.7" right="0.7" top="0.75" bottom="0.75" header="0.3" footer="0.3"/>
  <pageSetup orientation="portrait" horizontalDpi="90" verticalDpi="90" r:id="rId1"/>
  <ignoredErrors>
    <ignoredError sqref="C1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59231-6579-412F-8BE0-49443E87B548}">
  <dimension ref="A1:AH57"/>
  <sheetViews>
    <sheetView showGridLines="0" zoomScale="80" zoomScaleNormal="80" workbookViewId="0">
      <selection activeCell="C13" sqref="C13"/>
    </sheetView>
  </sheetViews>
  <sheetFormatPr defaultRowHeight="15" x14ac:dyDescent="0.25"/>
  <cols>
    <col min="1" max="1" width="7.7109375" customWidth="1"/>
    <col min="2" max="2" width="51.42578125" bestFit="1" customWidth="1"/>
    <col min="3" max="3" width="15.42578125" customWidth="1"/>
    <col min="4" max="4" width="6" bestFit="1" customWidth="1"/>
    <col min="5" max="11" width="7.140625" customWidth="1"/>
    <col min="12" max="22" width="7.140625" bestFit="1" customWidth="1"/>
    <col min="23" max="31" width="8.140625" bestFit="1" customWidth="1"/>
    <col min="32" max="32" width="8.140625" customWidth="1"/>
    <col min="33" max="34" width="8.140625" bestFit="1" customWidth="1"/>
  </cols>
  <sheetData>
    <row r="1" spans="1:34" x14ac:dyDescent="0.25">
      <c r="B1" s="1" t="s">
        <v>6</v>
      </c>
      <c r="C1" s="10">
        <f>'Q13'!C1</f>
        <v>7.0803585000000002E-2</v>
      </c>
    </row>
    <row r="3" spans="1:34" x14ac:dyDescent="0.25">
      <c r="A3" s="1" t="s">
        <v>21</v>
      </c>
      <c r="B3" s="9" t="s">
        <v>123</v>
      </c>
      <c r="C3" s="9">
        <v>2017</v>
      </c>
      <c r="D3" s="9">
        <f t="shared" ref="D3:AH3" si="0">C3+1</f>
        <v>2018</v>
      </c>
      <c r="E3" s="9">
        <f t="shared" si="0"/>
        <v>2019</v>
      </c>
      <c r="F3" s="9">
        <f t="shared" si="0"/>
        <v>2020</v>
      </c>
      <c r="G3" s="9">
        <f t="shared" si="0"/>
        <v>2021</v>
      </c>
      <c r="H3" s="9">
        <f t="shared" si="0"/>
        <v>2022</v>
      </c>
      <c r="I3" s="9">
        <f t="shared" si="0"/>
        <v>2023</v>
      </c>
      <c r="J3" s="9">
        <f t="shared" si="0"/>
        <v>2024</v>
      </c>
      <c r="K3" s="9">
        <f t="shared" si="0"/>
        <v>2025</v>
      </c>
      <c r="L3" s="9">
        <f t="shared" si="0"/>
        <v>2026</v>
      </c>
      <c r="M3" s="9">
        <f t="shared" si="0"/>
        <v>2027</v>
      </c>
      <c r="N3" s="9">
        <f t="shared" si="0"/>
        <v>2028</v>
      </c>
      <c r="O3" s="9">
        <f t="shared" si="0"/>
        <v>2029</v>
      </c>
      <c r="P3" s="9">
        <f t="shared" si="0"/>
        <v>2030</v>
      </c>
      <c r="Q3" s="9">
        <f t="shared" si="0"/>
        <v>2031</v>
      </c>
      <c r="R3" s="9">
        <f t="shared" si="0"/>
        <v>2032</v>
      </c>
      <c r="S3" s="9">
        <f t="shared" si="0"/>
        <v>2033</v>
      </c>
      <c r="T3" s="9">
        <f t="shared" si="0"/>
        <v>2034</v>
      </c>
      <c r="U3" s="9">
        <f t="shared" si="0"/>
        <v>2035</v>
      </c>
      <c r="V3" s="9">
        <f t="shared" si="0"/>
        <v>2036</v>
      </c>
      <c r="W3" s="9">
        <f t="shared" si="0"/>
        <v>2037</v>
      </c>
      <c r="X3" s="9">
        <f t="shared" si="0"/>
        <v>2038</v>
      </c>
      <c r="Y3" s="9">
        <f t="shared" si="0"/>
        <v>2039</v>
      </c>
      <c r="Z3" s="9">
        <f t="shared" si="0"/>
        <v>2040</v>
      </c>
      <c r="AA3" s="9">
        <f t="shared" si="0"/>
        <v>2041</v>
      </c>
      <c r="AB3" s="9">
        <f t="shared" si="0"/>
        <v>2042</v>
      </c>
      <c r="AC3" s="9">
        <f t="shared" si="0"/>
        <v>2043</v>
      </c>
      <c r="AD3" s="9">
        <f t="shared" si="0"/>
        <v>2044</v>
      </c>
      <c r="AE3" s="9">
        <f t="shared" si="0"/>
        <v>2045</v>
      </c>
      <c r="AF3" s="9">
        <f t="shared" si="0"/>
        <v>2046</v>
      </c>
      <c r="AG3" s="9">
        <f t="shared" si="0"/>
        <v>2047</v>
      </c>
      <c r="AH3" s="9">
        <f t="shared" si="0"/>
        <v>2048</v>
      </c>
    </row>
    <row r="4" spans="1:34" x14ac:dyDescent="0.25">
      <c r="A4" s="1"/>
      <c r="B4" s="1" t="s">
        <v>28</v>
      </c>
      <c r="C4" s="11">
        <v>0</v>
      </c>
      <c r="D4" s="11">
        <v>-3.2493847631613395</v>
      </c>
      <c r="E4" s="11">
        <v>-3.3108241302631942</v>
      </c>
      <c r="F4" s="11">
        <v>-3.3734251929182122</v>
      </c>
      <c r="G4" s="11">
        <v>-4.3117682202168339</v>
      </c>
      <c r="H4" s="11">
        <v>-4.7347648642228268</v>
      </c>
      <c r="I4" s="11">
        <v>-4.7058565471458849</v>
      </c>
      <c r="J4" s="11">
        <v>-20.660175672676868</v>
      </c>
      <c r="K4" s="11">
        <v>-12.592772044577281</v>
      </c>
      <c r="L4" s="11">
        <v>-4.6581921699751501</v>
      </c>
      <c r="M4" s="11">
        <v>-21.311173997858724</v>
      </c>
      <c r="N4" s="11">
        <v>-12.820147709373959</v>
      </c>
      <c r="O4" s="11">
        <v>-4.4642552223560177</v>
      </c>
      <c r="P4" s="11">
        <v>-4.3263185325560372</v>
      </c>
      <c r="Q4" s="11">
        <v>-22.488251164581662</v>
      </c>
      <c r="R4" s="11">
        <v>-13.105619593714611</v>
      </c>
      <c r="S4" s="11">
        <v>-3.8651459426597929</v>
      </c>
      <c r="T4" s="11">
        <v>-23.231710970424274</v>
      </c>
      <c r="U4" s="11">
        <v>-31.995549175813039</v>
      </c>
      <c r="V4" s="11">
        <v>-30.777280501854438</v>
      </c>
      <c r="W4" s="11">
        <v>-64.003968893777071</v>
      </c>
      <c r="X4" s="11">
        <v>-4.6738892442878495</v>
      </c>
      <c r="Y4" s="11">
        <v>5.2011917264864618</v>
      </c>
      <c r="Z4" s="11">
        <v>5.1833685679929875</v>
      </c>
      <c r="AA4" s="11">
        <v>30.383243829105005</v>
      </c>
      <c r="AB4" s="11">
        <v>5.4076277663257653</v>
      </c>
      <c r="AC4" s="11">
        <v>21.691261962198837</v>
      </c>
      <c r="AD4" s="11">
        <v>-33.351779385784084</v>
      </c>
      <c r="AE4" s="11">
        <v>-32.020831208512305</v>
      </c>
      <c r="AF4" s="11">
        <v>-89.279958902435013</v>
      </c>
      <c r="AG4" s="11">
        <f>0-AG5</f>
        <v>-6.704503624398332</v>
      </c>
      <c r="AH4" s="11">
        <f>0-AH5</f>
        <v>-4.2174558007679694</v>
      </c>
    </row>
    <row r="5" spans="1:34" x14ac:dyDescent="0.25">
      <c r="B5" s="1" t="s">
        <v>7</v>
      </c>
      <c r="C5" s="11">
        <v>0</v>
      </c>
      <c r="D5" s="11">
        <v>6.8997942657956353</v>
      </c>
      <c r="E5" s="11">
        <v>19.056400303927315</v>
      </c>
      <c r="F5" s="11">
        <v>18.03756449076819</v>
      </c>
      <c r="G5" s="11">
        <v>17.244669439714453</v>
      </c>
      <c r="H5" s="11">
        <v>16.536502174450238</v>
      </c>
      <c r="I5" s="11">
        <v>15.891880748528164</v>
      </c>
      <c r="J5" s="11">
        <v>15.374351001290369</v>
      </c>
      <c r="K5" s="11">
        <v>14.920367093394722</v>
      </c>
      <c r="L5" s="11">
        <v>14.466383185499067</v>
      </c>
      <c r="M5" s="11">
        <v>14.012399277603414</v>
      </c>
      <c r="N5" s="11">
        <v>13.558415369707763</v>
      </c>
      <c r="O5" s="11">
        <v>13.104431461812112</v>
      </c>
      <c r="P5" s="11">
        <v>12.650447553916459</v>
      </c>
      <c r="Q5" s="11">
        <v>12.196463646020806</v>
      </c>
      <c r="R5" s="11">
        <v>11.742479738125155</v>
      </c>
      <c r="S5" s="11">
        <v>11.288495830229504</v>
      </c>
      <c r="T5" s="11">
        <v>10.834511922333851</v>
      </c>
      <c r="U5" s="11">
        <v>10.3805280144382</v>
      </c>
      <c r="V5" s="11">
        <v>9.926544106542547</v>
      </c>
      <c r="W5" s="11">
        <v>9.4725601986468977</v>
      </c>
      <c r="X5" s="11">
        <v>10.7903587954592</v>
      </c>
      <c r="Y5" s="11">
        <v>10.336374887563549</v>
      </c>
      <c r="Z5" s="11">
        <v>9.8823909796678961</v>
      </c>
      <c r="AA5" s="11">
        <v>9.4284070717722468</v>
      </c>
      <c r="AB5" s="11">
        <v>8.9744231638765921</v>
      </c>
      <c r="AC5" s="11">
        <v>8.520439255980941</v>
      </c>
      <c r="AD5" s="11">
        <v>8.0664553480852899</v>
      </c>
      <c r="AE5" s="11">
        <v>7.612471440189637</v>
      </c>
      <c r="AF5" s="11">
        <v>7.158487532293984</v>
      </c>
      <c r="AG5" s="11">
        <v>6.704503624398332</v>
      </c>
      <c r="AH5" s="11">
        <v>4.2174558007679694</v>
      </c>
    </row>
    <row r="6" spans="1:34" x14ac:dyDescent="0.25">
      <c r="B6" s="1" t="s">
        <v>5</v>
      </c>
      <c r="C6" s="11">
        <v>0</v>
      </c>
      <c r="D6" s="11">
        <v>0.75710807027172988</v>
      </c>
      <c r="E6" s="11">
        <v>2.2713242108151901</v>
      </c>
      <c r="F6" s="11">
        <v>2.2713242108151901</v>
      </c>
      <c r="G6" s="11">
        <v>2.2713242108151901</v>
      </c>
      <c r="H6" s="11">
        <v>2.2713242108151901</v>
      </c>
      <c r="I6" s="11">
        <v>2.2713242108151901</v>
      </c>
      <c r="J6" s="11">
        <v>2.2713242108151901</v>
      </c>
      <c r="K6" s="11">
        <v>2.2713242108151901</v>
      </c>
      <c r="L6" s="11">
        <v>2.2713242108151901</v>
      </c>
      <c r="M6" s="11">
        <v>2.2713242108151901</v>
      </c>
      <c r="N6" s="11">
        <v>2.2713242108151901</v>
      </c>
      <c r="O6" s="11">
        <v>2.2713242108151901</v>
      </c>
      <c r="P6" s="11">
        <v>2.2713242108151901</v>
      </c>
      <c r="Q6" s="11">
        <v>2.2713242108151901</v>
      </c>
      <c r="R6" s="11">
        <v>2.2713242108151901</v>
      </c>
      <c r="S6" s="11">
        <v>2.2713242108151901</v>
      </c>
      <c r="T6" s="11">
        <v>2.2713242108151901</v>
      </c>
      <c r="U6" s="11">
        <v>2.2713242108151901</v>
      </c>
      <c r="V6" s="11">
        <v>2.2713242108151901</v>
      </c>
      <c r="W6" s="11">
        <v>2.2713242108151901</v>
      </c>
      <c r="X6" s="11">
        <v>2.2713242108151901</v>
      </c>
      <c r="Y6" s="11">
        <v>2.2713242108151901</v>
      </c>
      <c r="Z6" s="11">
        <v>2.2713242108151901</v>
      </c>
      <c r="AA6" s="11">
        <v>2.2713242108151901</v>
      </c>
      <c r="AB6" s="11">
        <v>2.2713242108151901</v>
      </c>
      <c r="AC6" s="11">
        <v>2.2713242108151901</v>
      </c>
      <c r="AD6" s="11">
        <v>2.2713242108151901</v>
      </c>
      <c r="AE6" s="11">
        <v>2.2713242108151901</v>
      </c>
      <c r="AF6" s="11">
        <v>4.3924641123174712</v>
      </c>
      <c r="AG6" s="11">
        <v>2.2713242108151901</v>
      </c>
      <c r="AH6" s="11">
        <v>0</v>
      </c>
    </row>
    <row r="7" spans="1:34" x14ac:dyDescent="0.25">
      <c r="B7" s="1" t="s">
        <v>29</v>
      </c>
      <c r="C7" s="11">
        <v>-3.0693399999981922E-3</v>
      </c>
      <c r="D7" s="11">
        <v>-8.7729569520000952E-2</v>
      </c>
      <c r="E7" s="11">
        <v>-0.23708972475749396</v>
      </c>
      <c r="F7" s="11">
        <v>-0.41724528501118402</v>
      </c>
      <c r="G7" s="11">
        <v>-0.6391366692986048</v>
      </c>
      <c r="H7" s="11">
        <v>-0.49432192399653652</v>
      </c>
      <c r="I7" s="11">
        <v>-0.49948150752508808</v>
      </c>
      <c r="J7" s="11">
        <v>-0.78163301433761445</v>
      </c>
      <c r="K7" s="11">
        <v>-0.58979479155156878</v>
      </c>
      <c r="L7" s="11">
        <v>-0.57930784510267408</v>
      </c>
      <c r="M7" s="11">
        <v>-0.70996162198566892</v>
      </c>
      <c r="N7" s="11">
        <v>-0.43233502142544605</v>
      </c>
      <c r="O7" s="11">
        <v>-0.41123877680850274</v>
      </c>
      <c r="P7" s="11">
        <v>-0.49180793954222463</v>
      </c>
      <c r="Q7" s="11">
        <v>-0.68047143905336993</v>
      </c>
      <c r="R7" s="11">
        <v>-0.5017282102275713</v>
      </c>
      <c r="S7" s="11">
        <v>-0.59563641525260758</v>
      </c>
      <c r="T7" s="11">
        <v>-0.54048332940254473</v>
      </c>
      <c r="U7" s="11">
        <v>-0.81305018398178075</v>
      </c>
      <c r="V7" s="11">
        <v>-0.87373576259285624</v>
      </c>
      <c r="W7" s="11">
        <v>-9.9913452363703694</v>
      </c>
      <c r="X7" s="11">
        <v>-3.212599957087892</v>
      </c>
      <c r="Y7" s="11">
        <v>-0.92795750042282454</v>
      </c>
      <c r="Z7" s="11">
        <v>-1.037675507870881</v>
      </c>
      <c r="AA7" s="11">
        <v>-0.55770072186262409</v>
      </c>
      <c r="AB7" s="11">
        <v>-1.0482662669656566</v>
      </c>
      <c r="AC7" s="11">
        <v>-1.7240063368162373</v>
      </c>
      <c r="AD7" s="11">
        <v>-1.7760783201587182</v>
      </c>
      <c r="AE7" s="11">
        <v>-1.910553012205084</v>
      </c>
      <c r="AF7" s="11">
        <v>-1.7860977316366624</v>
      </c>
      <c r="AG7" s="11">
        <v>0</v>
      </c>
      <c r="AH7" s="11">
        <v>0</v>
      </c>
    </row>
    <row r="8" spans="1:34" x14ac:dyDescent="0.25">
      <c r="B8" s="1" t="s">
        <v>30</v>
      </c>
      <c r="C8" s="11">
        <v>0</v>
      </c>
      <c r="D8" s="11">
        <v>0</v>
      </c>
      <c r="E8" s="11">
        <v>0</v>
      </c>
      <c r="F8" s="11">
        <v>0</v>
      </c>
      <c r="G8" s="11">
        <v>2.2737367544323206E-16</v>
      </c>
      <c r="H8" s="11">
        <v>0</v>
      </c>
      <c r="I8" s="11">
        <v>0</v>
      </c>
      <c r="J8" s="11">
        <v>-1.0068608766300309</v>
      </c>
      <c r="K8" s="11">
        <v>-0.51500933839626073</v>
      </c>
      <c r="L8" s="11">
        <v>0</v>
      </c>
      <c r="M8" s="11">
        <v>-1.0779444158049996</v>
      </c>
      <c r="N8" s="11">
        <v>-0.55136856868425821</v>
      </c>
      <c r="O8" s="11">
        <v>9.0949470177292826E-16</v>
      </c>
      <c r="P8" s="11">
        <v>-9.0949470177292826E-16</v>
      </c>
      <c r="Q8" s="11">
        <v>-1.1805894606866987</v>
      </c>
      <c r="R8" s="11">
        <v>-0.60387150914124599</v>
      </c>
      <c r="S8" s="11">
        <v>-1.8189894035458565E-15</v>
      </c>
      <c r="T8" s="11">
        <v>-1.2639380931801569</v>
      </c>
      <c r="U8" s="11">
        <v>-1.93951300398495</v>
      </c>
      <c r="V8" s="11">
        <v>-1.9841218030766012</v>
      </c>
      <c r="W8" s="11">
        <v>-2.9786269112693664</v>
      </c>
      <c r="X8" s="11">
        <v>-1.5235676651142784</v>
      </c>
      <c r="Y8" s="11">
        <v>0</v>
      </c>
      <c r="Z8" s="11">
        <v>-3.637978807091713E-15</v>
      </c>
      <c r="AA8" s="11">
        <v>0</v>
      </c>
      <c r="AB8" s="11">
        <v>3.637978807091713E-15</v>
      </c>
      <c r="AC8" s="11">
        <v>7.2759576141834261E-15</v>
      </c>
      <c r="AD8" s="11">
        <v>0</v>
      </c>
      <c r="AE8" s="11">
        <v>-7.2759576141834261E-15</v>
      </c>
      <c r="AF8" s="11">
        <v>7.2759576141834261E-15</v>
      </c>
      <c r="AG8" s="11">
        <v>0</v>
      </c>
      <c r="AH8" s="11">
        <v>0</v>
      </c>
    </row>
    <row r="9" spans="1:34" x14ac:dyDescent="0.25">
      <c r="B9" s="1" t="s">
        <v>8</v>
      </c>
      <c r="C9" s="11">
        <v>0</v>
      </c>
      <c r="D9" s="11">
        <v>0.34538944820283507</v>
      </c>
      <c r="E9" s="11">
        <v>1.0600002165345008</v>
      </c>
      <c r="F9" s="11">
        <v>1.0843802215147944</v>
      </c>
      <c r="G9" s="11">
        <v>1.1093209666096344</v>
      </c>
      <c r="H9" s="11">
        <v>1.1348353488416558</v>
      </c>
      <c r="I9" s="11">
        <v>1.160936561865014</v>
      </c>
      <c r="J9" s="11">
        <v>1.1876381027879088</v>
      </c>
      <c r="K9" s="11">
        <v>1.2149537791520308</v>
      </c>
      <c r="L9" s="11">
        <v>1.2428977160725274</v>
      </c>
      <c r="M9" s="11">
        <v>1.2714843635421953</v>
      </c>
      <c r="N9" s="11">
        <v>1.3007285039036658</v>
      </c>
      <c r="O9" s="11">
        <v>1.3306452594934499</v>
      </c>
      <c r="P9" s="11">
        <v>1.3612501004617994</v>
      </c>
      <c r="Q9" s="11">
        <v>1.3925588527724209</v>
      </c>
      <c r="R9" s="11">
        <v>1.4245877063861858</v>
      </c>
      <c r="S9" s="11">
        <v>1.457353223633068</v>
      </c>
      <c r="T9" s="11">
        <v>1.4908723477766284</v>
      </c>
      <c r="U9" s="11">
        <v>1.5251624117754909</v>
      </c>
      <c r="V9" s="11">
        <v>1.5602411472463269</v>
      </c>
      <c r="W9" s="11">
        <v>1.5961266936329923</v>
      </c>
      <c r="X9" s="11">
        <v>1.6328376075865507</v>
      </c>
      <c r="Y9" s="11">
        <v>1.6703928725610415</v>
      </c>
      <c r="Z9" s="11">
        <v>1.7088119086299451</v>
      </c>
      <c r="AA9" s="11">
        <v>1.7481145825284339</v>
      </c>
      <c r="AB9" s="11">
        <v>1.7883212179265877</v>
      </c>
      <c r="AC9" s="11">
        <v>1.8294526059388989</v>
      </c>
      <c r="AD9" s="11">
        <v>1.8715300158754935</v>
      </c>
      <c r="AE9" s="11">
        <v>1.9145752062406296</v>
      </c>
      <c r="AF9" s="11">
        <v>1.9586104359841641</v>
      </c>
      <c r="AG9" s="11">
        <v>0</v>
      </c>
      <c r="AH9" s="11">
        <v>0</v>
      </c>
    </row>
    <row r="10" spans="1:34" x14ac:dyDescent="0.25">
      <c r="B10" s="1" t="s">
        <v>3</v>
      </c>
      <c r="C10" s="11">
        <v>0</v>
      </c>
      <c r="D10" s="11">
        <v>-2.8942600000000094</v>
      </c>
      <c r="E10" s="11">
        <v>-11.949049999999989</v>
      </c>
      <c r="F10" s="11">
        <v>-10.856839999999968</v>
      </c>
      <c r="G10" s="11">
        <v>0.49563999999989755</v>
      </c>
      <c r="H10" s="11">
        <v>-10.617169999999925</v>
      </c>
      <c r="I10" s="11">
        <v>-13.359840000000084</v>
      </c>
      <c r="J10" s="11">
        <v>-6.3770899999999671</v>
      </c>
      <c r="K10" s="11">
        <v>-13.222510000000126</v>
      </c>
      <c r="L10" s="11">
        <v>-15.108429999999935</v>
      </c>
      <c r="M10" s="11">
        <v>-12.897760000000126</v>
      </c>
      <c r="N10" s="11">
        <v>-13.483380000000004</v>
      </c>
      <c r="O10" s="11">
        <v>-12.228869999999995</v>
      </c>
      <c r="P10" s="11">
        <v>-15.717849999999977</v>
      </c>
      <c r="Q10" s="11">
        <v>-12.29480999999994</v>
      </c>
      <c r="R10" s="11">
        <v>-17.348509999999894</v>
      </c>
      <c r="S10" s="11">
        <v>-17.795369999999878</v>
      </c>
      <c r="T10" s="11">
        <v>-14.844300000000047</v>
      </c>
      <c r="U10" s="11">
        <v>-19.189289999999804</v>
      </c>
      <c r="V10" s="11">
        <v>-15.633620000000112</v>
      </c>
      <c r="W10" s="11">
        <v>1.2309599999999628</v>
      </c>
      <c r="X10" s="11">
        <v>-17.166839999999851</v>
      </c>
      <c r="Y10" s="11">
        <v>-20.927989999999991</v>
      </c>
      <c r="Z10" s="11">
        <v>-21.375850000000327</v>
      </c>
      <c r="AA10" s="11">
        <v>-16.948660000000149</v>
      </c>
      <c r="AB10" s="11">
        <v>-18.77510999999987</v>
      </c>
      <c r="AC10" s="11">
        <v>-19.740449999999953</v>
      </c>
      <c r="AD10" s="11">
        <v>-19.264730000000213</v>
      </c>
      <c r="AE10" s="11">
        <v>-20.082860000000103</v>
      </c>
      <c r="AF10" s="11">
        <v>-21.89394999999972</v>
      </c>
      <c r="AG10" s="11">
        <v>0</v>
      </c>
      <c r="AH10" s="11">
        <v>0</v>
      </c>
    </row>
    <row r="11" spans="1:34" x14ac:dyDescent="0.25">
      <c r="B11" s="1" t="s">
        <v>4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</row>
    <row r="12" spans="1:34" x14ac:dyDescent="0.25">
      <c r="B12" s="8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spans="1:34" x14ac:dyDescent="0.25">
      <c r="B13" s="1" t="s">
        <v>99</v>
      </c>
      <c r="C13" s="11">
        <f>SUM(C4:C11)</f>
        <v>-3.0693399999981922E-3</v>
      </c>
      <c r="D13" s="11">
        <f t="shared" ref="D13:AF13" si="1">SUM(D4:D11)</f>
        <v>1.7709174515888493</v>
      </c>
      <c r="E13" s="11">
        <f t="shared" si="1"/>
        <v>6.8907608762563299</v>
      </c>
      <c r="F13" s="11">
        <f t="shared" si="1"/>
        <v>6.7457584451688124</v>
      </c>
      <c r="G13" s="11">
        <f t="shared" si="1"/>
        <v>16.170049727623738</v>
      </c>
      <c r="H13" s="11">
        <f t="shared" si="1"/>
        <v>4.0964049458877927</v>
      </c>
      <c r="I13" s="11">
        <f t="shared" si="1"/>
        <v>0.7589634665373115</v>
      </c>
      <c r="J13" s="11">
        <f t="shared" si="1"/>
        <v>-9.992446248751012</v>
      </c>
      <c r="K13" s="11">
        <f t="shared" si="1"/>
        <v>-8.5134410911632941</v>
      </c>
      <c r="L13" s="11">
        <f t="shared" si="1"/>
        <v>-2.3653249026909737</v>
      </c>
      <c r="M13" s="11">
        <f t="shared" si="1"/>
        <v>-18.441632183688718</v>
      </c>
      <c r="N13" s="11">
        <f t="shared" si="1"/>
        <v>-10.156763215057047</v>
      </c>
      <c r="O13" s="11">
        <f t="shared" si="1"/>
        <v>-0.39796306704376327</v>
      </c>
      <c r="P13" s="11">
        <f t="shared" si="1"/>
        <v>-4.2529546069047939</v>
      </c>
      <c r="Q13" s="11">
        <f t="shared" si="1"/>
        <v>-20.783775354713253</v>
      </c>
      <c r="R13" s="11">
        <f t="shared" si="1"/>
        <v>-16.12133765775679</v>
      </c>
      <c r="S13" s="11">
        <f t="shared" si="1"/>
        <v>-7.2389790932345193</v>
      </c>
      <c r="T13" s="11">
        <f t="shared" si="1"/>
        <v>-25.283723912081353</v>
      </c>
      <c r="U13" s="11">
        <f t="shared" si="1"/>
        <v>-39.760387726750693</v>
      </c>
      <c r="V13" s="11">
        <f t="shared" si="1"/>
        <v>-35.510648602919943</v>
      </c>
      <c r="W13" s="11">
        <f t="shared" si="1"/>
        <v>-62.402969938321775</v>
      </c>
      <c r="X13" s="11">
        <f t="shared" si="1"/>
        <v>-11.882376252628932</v>
      </c>
      <c r="Y13" s="11">
        <f t="shared" si="1"/>
        <v>-2.3766638029965712</v>
      </c>
      <c r="Z13" s="11">
        <f t="shared" si="1"/>
        <v>-3.3676298407651934</v>
      </c>
      <c r="AA13" s="11">
        <f t="shared" si="1"/>
        <v>26.324728972358105</v>
      </c>
      <c r="AB13" s="11">
        <f t="shared" si="1"/>
        <v>-1.3816799080213862</v>
      </c>
      <c r="AC13" s="11">
        <f t="shared" si="1"/>
        <v>12.848021698117677</v>
      </c>
      <c r="AD13" s="11">
        <f t="shared" si="1"/>
        <v>-42.183278131167043</v>
      </c>
      <c r="AE13" s="11">
        <f t="shared" si="1"/>
        <v>-42.215873363472042</v>
      </c>
      <c r="AF13" s="11">
        <f t="shared" si="1"/>
        <v>-99.450444553475748</v>
      </c>
      <c r="AG13" s="11"/>
      <c r="AH13" s="11"/>
    </row>
    <row r="14" spans="1:34" x14ac:dyDescent="0.25">
      <c r="B14" s="1" t="s">
        <v>100</v>
      </c>
      <c r="C14" s="58">
        <f>C13</f>
        <v>-3.0693399999981922E-3</v>
      </c>
      <c r="D14" s="58">
        <f>D13/(1+$C$1)^(D$3-$C$3)</f>
        <v>1.6538209961155943</v>
      </c>
      <c r="E14" s="58">
        <f t="shared" ref="E14:AF14" si="2">E13/(1+$C$1)^(E$3-$C$3)</f>
        <v>6.0096273981834312</v>
      </c>
      <c r="F14" s="58">
        <f t="shared" si="2"/>
        <v>5.4941604235026231</v>
      </c>
      <c r="G14" s="58">
        <f t="shared" si="2"/>
        <v>12.299064792963526</v>
      </c>
      <c r="H14" s="58">
        <f t="shared" si="2"/>
        <v>2.9097374201296273</v>
      </c>
      <c r="I14" s="58">
        <f t="shared" si="2"/>
        <v>0.50345652297231736</v>
      </c>
      <c r="J14" s="58">
        <f t="shared" si="2"/>
        <v>-6.1901775402568955</v>
      </c>
      <c r="K14" s="58">
        <f t="shared" si="2"/>
        <v>-4.9252309868732969</v>
      </c>
      <c r="L14" s="58">
        <f t="shared" si="2"/>
        <v>-1.2779164349803562</v>
      </c>
      <c r="M14" s="58">
        <f t="shared" si="2"/>
        <v>-9.3046746201345893</v>
      </c>
      <c r="N14" s="58">
        <f t="shared" si="2"/>
        <v>-4.7857206678185813</v>
      </c>
      <c r="O14" s="58">
        <f t="shared" si="2"/>
        <v>-0.17511565426206066</v>
      </c>
      <c r="P14" s="58">
        <f t="shared" si="2"/>
        <v>-1.7476848949324946</v>
      </c>
      <c r="Q14" s="58">
        <f t="shared" si="2"/>
        <v>-7.9760342165192712</v>
      </c>
      <c r="R14" s="58">
        <f t="shared" si="2"/>
        <v>-5.7776845500527028</v>
      </c>
      <c r="S14" s="58">
        <f t="shared" si="2"/>
        <v>-2.4228150241854514</v>
      </c>
      <c r="T14" s="58">
        <f t="shared" si="2"/>
        <v>-7.9026756696843554</v>
      </c>
      <c r="U14" s="58">
        <f t="shared" si="2"/>
        <v>-11.60576876951883</v>
      </c>
      <c r="V14" s="58">
        <f t="shared" si="2"/>
        <v>-9.6799271972843091</v>
      </c>
      <c r="W14" s="58">
        <f t="shared" si="2"/>
        <v>-15.885794098842894</v>
      </c>
      <c r="X14" s="58">
        <f t="shared" si="2"/>
        <v>-2.824861458405584</v>
      </c>
      <c r="Y14" s="58">
        <f t="shared" si="2"/>
        <v>-0.5276571027523913</v>
      </c>
      <c r="Z14" s="58">
        <f t="shared" si="2"/>
        <v>-0.69823010394043272</v>
      </c>
      <c r="AA14" s="58">
        <f t="shared" si="2"/>
        <v>5.0971605387608641</v>
      </c>
      <c r="AB14" s="58">
        <f t="shared" si="2"/>
        <v>-0.24984003346003389</v>
      </c>
      <c r="AC14" s="58">
        <f t="shared" si="2"/>
        <v>2.1696067932102556</v>
      </c>
      <c r="AD14" s="58">
        <f t="shared" si="2"/>
        <v>-6.6523529083141488</v>
      </c>
      <c r="AE14" s="58">
        <f t="shared" si="2"/>
        <v>-6.217287006041329</v>
      </c>
      <c r="AF14" s="58">
        <f t="shared" si="2"/>
        <v>-13.67798269295379</v>
      </c>
    </row>
    <row r="15" spans="1:34" x14ac:dyDescent="0.25">
      <c r="B15" s="1" t="s">
        <v>111</v>
      </c>
      <c r="C15" s="11">
        <f>SUM($C$14:C14)</f>
        <v>-3.0693399999981922E-3</v>
      </c>
      <c r="D15" s="11">
        <f>SUM($C$14:D14)</f>
        <v>1.6507516561155962</v>
      </c>
      <c r="E15" s="11">
        <f>SUM($C$14:E14)</f>
        <v>7.6603790542990273</v>
      </c>
      <c r="F15" s="11">
        <f>SUM($C$14:F14)</f>
        <v>13.15453947780165</v>
      </c>
      <c r="G15" s="11">
        <f>SUM($C$14:G14)</f>
        <v>25.453604270765176</v>
      </c>
      <c r="H15" s="11">
        <f>SUM($C$14:H14)</f>
        <v>28.363341690894803</v>
      </c>
      <c r="I15" s="11">
        <f>SUM($C$14:I14)</f>
        <v>28.866798213867121</v>
      </c>
      <c r="J15" s="11">
        <f>SUM($C$14:J14)</f>
        <v>22.676620673610223</v>
      </c>
      <c r="K15" s="11">
        <f>SUM($C$14:K14)</f>
        <v>17.751389686736928</v>
      </c>
      <c r="L15" s="11">
        <f>SUM($C$14:L14)</f>
        <v>16.473473251756573</v>
      </c>
      <c r="M15" s="11">
        <f>SUM($C$14:M14)</f>
        <v>7.1687986316219838</v>
      </c>
      <c r="N15" s="11">
        <f>SUM($C$14:N14)</f>
        <v>2.3830779638034025</v>
      </c>
      <c r="O15" s="11">
        <f>SUM($C$14:O14)</f>
        <v>2.2079623095413421</v>
      </c>
      <c r="P15" s="11">
        <f>SUM($C$14:P14)</f>
        <v>0.46027741460884752</v>
      </c>
      <c r="Q15" s="11">
        <f>SUM($C$14:Q14)</f>
        <v>-7.5157568019104239</v>
      </c>
      <c r="R15" s="11">
        <f>SUM($C$14:R14)</f>
        <v>-13.293441351963127</v>
      </c>
      <c r="S15" s="11">
        <f>SUM($C$14:S14)</f>
        <v>-15.716256376148579</v>
      </c>
      <c r="T15" s="11">
        <f>SUM($C$14:T14)</f>
        <v>-23.618932045832935</v>
      </c>
      <c r="U15" s="11">
        <f>SUM($C$14:U14)</f>
        <v>-35.224700815351767</v>
      </c>
      <c r="V15" s="11">
        <f>SUM($C$14:V14)</f>
        <v>-44.904628012636074</v>
      </c>
      <c r="W15" s="11">
        <f>SUM($C$14:W14)</f>
        <v>-60.790422111478968</v>
      </c>
      <c r="X15" s="11">
        <f>SUM($C$14:X14)</f>
        <v>-63.615283569884554</v>
      </c>
      <c r="Y15" s="11">
        <f>SUM($C$14:Y14)</f>
        <v>-64.142940672636939</v>
      </c>
      <c r="Z15" s="11">
        <f>SUM($C$14:Z14)</f>
        <v>-64.841170776577371</v>
      </c>
      <c r="AA15" s="11">
        <f>SUM($C$14:AA14)</f>
        <v>-59.744010237816511</v>
      </c>
      <c r="AB15" s="11">
        <f>SUM($C$14:AB14)</f>
        <v>-59.993850271276543</v>
      </c>
      <c r="AC15" s="11">
        <f>SUM($C$14:AC14)</f>
        <v>-57.824243478066286</v>
      </c>
      <c r="AD15" s="11">
        <f>SUM($C$14:AD14)</f>
        <v>-64.476596386380436</v>
      </c>
      <c r="AE15" s="11">
        <f>SUM($C$14:AE14)</f>
        <v>-70.693883392421768</v>
      </c>
      <c r="AF15" s="11">
        <f>SUM($C$14:AF14)</f>
        <v>-84.371866085375558</v>
      </c>
      <c r="AG15" s="11"/>
      <c r="AH15" s="11"/>
    </row>
    <row r="16" spans="1:34" x14ac:dyDescent="0.25">
      <c r="B16" s="8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</row>
    <row r="17" spans="2:34" ht="18" x14ac:dyDescent="0.35">
      <c r="B17" s="73" t="s">
        <v>113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-0.29360630875569771</v>
      </c>
      <c r="O17" s="11">
        <v>-0.31899166171551041</v>
      </c>
      <c r="P17" s="11">
        <v>-0.61042111489193485</v>
      </c>
      <c r="Q17" s="11">
        <v>-1.0904207868519733</v>
      </c>
      <c r="R17" s="11">
        <v>-1.2909597175434464</v>
      </c>
      <c r="S17" s="11">
        <v>-1.452440242128505</v>
      </c>
      <c r="T17" s="11">
        <v>-2.093829382579337</v>
      </c>
      <c r="U17" s="11">
        <v>-3.631340511835675</v>
      </c>
      <c r="V17" s="11">
        <v>-3.2504999186998176</v>
      </c>
      <c r="W17" s="11">
        <v>-0.10788010140185361</v>
      </c>
      <c r="X17" s="11">
        <v>-2.184049990515923</v>
      </c>
      <c r="Y17" s="11">
        <v>-3.202468028992298</v>
      </c>
      <c r="Z17" s="11">
        <v>-4.2614812021004616</v>
      </c>
      <c r="AA17" s="11">
        <v>-3.4313466647856985</v>
      </c>
      <c r="AB17" s="11">
        <v>-4.6031824382680933</v>
      </c>
      <c r="AC17" s="11">
        <v>-4.4541583250396073</v>
      </c>
      <c r="AD17" s="11">
        <v>-5.5111289571772799</v>
      </c>
      <c r="AE17" s="11">
        <v>-5.5710344237217795</v>
      </c>
      <c r="AF17" s="11">
        <v>-9.9012180627466879</v>
      </c>
      <c r="AG17" s="11"/>
      <c r="AH17" s="11"/>
    </row>
    <row r="18" spans="2:34" ht="18" x14ac:dyDescent="0.35">
      <c r="B18" s="73" t="s">
        <v>114</v>
      </c>
      <c r="C18" s="11">
        <v>0</v>
      </c>
      <c r="D18" s="11">
        <v>-2.1339133550000375E-2</v>
      </c>
      <c r="E18" s="11">
        <v>-8.3162816018000241E-2</v>
      </c>
      <c r="F18" s="11">
        <v>-0.17375705426238572</v>
      </c>
      <c r="G18" s="11">
        <v>-0.11569727272604778</v>
      </c>
      <c r="H18" s="11">
        <v>-0.12546586446041055</v>
      </c>
      <c r="I18" s="11">
        <v>-0.15135742920192519</v>
      </c>
      <c r="J18" s="11">
        <v>-0.18839297053724807</v>
      </c>
      <c r="K18" s="11">
        <v>-0.12642790053745265</v>
      </c>
      <c r="L18" s="11">
        <v>-0.16931117500945553</v>
      </c>
      <c r="M18" s="11">
        <v>-0.13017853553403635</v>
      </c>
      <c r="N18" s="11">
        <v>-5.6812978396936324E-2</v>
      </c>
      <c r="O18" s="11">
        <v>-3.9156352848939598E-2</v>
      </c>
      <c r="P18" s="11">
        <v>-4.9248312191541306E-2</v>
      </c>
      <c r="Q18" s="11">
        <v>-3.9799084801101121E-2</v>
      </c>
      <c r="R18" s="11">
        <v>-6.2052455550227315E-2</v>
      </c>
      <c r="S18" s="11">
        <v>-3.1986632145436483E-2</v>
      </c>
      <c r="T18" s="11">
        <v>-7.8263692473303521E-3</v>
      </c>
      <c r="U18" s="11">
        <v>-6.2604355330420663E-2</v>
      </c>
      <c r="V18" s="11">
        <v>-4.8322177381086164E-2</v>
      </c>
      <c r="W18" s="11">
        <v>1.9691237735224888E-2</v>
      </c>
      <c r="X18" s="11">
        <v>-1.1261086108239369E-2</v>
      </c>
      <c r="Y18" s="11">
        <v>-1.7634144751843064E-2</v>
      </c>
      <c r="Z18" s="11">
        <v>-4.5720416649884542E-2</v>
      </c>
      <c r="AA18" s="11">
        <v>4.9646624759770928E-6</v>
      </c>
      <c r="AB18" s="11">
        <v>-5.0754945722156199E-2</v>
      </c>
      <c r="AC18" s="11">
        <v>-2.5429164937568364E-2</v>
      </c>
      <c r="AD18" s="11">
        <v>-6.1563302483353767E-2</v>
      </c>
      <c r="AE18" s="11">
        <v>-4.6011612630765419E-2</v>
      </c>
      <c r="AF18" s="11">
        <v>-0.17419630075351569</v>
      </c>
      <c r="AG18" s="11"/>
      <c r="AH18" s="11"/>
    </row>
    <row r="19" spans="2:34" x14ac:dyDescent="0.25">
      <c r="B19" s="1"/>
      <c r="C19" s="7"/>
      <c r="D19" s="7"/>
      <c r="E19" s="8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</row>
    <row r="20" spans="2:34" x14ac:dyDescent="0.25">
      <c r="B20" s="1" t="s">
        <v>99</v>
      </c>
      <c r="C20" s="11">
        <f>SUM(C17:C18)</f>
        <v>0</v>
      </c>
      <c r="D20" s="11">
        <f>SUM(D17:D18)</f>
        <v>-2.1339133550000375E-2</v>
      </c>
      <c r="E20" s="11">
        <f t="shared" ref="E20:AF20" si="3">SUM(E17:E18)</f>
        <v>-8.3162816018000241E-2</v>
      </c>
      <c r="F20" s="11">
        <f t="shared" si="3"/>
        <v>-0.17375705426238572</v>
      </c>
      <c r="G20" s="11">
        <f t="shared" si="3"/>
        <v>-0.11569727272604778</v>
      </c>
      <c r="H20" s="11">
        <f t="shared" si="3"/>
        <v>-0.12546586446041055</v>
      </c>
      <c r="I20" s="11">
        <f t="shared" si="3"/>
        <v>-0.15135742920192519</v>
      </c>
      <c r="J20" s="11">
        <f t="shared" si="3"/>
        <v>-0.18839297053724807</v>
      </c>
      <c r="K20" s="11">
        <f t="shared" si="3"/>
        <v>-0.12642790053745265</v>
      </c>
      <c r="L20" s="11">
        <f t="shared" si="3"/>
        <v>-0.16931117500945553</v>
      </c>
      <c r="M20" s="11">
        <f t="shared" si="3"/>
        <v>-0.13017853553403635</v>
      </c>
      <c r="N20" s="11">
        <f t="shared" si="3"/>
        <v>-0.35041928715263404</v>
      </c>
      <c r="O20" s="11">
        <f t="shared" si="3"/>
        <v>-0.35814801456445</v>
      </c>
      <c r="P20" s="11">
        <f t="shared" si="3"/>
        <v>-0.6596694270834762</v>
      </c>
      <c r="Q20" s="11">
        <f t="shared" si="3"/>
        <v>-1.1302198716530745</v>
      </c>
      <c r="R20" s="11">
        <f t="shared" si="3"/>
        <v>-1.3530121730936737</v>
      </c>
      <c r="S20" s="11">
        <f t="shared" si="3"/>
        <v>-1.4844268742739415</v>
      </c>
      <c r="T20" s="11">
        <f t="shared" si="3"/>
        <v>-2.1016557518266672</v>
      </c>
      <c r="U20" s="11">
        <f t="shared" si="3"/>
        <v>-3.6939448671660955</v>
      </c>
      <c r="V20" s="11">
        <f t="shared" si="3"/>
        <v>-3.2988220960809036</v>
      </c>
      <c r="W20" s="11">
        <f t="shared" si="3"/>
        <v>-8.8188863666628731E-2</v>
      </c>
      <c r="X20" s="11">
        <f t="shared" si="3"/>
        <v>-2.1953110766241624</v>
      </c>
      <c r="Y20" s="11">
        <f t="shared" si="3"/>
        <v>-3.2201021737441411</v>
      </c>
      <c r="Z20" s="11">
        <f t="shared" si="3"/>
        <v>-4.3072016187503461</v>
      </c>
      <c r="AA20" s="11">
        <f t="shared" si="3"/>
        <v>-3.4313417001232227</v>
      </c>
      <c r="AB20" s="11">
        <f t="shared" si="3"/>
        <v>-4.6539373839902494</v>
      </c>
      <c r="AC20" s="11">
        <f t="shared" si="3"/>
        <v>-4.4795874899771757</v>
      </c>
      <c r="AD20" s="11">
        <f t="shared" si="3"/>
        <v>-5.5726922596606334</v>
      </c>
      <c r="AE20" s="11">
        <f t="shared" si="3"/>
        <v>-5.6170460363525452</v>
      </c>
      <c r="AF20" s="11">
        <f t="shared" si="3"/>
        <v>-10.075414363500204</v>
      </c>
      <c r="AG20" s="7"/>
      <c r="AH20" s="7"/>
    </row>
    <row r="21" spans="2:34" x14ac:dyDescent="0.25">
      <c r="B21" s="1" t="s">
        <v>100</v>
      </c>
      <c r="C21" s="58">
        <f>C20</f>
        <v>0</v>
      </c>
      <c r="D21" s="58">
        <f>D20/(1+$C$1)^(D$3-$C$3)</f>
        <v>-1.992814914791341E-2</v>
      </c>
      <c r="E21" s="58">
        <f t="shared" ref="E21:AF21" si="4">E20/(1+$C$1)^(E$3-$C$3)</f>
        <v>-7.2528643298878398E-2</v>
      </c>
      <c r="F21" s="58">
        <f t="shared" si="4"/>
        <v>-0.14151842800070902</v>
      </c>
      <c r="G21" s="58">
        <f t="shared" si="4"/>
        <v>-8.8000239801114391E-2</v>
      </c>
      <c r="H21" s="58">
        <f t="shared" si="4"/>
        <v>-8.9120271455547753E-2</v>
      </c>
      <c r="I21" s="58">
        <f t="shared" si="4"/>
        <v>-0.10040257323543225</v>
      </c>
      <c r="J21" s="58">
        <f t="shared" si="4"/>
        <v>-0.11670675087271221</v>
      </c>
      <c r="K21" s="58">
        <f t="shared" si="4"/>
        <v>-7.3141589477694002E-2</v>
      </c>
      <c r="L21" s="58">
        <f t="shared" si="4"/>
        <v>-9.1473916722503823E-2</v>
      </c>
      <c r="M21" s="58">
        <f t="shared" si="4"/>
        <v>-6.5681220816299637E-2</v>
      </c>
      <c r="N21" s="58">
        <f t="shared" si="4"/>
        <v>-0.16511252545914507</v>
      </c>
      <c r="O21" s="58">
        <f t="shared" si="4"/>
        <v>-0.1575958401341167</v>
      </c>
      <c r="P21" s="58">
        <f t="shared" si="4"/>
        <v>-0.27108078969166682</v>
      </c>
      <c r="Q21" s="58">
        <f t="shared" si="4"/>
        <v>-0.43373603758908186</v>
      </c>
      <c r="R21" s="58">
        <f t="shared" si="4"/>
        <v>-0.48490253690302587</v>
      </c>
      <c r="S21" s="58">
        <f t="shared" si="4"/>
        <v>-0.49682305846922536</v>
      </c>
      <c r="T21" s="58">
        <f t="shared" si="4"/>
        <v>-0.65689309983631905</v>
      </c>
      <c r="U21" s="58">
        <f t="shared" si="4"/>
        <v>-1.0782357121441526</v>
      </c>
      <c r="V21" s="58">
        <f t="shared" si="4"/>
        <v>-0.89923329995809376</v>
      </c>
      <c r="W21" s="58">
        <f t="shared" si="4"/>
        <v>-2.2450055364410873E-2</v>
      </c>
      <c r="X21" s="58">
        <f t="shared" si="4"/>
        <v>-0.52190315453059455</v>
      </c>
      <c r="Y21" s="58">
        <f t="shared" si="4"/>
        <v>-0.71491381381843777</v>
      </c>
      <c r="Z21" s="58">
        <f t="shared" si="4"/>
        <v>-0.89303693581391597</v>
      </c>
      <c r="AA21" s="58">
        <f t="shared" si="4"/>
        <v>-0.66439808467688033</v>
      </c>
      <c r="AB21" s="58">
        <f t="shared" si="4"/>
        <v>-0.84154069621097016</v>
      </c>
      <c r="AC21" s="58">
        <f t="shared" si="4"/>
        <v>-0.75645447037640434</v>
      </c>
      <c r="AD21" s="58">
        <f t="shared" si="4"/>
        <v>-0.87882016768400317</v>
      </c>
      <c r="AE21" s="58">
        <f t="shared" si="4"/>
        <v>-0.82724303802673727</v>
      </c>
      <c r="AF21" s="58">
        <f t="shared" si="4"/>
        <v>-1.385728780872276</v>
      </c>
      <c r="AG21" s="7"/>
      <c r="AH21" s="7"/>
    </row>
    <row r="22" spans="2:34" x14ac:dyDescent="0.25">
      <c r="B22" s="1" t="s">
        <v>112</v>
      </c>
      <c r="C22" s="11">
        <f>SUM($C$21:C21)</f>
        <v>0</v>
      </c>
      <c r="D22" s="11">
        <f>SUM($C$21:D21)</f>
        <v>-1.992814914791341E-2</v>
      </c>
      <c r="E22" s="11">
        <f>SUM($C$21:E21)</f>
        <v>-9.2456792446791808E-2</v>
      </c>
      <c r="F22" s="11">
        <f>SUM($C$21:F21)</f>
        <v>-0.23397522044750083</v>
      </c>
      <c r="G22" s="11">
        <f>SUM($C$21:G21)</f>
        <v>-0.32197546024861523</v>
      </c>
      <c r="H22" s="11">
        <f>SUM($C$21:H21)</f>
        <v>-0.41109573170416297</v>
      </c>
      <c r="I22" s="11">
        <f>SUM($C$21:I21)</f>
        <v>-0.51149830493959525</v>
      </c>
      <c r="J22" s="11">
        <f>SUM($C$21:J21)</f>
        <v>-0.62820505581230746</v>
      </c>
      <c r="K22" s="11">
        <f>SUM($C$21:K21)</f>
        <v>-0.70134664529000146</v>
      </c>
      <c r="L22" s="11">
        <f>SUM($C$21:L21)</f>
        <v>-0.79282056201250528</v>
      </c>
      <c r="M22" s="11">
        <f>SUM($C$21:M21)</f>
        <v>-0.85850178282880496</v>
      </c>
      <c r="N22" s="11">
        <f>SUM($C$21:N21)</f>
        <v>-1.0236143082879501</v>
      </c>
      <c r="O22" s="11">
        <f>SUM($C$21:O21)</f>
        <v>-1.1812101484220667</v>
      </c>
      <c r="P22" s="11">
        <f>SUM($C$21:P21)</f>
        <v>-1.4522909381137334</v>
      </c>
      <c r="Q22" s="11">
        <f>SUM($C$21:Q21)</f>
        <v>-1.8860269757028152</v>
      </c>
      <c r="R22" s="11">
        <f>SUM($C$21:R21)</f>
        <v>-2.3709295126058412</v>
      </c>
      <c r="S22" s="11">
        <f>SUM($C$21:S21)</f>
        <v>-2.8677525710750666</v>
      </c>
      <c r="T22" s="11">
        <f>SUM($C$21:T21)</f>
        <v>-3.5246456709113856</v>
      </c>
      <c r="U22" s="11">
        <f>SUM($C$21:U21)</f>
        <v>-4.6028813830555384</v>
      </c>
      <c r="V22" s="11">
        <f>SUM($C$21:V21)</f>
        <v>-5.502114683013632</v>
      </c>
      <c r="W22" s="11">
        <f>SUM($C$21:W21)</f>
        <v>-5.524564738378043</v>
      </c>
      <c r="X22" s="11">
        <f>SUM($C$21:X21)</f>
        <v>-6.0464678929086375</v>
      </c>
      <c r="Y22" s="11">
        <f>SUM($C$21:Y21)</f>
        <v>-6.7613817067270752</v>
      </c>
      <c r="Z22" s="11">
        <f>SUM($C$21:Z21)</f>
        <v>-7.6544186425409908</v>
      </c>
      <c r="AA22" s="11">
        <f>SUM($C$21:AA21)</f>
        <v>-8.3188167272178717</v>
      </c>
      <c r="AB22" s="11">
        <f>SUM($C$21:AB21)</f>
        <v>-9.1603574234288416</v>
      </c>
      <c r="AC22" s="11">
        <f>SUM($C$21:AC21)</f>
        <v>-9.9168118938052459</v>
      </c>
      <c r="AD22" s="11">
        <f>SUM($C$21:AD21)</f>
        <v>-10.795632061489249</v>
      </c>
      <c r="AE22" s="11">
        <f>SUM($C$21:AE21)</f>
        <v>-11.622875099515985</v>
      </c>
      <c r="AF22" s="11">
        <f>SUM($C$21:AF21)</f>
        <v>-13.008603880388261</v>
      </c>
      <c r="AG22" s="7"/>
      <c r="AH22" s="7"/>
    </row>
    <row r="23" spans="2:34" x14ac:dyDescent="0.25">
      <c r="B23" s="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7"/>
      <c r="AH23" s="7"/>
    </row>
    <row r="24" spans="2:34" ht="18" x14ac:dyDescent="0.35">
      <c r="B24" s="73" t="s">
        <v>115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-5.038927028675098</v>
      </c>
      <c r="O24" s="11">
        <v>-5.2613012953886065</v>
      </c>
      <c r="P24" s="11">
        <v>-5.4594065212044516</v>
      </c>
      <c r="Q24" s="11">
        <v>-7.1827572442305971</v>
      </c>
      <c r="R24" s="11">
        <v>-6.7303775174582841</v>
      </c>
      <c r="S24" s="11">
        <v>-6.2656255163056773</v>
      </c>
      <c r="T24" s="11">
        <v>-7.7032578216404657</v>
      </c>
      <c r="U24" s="11">
        <v>-11.645970685472479</v>
      </c>
      <c r="V24" s="11">
        <v>-10.100625952453818</v>
      </c>
      <c r="W24" s="11">
        <v>-0.32512361333472656</v>
      </c>
      <c r="X24" s="11">
        <v>-6.3895971972539556</v>
      </c>
      <c r="Y24" s="11">
        <v>-9.1027241377201857</v>
      </c>
      <c r="Z24" s="11">
        <v>-11.778063945022062</v>
      </c>
      <c r="AA24" s="11">
        <v>-9.601950019990559</v>
      </c>
      <c r="AB24" s="11">
        <v>-12.981924467933014</v>
      </c>
      <c r="AC24" s="11">
        <v>-12.623188138247585</v>
      </c>
      <c r="AD24" s="11">
        <v>-15.666475645193481</v>
      </c>
      <c r="AE24" s="11">
        <v>-15.867020974913611</v>
      </c>
      <c r="AF24" s="11">
        <v>-28.233533401950726</v>
      </c>
      <c r="AG24" s="7"/>
      <c r="AH24" s="7"/>
    </row>
    <row r="25" spans="2:34" x14ac:dyDescent="0.25">
      <c r="B25" s="1"/>
      <c r="C25" s="7"/>
      <c r="D25" s="7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7"/>
      <c r="AH25" s="7"/>
    </row>
    <row r="26" spans="2:34" x14ac:dyDescent="0.25">
      <c r="B26" s="1" t="s">
        <v>99</v>
      </c>
      <c r="C26" s="11">
        <f>C24</f>
        <v>0</v>
      </c>
      <c r="D26" s="11">
        <f>D24</f>
        <v>0</v>
      </c>
      <c r="E26" s="11">
        <f t="shared" ref="E26:AF26" si="5">E24</f>
        <v>0</v>
      </c>
      <c r="F26" s="11">
        <f t="shared" si="5"/>
        <v>0</v>
      </c>
      <c r="G26" s="11">
        <f t="shared" si="5"/>
        <v>0</v>
      </c>
      <c r="H26" s="11">
        <f t="shared" si="5"/>
        <v>0</v>
      </c>
      <c r="I26" s="11">
        <f t="shared" si="5"/>
        <v>0</v>
      </c>
      <c r="J26" s="11">
        <f t="shared" si="5"/>
        <v>0</v>
      </c>
      <c r="K26" s="11">
        <f t="shared" si="5"/>
        <v>0</v>
      </c>
      <c r="L26" s="11">
        <f t="shared" si="5"/>
        <v>0</v>
      </c>
      <c r="M26" s="11">
        <f t="shared" si="5"/>
        <v>0</v>
      </c>
      <c r="N26" s="11">
        <f t="shared" si="5"/>
        <v>-5.038927028675098</v>
      </c>
      <c r="O26" s="11">
        <f t="shared" si="5"/>
        <v>-5.2613012953886065</v>
      </c>
      <c r="P26" s="11">
        <f t="shared" si="5"/>
        <v>-5.4594065212044516</v>
      </c>
      <c r="Q26" s="11">
        <f t="shared" si="5"/>
        <v>-7.1827572442305971</v>
      </c>
      <c r="R26" s="11">
        <f t="shared" si="5"/>
        <v>-6.7303775174582841</v>
      </c>
      <c r="S26" s="11">
        <f t="shared" si="5"/>
        <v>-6.2656255163056773</v>
      </c>
      <c r="T26" s="11">
        <f t="shared" si="5"/>
        <v>-7.7032578216404657</v>
      </c>
      <c r="U26" s="11">
        <f t="shared" si="5"/>
        <v>-11.645970685472479</v>
      </c>
      <c r="V26" s="11">
        <f t="shared" si="5"/>
        <v>-10.100625952453818</v>
      </c>
      <c r="W26" s="11">
        <f t="shared" si="5"/>
        <v>-0.32512361333472656</v>
      </c>
      <c r="X26" s="11">
        <f t="shared" si="5"/>
        <v>-6.3895971972539556</v>
      </c>
      <c r="Y26" s="11">
        <f t="shared" si="5"/>
        <v>-9.1027241377201857</v>
      </c>
      <c r="Z26" s="11">
        <f t="shared" si="5"/>
        <v>-11.778063945022062</v>
      </c>
      <c r="AA26" s="11">
        <f t="shared" si="5"/>
        <v>-9.601950019990559</v>
      </c>
      <c r="AB26" s="11">
        <f t="shared" si="5"/>
        <v>-12.981924467933014</v>
      </c>
      <c r="AC26" s="11">
        <f t="shared" si="5"/>
        <v>-12.623188138247585</v>
      </c>
      <c r="AD26" s="11">
        <f t="shared" si="5"/>
        <v>-15.666475645193481</v>
      </c>
      <c r="AE26" s="11">
        <f t="shared" si="5"/>
        <v>-15.867020974913611</v>
      </c>
      <c r="AF26" s="11">
        <f t="shared" si="5"/>
        <v>-28.233533401950726</v>
      </c>
      <c r="AG26" s="7"/>
      <c r="AH26" s="7"/>
    </row>
    <row r="27" spans="2:34" x14ac:dyDescent="0.25">
      <c r="B27" s="1" t="s">
        <v>100</v>
      </c>
      <c r="C27" s="58">
        <f>C26</f>
        <v>0</v>
      </c>
      <c r="D27" s="58">
        <f>D26/(1+$C$1)^(D$3-$C$3)</f>
        <v>0</v>
      </c>
      <c r="E27" s="58">
        <f t="shared" ref="E27:AF27" si="6">E26/(1+$C$1)^(E$3-$C$3)</f>
        <v>0</v>
      </c>
      <c r="F27" s="58">
        <f t="shared" si="6"/>
        <v>0</v>
      </c>
      <c r="G27" s="58">
        <f t="shared" si="6"/>
        <v>0</v>
      </c>
      <c r="H27" s="58">
        <f t="shared" si="6"/>
        <v>0</v>
      </c>
      <c r="I27" s="58">
        <f t="shared" si="6"/>
        <v>0</v>
      </c>
      <c r="J27" s="58">
        <f t="shared" si="6"/>
        <v>0</v>
      </c>
      <c r="K27" s="58">
        <f t="shared" si="6"/>
        <v>0</v>
      </c>
      <c r="L27" s="58">
        <f t="shared" si="6"/>
        <v>0</v>
      </c>
      <c r="M27" s="58">
        <f t="shared" si="6"/>
        <v>0</v>
      </c>
      <c r="N27" s="58">
        <f t="shared" si="6"/>
        <v>-2.3742699041177402</v>
      </c>
      <c r="O27" s="58">
        <f t="shared" si="6"/>
        <v>-2.3151299578020526</v>
      </c>
      <c r="P27" s="58">
        <f t="shared" si="6"/>
        <v>-2.2434573594823624</v>
      </c>
      <c r="Q27" s="58">
        <f t="shared" si="6"/>
        <v>-2.7564730936115973</v>
      </c>
      <c r="R27" s="58">
        <f t="shared" si="6"/>
        <v>-2.4120826090340448</v>
      </c>
      <c r="S27" s="58">
        <f t="shared" si="6"/>
        <v>-2.0970431660747062</v>
      </c>
      <c r="T27" s="58">
        <f t="shared" si="6"/>
        <v>-2.4077287181298161</v>
      </c>
      <c r="U27" s="58">
        <f t="shared" si="6"/>
        <v>-3.3993743672990564</v>
      </c>
      <c r="V27" s="58">
        <f t="shared" si="6"/>
        <v>-2.7533522397761505</v>
      </c>
      <c r="W27" s="58">
        <f t="shared" si="6"/>
        <v>-8.276604115496651E-2</v>
      </c>
      <c r="X27" s="58">
        <f t="shared" si="6"/>
        <v>-1.5190334385570061</v>
      </c>
      <c r="Y27" s="58">
        <f t="shared" si="6"/>
        <v>-2.0209492985956929</v>
      </c>
      <c r="Z27" s="58">
        <f t="shared" si="6"/>
        <v>-2.4420138796136821</v>
      </c>
      <c r="AA27" s="58">
        <f t="shared" si="6"/>
        <v>-1.8591902992977252</v>
      </c>
      <c r="AB27" s="58">
        <f t="shared" si="6"/>
        <v>-2.3474354838731681</v>
      </c>
      <c r="AC27" s="58">
        <f t="shared" si="6"/>
        <v>-2.1316398259761278</v>
      </c>
      <c r="AD27" s="58">
        <f t="shared" si="6"/>
        <v>-2.4706217591072814</v>
      </c>
      <c r="AE27" s="58">
        <f t="shared" si="6"/>
        <v>-2.336794562617623</v>
      </c>
      <c r="AF27" s="58">
        <f t="shared" si="6"/>
        <v>-3.8831176971276604</v>
      </c>
      <c r="AG27" s="7"/>
      <c r="AH27" s="7"/>
    </row>
    <row r="28" spans="2:34" ht="18" x14ac:dyDescent="0.35">
      <c r="B28" s="1" t="s">
        <v>116</v>
      </c>
      <c r="C28" s="11">
        <f>SUM($C$27:C27)</f>
        <v>0</v>
      </c>
      <c r="D28" s="11">
        <f>SUM($C$27:D27)</f>
        <v>0</v>
      </c>
      <c r="E28" s="11">
        <f>SUM($C$27:E27)</f>
        <v>0</v>
      </c>
      <c r="F28" s="11">
        <f>SUM($C$27:F27)</f>
        <v>0</v>
      </c>
      <c r="G28" s="11">
        <f>SUM($C$27:G27)</f>
        <v>0</v>
      </c>
      <c r="H28" s="11">
        <f>SUM($C$27:H27)</f>
        <v>0</v>
      </c>
      <c r="I28" s="11">
        <f>SUM($C$27:I27)</f>
        <v>0</v>
      </c>
      <c r="J28" s="11">
        <f>SUM($C$27:J27)</f>
        <v>0</v>
      </c>
      <c r="K28" s="11">
        <f>SUM($C$27:K27)</f>
        <v>0</v>
      </c>
      <c r="L28" s="11">
        <f>SUM($C$27:L27)</f>
        <v>0</v>
      </c>
      <c r="M28" s="11">
        <f>SUM($C$27:M27)</f>
        <v>0</v>
      </c>
      <c r="N28" s="11">
        <f>SUM($C$27:N27)</f>
        <v>-2.3742699041177402</v>
      </c>
      <c r="O28" s="11">
        <f>SUM($C$27:O27)</f>
        <v>-4.6893998619197923</v>
      </c>
      <c r="P28" s="11">
        <f>SUM($C$27:P27)</f>
        <v>-6.9328572214021547</v>
      </c>
      <c r="Q28" s="11">
        <f>SUM($C$27:Q27)</f>
        <v>-9.689330315013752</v>
      </c>
      <c r="R28" s="11">
        <f>SUM($C$27:R27)</f>
        <v>-12.101412924047796</v>
      </c>
      <c r="S28" s="11">
        <f>SUM($C$27:S27)</f>
        <v>-14.198456090122502</v>
      </c>
      <c r="T28" s="11">
        <f>SUM($C$27:T27)</f>
        <v>-16.606184808252319</v>
      </c>
      <c r="U28" s="11">
        <f>SUM($C$27:U27)</f>
        <v>-20.005559175551376</v>
      </c>
      <c r="V28" s="11">
        <f>SUM($C$27:V27)</f>
        <v>-22.758911415327525</v>
      </c>
      <c r="W28" s="11">
        <f>SUM($C$27:W27)</f>
        <v>-22.84167745648249</v>
      </c>
      <c r="X28" s="11">
        <f>SUM($C$27:X27)</f>
        <v>-24.360710895039496</v>
      </c>
      <c r="Y28" s="11">
        <f>SUM($C$27:Y27)</f>
        <v>-26.381660193635188</v>
      </c>
      <c r="Z28" s="11">
        <f>SUM($C$27:Z27)</f>
        <v>-28.823674073248871</v>
      </c>
      <c r="AA28" s="11">
        <f>SUM($C$27:AA27)</f>
        <v>-30.682864372546597</v>
      </c>
      <c r="AB28" s="11">
        <f>SUM($C$27:AB27)</f>
        <v>-33.030299856419767</v>
      </c>
      <c r="AC28" s="11">
        <f>SUM($C$27:AC27)</f>
        <v>-35.161939682395897</v>
      </c>
      <c r="AD28" s="11">
        <f>SUM($C$27:AD27)</f>
        <v>-37.632561441503178</v>
      </c>
      <c r="AE28" s="11">
        <f>SUM($C$27:AE27)</f>
        <v>-39.969356004120797</v>
      </c>
      <c r="AF28" s="11">
        <f>SUM($C$27:AF27)</f>
        <v>-43.852473701248456</v>
      </c>
      <c r="AG28" s="7"/>
      <c r="AH28" s="7"/>
    </row>
    <row r="29" spans="2:34" x14ac:dyDescent="0.25">
      <c r="B29" s="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7"/>
      <c r="AH29" s="7"/>
    </row>
    <row r="30" spans="2:34" ht="18" x14ac:dyDescent="0.35">
      <c r="B30" s="73" t="s">
        <v>117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7"/>
      <c r="AH30" s="7"/>
    </row>
    <row r="31" spans="2:34" x14ac:dyDescent="0.25">
      <c r="B31" s="1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</row>
    <row r="32" spans="2:34" x14ac:dyDescent="0.25">
      <c r="B32" s="1" t="s">
        <v>99</v>
      </c>
      <c r="C32" s="11">
        <f>C30</f>
        <v>0</v>
      </c>
      <c r="D32" s="11">
        <f>D30</f>
        <v>0</v>
      </c>
      <c r="E32" s="11">
        <f t="shared" ref="E32:AF32" si="7">E30</f>
        <v>0</v>
      </c>
      <c r="F32" s="11">
        <f t="shared" si="7"/>
        <v>0</v>
      </c>
      <c r="G32" s="11">
        <f t="shared" si="7"/>
        <v>0</v>
      </c>
      <c r="H32" s="11">
        <f t="shared" si="7"/>
        <v>0</v>
      </c>
      <c r="I32" s="11">
        <f t="shared" si="7"/>
        <v>0</v>
      </c>
      <c r="J32" s="11">
        <f t="shared" si="7"/>
        <v>0</v>
      </c>
      <c r="K32" s="11">
        <f t="shared" si="7"/>
        <v>0</v>
      </c>
      <c r="L32" s="11">
        <f t="shared" si="7"/>
        <v>0</v>
      </c>
      <c r="M32" s="11">
        <f t="shared" si="7"/>
        <v>0</v>
      </c>
      <c r="N32" s="11">
        <f t="shared" si="7"/>
        <v>0</v>
      </c>
      <c r="O32" s="11">
        <f t="shared" si="7"/>
        <v>0</v>
      </c>
      <c r="P32" s="11">
        <f t="shared" si="7"/>
        <v>0</v>
      </c>
      <c r="Q32" s="11">
        <f t="shared" si="7"/>
        <v>0</v>
      </c>
      <c r="R32" s="11">
        <f t="shared" si="7"/>
        <v>0</v>
      </c>
      <c r="S32" s="11">
        <f t="shared" si="7"/>
        <v>0</v>
      </c>
      <c r="T32" s="11">
        <f t="shared" si="7"/>
        <v>0</v>
      </c>
      <c r="U32" s="11">
        <f t="shared" si="7"/>
        <v>0</v>
      </c>
      <c r="V32" s="11">
        <f t="shared" si="7"/>
        <v>0</v>
      </c>
      <c r="W32" s="11">
        <f t="shared" si="7"/>
        <v>0</v>
      </c>
      <c r="X32" s="11">
        <f t="shared" si="7"/>
        <v>0</v>
      </c>
      <c r="Y32" s="11">
        <f t="shared" si="7"/>
        <v>0</v>
      </c>
      <c r="Z32" s="11">
        <f t="shared" si="7"/>
        <v>0</v>
      </c>
      <c r="AA32" s="11">
        <f t="shared" si="7"/>
        <v>0</v>
      </c>
      <c r="AB32" s="11">
        <f t="shared" si="7"/>
        <v>0</v>
      </c>
      <c r="AC32" s="11">
        <f t="shared" si="7"/>
        <v>0</v>
      </c>
      <c r="AD32" s="11">
        <f t="shared" si="7"/>
        <v>0</v>
      </c>
      <c r="AE32" s="11">
        <f t="shared" si="7"/>
        <v>0</v>
      </c>
      <c r="AF32" s="11">
        <f t="shared" si="7"/>
        <v>0</v>
      </c>
      <c r="AG32" s="7"/>
      <c r="AH32" s="7"/>
    </row>
    <row r="33" spans="2:34" x14ac:dyDescent="0.25">
      <c r="B33" s="1" t="s">
        <v>100</v>
      </c>
      <c r="C33" s="58">
        <f>C32</f>
        <v>0</v>
      </c>
      <c r="D33" s="58">
        <f>D32/(1+$C$1)^(D$3-$C$3)</f>
        <v>0</v>
      </c>
      <c r="E33" s="58">
        <f t="shared" ref="E33:AF33" si="8">E32/(1+$C$1)^(E$3-$C$3)</f>
        <v>0</v>
      </c>
      <c r="F33" s="58">
        <f t="shared" si="8"/>
        <v>0</v>
      </c>
      <c r="G33" s="58">
        <f t="shared" si="8"/>
        <v>0</v>
      </c>
      <c r="H33" s="58">
        <f t="shared" si="8"/>
        <v>0</v>
      </c>
      <c r="I33" s="58">
        <f t="shared" si="8"/>
        <v>0</v>
      </c>
      <c r="J33" s="58">
        <f t="shared" si="8"/>
        <v>0</v>
      </c>
      <c r="K33" s="58">
        <f t="shared" si="8"/>
        <v>0</v>
      </c>
      <c r="L33" s="58">
        <f t="shared" si="8"/>
        <v>0</v>
      </c>
      <c r="M33" s="58">
        <f t="shared" si="8"/>
        <v>0</v>
      </c>
      <c r="N33" s="58">
        <f t="shared" si="8"/>
        <v>0</v>
      </c>
      <c r="O33" s="58">
        <f t="shared" si="8"/>
        <v>0</v>
      </c>
      <c r="P33" s="58">
        <f t="shared" si="8"/>
        <v>0</v>
      </c>
      <c r="Q33" s="58">
        <f t="shared" si="8"/>
        <v>0</v>
      </c>
      <c r="R33" s="58">
        <f t="shared" si="8"/>
        <v>0</v>
      </c>
      <c r="S33" s="58">
        <f t="shared" si="8"/>
        <v>0</v>
      </c>
      <c r="T33" s="58">
        <f t="shared" si="8"/>
        <v>0</v>
      </c>
      <c r="U33" s="58">
        <f t="shared" si="8"/>
        <v>0</v>
      </c>
      <c r="V33" s="58">
        <f t="shared" si="8"/>
        <v>0</v>
      </c>
      <c r="W33" s="58">
        <f t="shared" si="8"/>
        <v>0</v>
      </c>
      <c r="X33" s="58">
        <f t="shared" si="8"/>
        <v>0</v>
      </c>
      <c r="Y33" s="58">
        <f t="shared" si="8"/>
        <v>0</v>
      </c>
      <c r="Z33" s="58">
        <f t="shared" si="8"/>
        <v>0</v>
      </c>
      <c r="AA33" s="58">
        <f t="shared" si="8"/>
        <v>0</v>
      </c>
      <c r="AB33" s="58">
        <f t="shared" si="8"/>
        <v>0</v>
      </c>
      <c r="AC33" s="58">
        <f t="shared" si="8"/>
        <v>0</v>
      </c>
      <c r="AD33" s="58">
        <f t="shared" si="8"/>
        <v>0</v>
      </c>
      <c r="AE33" s="58">
        <f t="shared" si="8"/>
        <v>0</v>
      </c>
      <c r="AF33" s="58">
        <f t="shared" si="8"/>
        <v>0</v>
      </c>
      <c r="AG33" s="7"/>
      <c r="AH33" s="7"/>
    </row>
    <row r="34" spans="2:34" ht="18" x14ac:dyDescent="0.35">
      <c r="B34" s="1" t="s">
        <v>118</v>
      </c>
      <c r="C34" s="11">
        <f>SUM($C$33:C33)</f>
        <v>0</v>
      </c>
      <c r="D34" s="11">
        <f>SUM($C$33:D33)</f>
        <v>0</v>
      </c>
      <c r="E34" s="11">
        <f>SUM($C$33:E33)</f>
        <v>0</v>
      </c>
      <c r="F34" s="11">
        <f>SUM($C$33:F33)</f>
        <v>0</v>
      </c>
      <c r="G34" s="11">
        <f>SUM($C$33:G33)</f>
        <v>0</v>
      </c>
      <c r="H34" s="11">
        <f>SUM($C$33:H33)</f>
        <v>0</v>
      </c>
      <c r="I34" s="11">
        <f>SUM($C$33:I33)</f>
        <v>0</v>
      </c>
      <c r="J34" s="11">
        <f>SUM($C$33:J33)</f>
        <v>0</v>
      </c>
      <c r="K34" s="11">
        <f>SUM($C$33:K33)</f>
        <v>0</v>
      </c>
      <c r="L34" s="11">
        <f>SUM($C$33:L33)</f>
        <v>0</v>
      </c>
      <c r="M34" s="11">
        <f>SUM($C$33:M33)</f>
        <v>0</v>
      </c>
      <c r="N34" s="11">
        <f>SUM($C$33:N33)</f>
        <v>0</v>
      </c>
      <c r="O34" s="11">
        <f>SUM($C$33:O33)</f>
        <v>0</v>
      </c>
      <c r="P34" s="11">
        <f>SUM($C$33:P33)</f>
        <v>0</v>
      </c>
      <c r="Q34" s="11">
        <f>SUM($C$33:Q33)</f>
        <v>0</v>
      </c>
      <c r="R34" s="11">
        <f>SUM($C$33:R33)</f>
        <v>0</v>
      </c>
      <c r="S34" s="11">
        <f>SUM($C$33:S33)</f>
        <v>0</v>
      </c>
      <c r="T34" s="11">
        <f>SUM($C$33:T33)</f>
        <v>0</v>
      </c>
      <c r="U34" s="11">
        <f>SUM($C$33:U33)</f>
        <v>0</v>
      </c>
      <c r="V34" s="11">
        <f>SUM($C$33:V33)</f>
        <v>0</v>
      </c>
      <c r="W34" s="11">
        <f>SUM($C$33:W33)</f>
        <v>0</v>
      </c>
      <c r="X34" s="11">
        <f>SUM($C$33:X33)</f>
        <v>0</v>
      </c>
      <c r="Y34" s="11">
        <f>SUM($C$33:Y33)</f>
        <v>0</v>
      </c>
      <c r="Z34" s="11">
        <f>SUM($C$33:Z33)</f>
        <v>0</v>
      </c>
      <c r="AA34" s="11">
        <f>SUM($C$33:AA33)</f>
        <v>0</v>
      </c>
      <c r="AB34" s="11">
        <f>SUM($C$33:AB33)</f>
        <v>0</v>
      </c>
      <c r="AC34" s="11">
        <f>SUM($C$33:AC33)</f>
        <v>0</v>
      </c>
      <c r="AD34" s="11">
        <f>SUM($C$33:AD33)</f>
        <v>0</v>
      </c>
      <c r="AE34" s="11">
        <f>SUM($C$33:AE33)</f>
        <v>0</v>
      </c>
      <c r="AF34" s="11">
        <f>SUM($C$33:AF33)</f>
        <v>0</v>
      </c>
      <c r="AG34" s="7"/>
      <c r="AH34" s="7"/>
    </row>
    <row r="35" spans="2:34" x14ac:dyDescent="0.25">
      <c r="B35" s="8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7"/>
      <c r="AH35" s="7"/>
    </row>
    <row r="36" spans="2:34" x14ac:dyDescent="0.25">
      <c r="B36" s="8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7"/>
      <c r="AH36" s="7"/>
    </row>
    <row r="37" spans="2:34" x14ac:dyDescent="0.25">
      <c r="C37" s="6"/>
      <c r="F37" s="6"/>
      <c r="G37" s="6"/>
      <c r="H37" s="6"/>
      <c r="I37" s="6"/>
      <c r="J37" s="6"/>
    </row>
    <row r="38" spans="2:34" ht="45" x14ac:dyDescent="0.25">
      <c r="B38" s="74" t="s">
        <v>122</v>
      </c>
      <c r="C38" s="60" t="s">
        <v>101</v>
      </c>
      <c r="E38" s="1"/>
      <c r="F38" s="6"/>
      <c r="G38" s="6"/>
      <c r="H38" s="6"/>
      <c r="I38" s="6"/>
      <c r="J38" s="6"/>
    </row>
    <row r="39" spans="2:34" x14ac:dyDescent="0.25">
      <c r="B39" s="61" t="s">
        <v>28</v>
      </c>
      <c r="C39" s="68">
        <f>NPV($C$1,D4:AH4)+C4</f>
        <v>-129.45368209754878</v>
      </c>
      <c r="E39" s="1"/>
      <c r="F39" s="6"/>
      <c r="G39" s="6"/>
      <c r="H39" s="6"/>
    </row>
    <row r="40" spans="2:34" x14ac:dyDescent="0.25">
      <c r="B40" s="61" t="s">
        <v>7</v>
      </c>
      <c r="C40" s="69">
        <f>NPV($C$1,D5:AH5)+C5</f>
        <v>164.29534730779071</v>
      </c>
      <c r="E40" s="8"/>
      <c r="F40" s="11"/>
      <c r="G40" s="11"/>
      <c r="H40" s="11"/>
    </row>
    <row r="41" spans="2:34" x14ac:dyDescent="0.25">
      <c r="B41" s="61" t="s">
        <v>5</v>
      </c>
      <c r="C41" s="68">
        <f t="shared" ref="C41:C46" si="9">NPV($C$1,D6:AF6)+C6</f>
        <v>26.544827612000386</v>
      </c>
      <c r="E41" s="8"/>
      <c r="F41" s="11"/>
      <c r="G41" s="11"/>
      <c r="H41" s="11"/>
    </row>
    <row r="42" spans="2:34" x14ac:dyDescent="0.25">
      <c r="B42" s="61" t="s">
        <v>29</v>
      </c>
      <c r="C42" s="69">
        <f t="shared" si="9"/>
        <v>-10.292478896327445</v>
      </c>
      <c r="E42" s="8"/>
      <c r="F42" s="11"/>
      <c r="G42" s="11"/>
      <c r="H42" s="11"/>
    </row>
    <row r="43" spans="2:34" x14ac:dyDescent="0.25">
      <c r="B43" s="61" t="s">
        <v>30</v>
      </c>
      <c r="C43" s="68">
        <f t="shared" si="9"/>
        <v>-5.0173490333486193</v>
      </c>
      <c r="E43" s="8"/>
      <c r="F43" s="11"/>
      <c r="G43" s="11"/>
      <c r="H43" s="11"/>
    </row>
    <row r="44" spans="2:34" x14ac:dyDescent="0.25">
      <c r="B44" s="61" t="s">
        <v>8</v>
      </c>
      <c r="C44" s="69">
        <f t="shared" si="9"/>
        <v>15.26570865537216</v>
      </c>
      <c r="E44" s="8"/>
      <c r="F44" s="11"/>
      <c r="G44" s="11"/>
      <c r="H44" s="11"/>
    </row>
    <row r="45" spans="2:34" x14ac:dyDescent="0.25">
      <c r="B45" s="61" t="s">
        <v>3</v>
      </c>
      <c r="C45" s="68">
        <f t="shared" si="9"/>
        <v>-145.71423963331401</v>
      </c>
      <c r="E45" s="8"/>
      <c r="F45" s="11"/>
      <c r="G45" s="11"/>
      <c r="H45" s="11"/>
    </row>
    <row r="46" spans="2:34" x14ac:dyDescent="0.25">
      <c r="B46" s="61" t="s">
        <v>4</v>
      </c>
      <c r="C46" s="69">
        <f t="shared" si="9"/>
        <v>0</v>
      </c>
      <c r="E46" s="8"/>
      <c r="F46" s="11"/>
      <c r="G46" s="11"/>
      <c r="H46" s="11"/>
    </row>
    <row r="47" spans="2:34" ht="18" x14ac:dyDescent="0.35">
      <c r="B47" s="63" t="s">
        <v>107</v>
      </c>
      <c r="C47" s="70">
        <f>SUM(C39:C46)</f>
        <v>-84.371866085375586</v>
      </c>
      <c r="E47" s="8"/>
      <c r="F47" s="11"/>
      <c r="G47" s="11"/>
      <c r="H47" s="11"/>
    </row>
    <row r="48" spans="2:34" x14ac:dyDescent="0.25">
      <c r="B48" s="62"/>
      <c r="C48" s="69"/>
      <c r="E48" s="8"/>
      <c r="F48" s="10"/>
      <c r="G48" s="10"/>
      <c r="H48" s="10"/>
    </row>
    <row r="49" spans="2:5" x14ac:dyDescent="0.25">
      <c r="B49" s="64" t="s">
        <v>31</v>
      </c>
      <c r="C49" s="69"/>
      <c r="E49" s="1"/>
    </row>
    <row r="50" spans="2:5" ht="18" x14ac:dyDescent="0.35">
      <c r="B50" s="64" t="s">
        <v>103</v>
      </c>
      <c r="C50" s="69">
        <f>NPV($C$1,D17:AF17)+C17</f>
        <v>-11.938781895130983</v>
      </c>
      <c r="E50" s="1"/>
    </row>
    <row r="51" spans="2:5" ht="18" x14ac:dyDescent="0.35">
      <c r="B51" s="64" t="s">
        <v>104</v>
      </c>
      <c r="C51" s="69">
        <f>NPV($C$1,D24:AF24)+C24</f>
        <v>-43.852473701248464</v>
      </c>
      <c r="E51" s="1"/>
    </row>
    <row r="52" spans="2:5" ht="18" x14ac:dyDescent="0.35">
      <c r="B52" s="64" t="s">
        <v>105</v>
      </c>
      <c r="C52" s="69">
        <f>NPV($C$1,D30:AF30)+C30</f>
        <v>0</v>
      </c>
    </row>
    <row r="53" spans="2:5" ht="18" x14ac:dyDescent="0.35">
      <c r="B53" s="64" t="s">
        <v>106</v>
      </c>
      <c r="C53" s="69">
        <f>NPV($C$1,C18:AF18)</f>
        <v>-0.99908330551328961</v>
      </c>
    </row>
    <row r="54" spans="2:5" x14ac:dyDescent="0.25">
      <c r="B54" s="61"/>
      <c r="C54" s="69"/>
    </row>
    <row r="55" spans="2:5" ht="18" x14ac:dyDescent="0.35">
      <c r="B55" s="65" t="s">
        <v>108</v>
      </c>
      <c r="C55" s="71">
        <f>C47+C50+C53</f>
        <v>-97.309731286019868</v>
      </c>
    </row>
    <row r="56" spans="2:5" ht="18" x14ac:dyDescent="0.35">
      <c r="B56" s="66" t="s">
        <v>109</v>
      </c>
      <c r="C56" s="69">
        <f>C47+C51+C53</f>
        <v>-129.22342309213735</v>
      </c>
    </row>
    <row r="57" spans="2:5" ht="18" x14ac:dyDescent="0.35">
      <c r="B57" s="67" t="s">
        <v>110</v>
      </c>
      <c r="C57" s="72">
        <f>C47+C52+C53</f>
        <v>-85.370949390888882</v>
      </c>
    </row>
  </sheetData>
  <pageMargins left="0.7" right="0.7" top="0.75" bottom="0.75" header="0.3" footer="0.3"/>
  <pageSetup orientation="portrait" horizontalDpi="90" verticalDpi="90" r:id="rId1"/>
  <ignoredErrors>
    <ignoredError sqref="C1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C155-816C-4423-AD69-90DE1E8BA754}">
  <sheetPr>
    <pageSetUpPr fitToPage="1"/>
  </sheetPr>
  <dimension ref="A3:V40"/>
  <sheetViews>
    <sheetView showGridLines="0" zoomScale="80" zoomScaleNormal="80" workbookViewId="0">
      <selection activeCell="K10" sqref="K10"/>
    </sheetView>
  </sheetViews>
  <sheetFormatPr defaultRowHeight="15" x14ac:dyDescent="0.25"/>
  <cols>
    <col min="2" max="2" width="13.42578125" customWidth="1"/>
    <col min="3" max="5" width="13" bestFit="1" customWidth="1"/>
    <col min="6" max="6" width="11.42578125" bestFit="1" customWidth="1"/>
    <col min="7" max="7" width="13.140625" bestFit="1" customWidth="1"/>
    <col min="8" max="8" width="12.7109375" bestFit="1" customWidth="1"/>
    <col min="9" max="9" width="16.7109375" bestFit="1" customWidth="1"/>
    <col min="10" max="10" width="12.140625" bestFit="1" customWidth="1"/>
    <col min="11" max="11" width="16.5703125" bestFit="1" customWidth="1"/>
    <col min="13" max="13" width="13.42578125" customWidth="1"/>
    <col min="14" max="16" width="13" bestFit="1" customWidth="1"/>
    <col min="17" max="17" width="11.42578125" bestFit="1" customWidth="1"/>
    <col min="18" max="18" width="13.140625" bestFit="1" customWidth="1"/>
    <col min="19" max="19" width="12.7109375" bestFit="1" customWidth="1"/>
    <col min="20" max="20" width="16.7109375" bestFit="1" customWidth="1"/>
    <col min="21" max="21" width="12.140625" bestFit="1" customWidth="1"/>
    <col min="22" max="22" width="16.5703125" bestFit="1" customWidth="1"/>
  </cols>
  <sheetData>
    <row r="3" spans="1:22" x14ac:dyDescent="0.25">
      <c r="A3" s="1" t="s">
        <v>20</v>
      </c>
      <c r="B3" s="1" t="s">
        <v>15</v>
      </c>
      <c r="M3" s="1" t="s">
        <v>16</v>
      </c>
    </row>
    <row r="4" spans="1:22" ht="43.5" customHeight="1" x14ac:dyDescent="0.25">
      <c r="B4" s="14" t="s">
        <v>9</v>
      </c>
      <c r="C4" s="14" t="s">
        <v>10</v>
      </c>
      <c r="D4" s="14" t="s">
        <v>138</v>
      </c>
      <c r="E4" s="14" t="s">
        <v>139</v>
      </c>
      <c r="F4" s="14" t="s">
        <v>11</v>
      </c>
      <c r="G4" s="14" t="s">
        <v>140</v>
      </c>
      <c r="H4" s="14" t="s">
        <v>12</v>
      </c>
      <c r="I4" s="14" t="s">
        <v>13</v>
      </c>
      <c r="J4" s="14" t="s">
        <v>132</v>
      </c>
      <c r="K4" s="14" t="s">
        <v>14</v>
      </c>
      <c r="M4" s="14" t="s">
        <v>9</v>
      </c>
      <c r="N4" s="14" t="s">
        <v>10</v>
      </c>
      <c r="O4" s="14" t="s">
        <v>138</v>
      </c>
      <c r="P4" s="14" t="s">
        <v>139</v>
      </c>
      <c r="Q4" s="14" t="s">
        <v>11</v>
      </c>
      <c r="R4" s="14" t="s">
        <v>140</v>
      </c>
      <c r="S4" s="14" t="s">
        <v>12</v>
      </c>
      <c r="T4" s="14" t="s">
        <v>13</v>
      </c>
      <c r="U4" s="14" t="s">
        <v>132</v>
      </c>
      <c r="V4" s="14" t="s">
        <v>14</v>
      </c>
    </row>
    <row r="5" spans="1:22" x14ac:dyDescent="0.25">
      <c r="B5" s="12">
        <v>2018</v>
      </c>
      <c r="C5" s="13">
        <v>4815.3999999999996</v>
      </c>
      <c r="D5" s="4">
        <v>121</v>
      </c>
      <c r="E5" s="4">
        <v>0</v>
      </c>
      <c r="F5" s="4">
        <v>0</v>
      </c>
      <c r="G5" s="4">
        <f>C5+D5-E5+F5</f>
        <v>4936.3999999999996</v>
      </c>
      <c r="H5" s="4">
        <v>3911.4970654331551</v>
      </c>
      <c r="I5" s="4">
        <f>G5-H5</f>
        <v>1024.9029345668446</v>
      </c>
      <c r="J5" s="4">
        <v>12.6076</v>
      </c>
      <c r="K5" s="4">
        <f>I5-J5</f>
        <v>1012.2953345668445</v>
      </c>
      <c r="M5" s="12">
        <v>2018</v>
      </c>
      <c r="N5" s="13">
        <v>5218.3999999999996</v>
      </c>
      <c r="O5" s="4">
        <v>121</v>
      </c>
      <c r="P5" s="4">
        <v>0</v>
      </c>
      <c r="Q5" s="4">
        <v>0</v>
      </c>
      <c r="R5" s="4">
        <f>N5+O5-P5+Q5</f>
        <v>5339.4</v>
      </c>
      <c r="S5" s="4">
        <v>4095.6764279595964</v>
      </c>
      <c r="T5" s="4">
        <f>R5-S5</f>
        <v>1243.7235720404033</v>
      </c>
      <c r="U5" s="4">
        <v>22.4</v>
      </c>
      <c r="V5" s="4">
        <f>T5-U5</f>
        <v>1221.3235720404032</v>
      </c>
    </row>
    <row r="6" spans="1:22" x14ac:dyDescent="0.25">
      <c r="B6" s="12">
        <f>B5+1</f>
        <v>2019</v>
      </c>
      <c r="C6" s="13">
        <v>4960.0960403028212</v>
      </c>
      <c r="D6" s="4">
        <v>0</v>
      </c>
      <c r="E6" s="4">
        <v>0</v>
      </c>
      <c r="F6" s="4">
        <v>0</v>
      </c>
      <c r="G6" s="4">
        <f t="shared" ref="G6:G35" si="0">C6+D6-E6+F6</f>
        <v>4960.0960403028212</v>
      </c>
      <c r="H6" s="4">
        <v>3966.0656414331552</v>
      </c>
      <c r="I6" s="4">
        <f t="shared" ref="I6:I35" si="1">G6-H6</f>
        <v>994.03039886966599</v>
      </c>
      <c r="J6" s="4">
        <v>82.495787466262826</v>
      </c>
      <c r="K6" s="4">
        <f t="shared" ref="K6:K35" si="2">I6-J6</f>
        <v>911.53461140340312</v>
      </c>
      <c r="M6" s="12">
        <f>M5+1</f>
        <v>2019</v>
      </c>
      <c r="N6" s="13">
        <v>5363.0960403028212</v>
      </c>
      <c r="O6" s="4">
        <v>0</v>
      </c>
      <c r="P6" s="4">
        <v>0</v>
      </c>
      <c r="Q6" s="4">
        <v>0</v>
      </c>
      <c r="R6" s="4">
        <f t="shared" ref="R6:R35" si="3">N6+O6-P6+Q6</f>
        <v>5363.0960403028212</v>
      </c>
      <c r="S6" s="4">
        <v>4163.0420173939392</v>
      </c>
      <c r="T6" s="4">
        <f t="shared" ref="T6:T35" si="4">R6-S6</f>
        <v>1200.054022908882</v>
      </c>
      <c r="U6" s="4">
        <v>167.09604030282156</v>
      </c>
      <c r="V6" s="4">
        <f t="shared" ref="V6:V35" si="5">T6-U6</f>
        <v>1032.9579826060603</v>
      </c>
    </row>
    <row r="7" spans="1:22" x14ac:dyDescent="0.25">
      <c r="B7" s="12">
        <f t="shared" ref="B7:B34" si="6">B6+1</f>
        <v>2020</v>
      </c>
      <c r="C7" s="13">
        <v>4960.0960403028212</v>
      </c>
      <c r="D7" s="4">
        <v>0</v>
      </c>
      <c r="E7" s="4">
        <v>0</v>
      </c>
      <c r="F7" s="4">
        <v>0</v>
      </c>
      <c r="G7" s="4">
        <f t="shared" si="0"/>
        <v>4960.0960403028212</v>
      </c>
      <c r="H7" s="4">
        <v>4017.6342174331548</v>
      </c>
      <c r="I7" s="4">
        <f t="shared" si="1"/>
        <v>942.46182286966632</v>
      </c>
      <c r="J7" s="4">
        <v>82.495787466262826</v>
      </c>
      <c r="K7" s="4">
        <f t="shared" si="2"/>
        <v>859.96603540340345</v>
      </c>
      <c r="M7" s="12">
        <f t="shared" ref="M7:M30" si="7">M6+1</f>
        <v>2020</v>
      </c>
      <c r="N7" s="13">
        <v>5363.0960403028212</v>
      </c>
      <c r="O7" s="4">
        <v>0</v>
      </c>
      <c r="P7" s="4">
        <v>0</v>
      </c>
      <c r="Q7" s="4">
        <v>0</v>
      </c>
      <c r="R7" s="4">
        <f t="shared" si="3"/>
        <v>5363.0960403028212</v>
      </c>
      <c r="S7" s="4">
        <v>4223.407606828283</v>
      </c>
      <c r="T7" s="4">
        <f t="shared" si="4"/>
        <v>1139.6884334745382</v>
      </c>
      <c r="U7" s="4">
        <v>167.09604030282156</v>
      </c>
      <c r="V7" s="4">
        <f t="shared" si="5"/>
        <v>972.59239317171659</v>
      </c>
    </row>
    <row r="8" spans="1:22" x14ac:dyDescent="0.25">
      <c r="B8" s="12">
        <f t="shared" si="6"/>
        <v>2021</v>
      </c>
      <c r="C8" s="13">
        <v>4960.0960403028212</v>
      </c>
      <c r="D8" s="4">
        <v>0</v>
      </c>
      <c r="E8" s="4">
        <v>0</v>
      </c>
      <c r="F8" s="4">
        <v>0</v>
      </c>
      <c r="G8" s="4">
        <f t="shared" si="0"/>
        <v>4960.0960403028212</v>
      </c>
      <c r="H8" s="4">
        <v>4070.2027934331554</v>
      </c>
      <c r="I8" s="4">
        <f t="shared" si="1"/>
        <v>889.89324686966575</v>
      </c>
      <c r="J8" s="4">
        <v>82.495787466262826</v>
      </c>
      <c r="K8" s="4">
        <f t="shared" si="2"/>
        <v>807.39745940340288</v>
      </c>
      <c r="M8" s="12">
        <f t="shared" si="7"/>
        <v>2021</v>
      </c>
      <c r="N8" s="13">
        <v>5363.0960403028212</v>
      </c>
      <c r="O8" s="4">
        <v>0</v>
      </c>
      <c r="P8" s="4">
        <v>0</v>
      </c>
      <c r="Q8" s="4">
        <v>0</v>
      </c>
      <c r="R8" s="4">
        <f t="shared" si="3"/>
        <v>5363.0960403028212</v>
      </c>
      <c r="S8" s="4">
        <v>4282.7731962626258</v>
      </c>
      <c r="T8" s="4">
        <f t="shared" si="4"/>
        <v>1080.3228440401954</v>
      </c>
      <c r="U8" s="4">
        <v>167.09604030282156</v>
      </c>
      <c r="V8" s="4">
        <f t="shared" si="5"/>
        <v>913.22680373737376</v>
      </c>
    </row>
    <row r="9" spans="1:22" x14ac:dyDescent="0.25">
      <c r="B9" s="12">
        <f t="shared" si="6"/>
        <v>2022</v>
      </c>
      <c r="C9" s="13">
        <v>5189.3960403028213</v>
      </c>
      <c r="D9" s="4">
        <v>0</v>
      </c>
      <c r="E9" s="4">
        <v>0</v>
      </c>
      <c r="F9" s="4">
        <v>0</v>
      </c>
      <c r="G9" s="4">
        <f t="shared" si="0"/>
        <v>5189.3960403028213</v>
      </c>
      <c r="H9" s="4">
        <v>4128.7713694331551</v>
      </c>
      <c r="I9" s="4">
        <f t="shared" si="1"/>
        <v>1060.6246708696663</v>
      </c>
      <c r="J9" s="4">
        <v>82.495787466262826</v>
      </c>
      <c r="K9" s="4">
        <f t="shared" si="2"/>
        <v>978.12888340340339</v>
      </c>
      <c r="M9" s="12">
        <f t="shared" si="7"/>
        <v>2022</v>
      </c>
      <c r="N9" s="13">
        <v>5363.0960403028212</v>
      </c>
      <c r="O9" s="4">
        <v>0</v>
      </c>
      <c r="P9" s="4">
        <v>0</v>
      </c>
      <c r="Q9" s="4">
        <v>0</v>
      </c>
      <c r="R9" s="4">
        <f t="shared" si="3"/>
        <v>5363.0960403028212</v>
      </c>
      <c r="S9" s="4">
        <v>4344.1387856969695</v>
      </c>
      <c r="T9" s="4">
        <f t="shared" si="4"/>
        <v>1018.9572546058516</v>
      </c>
      <c r="U9" s="4">
        <v>167.09604030282156</v>
      </c>
      <c r="V9" s="4">
        <f t="shared" si="5"/>
        <v>851.86121430303001</v>
      </c>
    </row>
    <row r="10" spans="1:22" x14ac:dyDescent="0.25">
      <c r="B10" s="12">
        <f t="shared" si="6"/>
        <v>2023</v>
      </c>
      <c r="C10" s="13">
        <v>5189.3960403028213</v>
      </c>
      <c r="D10" s="4">
        <v>0</v>
      </c>
      <c r="E10" s="4">
        <v>0</v>
      </c>
      <c r="F10" s="4">
        <v>0</v>
      </c>
      <c r="G10" s="4">
        <f t="shared" si="0"/>
        <v>5189.3960403028213</v>
      </c>
      <c r="H10" s="4">
        <v>4184.3399454331548</v>
      </c>
      <c r="I10" s="4">
        <f t="shared" si="1"/>
        <v>1005.0560948696666</v>
      </c>
      <c r="J10" s="4">
        <v>82.495787466262826</v>
      </c>
      <c r="K10" s="4">
        <f t="shared" si="2"/>
        <v>922.56030740340373</v>
      </c>
      <c r="M10" s="12">
        <f t="shared" si="7"/>
        <v>2023</v>
      </c>
      <c r="N10" s="13">
        <v>5607.796040302821</v>
      </c>
      <c r="O10" s="4">
        <v>0</v>
      </c>
      <c r="P10" s="4">
        <v>0</v>
      </c>
      <c r="Q10" s="4">
        <v>0</v>
      </c>
      <c r="R10" s="4">
        <f t="shared" si="3"/>
        <v>5607.796040302821</v>
      </c>
      <c r="S10" s="4">
        <v>4407.5043751313133</v>
      </c>
      <c r="T10" s="4">
        <f t="shared" si="4"/>
        <v>1200.2916651715077</v>
      </c>
      <c r="U10" s="4">
        <v>167.09604030282156</v>
      </c>
      <c r="V10" s="4">
        <f t="shared" si="5"/>
        <v>1033.1956248686861</v>
      </c>
    </row>
    <row r="11" spans="1:22" x14ac:dyDescent="0.25">
      <c r="B11" s="12">
        <f t="shared" si="6"/>
        <v>2024</v>
      </c>
      <c r="C11" s="13">
        <v>5189.3960403028213</v>
      </c>
      <c r="D11" s="4">
        <v>0</v>
      </c>
      <c r="E11" s="4">
        <v>0</v>
      </c>
      <c r="F11" s="4">
        <v>0</v>
      </c>
      <c r="G11" s="4">
        <f t="shared" si="0"/>
        <v>5189.3960403028213</v>
      </c>
      <c r="H11" s="4">
        <v>4240.9085214331553</v>
      </c>
      <c r="I11" s="4">
        <f t="shared" si="1"/>
        <v>948.48751886966602</v>
      </c>
      <c r="J11" s="4">
        <v>82.495787466262826</v>
      </c>
      <c r="K11" s="4">
        <f t="shared" si="2"/>
        <v>865.99173140340315</v>
      </c>
      <c r="M11" s="12">
        <f t="shared" si="7"/>
        <v>2024</v>
      </c>
      <c r="N11" s="13">
        <v>5607.796040302821</v>
      </c>
      <c r="O11" s="4">
        <v>0</v>
      </c>
      <c r="P11" s="4">
        <v>0</v>
      </c>
      <c r="Q11" s="4">
        <v>0</v>
      </c>
      <c r="R11" s="4">
        <f t="shared" si="3"/>
        <v>5607.796040302821</v>
      </c>
      <c r="S11" s="4">
        <v>4469.8699645656561</v>
      </c>
      <c r="T11" s="4">
        <f t="shared" si="4"/>
        <v>1137.9260757371649</v>
      </c>
      <c r="U11" s="4">
        <v>167.09604030282156</v>
      </c>
      <c r="V11" s="4">
        <f t="shared" si="5"/>
        <v>970.83003543434324</v>
      </c>
    </row>
    <row r="12" spans="1:22" x14ac:dyDescent="0.25">
      <c r="B12" s="12">
        <f t="shared" si="6"/>
        <v>2025</v>
      </c>
      <c r="C12" s="13">
        <v>5418.6960403028215</v>
      </c>
      <c r="D12" s="4">
        <v>0</v>
      </c>
      <c r="E12" s="4">
        <v>0</v>
      </c>
      <c r="F12" s="4">
        <v>0</v>
      </c>
      <c r="G12" s="4">
        <f t="shared" si="0"/>
        <v>5418.6960403028215</v>
      </c>
      <c r="H12" s="4">
        <v>4297.477097433155</v>
      </c>
      <c r="I12" s="4">
        <f t="shared" si="1"/>
        <v>1121.2189428696665</v>
      </c>
      <c r="J12" s="4">
        <v>82.495787466262826</v>
      </c>
      <c r="K12" s="4">
        <f t="shared" si="2"/>
        <v>1038.7231554034038</v>
      </c>
      <c r="M12" s="12">
        <f t="shared" si="7"/>
        <v>2025</v>
      </c>
      <c r="N12" s="13">
        <v>5607.796040302821</v>
      </c>
      <c r="O12" s="4">
        <v>0</v>
      </c>
      <c r="P12" s="4">
        <v>0</v>
      </c>
      <c r="Q12" s="4">
        <v>0</v>
      </c>
      <c r="R12" s="4">
        <f t="shared" si="3"/>
        <v>5607.796040302821</v>
      </c>
      <c r="S12" s="4">
        <v>4531.2355539999999</v>
      </c>
      <c r="T12" s="4">
        <f t="shared" si="4"/>
        <v>1076.5604863028211</v>
      </c>
      <c r="U12" s="4">
        <v>167.09604030282156</v>
      </c>
      <c r="V12" s="4">
        <f t="shared" si="5"/>
        <v>909.4644459999995</v>
      </c>
    </row>
    <row r="13" spans="1:22" x14ac:dyDescent="0.25">
      <c r="B13" s="12">
        <f t="shared" si="6"/>
        <v>2026</v>
      </c>
      <c r="C13" s="13">
        <v>5418.6960403028215</v>
      </c>
      <c r="D13" s="4">
        <v>0</v>
      </c>
      <c r="E13" s="4">
        <v>0</v>
      </c>
      <c r="F13" s="4">
        <v>0</v>
      </c>
      <c r="G13" s="4">
        <f t="shared" si="0"/>
        <v>5418.6960403028215</v>
      </c>
      <c r="H13" s="4">
        <v>4352.0456734331547</v>
      </c>
      <c r="I13" s="4">
        <f t="shared" si="1"/>
        <v>1066.6503668696669</v>
      </c>
      <c r="J13" s="4">
        <v>82.495787466262826</v>
      </c>
      <c r="K13" s="4">
        <f t="shared" si="2"/>
        <v>984.154579403404</v>
      </c>
      <c r="M13" s="12">
        <f t="shared" si="7"/>
        <v>2026</v>
      </c>
      <c r="N13" s="13">
        <v>5852.4960403028217</v>
      </c>
      <c r="O13" s="4">
        <v>0</v>
      </c>
      <c r="P13" s="4">
        <v>0</v>
      </c>
      <c r="Q13" s="4">
        <v>0</v>
      </c>
      <c r="R13" s="4">
        <f t="shared" si="3"/>
        <v>5852.4960403028217</v>
      </c>
      <c r="S13" s="4">
        <v>4593.6011434343436</v>
      </c>
      <c r="T13" s="4">
        <f t="shared" si="4"/>
        <v>1258.8948968684781</v>
      </c>
      <c r="U13" s="4">
        <v>167.09604030282156</v>
      </c>
      <c r="V13" s="4">
        <f t="shared" si="5"/>
        <v>1091.7988565656565</v>
      </c>
    </row>
    <row r="14" spans="1:22" x14ac:dyDescent="0.25">
      <c r="B14" s="12">
        <f t="shared" si="6"/>
        <v>2027</v>
      </c>
      <c r="C14" s="77">
        <v>5418.6960403028215</v>
      </c>
      <c r="D14" s="78">
        <v>0</v>
      </c>
      <c r="E14" s="78">
        <v>0</v>
      </c>
      <c r="F14" s="78">
        <v>0</v>
      </c>
      <c r="G14" s="78">
        <f t="shared" si="0"/>
        <v>5418.6960403028215</v>
      </c>
      <c r="H14" s="78">
        <v>4409.6142494331552</v>
      </c>
      <c r="I14" s="4">
        <f t="shared" si="1"/>
        <v>1009.0817908696663</v>
      </c>
      <c r="J14" s="78">
        <v>82.495787466262826</v>
      </c>
      <c r="K14" s="4">
        <f t="shared" si="2"/>
        <v>926.58600340340342</v>
      </c>
      <c r="M14" s="12">
        <f t="shared" si="7"/>
        <v>2027</v>
      </c>
      <c r="N14" s="77">
        <v>5852.4960403028217</v>
      </c>
      <c r="O14" s="78">
        <v>0</v>
      </c>
      <c r="P14" s="78">
        <v>0</v>
      </c>
      <c r="Q14" s="78">
        <v>0</v>
      </c>
      <c r="R14" s="78">
        <f t="shared" si="3"/>
        <v>5852.4960403028217</v>
      </c>
      <c r="S14" s="78">
        <v>4655.9667328686864</v>
      </c>
      <c r="T14" s="4">
        <f t="shared" si="4"/>
        <v>1196.5293074341353</v>
      </c>
      <c r="U14" s="78">
        <v>167.09604030282156</v>
      </c>
      <c r="V14" s="4">
        <f t="shared" si="5"/>
        <v>1029.4332671313136</v>
      </c>
    </row>
    <row r="15" spans="1:22" x14ac:dyDescent="0.25">
      <c r="B15" s="12">
        <f t="shared" si="6"/>
        <v>2028</v>
      </c>
      <c r="C15" s="77">
        <v>5647.9960403028217</v>
      </c>
      <c r="D15" s="78">
        <v>0</v>
      </c>
      <c r="E15" s="78">
        <v>0</v>
      </c>
      <c r="F15" s="78">
        <v>0</v>
      </c>
      <c r="G15" s="78">
        <f t="shared" si="0"/>
        <v>5647.9960403028217</v>
      </c>
      <c r="H15" s="78">
        <v>4467.1828254331549</v>
      </c>
      <c r="I15" s="4">
        <f t="shared" si="1"/>
        <v>1180.8132148696668</v>
      </c>
      <c r="J15" s="78">
        <v>82.495787466262826</v>
      </c>
      <c r="K15" s="4">
        <f t="shared" si="2"/>
        <v>1098.3174274034041</v>
      </c>
      <c r="M15" s="12">
        <f t="shared" si="7"/>
        <v>2028</v>
      </c>
      <c r="N15" s="77">
        <v>5852.4960403028217</v>
      </c>
      <c r="O15" s="78">
        <v>0</v>
      </c>
      <c r="P15" s="78">
        <v>0</v>
      </c>
      <c r="Q15" s="78">
        <v>0</v>
      </c>
      <c r="R15" s="78">
        <f t="shared" si="3"/>
        <v>5852.4960403028217</v>
      </c>
      <c r="S15" s="78">
        <v>4718.3323223030302</v>
      </c>
      <c r="T15" s="4">
        <f t="shared" si="4"/>
        <v>1134.1637179997915</v>
      </c>
      <c r="U15" s="78">
        <v>167.09604030282156</v>
      </c>
      <c r="V15" s="4">
        <f t="shared" si="5"/>
        <v>967.06767769696989</v>
      </c>
    </row>
    <row r="16" spans="1:22" x14ac:dyDescent="0.25">
      <c r="B16" s="12">
        <f t="shared" si="6"/>
        <v>2029</v>
      </c>
      <c r="C16" s="77">
        <v>5647.9960403028217</v>
      </c>
      <c r="D16" s="78">
        <v>0</v>
      </c>
      <c r="E16" s="78">
        <v>0</v>
      </c>
      <c r="F16" s="78">
        <v>0</v>
      </c>
      <c r="G16" s="78">
        <f t="shared" si="0"/>
        <v>5647.9960403028217</v>
      </c>
      <c r="H16" s="78">
        <v>4524.7514014331555</v>
      </c>
      <c r="I16" s="4">
        <f t="shared" si="1"/>
        <v>1123.2446388696662</v>
      </c>
      <c r="J16" s="78">
        <v>82.495787466262826</v>
      </c>
      <c r="K16" s="4">
        <f t="shared" si="2"/>
        <v>1040.7488514034035</v>
      </c>
      <c r="M16" s="12">
        <f t="shared" si="7"/>
        <v>2029</v>
      </c>
      <c r="N16" s="77">
        <v>6097.1960403028215</v>
      </c>
      <c r="O16" s="78">
        <v>0</v>
      </c>
      <c r="P16" s="78">
        <v>0</v>
      </c>
      <c r="Q16" s="78">
        <v>0</v>
      </c>
      <c r="R16" s="78">
        <f t="shared" si="3"/>
        <v>6097.1960403028215</v>
      </c>
      <c r="S16" s="78">
        <v>4780.6979117373739</v>
      </c>
      <c r="T16" s="4">
        <f t="shared" si="4"/>
        <v>1316.4981285654476</v>
      </c>
      <c r="U16" s="78">
        <v>167.09604030282156</v>
      </c>
      <c r="V16" s="4">
        <f t="shared" si="5"/>
        <v>1149.402088262626</v>
      </c>
    </row>
    <row r="17" spans="2:22" x14ac:dyDescent="0.25">
      <c r="B17" s="12">
        <f t="shared" si="6"/>
        <v>2030</v>
      </c>
      <c r="C17" s="77">
        <v>5647.9960403028217</v>
      </c>
      <c r="D17" s="78">
        <v>0</v>
      </c>
      <c r="E17" s="78">
        <v>0</v>
      </c>
      <c r="F17" s="78">
        <v>0</v>
      </c>
      <c r="G17" s="78">
        <f t="shared" si="0"/>
        <v>5647.9960403028217</v>
      </c>
      <c r="H17" s="78">
        <v>4576.3199774331551</v>
      </c>
      <c r="I17" s="4">
        <f t="shared" si="1"/>
        <v>1071.6760628696666</v>
      </c>
      <c r="J17" s="78">
        <v>82.495787466262826</v>
      </c>
      <c r="K17" s="4">
        <f t="shared" si="2"/>
        <v>989.1802754034037</v>
      </c>
      <c r="M17" s="12">
        <f t="shared" si="7"/>
        <v>2030</v>
      </c>
      <c r="N17" s="77">
        <v>6097.1960403028215</v>
      </c>
      <c r="O17" s="78">
        <v>0</v>
      </c>
      <c r="P17" s="78">
        <v>0</v>
      </c>
      <c r="Q17" s="78">
        <v>0</v>
      </c>
      <c r="R17" s="78">
        <f t="shared" si="3"/>
        <v>6097.1960403028215</v>
      </c>
      <c r="S17" s="78">
        <v>4842.0635011717168</v>
      </c>
      <c r="T17" s="4">
        <f t="shared" si="4"/>
        <v>1255.1325391311047</v>
      </c>
      <c r="U17" s="78">
        <v>167.09604030282156</v>
      </c>
      <c r="V17" s="4">
        <f t="shared" si="5"/>
        <v>1088.0364988282831</v>
      </c>
    </row>
    <row r="18" spans="2:22" x14ac:dyDescent="0.25">
      <c r="B18" s="12">
        <f t="shared" si="6"/>
        <v>2031</v>
      </c>
      <c r="C18" s="77">
        <v>5647.9960403028217</v>
      </c>
      <c r="D18" s="78">
        <v>0</v>
      </c>
      <c r="E18" s="78">
        <v>0</v>
      </c>
      <c r="F18" s="78">
        <v>0</v>
      </c>
      <c r="G18" s="78">
        <f t="shared" si="0"/>
        <v>5647.9960403028217</v>
      </c>
      <c r="H18" s="78">
        <v>4625.8885534331548</v>
      </c>
      <c r="I18" s="4">
        <f t="shared" si="1"/>
        <v>1022.1074868696669</v>
      </c>
      <c r="J18" s="78">
        <v>82.495787466262826</v>
      </c>
      <c r="K18" s="4">
        <f t="shared" si="2"/>
        <v>939.61169940340403</v>
      </c>
      <c r="M18" s="12">
        <f t="shared" si="7"/>
        <v>2031</v>
      </c>
      <c r="N18" s="77">
        <v>6097.1960403028215</v>
      </c>
      <c r="O18" s="78">
        <v>0</v>
      </c>
      <c r="P18" s="78">
        <v>0</v>
      </c>
      <c r="Q18" s="78">
        <v>0</v>
      </c>
      <c r="R18" s="78">
        <f t="shared" si="3"/>
        <v>6097.1960403028215</v>
      </c>
      <c r="S18" s="78">
        <v>4896.4290906060605</v>
      </c>
      <c r="T18" s="4">
        <f t="shared" si="4"/>
        <v>1200.766949696761</v>
      </c>
      <c r="U18" s="78">
        <v>167.09604030282156</v>
      </c>
      <c r="V18" s="4">
        <f t="shared" si="5"/>
        <v>1033.6709093939394</v>
      </c>
    </row>
    <row r="19" spans="2:22" x14ac:dyDescent="0.25">
      <c r="B19" s="12">
        <f t="shared" si="6"/>
        <v>2032</v>
      </c>
      <c r="C19" s="77">
        <v>5877.296040302821</v>
      </c>
      <c r="D19" s="78">
        <v>0</v>
      </c>
      <c r="E19" s="78">
        <v>0</v>
      </c>
      <c r="F19" s="78">
        <v>0</v>
      </c>
      <c r="G19" s="78">
        <f t="shared" si="0"/>
        <v>5877.296040302821</v>
      </c>
      <c r="H19" s="78">
        <v>4675.4571294331554</v>
      </c>
      <c r="I19" s="4">
        <f t="shared" si="1"/>
        <v>1201.8389108696656</v>
      </c>
      <c r="J19" s="78">
        <v>82.495787466262826</v>
      </c>
      <c r="K19" s="4">
        <f t="shared" si="2"/>
        <v>1119.3431234034028</v>
      </c>
      <c r="M19" s="12">
        <f t="shared" si="7"/>
        <v>2032</v>
      </c>
      <c r="N19" s="77">
        <v>6097.1960403028215</v>
      </c>
      <c r="O19" s="78">
        <v>0</v>
      </c>
      <c r="P19" s="78">
        <v>0</v>
      </c>
      <c r="Q19" s="78">
        <v>0</v>
      </c>
      <c r="R19" s="78">
        <f t="shared" si="3"/>
        <v>6097.1960403028215</v>
      </c>
      <c r="S19" s="78">
        <v>4949.7946800404043</v>
      </c>
      <c r="T19" s="4">
        <f t="shared" si="4"/>
        <v>1147.4013602624173</v>
      </c>
      <c r="U19" s="78">
        <v>167.09604030282156</v>
      </c>
      <c r="V19" s="4">
        <f t="shared" si="5"/>
        <v>980.30531995959564</v>
      </c>
    </row>
    <row r="20" spans="2:22" x14ac:dyDescent="0.25">
      <c r="B20" s="12">
        <f t="shared" si="6"/>
        <v>2033</v>
      </c>
      <c r="C20" s="77">
        <v>5877.296040302821</v>
      </c>
      <c r="D20" s="78">
        <v>0</v>
      </c>
      <c r="E20" s="78">
        <v>0</v>
      </c>
      <c r="F20" s="78">
        <v>0</v>
      </c>
      <c r="G20" s="78">
        <f t="shared" si="0"/>
        <v>5877.296040302821</v>
      </c>
      <c r="H20" s="78">
        <v>4726.0257054331551</v>
      </c>
      <c r="I20" s="4">
        <f t="shared" si="1"/>
        <v>1151.2703348696659</v>
      </c>
      <c r="J20" s="78">
        <v>82.495787466262826</v>
      </c>
      <c r="K20" s="4">
        <f t="shared" si="2"/>
        <v>1068.7745474034032</v>
      </c>
      <c r="M20" s="12">
        <f t="shared" si="7"/>
        <v>2033</v>
      </c>
      <c r="N20" s="77">
        <v>6341.8960403028213</v>
      </c>
      <c r="O20" s="78">
        <v>0</v>
      </c>
      <c r="P20" s="78">
        <v>0</v>
      </c>
      <c r="Q20" s="78">
        <v>0</v>
      </c>
      <c r="R20" s="78">
        <f t="shared" si="3"/>
        <v>6341.8960403028213</v>
      </c>
      <c r="S20" s="78">
        <v>5004.1602694747471</v>
      </c>
      <c r="T20" s="4">
        <f t="shared" si="4"/>
        <v>1337.7357708280742</v>
      </c>
      <c r="U20" s="78">
        <v>167.09604030282156</v>
      </c>
      <c r="V20" s="4">
        <f t="shared" si="5"/>
        <v>1170.6397305252526</v>
      </c>
    </row>
    <row r="21" spans="2:22" x14ac:dyDescent="0.25">
      <c r="B21" s="12">
        <f t="shared" si="6"/>
        <v>2034</v>
      </c>
      <c r="C21" s="77">
        <v>5877.296040302821</v>
      </c>
      <c r="D21" s="78">
        <v>0</v>
      </c>
      <c r="E21" s="78">
        <v>0</v>
      </c>
      <c r="F21" s="78">
        <v>0</v>
      </c>
      <c r="G21" s="78">
        <f t="shared" si="0"/>
        <v>5877.296040302821</v>
      </c>
      <c r="H21" s="78">
        <v>4777.5942814331547</v>
      </c>
      <c r="I21" s="4">
        <f t="shared" si="1"/>
        <v>1099.7017588696663</v>
      </c>
      <c r="J21" s="78">
        <v>82.495787466262826</v>
      </c>
      <c r="K21" s="4">
        <f t="shared" si="2"/>
        <v>1017.2059714034034</v>
      </c>
      <c r="M21" s="12">
        <f t="shared" si="7"/>
        <v>2034</v>
      </c>
      <c r="N21" s="77">
        <v>6341.8960403028213</v>
      </c>
      <c r="O21" s="78">
        <v>0</v>
      </c>
      <c r="P21" s="78">
        <v>0</v>
      </c>
      <c r="Q21" s="78">
        <v>0</v>
      </c>
      <c r="R21" s="78">
        <f t="shared" si="3"/>
        <v>6341.8960403028213</v>
      </c>
      <c r="S21" s="78">
        <v>5058.5258589090909</v>
      </c>
      <c r="T21" s="4">
        <f t="shared" si="4"/>
        <v>1283.3701813937305</v>
      </c>
      <c r="U21" s="78">
        <v>167.09604030282156</v>
      </c>
      <c r="V21" s="4">
        <f t="shared" si="5"/>
        <v>1116.2741410909089</v>
      </c>
    </row>
    <row r="22" spans="2:22" x14ac:dyDescent="0.25">
      <c r="B22" s="12">
        <f t="shared" si="6"/>
        <v>2035</v>
      </c>
      <c r="C22" s="77">
        <v>5877.296040302821</v>
      </c>
      <c r="D22" s="78">
        <v>0</v>
      </c>
      <c r="E22" s="78">
        <v>0</v>
      </c>
      <c r="F22" s="78">
        <v>0</v>
      </c>
      <c r="G22" s="78">
        <f t="shared" si="0"/>
        <v>5877.296040302821</v>
      </c>
      <c r="H22" s="78">
        <v>4830.1628574331553</v>
      </c>
      <c r="I22" s="4">
        <f t="shared" si="1"/>
        <v>1047.1331828696657</v>
      </c>
      <c r="J22" s="78">
        <v>82.495787466262826</v>
      </c>
      <c r="K22" s="4">
        <f t="shared" si="2"/>
        <v>964.63739540340282</v>
      </c>
      <c r="M22" s="12">
        <f t="shared" si="7"/>
        <v>2035</v>
      </c>
      <c r="N22" s="77">
        <v>6341.8960403028213</v>
      </c>
      <c r="O22" s="78">
        <v>0</v>
      </c>
      <c r="P22" s="78">
        <v>0</v>
      </c>
      <c r="Q22" s="78">
        <v>0</v>
      </c>
      <c r="R22" s="78">
        <f t="shared" si="3"/>
        <v>6341.8960403028213</v>
      </c>
      <c r="S22" s="78">
        <v>5115.8914483434346</v>
      </c>
      <c r="T22" s="4">
        <f t="shared" si="4"/>
        <v>1226.0045919593867</v>
      </c>
      <c r="U22" s="78">
        <v>167.09604030282156</v>
      </c>
      <c r="V22" s="4">
        <f t="shared" si="5"/>
        <v>1058.9085516565651</v>
      </c>
    </row>
    <row r="23" spans="2:22" x14ac:dyDescent="0.25">
      <c r="B23" s="12">
        <f t="shared" si="6"/>
        <v>2036</v>
      </c>
      <c r="C23" s="77">
        <v>5970.9990403028214</v>
      </c>
      <c r="D23" s="78">
        <v>0</v>
      </c>
      <c r="E23" s="78">
        <v>0</v>
      </c>
      <c r="F23" s="78">
        <v>0</v>
      </c>
      <c r="G23" s="78">
        <f t="shared" si="0"/>
        <v>5970.9990403028214</v>
      </c>
      <c r="H23" s="78">
        <v>4880.731433433155</v>
      </c>
      <c r="I23" s="4">
        <f t="shared" si="1"/>
        <v>1090.2676068696665</v>
      </c>
      <c r="J23" s="78">
        <v>82.495787466262826</v>
      </c>
      <c r="K23" s="4">
        <f t="shared" si="2"/>
        <v>1007.7718194034036</v>
      </c>
      <c r="M23" s="12">
        <f t="shared" si="7"/>
        <v>2036</v>
      </c>
      <c r="N23" s="77">
        <v>6453.0700403028213</v>
      </c>
      <c r="O23" s="78">
        <v>0</v>
      </c>
      <c r="P23" s="78">
        <v>0</v>
      </c>
      <c r="Q23" s="78">
        <v>0</v>
      </c>
      <c r="R23" s="78">
        <f t="shared" si="3"/>
        <v>6453.0700403028213</v>
      </c>
      <c r="S23" s="78">
        <v>5170.2570377777774</v>
      </c>
      <c r="T23" s="4">
        <f t="shared" si="4"/>
        <v>1282.8130025250439</v>
      </c>
      <c r="U23" s="78">
        <v>167.09604030282156</v>
      </c>
      <c r="V23" s="4">
        <f t="shared" si="5"/>
        <v>1115.7169622222223</v>
      </c>
    </row>
    <row r="24" spans="2:22" x14ac:dyDescent="0.25">
      <c r="B24" s="12">
        <f t="shared" si="6"/>
        <v>2037</v>
      </c>
      <c r="C24" s="77">
        <v>5980.2990403028216</v>
      </c>
      <c r="D24" s="78">
        <v>0</v>
      </c>
      <c r="E24" s="78">
        <v>0</v>
      </c>
      <c r="F24" s="78">
        <v>0</v>
      </c>
      <c r="G24" s="78">
        <f t="shared" si="0"/>
        <v>5980.2990403028216</v>
      </c>
      <c r="H24" s="78">
        <v>4880.731433433155</v>
      </c>
      <c r="I24" s="4">
        <f t="shared" si="1"/>
        <v>1099.5676068696666</v>
      </c>
      <c r="J24" s="78">
        <v>82.495787466262826</v>
      </c>
      <c r="K24" s="4">
        <f t="shared" si="2"/>
        <v>1017.0718194034038</v>
      </c>
      <c r="M24" s="12">
        <f t="shared" si="7"/>
        <v>2037</v>
      </c>
      <c r="N24" s="77">
        <v>6477.7700403028211</v>
      </c>
      <c r="O24" s="78">
        <v>0</v>
      </c>
      <c r="P24" s="78">
        <v>0</v>
      </c>
      <c r="Q24" s="78">
        <v>0</v>
      </c>
      <c r="R24" s="78">
        <f t="shared" si="3"/>
        <v>6477.7700403028211</v>
      </c>
      <c r="S24" s="78">
        <v>5170.2570377777774</v>
      </c>
      <c r="T24" s="4">
        <f t="shared" si="4"/>
        <v>1307.5130025250437</v>
      </c>
      <c r="U24" s="78">
        <v>167.09604030282156</v>
      </c>
      <c r="V24" s="4">
        <f t="shared" si="5"/>
        <v>1140.4169622222221</v>
      </c>
    </row>
    <row r="25" spans="2:22" x14ac:dyDescent="0.25">
      <c r="B25" s="12">
        <f t="shared" si="6"/>
        <v>2038</v>
      </c>
      <c r="C25" s="77">
        <v>6074.0020403028211</v>
      </c>
      <c r="D25" s="78">
        <v>0</v>
      </c>
      <c r="E25" s="78">
        <v>0</v>
      </c>
      <c r="F25" s="78">
        <v>0</v>
      </c>
      <c r="G25" s="78">
        <f t="shared" si="0"/>
        <v>6074.0020403028211</v>
      </c>
      <c r="H25" s="78">
        <v>4880.731433433155</v>
      </c>
      <c r="I25" s="4">
        <f t="shared" si="1"/>
        <v>1193.2706068696662</v>
      </c>
      <c r="J25" s="78">
        <v>82.495787466262826</v>
      </c>
      <c r="K25" s="4">
        <f t="shared" si="2"/>
        <v>1110.7748194034034</v>
      </c>
      <c r="M25" s="12">
        <f t="shared" si="7"/>
        <v>2038</v>
      </c>
      <c r="N25" s="77">
        <v>6477.7700403028211</v>
      </c>
      <c r="O25" s="78">
        <v>0</v>
      </c>
      <c r="P25" s="78">
        <v>0</v>
      </c>
      <c r="Q25" s="78">
        <v>0</v>
      </c>
      <c r="R25" s="78">
        <f t="shared" si="3"/>
        <v>6477.7700403028211</v>
      </c>
      <c r="S25" s="78">
        <v>5170.2570377777774</v>
      </c>
      <c r="T25" s="4">
        <f t="shared" si="4"/>
        <v>1307.5130025250437</v>
      </c>
      <c r="U25" s="78">
        <v>167.09604030282156</v>
      </c>
      <c r="V25" s="4">
        <f t="shared" si="5"/>
        <v>1140.4169622222221</v>
      </c>
    </row>
    <row r="26" spans="2:22" x14ac:dyDescent="0.25">
      <c r="B26" s="12">
        <f t="shared" si="6"/>
        <v>2039</v>
      </c>
      <c r="C26" s="77">
        <v>6074.0020403028211</v>
      </c>
      <c r="D26" s="78">
        <v>0</v>
      </c>
      <c r="E26" s="78">
        <v>0</v>
      </c>
      <c r="F26" s="78">
        <v>0</v>
      </c>
      <c r="G26" s="78">
        <f t="shared" si="0"/>
        <v>6074.0020403028211</v>
      </c>
      <c r="H26" s="78">
        <v>4880.731433433155</v>
      </c>
      <c r="I26" s="4">
        <f t="shared" si="1"/>
        <v>1193.2706068696662</v>
      </c>
      <c r="J26" s="78">
        <v>82.495787466262826</v>
      </c>
      <c r="K26" s="4">
        <f t="shared" si="2"/>
        <v>1110.7748194034034</v>
      </c>
      <c r="M26" s="12">
        <f t="shared" si="7"/>
        <v>2039</v>
      </c>
      <c r="N26" s="77">
        <v>6588.9440403028211</v>
      </c>
      <c r="O26" s="78">
        <v>0</v>
      </c>
      <c r="P26" s="78">
        <v>0</v>
      </c>
      <c r="Q26" s="78">
        <v>0</v>
      </c>
      <c r="R26" s="78">
        <f t="shared" si="3"/>
        <v>6588.9440403028211</v>
      </c>
      <c r="S26" s="78">
        <v>5170.2570377777774</v>
      </c>
      <c r="T26" s="4">
        <f t="shared" si="4"/>
        <v>1418.6870025250437</v>
      </c>
      <c r="U26" s="78">
        <v>167.09604030282156</v>
      </c>
      <c r="V26" s="4">
        <f t="shared" si="5"/>
        <v>1251.5909622222221</v>
      </c>
    </row>
    <row r="27" spans="2:22" x14ac:dyDescent="0.25">
      <c r="B27" s="12">
        <f t="shared" si="6"/>
        <v>2040</v>
      </c>
      <c r="C27" s="77">
        <v>6074.0020403028211</v>
      </c>
      <c r="D27" s="78">
        <v>0</v>
      </c>
      <c r="E27" s="78">
        <v>0</v>
      </c>
      <c r="F27" s="78">
        <v>0</v>
      </c>
      <c r="G27" s="78">
        <f t="shared" si="0"/>
        <v>6074.0020403028211</v>
      </c>
      <c r="H27" s="78">
        <v>4880.731433433155</v>
      </c>
      <c r="I27" s="4">
        <f t="shared" si="1"/>
        <v>1193.2706068696662</v>
      </c>
      <c r="J27" s="78">
        <v>82.495787466262826</v>
      </c>
      <c r="K27" s="4">
        <f t="shared" si="2"/>
        <v>1110.7748194034034</v>
      </c>
      <c r="M27" s="12">
        <f t="shared" si="7"/>
        <v>2040</v>
      </c>
      <c r="N27" s="77">
        <v>6588.9440403028211</v>
      </c>
      <c r="O27" s="78">
        <v>0</v>
      </c>
      <c r="P27" s="78">
        <v>0</v>
      </c>
      <c r="Q27" s="78">
        <v>0</v>
      </c>
      <c r="R27" s="78">
        <f t="shared" si="3"/>
        <v>6588.9440403028211</v>
      </c>
      <c r="S27" s="78">
        <v>5170.2570377777774</v>
      </c>
      <c r="T27" s="4">
        <f t="shared" si="4"/>
        <v>1418.6870025250437</v>
      </c>
      <c r="U27" s="78">
        <v>167.09604030282156</v>
      </c>
      <c r="V27" s="4">
        <f t="shared" si="5"/>
        <v>1251.5909622222221</v>
      </c>
    </row>
    <row r="28" spans="2:22" x14ac:dyDescent="0.25">
      <c r="B28" s="12">
        <f t="shared" si="6"/>
        <v>2041</v>
      </c>
      <c r="C28" s="77">
        <v>6157.7050403028215</v>
      </c>
      <c r="D28" s="78">
        <v>0</v>
      </c>
      <c r="E28" s="78">
        <v>0</v>
      </c>
      <c r="F28" s="78">
        <v>0</v>
      </c>
      <c r="G28" s="78">
        <f t="shared" si="0"/>
        <v>6157.7050403028215</v>
      </c>
      <c r="H28" s="78">
        <v>4880.731433433155</v>
      </c>
      <c r="I28" s="4">
        <f t="shared" si="1"/>
        <v>1276.9736068696666</v>
      </c>
      <c r="J28" s="78">
        <v>82.495787466262826</v>
      </c>
      <c r="K28" s="4">
        <f t="shared" si="2"/>
        <v>1194.4778194034038</v>
      </c>
      <c r="M28" s="12">
        <f t="shared" si="7"/>
        <v>2041</v>
      </c>
      <c r="N28" s="77">
        <v>6588.9440403028211</v>
      </c>
      <c r="O28" s="78">
        <v>0</v>
      </c>
      <c r="P28" s="78">
        <v>0</v>
      </c>
      <c r="Q28" s="78">
        <v>0</v>
      </c>
      <c r="R28" s="78">
        <f t="shared" si="3"/>
        <v>6588.9440403028211</v>
      </c>
      <c r="S28" s="78">
        <v>5170.2570377777774</v>
      </c>
      <c r="T28" s="4">
        <f t="shared" si="4"/>
        <v>1418.6870025250437</v>
      </c>
      <c r="U28" s="78">
        <v>167.09604030282156</v>
      </c>
      <c r="V28" s="4">
        <f t="shared" si="5"/>
        <v>1251.5909622222221</v>
      </c>
    </row>
    <row r="29" spans="2:22" x14ac:dyDescent="0.25">
      <c r="B29" s="12">
        <f t="shared" si="6"/>
        <v>2042</v>
      </c>
      <c r="C29" s="77">
        <v>6157.7050403028215</v>
      </c>
      <c r="D29" s="78">
        <v>0</v>
      </c>
      <c r="E29" s="78">
        <v>0</v>
      </c>
      <c r="F29" s="78">
        <v>0</v>
      </c>
      <c r="G29" s="78">
        <f t="shared" si="0"/>
        <v>6157.7050403028215</v>
      </c>
      <c r="H29" s="78">
        <v>4880.731433433155</v>
      </c>
      <c r="I29" s="4">
        <f t="shared" si="1"/>
        <v>1276.9736068696666</v>
      </c>
      <c r="J29" s="78">
        <v>82.495787466262826</v>
      </c>
      <c r="K29" s="4">
        <f t="shared" si="2"/>
        <v>1194.4778194034038</v>
      </c>
      <c r="M29" s="12">
        <f t="shared" si="7"/>
        <v>2042</v>
      </c>
      <c r="N29" s="77">
        <v>6695.1180403028211</v>
      </c>
      <c r="O29" s="78">
        <v>0</v>
      </c>
      <c r="P29" s="78">
        <v>0</v>
      </c>
      <c r="Q29" s="78">
        <v>0</v>
      </c>
      <c r="R29" s="78">
        <f t="shared" si="3"/>
        <v>6695.1180403028211</v>
      </c>
      <c r="S29" s="78">
        <v>5170.2570377777774</v>
      </c>
      <c r="T29" s="4">
        <f t="shared" si="4"/>
        <v>1524.8610025250437</v>
      </c>
      <c r="U29" s="78">
        <v>167.09604030282156</v>
      </c>
      <c r="V29" s="4">
        <f t="shared" si="5"/>
        <v>1357.764962222222</v>
      </c>
    </row>
    <row r="30" spans="2:22" x14ac:dyDescent="0.25">
      <c r="B30" s="12">
        <f t="shared" si="6"/>
        <v>2043</v>
      </c>
      <c r="C30" s="77">
        <v>6496.7050403028215</v>
      </c>
      <c r="D30" s="78">
        <v>0</v>
      </c>
      <c r="E30" s="78">
        <v>0</v>
      </c>
      <c r="F30" s="78">
        <v>0</v>
      </c>
      <c r="G30" s="78">
        <f t="shared" si="0"/>
        <v>6496.7050403028215</v>
      </c>
      <c r="H30" s="78">
        <v>4880.731433433155</v>
      </c>
      <c r="I30" s="4">
        <f t="shared" si="1"/>
        <v>1615.9736068696666</v>
      </c>
      <c r="J30" s="78">
        <v>82.495787466262826</v>
      </c>
      <c r="K30" s="4">
        <f t="shared" si="2"/>
        <v>1533.4778194034038</v>
      </c>
      <c r="M30" s="12">
        <f t="shared" si="7"/>
        <v>2043</v>
      </c>
      <c r="N30" s="77">
        <v>6695.1180403028211</v>
      </c>
      <c r="O30" s="78">
        <v>0</v>
      </c>
      <c r="P30" s="78">
        <v>0</v>
      </c>
      <c r="Q30" s="78">
        <v>0</v>
      </c>
      <c r="R30" s="78">
        <f t="shared" si="3"/>
        <v>6695.1180403028211</v>
      </c>
      <c r="S30" s="78">
        <v>5170.2570377777774</v>
      </c>
      <c r="T30" s="4">
        <f t="shared" si="4"/>
        <v>1524.8610025250437</v>
      </c>
      <c r="U30" s="78">
        <v>167.09604030282156</v>
      </c>
      <c r="V30" s="4">
        <f t="shared" si="5"/>
        <v>1357.764962222222</v>
      </c>
    </row>
    <row r="31" spans="2:22" x14ac:dyDescent="0.25">
      <c r="B31" s="12">
        <f>B30+1</f>
        <v>2044</v>
      </c>
      <c r="C31" s="77">
        <v>6046.408040302822</v>
      </c>
      <c r="D31" s="78">
        <v>0</v>
      </c>
      <c r="E31" s="78">
        <v>0</v>
      </c>
      <c r="F31" s="78">
        <v>0</v>
      </c>
      <c r="G31" s="78">
        <f t="shared" si="0"/>
        <v>6046.408040302822</v>
      </c>
      <c r="H31" s="78">
        <v>4880.731433433155</v>
      </c>
      <c r="I31" s="4">
        <f t="shared" si="1"/>
        <v>1165.676606869667</v>
      </c>
      <c r="J31" s="78">
        <v>82.495787466262826</v>
      </c>
      <c r="K31" s="4">
        <f t="shared" si="2"/>
        <v>1083.1808194034043</v>
      </c>
      <c r="M31" s="12">
        <f>M30+1</f>
        <v>2044</v>
      </c>
      <c r="N31" s="77">
        <v>6482.292040302822</v>
      </c>
      <c r="O31" s="78">
        <v>0</v>
      </c>
      <c r="P31" s="78">
        <v>0</v>
      </c>
      <c r="Q31" s="78">
        <v>0</v>
      </c>
      <c r="R31" s="78">
        <f t="shared" si="3"/>
        <v>6482.292040302822</v>
      </c>
      <c r="S31" s="78">
        <v>5170.2570377777774</v>
      </c>
      <c r="T31" s="4">
        <f t="shared" si="4"/>
        <v>1312.0350025250445</v>
      </c>
      <c r="U31" s="78">
        <v>167.09604030282156</v>
      </c>
      <c r="V31" s="4">
        <f t="shared" si="5"/>
        <v>1144.9389622222229</v>
      </c>
    </row>
    <row r="32" spans="2:22" x14ac:dyDescent="0.25">
      <c r="B32" s="12">
        <f t="shared" si="6"/>
        <v>2045</v>
      </c>
      <c r="C32" s="77">
        <v>6046.408040302822</v>
      </c>
      <c r="D32" s="78">
        <v>0</v>
      </c>
      <c r="E32" s="78">
        <v>0</v>
      </c>
      <c r="F32" s="78">
        <v>0</v>
      </c>
      <c r="G32" s="78">
        <f t="shared" si="0"/>
        <v>6046.408040302822</v>
      </c>
      <c r="H32" s="78">
        <v>4880.731433433155</v>
      </c>
      <c r="I32" s="4">
        <f t="shared" si="1"/>
        <v>1165.676606869667</v>
      </c>
      <c r="J32" s="78">
        <v>82.495787466262826</v>
      </c>
      <c r="K32" s="4">
        <f t="shared" si="2"/>
        <v>1083.1808194034043</v>
      </c>
      <c r="M32" s="12">
        <f t="shared" ref="M32:M34" si="8">M31+1</f>
        <v>2045</v>
      </c>
      <c r="N32" s="77">
        <v>6482.292040302822</v>
      </c>
      <c r="O32" s="78">
        <v>0</v>
      </c>
      <c r="P32" s="78">
        <v>0</v>
      </c>
      <c r="Q32" s="78">
        <v>0</v>
      </c>
      <c r="R32" s="78">
        <f t="shared" si="3"/>
        <v>6482.292040302822</v>
      </c>
      <c r="S32" s="78">
        <v>5170.2570377777774</v>
      </c>
      <c r="T32" s="4">
        <f t="shared" si="4"/>
        <v>1312.0350025250445</v>
      </c>
      <c r="U32" s="78">
        <v>167.09604030282156</v>
      </c>
      <c r="V32" s="4">
        <f t="shared" si="5"/>
        <v>1144.9389622222229</v>
      </c>
    </row>
    <row r="33" spans="2:22" x14ac:dyDescent="0.25">
      <c r="B33" s="12">
        <f t="shared" si="6"/>
        <v>2046</v>
      </c>
      <c r="C33" s="77">
        <v>6046.408040302822</v>
      </c>
      <c r="D33" s="78">
        <v>0</v>
      </c>
      <c r="E33" s="78">
        <v>0</v>
      </c>
      <c r="F33" s="78">
        <v>0</v>
      </c>
      <c r="G33" s="78">
        <f t="shared" si="0"/>
        <v>6046.408040302822</v>
      </c>
      <c r="H33" s="78">
        <v>4880.731433433155</v>
      </c>
      <c r="I33" s="4">
        <f t="shared" si="1"/>
        <v>1165.676606869667</v>
      </c>
      <c r="J33" s="78">
        <v>82.495787466262826</v>
      </c>
      <c r="K33" s="4">
        <f t="shared" si="2"/>
        <v>1083.1808194034043</v>
      </c>
      <c r="M33" s="12">
        <f t="shared" si="8"/>
        <v>2046</v>
      </c>
      <c r="N33" s="77">
        <v>6482.292040302822</v>
      </c>
      <c r="O33" s="78">
        <v>0</v>
      </c>
      <c r="P33" s="78">
        <v>0</v>
      </c>
      <c r="Q33" s="78">
        <v>0</v>
      </c>
      <c r="R33" s="78">
        <f t="shared" si="3"/>
        <v>6482.292040302822</v>
      </c>
      <c r="S33" s="78">
        <v>5170.2570377777774</v>
      </c>
      <c r="T33" s="4">
        <f t="shared" si="4"/>
        <v>1312.0350025250445</v>
      </c>
      <c r="U33" s="78">
        <v>167.09604030282156</v>
      </c>
      <c r="V33" s="4">
        <f t="shared" si="5"/>
        <v>1144.9389622222229</v>
      </c>
    </row>
    <row r="34" spans="2:22" x14ac:dyDescent="0.25">
      <c r="B34" s="12">
        <f t="shared" si="6"/>
        <v>2047</v>
      </c>
      <c r="C34" s="77">
        <v>6046.408040302822</v>
      </c>
      <c r="D34" s="78">
        <v>0</v>
      </c>
      <c r="E34" s="78">
        <v>0</v>
      </c>
      <c r="F34" s="78">
        <v>0</v>
      </c>
      <c r="G34" s="78">
        <f t="shared" si="0"/>
        <v>6046.408040302822</v>
      </c>
      <c r="H34" s="78">
        <v>4880.731433433155</v>
      </c>
      <c r="I34" s="4">
        <f t="shared" si="1"/>
        <v>1165.676606869667</v>
      </c>
      <c r="J34" s="78">
        <v>82.495787466262826</v>
      </c>
      <c r="K34" s="4">
        <f t="shared" si="2"/>
        <v>1083.1808194034043</v>
      </c>
      <c r="M34" s="12">
        <f t="shared" si="8"/>
        <v>2047</v>
      </c>
      <c r="N34" s="77">
        <v>6482.292040302822</v>
      </c>
      <c r="O34" s="78">
        <v>0</v>
      </c>
      <c r="P34" s="78">
        <v>0</v>
      </c>
      <c r="Q34" s="78">
        <v>0</v>
      </c>
      <c r="R34" s="78">
        <f t="shared" si="3"/>
        <v>6482.292040302822</v>
      </c>
      <c r="S34" s="78">
        <v>5170.2570377777774</v>
      </c>
      <c r="T34" s="4">
        <f t="shared" si="4"/>
        <v>1312.0350025250445</v>
      </c>
      <c r="U34" s="78">
        <v>167.09604030282156</v>
      </c>
      <c r="V34" s="4">
        <f t="shared" si="5"/>
        <v>1144.9389622222229</v>
      </c>
    </row>
    <row r="35" spans="2:22" x14ac:dyDescent="0.25">
      <c r="B35" s="12">
        <f>B34+1</f>
        <v>2048</v>
      </c>
      <c r="C35" s="77">
        <v>6046.408040302822</v>
      </c>
      <c r="D35" s="78">
        <v>0</v>
      </c>
      <c r="E35" s="78">
        <v>0</v>
      </c>
      <c r="F35" s="78">
        <v>0</v>
      </c>
      <c r="G35" s="78">
        <f t="shared" si="0"/>
        <v>6046.408040302822</v>
      </c>
      <c r="H35" s="78">
        <v>4880.731433433155</v>
      </c>
      <c r="I35" s="4">
        <f t="shared" si="1"/>
        <v>1165.676606869667</v>
      </c>
      <c r="J35" s="78">
        <v>82.495787466262826</v>
      </c>
      <c r="K35" s="4">
        <f t="shared" si="2"/>
        <v>1083.1808194034043</v>
      </c>
      <c r="M35" s="12">
        <f>M34+1</f>
        <v>2048</v>
      </c>
      <c r="N35" s="77">
        <v>6482.292040302822</v>
      </c>
      <c r="O35" s="78">
        <v>0</v>
      </c>
      <c r="P35" s="78">
        <v>0</v>
      </c>
      <c r="Q35" s="78">
        <v>0</v>
      </c>
      <c r="R35" s="78">
        <f t="shared" si="3"/>
        <v>6482.292040302822</v>
      </c>
      <c r="S35" s="78">
        <v>5170.2570377777774</v>
      </c>
      <c r="T35" s="4">
        <f t="shared" si="4"/>
        <v>1312.0350025250445</v>
      </c>
      <c r="U35" s="78">
        <v>167.09604030282156</v>
      </c>
      <c r="V35" s="4">
        <f t="shared" si="5"/>
        <v>1144.9389622222229</v>
      </c>
    </row>
    <row r="37" spans="2:22" x14ac:dyDescent="0.25">
      <c r="B37" t="s">
        <v>133</v>
      </c>
      <c r="M37" t="s">
        <v>133</v>
      </c>
    </row>
    <row r="38" spans="2:22" x14ac:dyDescent="0.25">
      <c r="B38" s="43" t="s">
        <v>134</v>
      </c>
      <c r="C38" s="8" t="s">
        <v>141</v>
      </c>
      <c r="M38" s="43" t="s">
        <v>134</v>
      </c>
      <c r="N38" s="8" t="s">
        <v>141</v>
      </c>
    </row>
    <row r="39" spans="2:22" x14ac:dyDescent="0.25">
      <c r="B39" s="43" t="s">
        <v>135</v>
      </c>
      <c r="C39" t="s">
        <v>136</v>
      </c>
      <c r="M39" s="43" t="s">
        <v>135</v>
      </c>
      <c r="N39" t="s">
        <v>136</v>
      </c>
    </row>
    <row r="40" spans="2:22" x14ac:dyDescent="0.25">
      <c r="C40" t="s">
        <v>137</v>
      </c>
      <c r="N40" t="s">
        <v>137</v>
      </c>
    </row>
  </sheetData>
  <pageMargins left="0.7" right="0.7" top="0.75" bottom="0.75" header="0.3" footer="0.3"/>
  <pageSetup scale="82" fitToWidth="2" orientation="landscape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4F4A5-E8C4-43B6-9BBA-D5F27F18C829}">
  <dimension ref="A3:XDS36"/>
  <sheetViews>
    <sheetView showGridLines="0" zoomScale="80" zoomScaleNormal="80" workbookViewId="0">
      <selection activeCell="D21" sqref="D21"/>
    </sheetView>
  </sheetViews>
  <sheetFormatPr defaultRowHeight="15" x14ac:dyDescent="0.25"/>
  <cols>
    <col min="2" max="2" width="13.140625" customWidth="1"/>
    <col min="3" max="3" width="7.42578125" bestFit="1" customWidth="1"/>
    <col min="4" max="4" width="9.28515625" bestFit="1" customWidth="1"/>
    <col min="5" max="5" width="11.7109375" bestFit="1" customWidth="1"/>
    <col min="6" max="6" width="8.140625" bestFit="1" customWidth="1"/>
    <col min="17" max="17" width="12.28515625" bestFit="1" customWidth="1"/>
    <col min="18" max="18" width="5.28515625" bestFit="1" customWidth="1"/>
  </cols>
  <sheetData>
    <row r="3" spans="1:16347" x14ac:dyDescent="0.25">
      <c r="A3" s="1" t="s">
        <v>2</v>
      </c>
      <c r="B3" s="1" t="s">
        <v>124</v>
      </c>
      <c r="C3" s="1"/>
      <c r="D3" s="1"/>
      <c r="E3" s="1"/>
      <c r="F3" s="1"/>
    </row>
    <row r="4" spans="1:16347" ht="30" x14ac:dyDescent="0.25">
      <c r="B4" s="17" t="s">
        <v>1</v>
      </c>
      <c r="C4" s="22" t="s">
        <v>22</v>
      </c>
      <c r="D4" s="22" t="s">
        <v>25</v>
      </c>
      <c r="E4" s="22" t="s">
        <v>23</v>
      </c>
      <c r="F4" s="22" t="s">
        <v>24</v>
      </c>
      <c r="O4" s="82"/>
      <c r="P4" s="82"/>
      <c r="Q4" s="82"/>
      <c r="R4" s="82"/>
    </row>
    <row r="5" spans="1:16347" s="3" customFormat="1" x14ac:dyDescent="0.25">
      <c r="A5"/>
      <c r="B5" s="18" t="s">
        <v>0</v>
      </c>
      <c r="C5" s="4">
        <v>0</v>
      </c>
      <c r="D5" s="4">
        <v>0</v>
      </c>
      <c r="E5" s="4">
        <v>0</v>
      </c>
      <c r="F5" s="4">
        <v>0</v>
      </c>
    </row>
    <row r="6" spans="1:16347" s="3" customFormat="1" x14ac:dyDescent="0.25">
      <c r="A6"/>
      <c r="B6" s="18">
        <v>2018</v>
      </c>
      <c r="C6" s="4">
        <v>1.5100000000002183</v>
      </c>
      <c r="D6" s="4">
        <v>0</v>
      </c>
      <c r="E6" s="4">
        <v>-329.3700000000099</v>
      </c>
      <c r="F6" s="4">
        <v>0</v>
      </c>
      <c r="P6" s="28"/>
      <c r="R6" s="29"/>
      <c r="S6" s="29"/>
    </row>
    <row r="7" spans="1:16347" s="3" customFormat="1" x14ac:dyDescent="0.25">
      <c r="A7"/>
      <c r="B7" s="18">
        <f>B6+1</f>
        <v>2019</v>
      </c>
      <c r="C7" s="4">
        <v>-61.0300000000002</v>
      </c>
      <c r="D7" s="4">
        <v>0</v>
      </c>
      <c r="E7" s="4">
        <v>-939.83999999999651</v>
      </c>
      <c r="F7" s="4">
        <v>-1.0000000000047748E-2</v>
      </c>
      <c r="P7"/>
      <c r="Q7"/>
      <c r="R7"/>
      <c r="S7"/>
    </row>
    <row r="8" spans="1:16347" s="3" customFormat="1" x14ac:dyDescent="0.25">
      <c r="A8"/>
      <c r="B8" s="18">
        <f t="shared" ref="B8:B36" si="0">B7+1</f>
        <v>2020</v>
      </c>
      <c r="C8" s="4">
        <v>-110.41999999999962</v>
      </c>
      <c r="D8" s="4">
        <v>0</v>
      </c>
      <c r="E8" s="4">
        <v>-69.649999999979627</v>
      </c>
      <c r="F8" s="4">
        <v>0</v>
      </c>
      <c r="P8"/>
      <c r="Q8"/>
      <c r="R8"/>
      <c r="S8"/>
    </row>
    <row r="9" spans="1:16347" x14ac:dyDescent="0.25">
      <c r="B9" s="18">
        <f t="shared" si="0"/>
        <v>2021</v>
      </c>
      <c r="C9" s="4">
        <v>-108.09999999999991</v>
      </c>
      <c r="D9" s="4">
        <v>0</v>
      </c>
      <c r="E9" s="4">
        <v>-2161.8699999999953</v>
      </c>
      <c r="F9" s="4">
        <v>0</v>
      </c>
    </row>
    <row r="10" spans="1:16347" x14ac:dyDescent="0.25">
      <c r="B10" s="18">
        <f t="shared" si="0"/>
        <v>2022</v>
      </c>
      <c r="C10" s="4">
        <v>14.949999999999818</v>
      </c>
      <c r="D10" s="4">
        <v>0</v>
      </c>
      <c r="E10" s="4">
        <v>-2164.1399999999994</v>
      </c>
      <c r="F10" s="4">
        <v>0</v>
      </c>
    </row>
    <row r="11" spans="1:16347" x14ac:dyDescent="0.25">
      <c r="B11" s="18">
        <f t="shared" si="0"/>
        <v>2023</v>
      </c>
      <c r="C11" s="4">
        <v>-75.359999999999673</v>
      </c>
      <c r="D11" s="4">
        <v>0</v>
      </c>
      <c r="E11" s="4">
        <v>-1103.6699999999837</v>
      </c>
      <c r="F11" s="4">
        <v>0</v>
      </c>
    </row>
    <row r="12" spans="1:16347" x14ac:dyDescent="0.25">
      <c r="B12" s="18">
        <f t="shared" si="0"/>
        <v>2024</v>
      </c>
      <c r="C12" s="4">
        <v>-42.960000000000036</v>
      </c>
      <c r="D12" s="4">
        <v>0</v>
      </c>
      <c r="E12" s="4">
        <v>-2375.410000000018</v>
      </c>
      <c r="F12" s="4">
        <v>0</v>
      </c>
      <c r="G12" s="3"/>
      <c r="H12" s="3"/>
      <c r="I12" s="3"/>
      <c r="J12" s="3"/>
      <c r="K12" s="3"/>
      <c r="L12" s="3"/>
      <c r="M12" s="3"/>
      <c r="N12" s="3"/>
      <c r="O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</row>
    <row r="13" spans="1:16347" x14ac:dyDescent="0.25">
      <c r="B13" s="18">
        <f t="shared" si="0"/>
        <v>2025</v>
      </c>
      <c r="C13" s="4">
        <v>-12.659999999998945</v>
      </c>
      <c r="D13" s="4">
        <v>0</v>
      </c>
      <c r="E13" s="4">
        <v>-2417.6800000000076</v>
      </c>
      <c r="F13" s="4">
        <v>0</v>
      </c>
      <c r="G13" s="3"/>
      <c r="H13" s="3"/>
      <c r="I13" s="3"/>
      <c r="J13" s="3"/>
      <c r="K13" s="3"/>
      <c r="L13" s="3"/>
      <c r="M13" s="3"/>
      <c r="N13" s="3"/>
      <c r="O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</row>
    <row r="14" spans="1:16347" x14ac:dyDescent="0.25">
      <c r="B14" s="18">
        <f t="shared" si="0"/>
        <v>2026</v>
      </c>
      <c r="C14" s="4">
        <v>-29.090000000000146</v>
      </c>
      <c r="D14" s="4">
        <v>0</v>
      </c>
      <c r="E14" s="4">
        <v>-1851.320000000007</v>
      </c>
      <c r="F14" s="4">
        <v>-9.9999999999909051E-3</v>
      </c>
      <c r="G14" s="3"/>
      <c r="H14" s="3"/>
      <c r="I14" s="3"/>
      <c r="J14" s="3"/>
      <c r="K14" s="3"/>
      <c r="L14" s="3"/>
      <c r="M14" s="3"/>
      <c r="N14" s="3"/>
      <c r="O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</row>
    <row r="15" spans="1:16347" x14ac:dyDescent="0.25">
      <c r="B15" s="19">
        <f t="shared" si="0"/>
        <v>2027</v>
      </c>
      <c r="C15" s="4">
        <v>-11.489999999999782</v>
      </c>
      <c r="D15" s="4">
        <v>0</v>
      </c>
      <c r="E15" s="4">
        <v>-2920.2700000000041</v>
      </c>
      <c r="F15" s="4">
        <v>0</v>
      </c>
      <c r="G15" s="3"/>
      <c r="H15" s="3"/>
      <c r="I15" s="3"/>
      <c r="J15" s="3"/>
      <c r="K15" s="3"/>
      <c r="L15" s="3"/>
      <c r="M15" s="3"/>
      <c r="N15" s="3"/>
      <c r="O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</row>
    <row r="16" spans="1:16347" x14ac:dyDescent="0.25">
      <c r="B16" s="18">
        <f t="shared" si="0"/>
        <v>2028</v>
      </c>
      <c r="C16" s="4">
        <v>26.050000000000182</v>
      </c>
      <c r="D16" s="4">
        <v>0</v>
      </c>
      <c r="E16" s="4">
        <v>-2829.5699999999924</v>
      </c>
      <c r="F16" s="4">
        <v>0</v>
      </c>
    </row>
    <row r="17" spans="2:16347" x14ac:dyDescent="0.25">
      <c r="B17" s="18">
        <f t="shared" si="0"/>
        <v>2029</v>
      </c>
      <c r="C17" s="4">
        <v>-26.919999999999163</v>
      </c>
      <c r="D17" s="4">
        <v>0</v>
      </c>
      <c r="E17" s="4">
        <v>-1999.6000000000058</v>
      </c>
      <c r="F17" s="4">
        <v>0</v>
      </c>
    </row>
    <row r="18" spans="2:16347" x14ac:dyDescent="0.25">
      <c r="B18" s="18">
        <f t="shared" si="0"/>
        <v>2030</v>
      </c>
      <c r="C18" s="4">
        <v>-22.100000000000364</v>
      </c>
      <c r="D18" s="4">
        <v>0</v>
      </c>
      <c r="E18" s="4">
        <v>-2047.2599999999948</v>
      </c>
      <c r="F18" s="4">
        <v>2.0000000000038654E-2</v>
      </c>
    </row>
    <row r="19" spans="2:16347" x14ac:dyDescent="0.25">
      <c r="B19" s="18">
        <f t="shared" si="0"/>
        <v>2031</v>
      </c>
      <c r="C19" s="4">
        <v>-34.309999999999491</v>
      </c>
      <c r="D19" s="4">
        <v>0</v>
      </c>
      <c r="E19" s="4">
        <v>-2416.8300000000017</v>
      </c>
      <c r="F19" s="4">
        <v>0</v>
      </c>
      <c r="G19" s="3"/>
      <c r="H19" s="3"/>
      <c r="I19" s="3"/>
      <c r="J19" s="3"/>
      <c r="K19" s="3"/>
      <c r="L19" s="3"/>
      <c r="M19" s="3"/>
      <c r="N19" s="3"/>
      <c r="O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</row>
    <row r="20" spans="2:16347" x14ac:dyDescent="0.25">
      <c r="B20" s="18">
        <f t="shared" si="0"/>
        <v>2032</v>
      </c>
      <c r="C20" s="4">
        <v>-2.0099999999993088</v>
      </c>
      <c r="D20" s="4">
        <v>0</v>
      </c>
      <c r="E20" s="4">
        <v>-2291.480000000025</v>
      </c>
      <c r="F20" s="4">
        <v>0</v>
      </c>
      <c r="G20" s="3"/>
      <c r="H20" s="3"/>
      <c r="I20" s="3"/>
      <c r="J20" s="3"/>
      <c r="K20" s="3"/>
      <c r="L20" s="3"/>
      <c r="M20" s="3"/>
      <c r="N20" s="3"/>
      <c r="O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</row>
    <row r="21" spans="2:16347" x14ac:dyDescent="0.25">
      <c r="B21" s="18">
        <f t="shared" si="0"/>
        <v>2033</v>
      </c>
      <c r="C21" s="4">
        <v>-3.909999999998945</v>
      </c>
      <c r="D21" s="4">
        <v>0</v>
      </c>
      <c r="E21" s="4">
        <v>-2389.8299999999872</v>
      </c>
      <c r="F21" s="4">
        <v>0</v>
      </c>
      <c r="G21" s="3"/>
      <c r="H21" s="3"/>
      <c r="I21" s="3"/>
      <c r="J21" s="3"/>
      <c r="K21" s="3"/>
      <c r="L21" s="3"/>
      <c r="M21" s="3"/>
      <c r="N21" s="3"/>
      <c r="O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</row>
    <row r="22" spans="2:16347" x14ac:dyDescent="0.25">
      <c r="B22" s="20">
        <f t="shared" si="0"/>
        <v>2034</v>
      </c>
      <c r="C22" s="4">
        <v>-2.2200000000002547</v>
      </c>
      <c r="D22" s="4">
        <v>0</v>
      </c>
      <c r="E22" s="4">
        <v>-3202.8000000000029</v>
      </c>
      <c r="F22" s="4">
        <v>0</v>
      </c>
      <c r="G22" s="3"/>
      <c r="H22" s="3"/>
      <c r="I22" s="3"/>
      <c r="J22" s="3"/>
      <c r="K22" s="3"/>
      <c r="L22" s="3"/>
      <c r="M22" s="3"/>
      <c r="N22" s="3"/>
      <c r="O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</row>
    <row r="23" spans="2:16347" x14ac:dyDescent="0.25">
      <c r="B23" s="18">
        <f t="shared" si="0"/>
        <v>2035</v>
      </c>
      <c r="C23" s="4">
        <v>-2.7200000000002547</v>
      </c>
      <c r="D23" s="4">
        <v>0</v>
      </c>
      <c r="E23" s="4">
        <v>-3688.4400000000023</v>
      </c>
      <c r="F23" s="4">
        <v>0</v>
      </c>
    </row>
    <row r="24" spans="2:16347" x14ac:dyDescent="0.25">
      <c r="B24" s="18">
        <f t="shared" si="0"/>
        <v>2036</v>
      </c>
      <c r="C24" s="4">
        <v>-0.70000000000027285</v>
      </c>
      <c r="D24" s="4">
        <v>0</v>
      </c>
      <c r="E24" s="4">
        <v>-2937.0200000000041</v>
      </c>
      <c r="F24" s="4">
        <v>0</v>
      </c>
    </row>
    <row r="25" spans="2:16347" x14ac:dyDescent="0.25">
      <c r="B25" s="18">
        <f t="shared" si="0"/>
        <v>2037</v>
      </c>
      <c r="C25" s="4">
        <v>7.6500000000000909</v>
      </c>
      <c r="D25" s="4">
        <v>0</v>
      </c>
      <c r="E25" s="4">
        <v>-182.57999999998719</v>
      </c>
      <c r="F25" s="4">
        <v>0</v>
      </c>
    </row>
    <row r="26" spans="2:16347" x14ac:dyDescent="0.25">
      <c r="B26" s="18">
        <f t="shared" si="0"/>
        <v>2038</v>
      </c>
      <c r="C26" s="4">
        <v>-0.80999999999994543</v>
      </c>
      <c r="D26" s="4">
        <v>0</v>
      </c>
      <c r="E26" s="4">
        <v>-1601.7499999999709</v>
      </c>
      <c r="F26" s="4">
        <v>0</v>
      </c>
    </row>
    <row r="27" spans="2:16347" x14ac:dyDescent="0.25">
      <c r="B27" s="18">
        <f t="shared" si="0"/>
        <v>2039</v>
      </c>
      <c r="C27" s="4">
        <v>-1.9600000000000364</v>
      </c>
      <c r="D27" s="4">
        <v>0</v>
      </c>
      <c r="E27" s="4">
        <v>-2452.8099999999977</v>
      </c>
      <c r="F27" s="4">
        <v>0</v>
      </c>
    </row>
    <row r="28" spans="2:16347" x14ac:dyDescent="0.25">
      <c r="B28" s="18">
        <f t="shared" si="0"/>
        <v>2040</v>
      </c>
      <c r="C28" s="4">
        <v>-0.43000000000006366</v>
      </c>
      <c r="D28" s="4">
        <v>0</v>
      </c>
      <c r="E28" s="4">
        <v>-2450.8299999999872</v>
      </c>
      <c r="F28" s="4">
        <v>0</v>
      </c>
    </row>
    <row r="29" spans="2:16347" x14ac:dyDescent="0.25">
      <c r="B29" s="18">
        <f t="shared" si="0"/>
        <v>2041</v>
      </c>
      <c r="C29" s="4">
        <v>0.76999999999998181</v>
      </c>
      <c r="D29" s="4">
        <v>0</v>
      </c>
      <c r="E29" s="4">
        <v>-2394.4099999999744</v>
      </c>
      <c r="F29" s="4">
        <v>0</v>
      </c>
    </row>
    <row r="30" spans="2:16347" x14ac:dyDescent="0.25">
      <c r="B30" s="18">
        <f t="shared" si="0"/>
        <v>2042</v>
      </c>
      <c r="C30" s="4">
        <v>2.2300000000000182</v>
      </c>
      <c r="D30" s="4">
        <v>0</v>
      </c>
      <c r="E30" s="4">
        <v>-2518.6799999999639</v>
      </c>
      <c r="F30" s="4">
        <v>0</v>
      </c>
    </row>
    <row r="31" spans="2:16347" x14ac:dyDescent="0.25">
      <c r="B31" s="18">
        <f t="shared" si="0"/>
        <v>2043</v>
      </c>
      <c r="C31" s="4">
        <v>1.6200000000000045</v>
      </c>
      <c r="D31" s="4">
        <v>0</v>
      </c>
      <c r="E31" s="4">
        <v>-2285.6200000000244</v>
      </c>
      <c r="F31" s="4">
        <v>0</v>
      </c>
    </row>
    <row r="32" spans="2:16347" x14ac:dyDescent="0.25">
      <c r="B32" s="18">
        <f t="shared" si="0"/>
        <v>2044</v>
      </c>
      <c r="C32" s="4">
        <v>0.9799999999999045</v>
      </c>
      <c r="D32" s="4">
        <v>0</v>
      </c>
      <c r="E32" s="4">
        <v>-2234.929999999993</v>
      </c>
      <c r="F32" s="4">
        <v>0</v>
      </c>
    </row>
    <row r="33" spans="2:6" x14ac:dyDescent="0.25">
      <c r="B33" s="18">
        <f t="shared" si="0"/>
        <v>2045</v>
      </c>
      <c r="C33" s="4">
        <v>2.2000000000000455</v>
      </c>
      <c r="D33" s="4">
        <v>0</v>
      </c>
      <c r="E33" s="4">
        <v>-2278.3999999999942</v>
      </c>
      <c r="F33" s="4">
        <v>0</v>
      </c>
    </row>
    <row r="34" spans="2:6" x14ac:dyDescent="0.25">
      <c r="B34" s="18">
        <f t="shared" si="0"/>
        <v>2046</v>
      </c>
      <c r="C34" s="4">
        <v>2.57000000000005</v>
      </c>
      <c r="D34" s="4">
        <v>0</v>
      </c>
      <c r="E34" s="4">
        <v>-2252.0899999999965</v>
      </c>
      <c r="F34" s="4">
        <v>0</v>
      </c>
    </row>
    <row r="35" spans="2:6" x14ac:dyDescent="0.25">
      <c r="B35" s="21">
        <f t="shared" si="0"/>
        <v>2047</v>
      </c>
      <c r="C35" s="5" t="s">
        <v>131</v>
      </c>
      <c r="D35" s="5" t="s">
        <v>131</v>
      </c>
      <c r="E35" s="5" t="s">
        <v>131</v>
      </c>
      <c r="F35" s="5" t="s">
        <v>131</v>
      </c>
    </row>
    <row r="36" spans="2:6" x14ac:dyDescent="0.25">
      <c r="B36" s="21">
        <f t="shared" si="0"/>
        <v>2048</v>
      </c>
      <c r="C36" s="5" t="s">
        <v>131</v>
      </c>
      <c r="D36" s="5" t="s">
        <v>131</v>
      </c>
      <c r="E36" s="5" t="s">
        <v>131</v>
      </c>
      <c r="F36" s="5" t="s">
        <v>131</v>
      </c>
    </row>
  </sheetData>
  <mergeCells count="1">
    <mergeCell ref="O4:R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F41F-804B-4BBF-9C62-6283B65D3D6B}">
  <dimension ref="A1:XDN27"/>
  <sheetViews>
    <sheetView showGridLines="0" zoomScale="80" zoomScaleNormal="80" workbookViewId="0">
      <selection activeCell="B20" sqref="B20"/>
    </sheetView>
  </sheetViews>
  <sheetFormatPr defaultRowHeight="15" x14ac:dyDescent="0.25"/>
  <cols>
    <col min="2" max="2" width="12.85546875" bestFit="1" customWidth="1"/>
    <col min="3" max="3" width="9.5703125" bestFit="1" customWidth="1"/>
    <col min="4" max="4" width="21.42578125" customWidth="1"/>
    <col min="5" max="5" width="16" customWidth="1"/>
    <col min="6" max="6" width="13" bestFit="1" customWidth="1"/>
    <col min="7" max="7" width="13" customWidth="1"/>
    <col min="8" max="8" width="12.85546875" bestFit="1" customWidth="1"/>
    <col min="9" max="9" width="9.5703125" bestFit="1" customWidth="1"/>
    <col min="10" max="10" width="21.42578125" customWidth="1"/>
    <col min="11" max="11" width="16" customWidth="1"/>
    <col min="12" max="12" width="13" bestFit="1" customWidth="1"/>
  </cols>
  <sheetData>
    <row r="1" spans="1:16342" x14ac:dyDescent="0.25">
      <c r="C1" s="32">
        <f>(((11700*2000)/1000000)*0.55)+(((11300*2000)/1000000)*0.45)</f>
        <v>23.040000000000003</v>
      </c>
      <c r="D1" t="s">
        <v>57</v>
      </c>
    </row>
    <row r="2" spans="1:16342" x14ac:dyDescent="0.25">
      <c r="C2" s="53">
        <f>(23*0.204)+(28.8*0.796)</f>
        <v>27.616800000000001</v>
      </c>
      <c r="D2" t="s">
        <v>58</v>
      </c>
    </row>
    <row r="3" spans="1:16342" x14ac:dyDescent="0.25">
      <c r="A3" s="1" t="s">
        <v>2</v>
      </c>
    </row>
    <row r="4" spans="1:16342" x14ac:dyDescent="0.25">
      <c r="B4" s="83" t="s">
        <v>64</v>
      </c>
      <c r="C4" s="83"/>
      <c r="D4" s="83"/>
      <c r="E4" s="83"/>
      <c r="F4" s="83"/>
      <c r="G4" s="9"/>
      <c r="H4" s="84" t="s">
        <v>65</v>
      </c>
      <c r="I4" s="84"/>
      <c r="J4" s="84"/>
      <c r="K4" s="84"/>
      <c r="L4" s="84"/>
      <c r="M4" s="29"/>
      <c r="N4" s="37"/>
    </row>
    <row r="5" spans="1:16342" s="3" customFormat="1" x14ac:dyDescent="0.25">
      <c r="A5"/>
      <c r="B5" s="33" t="s">
        <v>35</v>
      </c>
      <c r="C5" s="33" t="s">
        <v>36</v>
      </c>
      <c r="D5" s="33" t="s">
        <v>56</v>
      </c>
      <c r="E5" s="33" t="s">
        <v>67</v>
      </c>
      <c r="F5" s="33" t="s">
        <v>59</v>
      </c>
      <c r="G5" s="33"/>
      <c r="H5" s="33" t="s">
        <v>35</v>
      </c>
      <c r="I5" s="33" t="s">
        <v>36</v>
      </c>
      <c r="J5" s="33" t="s">
        <v>56</v>
      </c>
      <c r="K5" s="33" t="s">
        <v>67</v>
      </c>
      <c r="L5" s="33" t="s">
        <v>59</v>
      </c>
      <c r="M5"/>
    </row>
    <row r="6" spans="1:16342" s="3" customFormat="1" x14ac:dyDescent="0.25">
      <c r="A6"/>
      <c r="B6" s="28" t="s">
        <v>37</v>
      </c>
      <c r="C6" s="3">
        <v>514.63</v>
      </c>
      <c r="D6" s="3">
        <v>11398.840729528167</v>
      </c>
      <c r="E6" s="3">
        <f>C6*D6/1000</f>
        <v>5866.1854046370809</v>
      </c>
      <c r="F6" s="3">
        <f>E6/$C$1</f>
        <v>254.60874152070662</v>
      </c>
      <c r="H6" s="28" t="s">
        <v>37</v>
      </c>
      <c r="I6" s="3">
        <v>497.26</v>
      </c>
      <c r="J6" s="3">
        <v>11463.385744034542</v>
      </c>
      <c r="K6" s="3">
        <f>I6*J6/1000</f>
        <v>5700.2831950786158</v>
      </c>
      <c r="L6" s="3">
        <f>K6/$C$1</f>
        <v>247.40812478639822</v>
      </c>
      <c r="M6"/>
    </row>
    <row r="7" spans="1:16342" s="3" customFormat="1" x14ac:dyDescent="0.25">
      <c r="A7"/>
      <c r="B7" s="28" t="s">
        <v>38</v>
      </c>
      <c r="C7" s="3">
        <v>978.59</v>
      </c>
      <c r="D7" s="3">
        <v>10556.310613635704</v>
      </c>
      <c r="E7" s="3">
        <f>C7*D7/1000</f>
        <v>10330.300003397762</v>
      </c>
      <c r="F7" s="3">
        <f>E7/$C$1</f>
        <v>448.36371542525006</v>
      </c>
      <c r="H7" s="28" t="s">
        <v>38</v>
      </c>
      <c r="I7" s="3">
        <v>965.41</v>
      </c>
      <c r="J7" s="3">
        <v>10548.95593473854</v>
      </c>
      <c r="K7" s="3">
        <f>I7*J7/1000</f>
        <v>10184.067548955934</v>
      </c>
      <c r="L7" s="3">
        <f>K7/$C$1</f>
        <v>442.0168207012124</v>
      </c>
      <c r="M7"/>
    </row>
    <row r="8" spans="1:16342" s="3" customFormat="1" x14ac:dyDescent="0.25">
      <c r="A8"/>
      <c r="B8" s="28" t="s">
        <v>39</v>
      </c>
      <c r="C8" s="3">
        <v>1592.56</v>
      </c>
      <c r="D8" s="3">
        <v>10512.455409871269</v>
      </c>
      <c r="E8" s="3">
        <f>C8*D8/1000</f>
        <v>16741.715987544587</v>
      </c>
      <c r="F8" s="3">
        <f>E8/$C$1</f>
        <v>726.63697862606705</v>
      </c>
      <c r="H8" s="28" t="s">
        <v>39</v>
      </c>
      <c r="I8" s="3">
        <v>1562.69</v>
      </c>
      <c r="J8" s="3">
        <v>10535.451356592683</v>
      </c>
      <c r="K8" s="3">
        <f>I8*J8/1000</f>
        <v>16463.644480433821</v>
      </c>
      <c r="L8" s="3">
        <f>K8/$C$1</f>
        <v>714.56790279660675</v>
      </c>
      <c r="M8"/>
    </row>
    <row r="9" spans="1:16342" x14ac:dyDescent="0.25">
      <c r="B9" s="28" t="s">
        <v>40</v>
      </c>
      <c r="C9" s="3">
        <v>1853.4</v>
      </c>
      <c r="D9" s="3">
        <v>10479.709884927855</v>
      </c>
      <c r="E9" s="3">
        <f>C9*D9/1000</f>
        <v>19423.09430072529</v>
      </c>
      <c r="F9" s="3">
        <f>E9/$C$1</f>
        <v>843.01624569120168</v>
      </c>
      <c r="G9" s="3"/>
      <c r="H9" s="28" t="s">
        <v>40</v>
      </c>
      <c r="I9" s="3">
        <v>1774.37</v>
      </c>
      <c r="J9" s="3">
        <v>10486.68993875016</v>
      </c>
      <c r="K9" s="3">
        <f>I9*J9/1000</f>
        <v>18607.268026620121</v>
      </c>
      <c r="L9" s="3">
        <f>K9/$C$1</f>
        <v>807.60711921094264</v>
      </c>
    </row>
    <row r="10" spans="1:16342" x14ac:dyDescent="0.25">
      <c r="B10" s="30" t="s">
        <v>48</v>
      </c>
      <c r="C10" s="31">
        <v>312.64</v>
      </c>
      <c r="D10" s="31">
        <v>10190.635276922274</v>
      </c>
      <c r="E10" s="31">
        <f>C10*D10/1000</f>
        <v>3186.0002129769796</v>
      </c>
      <c r="F10" s="31">
        <f>E10/$C$2</f>
        <v>115.36456841404433</v>
      </c>
      <c r="G10" s="36"/>
      <c r="H10" s="30" t="s">
        <v>48</v>
      </c>
      <c r="I10" s="31">
        <v>312.64</v>
      </c>
      <c r="J10" s="31">
        <v>10190.616945613519</v>
      </c>
      <c r="K10" s="31">
        <f>I10*J10/1000</f>
        <v>3185.9944818766107</v>
      </c>
      <c r="L10" s="31">
        <f>K10/$C$2</f>
        <v>115.36436089179813</v>
      </c>
    </row>
    <row r="11" spans="1:16342" x14ac:dyDescent="0.25">
      <c r="B11" s="28"/>
      <c r="C11" s="3"/>
      <c r="E11" s="3"/>
      <c r="F11" s="3">
        <f>SUM(F6:F10)</f>
        <v>2387.9902496772697</v>
      </c>
      <c r="G11" s="1" t="s">
        <v>69</v>
      </c>
      <c r="H11" s="28"/>
      <c r="I11" s="3"/>
      <c r="K11" s="3"/>
      <c r="L11" s="3">
        <f>SUM(L6:L10)</f>
        <v>2326.9643283869582</v>
      </c>
      <c r="M11" s="1" t="s">
        <v>69</v>
      </c>
    </row>
    <row r="12" spans="1:16342" x14ac:dyDescent="0.25">
      <c r="B12" s="28"/>
      <c r="C12" s="3"/>
      <c r="H12" s="28"/>
      <c r="I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</row>
    <row r="13" spans="1:16342" x14ac:dyDescent="0.25">
      <c r="B13" s="28"/>
      <c r="C13" s="3"/>
      <c r="E13" s="29"/>
      <c r="F13" s="29"/>
      <c r="G13" s="29"/>
      <c r="H13" s="28"/>
      <c r="I13" s="3"/>
      <c r="K13" s="29"/>
      <c r="L13" s="29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</row>
    <row r="14" spans="1:16342" x14ac:dyDescent="0.25">
      <c r="G14" s="9"/>
      <c r="K14" s="48" t="s">
        <v>75</v>
      </c>
      <c r="L14" s="35">
        <f>L11-F11</f>
        <v>-61.025921290311544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</row>
    <row r="15" spans="1:16342" x14ac:dyDescent="0.25">
      <c r="G15" s="3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</row>
    <row r="16" spans="1:16342" x14ac:dyDescent="0.25">
      <c r="G16" s="3"/>
    </row>
    <row r="17" spans="7:16342" x14ac:dyDescent="0.25">
      <c r="G17" s="3"/>
    </row>
    <row r="18" spans="7:16342" x14ac:dyDescent="0.25">
      <c r="G18" s="3"/>
    </row>
    <row r="19" spans="7:16342" x14ac:dyDescent="0.25">
      <c r="G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</row>
    <row r="20" spans="7:16342" x14ac:dyDescent="0.25">
      <c r="G20" s="36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</row>
    <row r="21" spans="7:16342" x14ac:dyDescent="0.25">
      <c r="G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</row>
    <row r="22" spans="7:16342" x14ac:dyDescent="0.25">
      <c r="G22" s="29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</row>
    <row r="23" spans="7:16342" x14ac:dyDescent="0.25">
      <c r="G23" s="29"/>
    </row>
    <row r="24" spans="7:16342" x14ac:dyDescent="0.25">
      <c r="G24" s="29"/>
    </row>
    <row r="25" spans="7:16342" x14ac:dyDescent="0.25">
      <c r="G25" s="29"/>
    </row>
    <row r="26" spans="7:16342" x14ac:dyDescent="0.25">
      <c r="G26" s="29"/>
    </row>
    <row r="27" spans="7:16342" x14ac:dyDescent="0.25">
      <c r="G27" s="29"/>
    </row>
  </sheetData>
  <mergeCells count="2">
    <mergeCell ref="B4:F4"/>
    <mergeCell ref="H4:L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319E0-B809-4165-82F7-8CD168F44FB1}">
  <dimension ref="A2:XDG27"/>
  <sheetViews>
    <sheetView showGridLines="0" zoomScale="80" zoomScaleNormal="80" workbookViewId="0">
      <selection activeCell="L6" sqref="L6"/>
    </sheetView>
  </sheetViews>
  <sheetFormatPr defaultRowHeight="15" x14ac:dyDescent="0.25"/>
  <cols>
    <col min="2" max="2" width="15.140625" bestFit="1" customWidth="1"/>
    <col min="3" max="3" width="7.42578125" bestFit="1" customWidth="1"/>
    <col min="4" max="4" width="20.140625" customWidth="1"/>
    <col min="5" max="5" width="27.140625" bestFit="1" customWidth="1"/>
    <col min="6" max="6" width="22.28515625" bestFit="1" customWidth="1"/>
    <col min="7" max="7" width="15.28515625" bestFit="1" customWidth="1"/>
    <col min="8" max="8" width="12.42578125" bestFit="1" customWidth="1"/>
    <col min="10" max="10" width="15.140625" bestFit="1" customWidth="1"/>
    <col min="11" max="11" width="7.42578125" bestFit="1" customWidth="1"/>
    <col min="12" max="12" width="20.140625" customWidth="1"/>
    <col min="13" max="13" width="27.140625" bestFit="1" customWidth="1"/>
    <col min="14" max="14" width="22.28515625" bestFit="1" customWidth="1"/>
    <col min="15" max="15" width="15.28515625" bestFit="1" customWidth="1"/>
    <col min="16" max="16" width="12.42578125" bestFit="1" customWidth="1"/>
  </cols>
  <sheetData>
    <row r="2" spans="1:16335" x14ac:dyDescent="0.25">
      <c r="C2" s="32">
        <v>1.028</v>
      </c>
      <c r="D2" t="s">
        <v>55</v>
      </c>
    </row>
    <row r="3" spans="1:16335" x14ac:dyDescent="0.25">
      <c r="A3" s="1" t="s">
        <v>2</v>
      </c>
    </row>
    <row r="4" spans="1:16335" x14ac:dyDescent="0.25">
      <c r="B4" s="83" t="s">
        <v>63</v>
      </c>
      <c r="C4" s="83"/>
      <c r="D4" s="83"/>
      <c r="E4" s="83"/>
      <c r="F4" s="83"/>
      <c r="G4" s="83"/>
      <c r="H4" s="83"/>
      <c r="J4" s="84" t="s">
        <v>68</v>
      </c>
      <c r="K4" s="84"/>
      <c r="L4" s="84"/>
      <c r="M4" s="84"/>
      <c r="N4" s="84"/>
      <c r="O4" s="84"/>
      <c r="P4" s="84"/>
      <c r="Q4" s="3"/>
    </row>
    <row r="5" spans="1:16335" s="3" customFormat="1" x14ac:dyDescent="0.25">
      <c r="A5"/>
      <c r="B5" s="33" t="s">
        <v>35</v>
      </c>
      <c r="C5" s="33" t="s">
        <v>36</v>
      </c>
      <c r="D5" s="33" t="s">
        <v>56</v>
      </c>
      <c r="E5" s="1" t="s">
        <v>62</v>
      </c>
      <c r="F5" s="33" t="s">
        <v>66</v>
      </c>
      <c r="G5" s="33" t="s">
        <v>67</v>
      </c>
      <c r="H5" s="33" t="s">
        <v>60</v>
      </c>
      <c r="J5" s="33" t="s">
        <v>35</v>
      </c>
      <c r="K5" s="33" t="s">
        <v>36</v>
      </c>
      <c r="L5" s="33" t="s">
        <v>56</v>
      </c>
      <c r="M5" s="1" t="s">
        <v>62</v>
      </c>
      <c r="N5" s="33" t="s">
        <v>66</v>
      </c>
      <c r="O5" s="33" t="s">
        <v>67</v>
      </c>
      <c r="P5" s="33" t="s">
        <v>60</v>
      </c>
    </row>
    <row r="6" spans="1:16335" s="3" customFormat="1" x14ac:dyDescent="0.25">
      <c r="A6"/>
      <c r="B6" s="28" t="s">
        <v>37</v>
      </c>
      <c r="C6" s="3">
        <v>27.08</v>
      </c>
      <c r="D6" s="3">
        <v>11398.840729528167</v>
      </c>
      <c r="E6" s="3">
        <v>5149.3</v>
      </c>
      <c r="F6" s="3">
        <v>206177.97200000001</v>
      </c>
      <c r="G6" s="3">
        <f>C6*D6/1000+F6/1000</f>
        <v>514.85857895562276</v>
      </c>
      <c r="H6" s="38">
        <f t="shared" ref="H6:H9" si="0">G6/$C$2</f>
        <v>500.83519353659801</v>
      </c>
      <c r="J6" s="28" t="s">
        <v>37</v>
      </c>
      <c r="K6" s="3">
        <v>26.169999999999998</v>
      </c>
      <c r="L6" s="3">
        <v>11463.385744034542</v>
      </c>
      <c r="M6" s="3">
        <v>5149.3</v>
      </c>
      <c r="N6" s="3">
        <v>220132.57500000001</v>
      </c>
      <c r="O6" s="3">
        <f>K6*L6/1000+N6/1000</f>
        <v>520.12937992138393</v>
      </c>
      <c r="P6" s="38">
        <f t="shared" ref="P6:P9" si="1">O6/$C$2</f>
        <v>505.96243183014002</v>
      </c>
    </row>
    <row r="7" spans="1:16335" s="3" customFormat="1" x14ac:dyDescent="0.25">
      <c r="A7"/>
      <c r="B7" s="28" t="s">
        <v>38</v>
      </c>
      <c r="C7" s="3">
        <v>51.5</v>
      </c>
      <c r="D7" s="3">
        <v>10556.310613635704</v>
      </c>
      <c r="E7" s="3">
        <v>5149.3</v>
      </c>
      <c r="F7" s="3">
        <v>180843.416</v>
      </c>
      <c r="G7" s="3">
        <f t="shared" ref="G7:G24" si="2">C7*D7/1000+F7/1000</f>
        <v>724.49341260223878</v>
      </c>
      <c r="H7" s="38">
        <f t="shared" si="0"/>
        <v>704.76012899050465</v>
      </c>
      <c r="J7" s="28" t="s">
        <v>38</v>
      </c>
      <c r="K7" s="3">
        <v>50.81</v>
      </c>
      <c r="L7" s="3">
        <v>10548.95593473854</v>
      </c>
      <c r="M7" s="3">
        <v>5149.3</v>
      </c>
      <c r="N7" s="3">
        <v>170132.872</v>
      </c>
      <c r="O7" s="3">
        <f t="shared" ref="O7:O24" si="3">K7*L7/1000+N7/1000</f>
        <v>706.12532304406534</v>
      </c>
      <c r="P7" s="38">
        <f t="shared" si="1"/>
        <v>686.89233759150318</v>
      </c>
    </row>
    <row r="8" spans="1:16335" s="3" customFormat="1" x14ac:dyDescent="0.25">
      <c r="A8"/>
      <c r="B8" s="28" t="s">
        <v>39</v>
      </c>
      <c r="C8" s="3">
        <v>83.81</v>
      </c>
      <c r="D8" s="3">
        <v>10512.455409871269</v>
      </c>
      <c r="E8" s="3">
        <v>5149.3</v>
      </c>
      <c r="F8" s="3">
        <v>49793.731</v>
      </c>
      <c r="G8" s="3">
        <f>C8*D8/1000+F8/1000+1</f>
        <v>931.84261890131097</v>
      </c>
      <c r="H8" s="38">
        <f>G8/$C$2</f>
        <v>906.46169153824019</v>
      </c>
      <c r="J8" s="28" t="s">
        <v>39</v>
      </c>
      <c r="K8" s="3">
        <v>82.25</v>
      </c>
      <c r="L8" s="3">
        <v>10535.451356592683</v>
      </c>
      <c r="M8" s="3">
        <v>5149.3</v>
      </c>
      <c r="N8" s="3">
        <v>49793.731</v>
      </c>
      <c r="O8" s="3">
        <f t="shared" si="3"/>
        <v>916.33460507974814</v>
      </c>
      <c r="P8" s="38">
        <f t="shared" si="1"/>
        <v>891.37607498029968</v>
      </c>
      <c r="Q8"/>
    </row>
    <row r="9" spans="1:16335" x14ac:dyDescent="0.25">
      <c r="B9" s="28" t="s">
        <v>40</v>
      </c>
      <c r="C9" s="3">
        <v>97.550000000000011</v>
      </c>
      <c r="D9" s="3">
        <v>10479.709884927855</v>
      </c>
      <c r="E9" s="3">
        <v>5149.3</v>
      </c>
      <c r="F9" s="3">
        <v>117558.519</v>
      </c>
      <c r="G9" s="3">
        <f t="shared" si="2"/>
        <v>1139.8542182747124</v>
      </c>
      <c r="H9" s="38">
        <f t="shared" si="0"/>
        <v>1108.8076053255957</v>
      </c>
      <c r="J9" s="28" t="s">
        <v>40</v>
      </c>
      <c r="K9" s="3">
        <v>93.39</v>
      </c>
      <c r="L9" s="3">
        <v>10486.68993875016</v>
      </c>
      <c r="M9" s="3">
        <v>5149.3</v>
      </c>
      <c r="N9" s="3">
        <v>130895.20600000002</v>
      </c>
      <c r="O9" s="3">
        <f t="shared" si="3"/>
        <v>1110.2471793798775</v>
      </c>
      <c r="P9" s="38">
        <f t="shared" si="1"/>
        <v>1080.0069838325655</v>
      </c>
    </row>
    <row r="10" spans="1:16335" x14ac:dyDescent="0.25">
      <c r="B10" s="28" t="s">
        <v>41</v>
      </c>
      <c r="C10" s="3">
        <v>62.03</v>
      </c>
      <c r="D10" s="3">
        <v>11549.36026936027</v>
      </c>
      <c r="E10" s="3">
        <v>64.900000000000006</v>
      </c>
      <c r="F10" s="3">
        <v>8745.2750000000015</v>
      </c>
      <c r="G10" s="3">
        <f t="shared" si="2"/>
        <v>725.15209250841747</v>
      </c>
      <c r="H10" s="38">
        <f>G10/$C$2</f>
        <v>705.40086819884971</v>
      </c>
      <c r="J10" s="28" t="s">
        <v>41</v>
      </c>
      <c r="K10" s="3">
        <v>53.57</v>
      </c>
      <c r="L10" s="3">
        <v>11594.735859622924</v>
      </c>
      <c r="M10" s="3">
        <v>64.900000000000006</v>
      </c>
      <c r="N10" s="3">
        <v>7966.4750000000004</v>
      </c>
      <c r="O10" s="3">
        <f t="shared" si="3"/>
        <v>629.09647499999994</v>
      </c>
      <c r="P10" s="38">
        <f>O10/$C$2</f>
        <v>611.9615515564202</v>
      </c>
      <c r="Q10" s="3"/>
    </row>
    <row r="11" spans="1:16335" x14ac:dyDescent="0.25">
      <c r="B11" s="28" t="s">
        <v>42</v>
      </c>
      <c r="C11" s="3">
        <v>2989.24</v>
      </c>
      <c r="D11" s="3">
        <v>7417.5275320817336</v>
      </c>
      <c r="E11" s="3">
        <v>500</v>
      </c>
      <c r="F11" s="3">
        <v>9585</v>
      </c>
      <c r="G11" s="3">
        <f t="shared" si="2"/>
        <v>22182.355</v>
      </c>
      <c r="H11" s="38">
        <f t="shared" ref="H11:H24" si="4">G11/$C$2</f>
        <v>21578.166342412449</v>
      </c>
      <c r="I11" s="3"/>
      <c r="J11" s="28" t="s">
        <v>42</v>
      </c>
      <c r="K11" s="3">
        <v>3121.9</v>
      </c>
      <c r="L11" s="3">
        <v>7425.1993978026203</v>
      </c>
      <c r="M11" s="3">
        <v>500</v>
      </c>
      <c r="N11" s="3">
        <v>7085</v>
      </c>
      <c r="O11" s="3">
        <f t="shared" si="3"/>
        <v>23187.814999999999</v>
      </c>
      <c r="P11" s="38">
        <f t="shared" ref="P11:P24" si="5">O11/$C$2</f>
        <v>22556.240272373539</v>
      </c>
      <c r="Q11" s="3"/>
    </row>
    <row r="12" spans="1:16335" x14ac:dyDescent="0.25">
      <c r="B12" s="28" t="s">
        <v>43</v>
      </c>
      <c r="C12" s="3">
        <v>2189.89</v>
      </c>
      <c r="D12" s="3">
        <v>7614.7660384768187</v>
      </c>
      <c r="E12" s="3">
        <v>500</v>
      </c>
      <c r="F12" s="3">
        <v>20915</v>
      </c>
      <c r="G12" s="3">
        <f t="shared" si="2"/>
        <v>16696.415000000001</v>
      </c>
      <c r="H12" s="38">
        <f t="shared" si="4"/>
        <v>16241.648832684825</v>
      </c>
      <c r="I12" s="3"/>
      <c r="J12" s="28" t="s">
        <v>43</v>
      </c>
      <c r="K12" s="3">
        <v>2055.61</v>
      </c>
      <c r="L12" s="3">
        <v>7649.8071132170007</v>
      </c>
      <c r="M12" s="3">
        <v>500</v>
      </c>
      <c r="N12" s="3">
        <v>20915</v>
      </c>
      <c r="O12" s="3">
        <f t="shared" si="3"/>
        <v>15745.935000000001</v>
      </c>
      <c r="P12" s="38">
        <f t="shared" si="5"/>
        <v>15317.05739299611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</row>
    <row r="13" spans="1:16335" x14ac:dyDescent="0.25">
      <c r="B13" s="28" t="s">
        <v>44</v>
      </c>
      <c r="C13" s="3">
        <v>69.180000000000007</v>
      </c>
      <c r="D13" s="3">
        <v>11506.938421509105</v>
      </c>
      <c r="E13" s="3">
        <v>64.900000000000006</v>
      </c>
      <c r="F13" s="3">
        <v>9464.367000000002</v>
      </c>
      <c r="G13" s="3">
        <f t="shared" si="2"/>
        <v>805.51436699999999</v>
      </c>
      <c r="H13" s="38">
        <f t="shared" si="4"/>
        <v>783.5742869649805</v>
      </c>
      <c r="I13" s="3"/>
      <c r="J13" s="28" t="s">
        <v>44</v>
      </c>
      <c r="K13" s="3">
        <v>61.06</v>
      </c>
      <c r="L13" s="3">
        <v>11515.067147068457</v>
      </c>
      <c r="M13" s="3">
        <v>64.900000000000006</v>
      </c>
      <c r="N13" s="3">
        <v>9074.9670000000024</v>
      </c>
      <c r="O13" s="3">
        <f t="shared" si="3"/>
        <v>712.18496700000003</v>
      </c>
      <c r="P13" s="38">
        <f t="shared" si="5"/>
        <v>692.78693287937745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</row>
    <row r="14" spans="1:16335" x14ac:dyDescent="0.25">
      <c r="B14" s="28" t="s">
        <v>45</v>
      </c>
      <c r="C14" s="3">
        <v>63.03</v>
      </c>
      <c r="D14" s="3">
        <v>11484.372521021736</v>
      </c>
      <c r="E14" s="3">
        <v>64.900000000000006</v>
      </c>
      <c r="F14" s="3">
        <v>9264.4750000000004</v>
      </c>
      <c r="G14" s="3">
        <f t="shared" si="2"/>
        <v>733.12447499999996</v>
      </c>
      <c r="H14" s="38">
        <f t="shared" si="4"/>
        <v>713.15610408560303</v>
      </c>
      <c r="I14" s="3"/>
      <c r="J14" s="28" t="s">
        <v>45</v>
      </c>
      <c r="K14" s="3">
        <v>55.36</v>
      </c>
      <c r="L14" s="3">
        <v>11492.593930635838</v>
      </c>
      <c r="M14" s="3">
        <v>64.900000000000006</v>
      </c>
      <c r="N14" s="3">
        <v>8290.9750000000004</v>
      </c>
      <c r="O14" s="3">
        <f t="shared" si="3"/>
        <v>644.52097500000002</v>
      </c>
      <c r="P14" s="38">
        <f t="shared" si="5"/>
        <v>626.96592898832682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</row>
    <row r="15" spans="1:16335" x14ac:dyDescent="0.25">
      <c r="B15" s="28" t="s">
        <v>46</v>
      </c>
      <c r="C15" s="3">
        <v>79</v>
      </c>
      <c r="D15" s="3">
        <v>11613.417721518988</v>
      </c>
      <c r="E15" s="3">
        <v>64.900000000000006</v>
      </c>
      <c r="F15" s="3">
        <v>11033.000000000002</v>
      </c>
      <c r="G15" s="3">
        <f t="shared" si="2"/>
        <v>928.49300000000017</v>
      </c>
      <c r="H15" s="38">
        <f t="shared" si="4"/>
        <v>903.20330739299629</v>
      </c>
      <c r="I15" s="3"/>
      <c r="J15" s="28" t="s">
        <v>46</v>
      </c>
      <c r="K15" s="3">
        <v>70.040000000000006</v>
      </c>
      <c r="L15" s="3">
        <v>11611.364934323243</v>
      </c>
      <c r="M15" s="3">
        <v>64.900000000000006</v>
      </c>
      <c r="N15" s="3">
        <v>10319.1</v>
      </c>
      <c r="O15" s="3">
        <f t="shared" si="3"/>
        <v>823.57910000000004</v>
      </c>
      <c r="P15" s="38">
        <f t="shared" si="5"/>
        <v>801.14698443579766</v>
      </c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</row>
    <row r="16" spans="1:16335" x14ac:dyDescent="0.25">
      <c r="B16" s="28" t="s">
        <v>47</v>
      </c>
      <c r="C16" s="3">
        <v>74.25</v>
      </c>
      <c r="D16" s="3">
        <v>11549.36026936027</v>
      </c>
      <c r="E16" s="3">
        <v>64.900000000000006</v>
      </c>
      <c r="F16" s="3">
        <v>10189.300000000001</v>
      </c>
      <c r="G16" s="3">
        <f t="shared" si="2"/>
        <v>867.72929999999997</v>
      </c>
      <c r="H16" s="38">
        <f t="shared" si="4"/>
        <v>844.09464980544738</v>
      </c>
      <c r="I16" s="3"/>
      <c r="J16" s="28" t="s">
        <v>47</v>
      </c>
      <c r="K16" s="3">
        <v>65.3</v>
      </c>
      <c r="L16" s="3">
        <v>11549.77029096478</v>
      </c>
      <c r="M16" s="3">
        <v>64.900000000000006</v>
      </c>
      <c r="N16" s="3">
        <v>9410.5</v>
      </c>
      <c r="O16" s="3">
        <f t="shared" si="3"/>
        <v>763.61050000000012</v>
      </c>
      <c r="P16" s="38">
        <f t="shared" si="5"/>
        <v>742.81177042801562</v>
      </c>
    </row>
    <row r="17" spans="2:16335" x14ac:dyDescent="0.25">
      <c r="B17" s="28" t="s">
        <v>48</v>
      </c>
      <c r="C17" s="3">
        <v>0</v>
      </c>
      <c r="D17" s="3">
        <v>10190.635276922274</v>
      </c>
      <c r="E17" s="3">
        <v>3600</v>
      </c>
      <c r="F17" s="3">
        <v>30888</v>
      </c>
      <c r="G17" s="3">
        <f t="shared" si="2"/>
        <v>30.888000000000002</v>
      </c>
      <c r="H17" s="38">
        <f t="shared" si="4"/>
        <v>30.046692607003891</v>
      </c>
      <c r="J17" s="28" t="s">
        <v>48</v>
      </c>
      <c r="K17" s="3">
        <v>0</v>
      </c>
      <c r="L17" s="3">
        <v>10190.616945613519</v>
      </c>
      <c r="M17" s="3">
        <v>3600</v>
      </c>
      <c r="N17" s="3">
        <v>30888</v>
      </c>
      <c r="O17" s="3">
        <f t="shared" si="3"/>
        <v>30.888000000000002</v>
      </c>
      <c r="P17" s="38">
        <f t="shared" si="5"/>
        <v>30.046692607003891</v>
      </c>
    </row>
    <row r="18" spans="2:16335" x14ac:dyDescent="0.25">
      <c r="B18" s="28" t="s">
        <v>50</v>
      </c>
      <c r="C18" s="3">
        <v>73.62</v>
      </c>
      <c r="D18" s="3">
        <v>8008.1499592502023</v>
      </c>
      <c r="E18" s="3">
        <v>500</v>
      </c>
      <c r="F18" s="3">
        <v>9415</v>
      </c>
      <c r="G18" s="3">
        <f t="shared" si="2"/>
        <v>598.9749999999998</v>
      </c>
      <c r="H18" s="38">
        <f t="shared" si="4"/>
        <v>582.66050583657568</v>
      </c>
      <c r="J18" s="28" t="s">
        <v>50</v>
      </c>
      <c r="K18" s="3">
        <v>69.849999999999994</v>
      </c>
      <c r="L18" s="3">
        <v>8018.7544738725855</v>
      </c>
      <c r="M18" s="3">
        <v>500</v>
      </c>
      <c r="N18" s="3">
        <v>9000</v>
      </c>
      <c r="O18" s="3">
        <f t="shared" si="3"/>
        <v>569.11</v>
      </c>
      <c r="P18" s="38">
        <f t="shared" si="5"/>
        <v>553.6089494163424</v>
      </c>
    </row>
    <row r="19" spans="2:16335" x14ac:dyDescent="0.25">
      <c r="B19" s="28" t="s">
        <v>51</v>
      </c>
      <c r="C19" s="3">
        <v>7584.63</v>
      </c>
      <c r="D19" s="3">
        <v>6757.0033080057965</v>
      </c>
      <c r="E19" s="3">
        <v>400</v>
      </c>
      <c r="F19" s="3">
        <v>400</v>
      </c>
      <c r="G19" s="3">
        <f t="shared" si="2"/>
        <v>51249.770000000011</v>
      </c>
      <c r="H19" s="38">
        <f t="shared" si="4"/>
        <v>49853.86186770429</v>
      </c>
      <c r="I19" s="3"/>
      <c r="J19" s="28" t="s">
        <v>51</v>
      </c>
      <c r="K19" s="3">
        <v>7550.38</v>
      </c>
      <c r="L19" s="3">
        <v>6756.3182250429772</v>
      </c>
      <c r="M19" s="3">
        <v>400</v>
      </c>
      <c r="N19" s="3">
        <v>400</v>
      </c>
      <c r="O19" s="3">
        <f t="shared" si="3"/>
        <v>51013.169999999991</v>
      </c>
      <c r="P19" s="38">
        <f t="shared" si="5"/>
        <v>49623.706225680922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</row>
    <row r="20" spans="2:16335" x14ac:dyDescent="0.25">
      <c r="B20" s="28" t="s">
        <v>61</v>
      </c>
      <c r="C20" s="3">
        <v>204.14</v>
      </c>
      <c r="D20" s="3">
        <v>8264.7692759870697</v>
      </c>
      <c r="E20" s="3">
        <v>0</v>
      </c>
      <c r="F20" s="3">
        <v>0</v>
      </c>
      <c r="G20" s="3">
        <f t="shared" si="2"/>
        <v>1687.1700000000003</v>
      </c>
      <c r="H20" s="38">
        <f t="shared" si="4"/>
        <v>1641.2159533073932</v>
      </c>
      <c r="I20" s="3"/>
      <c r="J20" s="28" t="s">
        <v>61</v>
      </c>
      <c r="K20" s="3">
        <v>185.07</v>
      </c>
      <c r="L20" s="3">
        <v>8265.0348516777431</v>
      </c>
      <c r="M20" s="3">
        <v>0</v>
      </c>
      <c r="N20" s="3">
        <v>0</v>
      </c>
      <c r="O20" s="3">
        <f t="shared" si="3"/>
        <v>1529.6099999999997</v>
      </c>
      <c r="P20" s="38">
        <f t="shared" si="5"/>
        <v>1487.9474708171203</v>
      </c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</row>
    <row r="21" spans="2:16335" x14ac:dyDescent="0.25">
      <c r="B21" s="28" t="s">
        <v>49</v>
      </c>
      <c r="C21" s="3">
        <v>7.37</v>
      </c>
      <c r="D21" s="3">
        <v>11299.864314789687</v>
      </c>
      <c r="E21" s="3">
        <v>100</v>
      </c>
      <c r="F21" s="3">
        <v>617</v>
      </c>
      <c r="G21" s="3">
        <f t="shared" si="2"/>
        <v>83.897000000000006</v>
      </c>
      <c r="H21" s="38">
        <f t="shared" si="4"/>
        <v>81.611867704280158</v>
      </c>
      <c r="I21" s="3"/>
      <c r="J21" s="28" t="s">
        <v>49</v>
      </c>
      <c r="K21" s="3">
        <v>6.57</v>
      </c>
      <c r="L21" s="3">
        <v>11257.229832572297</v>
      </c>
      <c r="M21" s="3">
        <v>100</v>
      </c>
      <c r="N21" s="3">
        <v>617</v>
      </c>
      <c r="O21" s="3">
        <f t="shared" si="3"/>
        <v>74.576999999999998</v>
      </c>
      <c r="P21" s="38">
        <f t="shared" si="5"/>
        <v>72.545719844357976</v>
      </c>
      <c r="Q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</row>
    <row r="22" spans="2:16335" x14ac:dyDescent="0.25">
      <c r="B22" s="28" t="s">
        <v>52</v>
      </c>
      <c r="C22" s="3">
        <v>7.56</v>
      </c>
      <c r="D22" s="3">
        <v>11152.116402116404</v>
      </c>
      <c r="E22" s="3">
        <v>100</v>
      </c>
      <c r="F22" s="3">
        <v>517</v>
      </c>
      <c r="G22" s="3">
        <f t="shared" si="2"/>
        <v>84.827000000000012</v>
      </c>
      <c r="H22" s="38">
        <f t="shared" si="4"/>
        <v>82.51653696498056</v>
      </c>
      <c r="I22" s="3"/>
      <c r="J22" s="28" t="s">
        <v>52</v>
      </c>
      <c r="K22" s="3">
        <v>6.44</v>
      </c>
      <c r="L22" s="3">
        <v>11187.888198757762</v>
      </c>
      <c r="M22" s="3">
        <v>100</v>
      </c>
      <c r="N22" s="3">
        <v>517</v>
      </c>
      <c r="O22" s="3">
        <f t="shared" si="3"/>
        <v>72.566999999999993</v>
      </c>
      <c r="P22" s="38">
        <f t="shared" si="5"/>
        <v>70.590466926070036</v>
      </c>
      <c r="Q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</row>
    <row r="23" spans="2:16335" x14ac:dyDescent="0.25">
      <c r="B23" s="28" t="s">
        <v>53</v>
      </c>
      <c r="C23" s="3">
        <v>6.36</v>
      </c>
      <c r="D23" s="3">
        <v>11147.798742138364</v>
      </c>
      <c r="E23" s="3">
        <v>100</v>
      </c>
      <c r="F23" s="3">
        <v>517</v>
      </c>
      <c r="G23" s="3">
        <f t="shared" si="2"/>
        <v>71.417000000000002</v>
      </c>
      <c r="H23" s="38">
        <f t="shared" si="4"/>
        <v>69.471789883268485</v>
      </c>
      <c r="J23" s="28" t="s">
        <v>53</v>
      </c>
      <c r="K23" s="3">
        <v>4.8899999999999997</v>
      </c>
      <c r="L23" s="3">
        <v>11128.834355828221</v>
      </c>
      <c r="M23" s="3">
        <v>100</v>
      </c>
      <c r="N23" s="3">
        <v>408</v>
      </c>
      <c r="O23" s="3">
        <f t="shared" si="3"/>
        <v>54.828000000000003</v>
      </c>
      <c r="P23" s="38">
        <f t="shared" si="5"/>
        <v>53.334630350194551</v>
      </c>
    </row>
    <row r="24" spans="2:16335" x14ac:dyDescent="0.25">
      <c r="B24" s="30" t="s">
        <v>54</v>
      </c>
      <c r="C24" s="31">
        <v>4.9000000000000004</v>
      </c>
      <c r="D24" s="31">
        <v>11110.204081632652</v>
      </c>
      <c r="E24" s="31">
        <v>100</v>
      </c>
      <c r="F24" s="31">
        <v>500</v>
      </c>
      <c r="G24" s="31">
        <f t="shared" si="2"/>
        <v>54.94</v>
      </c>
      <c r="H24" s="39">
        <f t="shared" si="4"/>
        <v>53.443579766536963</v>
      </c>
      <c r="J24" s="30" t="s">
        <v>54</v>
      </c>
      <c r="K24" s="31">
        <v>3.69</v>
      </c>
      <c r="L24" s="31">
        <v>11108.401084010842</v>
      </c>
      <c r="M24" s="31">
        <v>100</v>
      </c>
      <c r="N24" s="31">
        <v>300</v>
      </c>
      <c r="O24" s="31">
        <f t="shared" si="3"/>
        <v>41.290000000000006</v>
      </c>
      <c r="P24" s="39">
        <f t="shared" si="5"/>
        <v>40.165369649805456</v>
      </c>
    </row>
    <row r="25" spans="2:16335" x14ac:dyDescent="0.25">
      <c r="G25" s="3"/>
      <c r="H25" s="3">
        <f>SUM(H6:H24)</f>
        <v>97384.937804710411</v>
      </c>
      <c r="I25" s="1" t="s">
        <v>69</v>
      </c>
      <c r="O25" s="3"/>
      <c r="P25" s="3">
        <f>SUM(P6:P24)</f>
        <v>96445.1541871839</v>
      </c>
      <c r="Q25" s="1" t="s">
        <v>69</v>
      </c>
    </row>
    <row r="27" spans="2:16335" x14ac:dyDescent="0.25">
      <c r="O27" s="34" t="s">
        <v>74</v>
      </c>
      <c r="P27" s="35">
        <f>P25-H25</f>
        <v>-939.78361752651108</v>
      </c>
    </row>
  </sheetData>
  <mergeCells count="2">
    <mergeCell ref="B4:H4"/>
    <mergeCell ref="J4:P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E526B-2186-40A2-ABB2-59468683F50B}">
  <dimension ref="A2:XDR38"/>
  <sheetViews>
    <sheetView showGridLines="0" zoomScale="80" zoomScaleNormal="80" workbookViewId="0">
      <selection activeCell="F6" sqref="F6"/>
    </sheetView>
  </sheetViews>
  <sheetFormatPr defaultRowHeight="15" x14ac:dyDescent="0.25"/>
  <cols>
    <col min="2" max="2" width="12.85546875" bestFit="1" customWidth="1"/>
    <col min="3" max="3" width="9.5703125" bestFit="1" customWidth="1"/>
    <col min="4" max="4" width="21.42578125" customWidth="1"/>
    <col min="5" max="5" width="16" customWidth="1"/>
    <col min="6" max="6" width="13" bestFit="1" customWidth="1"/>
    <col min="8" max="8" width="12.85546875" bestFit="1" customWidth="1"/>
    <col min="9" max="9" width="9.5703125" bestFit="1" customWidth="1"/>
    <col min="10" max="10" width="21.42578125" customWidth="1"/>
    <col min="11" max="11" width="16" customWidth="1"/>
    <col min="12" max="12" width="13" bestFit="1" customWidth="1"/>
    <col min="16" max="16" width="12.28515625" bestFit="1" customWidth="1"/>
    <col min="17" max="17" width="5.28515625" bestFit="1" customWidth="1"/>
  </cols>
  <sheetData>
    <row r="2" spans="1:16346" x14ac:dyDescent="0.25">
      <c r="C2" s="32">
        <v>28.8</v>
      </c>
      <c r="D2" t="s">
        <v>72</v>
      </c>
    </row>
    <row r="3" spans="1:16346" x14ac:dyDescent="0.25">
      <c r="A3" s="1" t="s">
        <v>2</v>
      </c>
    </row>
    <row r="4" spans="1:16346" x14ac:dyDescent="0.25">
      <c r="B4" s="83" t="s">
        <v>70</v>
      </c>
      <c r="C4" s="83"/>
      <c r="D4" s="83"/>
      <c r="E4" s="83"/>
      <c r="F4" s="83"/>
      <c r="H4" s="84" t="s">
        <v>71</v>
      </c>
      <c r="I4" s="84"/>
      <c r="J4" s="84"/>
      <c r="K4" s="84"/>
      <c r="L4" s="84"/>
      <c r="N4" s="82"/>
      <c r="O4" s="82"/>
      <c r="P4" s="82"/>
      <c r="Q4" s="82"/>
    </row>
    <row r="5" spans="1:16346" s="3" customFormat="1" x14ac:dyDescent="0.25">
      <c r="A5"/>
      <c r="B5" s="33" t="s">
        <v>35</v>
      </c>
      <c r="C5" s="33" t="s">
        <v>36</v>
      </c>
      <c r="D5" s="33" t="s">
        <v>56</v>
      </c>
      <c r="E5" s="33" t="s">
        <v>67</v>
      </c>
      <c r="F5" s="33" t="s">
        <v>59</v>
      </c>
      <c r="H5" s="33" t="s">
        <v>35</v>
      </c>
      <c r="I5" s="33" t="s">
        <v>36</v>
      </c>
      <c r="J5" s="33" t="s">
        <v>56</v>
      </c>
      <c r="K5" s="33" t="s">
        <v>67</v>
      </c>
      <c r="L5" s="33" t="s">
        <v>59</v>
      </c>
    </row>
    <row r="6" spans="1:16346" s="3" customFormat="1" x14ac:dyDescent="0.25">
      <c r="A6"/>
      <c r="B6" s="28" t="s">
        <v>48</v>
      </c>
      <c r="C6" s="3">
        <v>1219.92</v>
      </c>
      <c r="D6" s="3">
        <v>10190.635276922274</v>
      </c>
      <c r="E6" s="3">
        <f>C6*D6/1000</f>
        <v>12431.75978702302</v>
      </c>
      <c r="F6" s="3">
        <f>E6/$C$2</f>
        <v>431.6583259382993</v>
      </c>
      <c r="H6" s="28" t="s">
        <v>48</v>
      </c>
      <c r="I6" s="3">
        <v>1219.9100000000001</v>
      </c>
      <c r="J6" s="3">
        <v>10190.616945613519</v>
      </c>
      <c r="K6" s="3">
        <f>I6*J6/1000</f>
        <v>12431.63551812339</v>
      </c>
      <c r="L6" s="3">
        <f>K6/$C$2</f>
        <v>431.65401104595105</v>
      </c>
      <c r="O6" s="28"/>
      <c r="Q6" s="29"/>
      <c r="R6" s="29"/>
    </row>
    <row r="7" spans="1:16346" s="3" customFormat="1" x14ac:dyDescent="0.25">
      <c r="A7"/>
      <c r="B7" s="40"/>
      <c r="C7" s="36"/>
      <c r="D7" s="36"/>
      <c r="E7" s="36"/>
      <c r="F7" s="36"/>
      <c r="H7" s="40"/>
      <c r="I7" s="36"/>
      <c r="J7" s="36"/>
      <c r="K7" s="36"/>
      <c r="L7" s="36"/>
      <c r="O7"/>
      <c r="P7"/>
      <c r="Q7"/>
      <c r="R7"/>
    </row>
    <row r="8" spans="1:16346" s="3" customFormat="1" x14ac:dyDescent="0.25">
      <c r="A8"/>
      <c r="B8" s="40"/>
      <c r="C8" s="36"/>
      <c r="D8" s="36"/>
      <c r="E8" s="36"/>
      <c r="F8" s="36"/>
      <c r="H8" s="40"/>
      <c r="I8" s="36"/>
      <c r="J8" s="36"/>
      <c r="K8" s="36"/>
      <c r="L8" s="36"/>
      <c r="O8"/>
      <c r="P8"/>
      <c r="Q8"/>
      <c r="R8"/>
    </row>
    <row r="9" spans="1:16346" x14ac:dyDescent="0.25">
      <c r="K9" s="34" t="s">
        <v>73</v>
      </c>
      <c r="L9" s="35">
        <f>L6-F6</f>
        <v>-4.3148923482476675E-3</v>
      </c>
    </row>
    <row r="12" spans="1:16346" x14ac:dyDescent="0.25">
      <c r="G12" s="3"/>
      <c r="M12" s="3"/>
      <c r="N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</row>
    <row r="13" spans="1:16346" x14ac:dyDescent="0.25">
      <c r="G13" s="3"/>
      <c r="M13" s="3"/>
      <c r="N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</row>
    <row r="14" spans="1:16346" x14ac:dyDescent="0.25">
      <c r="G14" s="3"/>
      <c r="M14" s="3"/>
      <c r="N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</row>
    <row r="15" spans="1:16346" x14ac:dyDescent="0.25">
      <c r="G15" s="3"/>
      <c r="M15" s="3"/>
      <c r="N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</row>
    <row r="19" spans="7:16346" x14ac:dyDescent="0.25">
      <c r="G19" s="3"/>
      <c r="M19" s="3"/>
      <c r="N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</row>
    <row r="20" spans="7:16346" x14ac:dyDescent="0.25">
      <c r="G20" s="3"/>
      <c r="M20" s="3"/>
      <c r="N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</row>
    <row r="21" spans="7:16346" x14ac:dyDescent="0.25">
      <c r="G21" s="3"/>
      <c r="M21" s="3"/>
      <c r="N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</row>
    <row r="22" spans="7:16346" x14ac:dyDescent="0.25">
      <c r="G22" s="3"/>
      <c r="M22" s="3"/>
      <c r="N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</row>
    <row r="36" spans="2:12" x14ac:dyDescent="0.25">
      <c r="B36" s="28"/>
      <c r="E36" s="29"/>
      <c r="F36" s="29"/>
      <c r="H36" s="28"/>
      <c r="K36" s="29"/>
      <c r="L36" s="29"/>
    </row>
    <row r="37" spans="2:12" x14ac:dyDescent="0.25">
      <c r="B37" s="28"/>
      <c r="C37" s="3"/>
      <c r="D37" s="29"/>
      <c r="E37" s="29"/>
      <c r="F37" s="29"/>
      <c r="H37" s="28"/>
      <c r="I37" s="3"/>
      <c r="J37" s="29"/>
      <c r="K37" s="29"/>
      <c r="L37" s="29"/>
    </row>
    <row r="38" spans="2:12" x14ac:dyDescent="0.25">
      <c r="B38" s="28"/>
      <c r="C38" s="3"/>
      <c r="D38" s="29"/>
      <c r="E38" s="34"/>
      <c r="H38" s="28"/>
      <c r="I38" s="3"/>
      <c r="J38" s="29"/>
      <c r="K38" s="34"/>
    </row>
  </sheetData>
  <mergeCells count="3">
    <mergeCell ref="B4:F4"/>
    <mergeCell ref="N4:Q4"/>
    <mergeCell ref="H4:L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Q12</vt:lpstr>
      <vt:lpstr>Q13</vt:lpstr>
      <vt:lpstr>Q13c - High Fuel</vt:lpstr>
      <vt:lpstr>Q13c - Low Fuel</vt:lpstr>
      <vt:lpstr>Q16</vt:lpstr>
      <vt:lpstr>Q17</vt:lpstr>
      <vt:lpstr>Q17 - Coal Tons</vt:lpstr>
      <vt:lpstr>Q17 - NG MCF</vt:lpstr>
      <vt:lpstr>Q17 - PetCoke Tons</vt:lpstr>
      <vt:lpstr>Q18</vt:lpstr>
      <vt:lpstr>Q18 - Avoided CO2</vt:lpstr>
      <vt:lpstr>Q18 - Avoided NOx</vt:lpstr>
      <vt:lpstr>Q18 - Avoided SO2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2018-04-03T16:09:30Z</dcterms:created>
  <dcterms:modified xsi:type="dcterms:W3CDTF">2018-04-03T16:09:38Z</dcterms:modified>
</cp:coreProperties>
</file>