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ACCT 282 -283 FI ADIT Bef-Aft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>#REF!</definedName>
    <definedName name="\Z">#REF!</definedName>
    <definedName name="_101">#REF!</definedName>
    <definedName name="_108">#REF!</definedName>
    <definedName name="_253REC">#REF!</definedName>
    <definedName name="_Key1" hidden="1">[1]IncTx_Calc!#REF!</definedName>
    <definedName name="_Key2" hidden="1">[2]IncTx_Calc!#REF!</definedName>
    <definedName name="_Order1" hidden="1">255</definedName>
    <definedName name="_Sort" hidden="1">[1]IncTx_Calc!#REF!</definedName>
    <definedName name="account_code">#REF!</definedName>
    <definedName name="account_description">#REF!</definedName>
    <definedName name="AD_BAL2">#REF!</definedName>
    <definedName name="ADD">#REF!</definedName>
    <definedName name="ADD_BY_DIST">#REF!</definedName>
    <definedName name="Assets">#REF!</definedName>
    <definedName name="Bad_Debt">'[3]2-Meals'!#REF!</definedName>
    <definedName name="BONUS">#REF!</definedName>
    <definedName name="budget_code">#REF!</definedName>
    <definedName name="budget_description">#REF!</definedName>
    <definedName name="CAPITAL">#REF!</definedName>
    <definedName name="CAPSUM">#REF!</definedName>
    <definedName name="CIAC">'[3]2-Meals'!#REF!</definedName>
    <definedName name="d">#REF!</definedName>
    <definedName name="Department_Costs">#REF!</definedName>
    <definedName name="DEPRBYDIST">[4]DeprCoDetail:DeprSum!$A$1:$G$36</definedName>
    <definedName name="DETAIL">#REF!</definedName>
    <definedName name="DIT">#REF!</definedName>
    <definedName name="DIT_TEMP">#REF!</definedName>
    <definedName name="LT_Bonus">'[3]2-Meals'!#REF!</definedName>
    <definedName name="MONTHLY_DEPR2">#REF!</definedName>
    <definedName name="nat_cur_code">#REF!</definedName>
    <definedName name="PAGE1">#REF!</definedName>
    <definedName name="PAGE2">#REF!</definedName>
    <definedName name="PAGE4">'[5]IT Calc'!#REF!</definedName>
    <definedName name="PAGE5">'[5]IT Calc'!#REF!</definedName>
    <definedName name="Pension">'[3]2-Meals'!#REF!</definedName>
    <definedName name="period_end_1">#REF!</definedName>
    <definedName name="period_end_10">#REF!</definedName>
    <definedName name="period_end_11">#REF!</definedName>
    <definedName name="period_end_12">#REF!</definedName>
    <definedName name="period_end_2">#REF!</definedName>
    <definedName name="period_end_3">#REF!</definedName>
    <definedName name="period_end_4">#REF!</definedName>
    <definedName name="period_end_5">#REF!</definedName>
    <definedName name="period_end_6">#REF!</definedName>
    <definedName name="period_end_7">#REF!</definedName>
    <definedName name="period_end_8">#REF!</definedName>
    <definedName name="period_end_9">#REF!</definedName>
    <definedName name="PGA">'[3]2-Meals'!#REF!</definedName>
    <definedName name="PLANT_BAL2">#REF!</definedName>
    <definedName name="Post_Retire">'[3]2-Meals'!#REF!</definedName>
    <definedName name="PRINT">#REF!</definedName>
    <definedName name="_xlnm.Print_Area" localSheetId="0">'ACCT 282 -283 FI ADIT Bef-After'!$A$1:$P$68</definedName>
    <definedName name="PRINT_AREA_MI">'[6]IT Calc'!#REF!</definedName>
    <definedName name="PRINT_EXPLANATI">#REF!</definedName>
    <definedName name="PRINT_TITLES_MI">#REF!</definedName>
    <definedName name="PRIOR_ITCUR">#REF!</definedName>
    <definedName name="PRIOR_TIMING">#REF!</definedName>
    <definedName name="PYTD_ITCUR">#REF!</definedName>
    <definedName name="PYTD_TIMING">#REF!</definedName>
    <definedName name="rate_type">#REF!</definedName>
    <definedName name="RET">#REF!</definedName>
    <definedName name="RET_BY_DIST">#REF!</definedName>
    <definedName name="RIGHT">#REF!</definedName>
    <definedName name="ROWS">#REF!</definedName>
    <definedName name="State">#REF!</definedName>
    <definedName name="Summ">'[7]DEL-updated'!$A$11:$T$372</definedName>
    <definedName name="TAX">#REF!</definedName>
    <definedName name="TRUEUP_BAL2">#REF!</definedName>
    <definedName name="TX">#REF!</definedName>
    <definedName name="TXCALC">#REF!</definedName>
    <definedName name="TXCALC_TEMP">#REF!</definedName>
    <definedName name="Unbilled">'[3]2-Meals'!#REF!</definedName>
    <definedName name="WORKPAPE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N66" i="1" l="1"/>
  <c r="M61" i="1"/>
  <c r="M66" i="1" s="1"/>
  <c r="P55" i="1"/>
  <c r="L55" i="1"/>
  <c r="P49" i="1"/>
  <c r="L49" i="1"/>
  <c r="J35" i="1"/>
  <c r="L35" i="1" s="1"/>
  <c r="P35" i="1" s="1"/>
  <c r="N34" i="1"/>
  <c r="N37" i="1" s="1"/>
  <c r="M34" i="1"/>
  <c r="M37" i="1" s="1"/>
  <c r="K30" i="1"/>
  <c r="G30" i="1"/>
  <c r="G31" i="1" s="1"/>
  <c r="F30" i="1"/>
  <c r="F31" i="1" s="1"/>
  <c r="O28" i="1"/>
  <c r="J28" i="1"/>
  <c r="O27" i="1"/>
  <c r="J27" i="1"/>
  <c r="L27" i="1" s="1"/>
  <c r="O26" i="1"/>
  <c r="J26" i="1"/>
  <c r="L26" i="1" s="1"/>
  <c r="A26" i="1"/>
  <c r="M25" i="1"/>
  <c r="J25" i="1"/>
  <c r="L25" i="1" s="1"/>
  <c r="A25" i="1"/>
  <c r="M24" i="1"/>
  <c r="J24" i="1"/>
  <c r="L24" i="1" s="1"/>
  <c r="A24" i="1"/>
  <c r="O23" i="1"/>
  <c r="J23" i="1"/>
  <c r="L23" i="1" s="1"/>
  <c r="A23" i="1"/>
  <c r="I22" i="1"/>
  <c r="A22" i="1"/>
  <c r="O21" i="1"/>
  <c r="J21" i="1"/>
  <c r="L21" i="1" s="1"/>
  <c r="A21" i="1"/>
  <c r="O20" i="1"/>
  <c r="J20" i="1"/>
  <c r="L20" i="1" s="1"/>
  <c r="A20" i="1"/>
  <c r="O19" i="1"/>
  <c r="H19" i="1"/>
  <c r="A19" i="1"/>
  <c r="O18" i="1"/>
  <c r="H18" i="1"/>
  <c r="A18" i="1"/>
  <c r="O17" i="1"/>
  <c r="J17" i="1"/>
  <c r="L17" i="1" s="1"/>
  <c r="A17" i="1"/>
  <c r="O16" i="1"/>
  <c r="H16" i="1"/>
  <c r="J16" i="1" s="1"/>
  <c r="L16" i="1" s="1"/>
  <c r="A16" i="1"/>
  <c r="H15" i="1"/>
  <c r="A15" i="1"/>
  <c r="O14" i="1"/>
  <c r="J14" i="1"/>
  <c r="L14" i="1" s="1"/>
  <c r="A14" i="1"/>
  <c r="O13" i="1"/>
  <c r="N13" i="1"/>
  <c r="N30" i="1" s="1"/>
  <c r="M13" i="1"/>
  <c r="J13" i="1"/>
  <c r="L13" i="1" s="1"/>
  <c r="A13" i="1"/>
  <c r="O12" i="1"/>
  <c r="J12" i="1"/>
  <c r="L12" i="1" s="1"/>
  <c r="A12" i="1"/>
  <c r="O11" i="1"/>
  <c r="J11" i="1"/>
  <c r="L11" i="1" s="1"/>
  <c r="A11" i="1"/>
  <c r="O10" i="1"/>
  <c r="I10" i="1"/>
  <c r="A10" i="1"/>
  <c r="L8" i="1"/>
  <c r="G8" i="1"/>
  <c r="F8" i="1"/>
  <c r="P11" i="1" l="1"/>
  <c r="P21" i="1"/>
  <c r="P13" i="1"/>
  <c r="H30" i="1"/>
  <c r="H32" i="1" s="1"/>
  <c r="P12" i="1"/>
  <c r="I30" i="1"/>
  <c r="H43" i="1" s="1"/>
  <c r="P14" i="1"/>
  <c r="P26" i="1"/>
  <c r="P20" i="1"/>
  <c r="O30" i="1"/>
  <c r="O39" i="1" s="1"/>
  <c r="M30" i="1"/>
  <c r="M44" i="1" s="1"/>
  <c r="J19" i="1"/>
  <c r="L19" i="1" s="1"/>
  <c r="P19" i="1" s="1"/>
  <c r="P27" i="1"/>
  <c r="P24" i="1"/>
  <c r="P23" i="1"/>
  <c r="N44" i="1"/>
  <c r="N39" i="1"/>
  <c r="P16" i="1"/>
  <c r="P17" i="1"/>
  <c r="P25" i="1"/>
  <c r="J15" i="1"/>
  <c r="L15" i="1" s="1"/>
  <c r="L28" i="1"/>
  <c r="P43" i="1" s="1"/>
  <c r="J10" i="1"/>
  <c r="J18" i="1"/>
  <c r="L18" i="1" s="1"/>
  <c r="J22" i="1"/>
  <c r="L22" i="1" s="1"/>
  <c r="H42" i="1" l="1"/>
  <c r="P42" i="1" s="1"/>
  <c r="I33" i="1"/>
  <c r="L33" i="1" s="1"/>
  <c r="P33" i="1" s="1"/>
  <c r="M39" i="1"/>
  <c r="P22" i="1"/>
  <c r="P18" i="1"/>
  <c r="J30" i="1"/>
  <c r="L10" i="1"/>
  <c r="P15" i="1"/>
  <c r="H37" i="1"/>
  <c r="H39" i="1" s="1"/>
  <c r="L60" i="1" s="1"/>
  <c r="L32" i="1"/>
  <c r="P28" i="1"/>
  <c r="I37" i="1" l="1"/>
  <c r="I39" i="1" s="1"/>
  <c r="L65" i="1" s="1"/>
  <c r="P60" i="1"/>
  <c r="J34" i="1"/>
  <c r="H44" i="1"/>
  <c r="P65" i="1"/>
  <c r="P32" i="1"/>
  <c r="P10" i="1"/>
  <c r="P30" i="1" s="1"/>
  <c r="L30" i="1"/>
  <c r="P44" i="1" l="1"/>
  <c r="P46" i="1" s="1"/>
  <c r="H46" i="1"/>
  <c r="J37" i="1"/>
  <c r="J39" i="1" s="1"/>
  <c r="L66" i="1" s="1"/>
  <c r="L34" i="1"/>
  <c r="P66" i="1" l="1"/>
  <c r="P68" i="1" s="1"/>
  <c r="L68" i="1"/>
  <c r="P34" i="1"/>
  <c r="P37" i="1" s="1"/>
  <c r="L37" i="1"/>
  <c r="L54" i="1" l="1"/>
  <c r="L57" i="1" s="1"/>
  <c r="L61" i="1" s="1"/>
  <c r="L39" i="1"/>
  <c r="L51" i="1" s="1"/>
  <c r="P54" i="1"/>
  <c r="P57" i="1" s="1"/>
  <c r="P39" i="1"/>
  <c r="P51" i="1" s="1"/>
  <c r="P61" i="1" l="1"/>
  <c r="P63" i="1" s="1"/>
  <c r="L63" i="1"/>
</calcChain>
</file>

<file path=xl/sharedStrings.xml><?xml version="1.0" encoding="utf-8"?>
<sst xmlns="http://schemas.openxmlformats.org/spreadsheetml/2006/main" count="147" uniqueCount="96">
  <si>
    <t/>
  </si>
  <si>
    <t>BEFORE</t>
  </si>
  <si>
    <t>AFTER</t>
  </si>
  <si>
    <t>FL</t>
  </si>
  <si>
    <t>Fed</t>
  </si>
  <si>
    <t>Blended</t>
  </si>
  <si>
    <t>Allocation from Parent</t>
  </si>
  <si>
    <t>Seg 3</t>
  </si>
  <si>
    <t>Code</t>
  </si>
  <si>
    <t>Name</t>
  </si>
  <si>
    <t>Rate Change</t>
  </si>
  <si>
    <t>Protected</t>
  </si>
  <si>
    <t>UnProtected Plant</t>
  </si>
  <si>
    <t>UnProtected NonPlant</t>
  </si>
  <si>
    <t>OTP Adj</t>
  </si>
  <si>
    <t>12/31/2017 Balance</t>
  </si>
  <si>
    <t>NetAdjust to LT Bonus</t>
  </si>
  <si>
    <t>Q1 Entries</t>
  </si>
  <si>
    <t>03/31/2018 Balance</t>
  </si>
  <si>
    <t>UNPP</t>
  </si>
  <si>
    <t>25AF</t>
  </si>
  <si>
    <t>AFUDC</t>
  </si>
  <si>
    <t>UNNP</t>
  </si>
  <si>
    <t>25AM</t>
  </si>
  <si>
    <t>Customer Based Intangibles</t>
  </si>
  <si>
    <t>25BD</t>
  </si>
  <si>
    <t>Bad Debts</t>
  </si>
  <si>
    <t>25BN.01</t>
  </si>
  <si>
    <t>Short Term Bonus</t>
  </si>
  <si>
    <t>25CN</t>
  </si>
  <si>
    <t>Conservation</t>
  </si>
  <si>
    <t>P</t>
  </si>
  <si>
    <t>25DP.01</t>
  </si>
  <si>
    <t>Depreciation</t>
  </si>
  <si>
    <t>25DP.02</t>
  </si>
  <si>
    <t>Contribution in Aid of Construction</t>
  </si>
  <si>
    <t>25DP.03</t>
  </si>
  <si>
    <t>Cost of Removal</t>
  </si>
  <si>
    <t>25DP.04</t>
  </si>
  <si>
    <t>Asset Gain/Loss</t>
  </si>
  <si>
    <t>25DP.05</t>
  </si>
  <si>
    <t>Adjustment for Repairs Depreciation</t>
  </si>
  <si>
    <t>25ID</t>
  </si>
  <si>
    <t>Reserve for Insurance Deductibles</t>
  </si>
  <si>
    <t>25PG</t>
  </si>
  <si>
    <t>Purchased Gas Cots</t>
  </si>
  <si>
    <t>25RE</t>
  </si>
  <si>
    <t>Repairs Deduction</t>
  </si>
  <si>
    <t>25RP</t>
  </si>
  <si>
    <t>Property Taxes</t>
  </si>
  <si>
    <t>25RT</t>
  </si>
  <si>
    <t>Rabbi Trust</t>
  </si>
  <si>
    <t>25SR.01</t>
  </si>
  <si>
    <t>SERP (Current)</t>
  </si>
  <si>
    <t>25SD</t>
  </si>
  <si>
    <t>ADIT State Decoupling</t>
  </si>
  <si>
    <t>25SL</t>
  </si>
  <si>
    <t>S_NOL_SYS</t>
  </si>
  <si>
    <t>S_NOL_SYS - 2014 - FL</t>
  </si>
  <si>
    <t>Total</t>
  </si>
  <si>
    <t>Protected Gross-up</t>
  </si>
  <si>
    <t>UnProtected Plant Gross-up</t>
  </si>
  <si>
    <t>UnProtected NonPlant Gross-up</t>
  </si>
  <si>
    <t>Unrecorded adjustment to correct grossup calulation at year end</t>
  </si>
  <si>
    <t>25TX</t>
  </si>
  <si>
    <t>Tax Reform 2017 Reg Asset Gross Up</t>
  </si>
  <si>
    <t>Total with Gross-up</t>
  </si>
  <si>
    <t>a</t>
  </si>
  <si>
    <t>b</t>
  </si>
  <si>
    <t>c</t>
  </si>
  <si>
    <t>Excess Deferred Tax Liability before gross up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</si>
  <si>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</si>
  <si>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</si>
  <si>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</si>
  <si>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</si>
  <si>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FN ADIT</t>
  </si>
  <si>
    <t>G/L</t>
  </si>
  <si>
    <t>Adjust G/L 25TX</t>
  </si>
  <si>
    <t>d</t>
  </si>
  <si>
    <t>280R-254P</t>
  </si>
  <si>
    <t>Reg Liability - Protected</t>
  </si>
  <si>
    <t>280R-254N</t>
  </si>
  <si>
    <t>Reg Liability -UnProtected</t>
  </si>
  <si>
    <t>d-b-c</t>
  </si>
  <si>
    <t>Reg Liability -UnProtected Plant</t>
  </si>
  <si>
    <t>Reg Liability -UnProtected Non Plant</t>
  </si>
  <si>
    <t>Computation of Regulatory Liability (FI)</t>
  </si>
  <si>
    <t>FLORIDA PUBLIC UTILITIES-INDIANTOWN DIVISION</t>
  </si>
  <si>
    <t>Docket No.:</t>
  </si>
  <si>
    <t>Exhibit No.:</t>
  </si>
  <si>
    <t>20180052-GU</t>
  </si>
  <si>
    <t>FERC</t>
  </si>
  <si>
    <t>RFIMD-1</t>
  </si>
  <si>
    <t>Beginning Balance  See Note A</t>
  </si>
  <si>
    <t>Note A:</t>
  </si>
  <si>
    <t>Highlighted numbers were revised for adjustments discussed in the revised testimony and will be booked in 4th quarter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</si>
</sst>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/yy;@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6" fillId="0" borderId="1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37" fontId="4" fillId="0" borderId="2" applyFont="0" applyFill="0" applyAlignment="0" applyProtection="0"/>
  </cellStyleXfs>
  <cellXfs count="72">
    <xf numFmtId="0" fontId="0" fillId="0" borderId="0" xfId="0"/>
    <xf numFmtId="0" fontId="4" fillId="0" borderId="0" xfId="3" applyFont="1"/>
    <xf numFmtId="0" fontId="5" fillId="0" borderId="0" xfId="0" applyFont="1"/>
    <xf numFmtId="0" fontId="4" fillId="0" borderId="0" xfId="3" applyFont="1" applyAlignment="1"/>
    <xf numFmtId="0" fontId="4" fillId="0" borderId="0" xfId="4" applyFont="1" applyAlignment="1">
      <alignment horizontal="left" wrapText="1"/>
    </xf>
    <xf numFmtId="0" fontId="8" fillId="0" borderId="0" xfId="3" applyFont="1" applyAlignment="1">
      <alignment horizontal="center"/>
    </xf>
    <xf numFmtId="10" fontId="4" fillId="0" borderId="0" xfId="3" applyNumberFormat="1" applyFont="1"/>
    <xf numFmtId="10" fontId="6" fillId="0" borderId="0" xfId="3" applyNumberFormat="1" applyFont="1" applyAlignment="1">
      <alignment horizontal="center"/>
    </xf>
    <xf numFmtId="0" fontId="6" fillId="0" borderId="0" xfId="5" applyFont="1" applyBorder="1">
      <alignment horizontal="center" wrapText="1"/>
    </xf>
    <xf numFmtId="164" fontId="6" fillId="0" borderId="0" xfId="5" applyNumberFormat="1" applyFont="1" applyBorder="1">
      <alignment horizontal="center" wrapText="1"/>
    </xf>
    <xf numFmtId="0" fontId="6" fillId="0" borderId="1" xfId="5">
      <alignment horizontal="center" wrapText="1"/>
    </xf>
    <xf numFmtId="0" fontId="6" fillId="0" borderId="1" xfId="5" applyFont="1">
      <alignment horizontal="center" wrapText="1"/>
    </xf>
    <xf numFmtId="0" fontId="0" fillId="3" borderId="0" xfId="0" applyFill="1"/>
    <xf numFmtId="43" fontId="5" fillId="0" borderId="0" xfId="1" applyFont="1"/>
    <xf numFmtId="37" fontId="5" fillId="0" borderId="0" xfId="0" applyNumberFormat="1" applyFont="1"/>
    <xf numFmtId="0" fontId="0" fillId="4" borderId="0" xfId="0" applyFill="1"/>
    <xf numFmtId="0" fontId="0" fillId="5" borderId="0" xfId="0" applyFill="1"/>
    <xf numFmtId="0" fontId="6" fillId="0" borderId="0" xfId="7" applyFont="1"/>
    <xf numFmtId="0" fontId="5" fillId="0" borderId="0" xfId="0" applyFont="1" applyFill="1"/>
    <xf numFmtId="0" fontId="2" fillId="0" borderId="0" xfId="0" applyFont="1" applyBorder="1"/>
    <xf numFmtId="0" fontId="0" fillId="0" borderId="0" xfId="0" applyBorder="1"/>
    <xf numFmtId="0" fontId="9" fillId="0" borderId="0" xfId="0" applyFont="1" applyFill="1" applyBorder="1"/>
    <xf numFmtId="0" fontId="5" fillId="6" borderId="0" xfId="0" applyFont="1" applyFill="1"/>
    <xf numFmtId="0" fontId="0" fillId="6" borderId="0" xfId="0" applyFill="1" applyBorder="1"/>
    <xf numFmtId="0" fontId="10" fillId="0" borderId="0" xfId="2" applyFont="1" applyAlignment="1"/>
    <xf numFmtId="0" fontId="7" fillId="0" borderId="0" xfId="3" applyFont="1"/>
    <xf numFmtId="0" fontId="6" fillId="0" borderId="0" xfId="2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3" fontId="5" fillId="0" borderId="0" xfId="1" applyFont="1" applyBorder="1"/>
    <xf numFmtId="37" fontId="5" fillId="0" borderId="0" xfId="0" applyNumberFormat="1" applyFont="1" applyBorder="1"/>
    <xf numFmtId="0" fontId="5" fillId="0" borderId="0" xfId="0" applyFont="1" applyBorder="1"/>
    <xf numFmtId="37" fontId="4" fillId="0" borderId="0" xfId="8" applyFont="1" applyBorder="1"/>
    <xf numFmtId="0" fontId="4" fillId="0" borderId="0" xfId="3" applyFont="1"/>
    <xf numFmtId="0" fontId="4" fillId="0" borderId="0" xfId="3" applyFont="1" applyAlignment="1">
      <alignment horizontal="left"/>
    </xf>
    <xf numFmtId="0" fontId="5" fillId="0" borderId="0" xfId="0" applyFont="1" applyAlignment="1">
      <alignment wrapText="1"/>
    </xf>
    <xf numFmtId="42" fontId="4" fillId="0" borderId="0" xfId="6" applyNumberFormat="1"/>
    <xf numFmtId="42" fontId="4" fillId="0" borderId="0" xfId="6" applyNumberFormat="1" applyFont="1"/>
    <xf numFmtId="42" fontId="4" fillId="0" borderId="0" xfId="1" applyNumberFormat="1" applyFont="1"/>
    <xf numFmtId="42" fontId="4" fillId="0" borderId="0" xfId="6" applyNumberFormat="1" applyFont="1" applyFill="1"/>
    <xf numFmtId="42" fontId="4" fillId="0" borderId="0" xfId="6" applyNumberFormat="1" applyFill="1"/>
    <xf numFmtId="42" fontId="4" fillId="0" borderId="0" xfId="3" applyNumberFormat="1" applyFont="1"/>
    <xf numFmtId="42" fontId="4" fillId="0" borderId="2" xfId="8" applyNumberFormat="1" applyFont="1"/>
    <xf numFmtId="42" fontId="5" fillId="0" borderId="0" xfId="0" applyNumberFormat="1" applyFont="1"/>
    <xf numFmtId="42" fontId="5" fillId="0" borderId="1" xfId="0" applyNumberFormat="1" applyFont="1" applyBorder="1"/>
    <xf numFmtId="42" fontId="5" fillId="0" borderId="3" xfId="0" applyNumberFormat="1" applyFont="1" applyBorder="1"/>
    <xf numFmtId="42" fontId="8" fillId="0" borderId="0" xfId="0" applyNumberFormat="1" applyFont="1" applyAlignment="1">
      <alignment horizontal="center"/>
    </xf>
    <xf numFmtId="42" fontId="4" fillId="0" borderId="1" xfId="6" applyNumberFormat="1" applyFont="1" applyBorder="1"/>
    <xf numFmtId="42" fontId="4" fillId="0" borderId="2" xfId="6" applyNumberFormat="1" applyFont="1" applyBorder="1"/>
    <xf numFmtId="42" fontId="4" fillId="0" borderId="0" xfId="6" applyNumberFormat="1" applyFont="1" applyBorder="1"/>
    <xf numFmtId="42" fontId="5" fillId="6" borderId="0" xfId="0" applyNumberFormat="1" applyFont="1" applyFill="1"/>
    <xf numFmtId="42" fontId="4" fillId="6" borderId="0" xfId="6" applyNumberFormat="1" applyFont="1" applyFill="1" applyBorder="1"/>
    <xf numFmtId="42" fontId="8" fillId="6" borderId="0" xfId="0" applyNumberFormat="1" applyFont="1" applyFill="1" applyAlignment="1">
      <alignment horizontal="center"/>
    </xf>
    <xf numFmtId="42" fontId="8" fillId="0" borderId="0" xfId="0" applyNumberFormat="1" applyFont="1"/>
    <xf numFmtId="42" fontId="5" fillId="0" borderId="0" xfId="1" applyNumberFormat="1" applyFont="1"/>
    <xf numFmtId="42" fontId="4" fillId="7" borderId="0" xfId="6" applyNumberFormat="1" applyFill="1"/>
    <xf numFmtId="42" fontId="4" fillId="7" borderId="0" xfId="6" applyNumberFormat="1" applyFont="1" applyFill="1"/>
    <xf numFmtId="42" fontId="4" fillId="7" borderId="0" xfId="1" applyNumberFormat="1" applyFont="1" applyFill="1"/>
    <xf numFmtId="42" fontId="4" fillId="7" borderId="2" xfId="8" applyNumberFormat="1" applyFont="1" applyFill="1"/>
    <xf numFmtId="42" fontId="4" fillId="7" borderId="0" xfId="3" applyNumberFormat="1" applyFont="1" applyFill="1"/>
    <xf numFmtId="42" fontId="5" fillId="7" borderId="0" xfId="0" applyNumberFormat="1" applyFont="1" applyFill="1"/>
    <xf numFmtId="42" fontId="5" fillId="7" borderId="1" xfId="0" applyNumberFormat="1" applyFont="1" applyFill="1" applyBorder="1"/>
    <xf numFmtId="42" fontId="5" fillId="7" borderId="3" xfId="0" applyNumberFormat="1" applyFont="1" applyFill="1" applyBorder="1"/>
    <xf numFmtId="42" fontId="8" fillId="7" borderId="0" xfId="0" applyNumberFormat="1" applyFont="1" applyFill="1" applyAlignment="1">
      <alignment horizontal="center"/>
    </xf>
    <xf numFmtId="0" fontId="6" fillId="8" borderId="1" xfId="5" applyFill="1">
      <alignment horizontal="center" wrapText="1"/>
    </xf>
    <xf numFmtId="0" fontId="0" fillId="8" borderId="0" xfId="0" applyFill="1"/>
    <xf numFmtId="165" fontId="0" fillId="8" borderId="0" xfId="0" applyNumberFormat="1" applyFill="1"/>
    <xf numFmtId="0" fontId="4" fillId="0" borderId="0" xfId="4" applyFont="1" applyAlignment="1">
      <alignment horizontal="left" wrapText="1"/>
    </xf>
    <xf numFmtId="0" fontId="4" fillId="0" borderId="0" xfId="3" applyFont="1"/>
    <xf numFmtId="0" fontId="7" fillId="0" borderId="0" xfId="4" applyAlignment="1">
      <alignment horizontal="left" wrapText="1"/>
    </xf>
    <xf numFmtId="0" fontId="0" fillId="0" borderId="0" xfId="0"/>
    <xf numFmtId="0" fontId="8" fillId="2" borderId="0" xfId="3" applyFont="1" applyFill="1" applyAlignment="1">
      <alignment horizontal="center"/>
    </xf>
  </cellXfs>
  <cellStyles count="9">
    <cellStyle name="ColumnHeader" xfId="5"/>
    <cellStyle name="Comma" xfId="1" builtinId="3"/>
    <cellStyle name="Header" xfId="2"/>
    <cellStyle name="Normal" xfId="0" builtinId="0"/>
    <cellStyle name="Normal 2" xfId="3"/>
    <cellStyle name="SubHeader" xfId="4"/>
    <cellStyle name="TextNumber" xfId="6"/>
    <cellStyle name="TotalNumber" xfId="8"/>
    <cellStyle name="TotalTex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4\2014%20Provision\AC\AC_14TxAcc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3\2013%20Provision\FN\FN_13TxAccr1_Orig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Corporate%20Accounting\MonthEnd\CU\2007\11-November\November07%20T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Tax\Tax%20Savings\POD's%20and%20ROG's\Attachments%20to%20POD's%20filed\fi\POD%20%233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>
        <row r="1">
          <cell r="M1" t="str">
            <v>Run#2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282 -283 FI ADIT Bef-After"/>
      <sheetName val="FI FED -  STATE "/>
      <sheetName val="FI-OTP Deferreds"/>
      <sheetName val="Tax Reform Entries TX-SPCL"/>
      <sheetName val="FI ADIT "/>
      <sheetName val="DATA"/>
      <sheetName val="ACCT 254N AND P Reg Liab"/>
      <sheetName val="DATA-Reg Liab"/>
      <sheetName val="Q1 Activity"/>
      <sheetName val="FI TB"/>
      <sheetName val="Q1 ADIT 2018"/>
      <sheetName val="ADIT"/>
      <sheetName val="ExpRecl&amp;GrossUp_FRUs"/>
    </sheetNames>
    <sheetDataSet>
      <sheetData sheetId="0"/>
      <sheetData sheetId="1"/>
      <sheetData sheetId="2">
        <row r="28">
          <cell r="J28">
            <v>139292</v>
          </cell>
          <cell r="L28">
            <v>1075</v>
          </cell>
          <cell r="N28">
            <v>21918</v>
          </cell>
          <cell r="X28">
            <v>-468139</v>
          </cell>
        </row>
        <row r="37">
          <cell r="K37">
            <v>-4777.9483624673503</v>
          </cell>
        </row>
      </sheetData>
      <sheetData sheetId="3">
        <row r="8">
          <cell r="C8">
            <v>1637</v>
          </cell>
        </row>
        <row r="13">
          <cell r="C13">
            <v>1835</v>
          </cell>
        </row>
        <row r="15">
          <cell r="C15">
            <v>3889</v>
          </cell>
        </row>
        <row r="16">
          <cell r="C16">
            <v>-1304</v>
          </cell>
        </row>
      </sheetData>
      <sheetData sheetId="4"/>
      <sheetData sheetId="5"/>
      <sheetData sheetId="6">
        <row r="7">
          <cell r="C7">
            <v>5146</v>
          </cell>
        </row>
      </sheetData>
      <sheetData sheetId="7"/>
      <sheetData sheetId="8">
        <row r="10">
          <cell r="B10" t="str">
            <v>25AF</v>
          </cell>
          <cell r="C10" t="str">
            <v>AFUDC</v>
          </cell>
          <cell r="D10">
            <v>0</v>
          </cell>
        </row>
        <row r="11">
          <cell r="B11" t="str">
            <v>25AM</v>
          </cell>
          <cell r="C11" t="str">
            <v>Customer Based Intangibles</v>
          </cell>
          <cell r="D11">
            <v>0</v>
          </cell>
        </row>
        <row r="12">
          <cell r="B12" t="str">
            <v>25AM.01</v>
          </cell>
          <cell r="C12" t="str">
            <v>Amortization Schedules Prior Acquisitions</v>
          </cell>
          <cell r="D12">
            <v>0</v>
          </cell>
        </row>
        <row r="13">
          <cell r="B13" t="str">
            <v>25BD</v>
          </cell>
          <cell r="C13" t="str">
            <v>Bad Debts</v>
          </cell>
          <cell r="D13">
            <v>-90</v>
          </cell>
        </row>
        <row r="14">
          <cell r="B14" t="str">
            <v>25BN.01</v>
          </cell>
          <cell r="C14" t="str">
            <v>Short Term Bonus</v>
          </cell>
          <cell r="D14">
            <v>0</v>
          </cell>
        </row>
        <row r="15">
          <cell r="B15" t="str">
            <v>25CN</v>
          </cell>
          <cell r="C15" t="str">
            <v>Conservation</v>
          </cell>
          <cell r="D15">
            <v>644</v>
          </cell>
        </row>
        <row r="16">
          <cell r="B16" t="str">
            <v>25DP.01</v>
          </cell>
          <cell r="C16" t="str">
            <v>Depreciation</v>
          </cell>
          <cell r="D16">
            <v>4410</v>
          </cell>
        </row>
        <row r="17">
          <cell r="B17" t="str">
            <v>25DP.02</v>
          </cell>
          <cell r="C17" t="str">
            <v>Contribution in Aid of Construction</v>
          </cell>
          <cell r="D17">
            <v>0</v>
          </cell>
        </row>
        <row r="18">
          <cell r="B18" t="str">
            <v>25DP.03</v>
          </cell>
          <cell r="C18" t="str">
            <v>Cost of Removal</v>
          </cell>
          <cell r="D18">
            <v>-80</v>
          </cell>
        </row>
        <row r="19">
          <cell r="B19" t="str">
            <v>25DP.04</v>
          </cell>
          <cell r="C19" t="str">
            <v>Asset Gain/Loss</v>
          </cell>
          <cell r="D19">
            <v>0</v>
          </cell>
        </row>
        <row r="20">
          <cell r="B20" t="str">
            <v>25DP.05</v>
          </cell>
          <cell r="C20" t="str">
            <v>Adjustment for Repairs Depreciation</v>
          </cell>
          <cell r="D20">
            <v>0</v>
          </cell>
        </row>
        <row r="21">
          <cell r="B21" t="str">
            <v>25ID</v>
          </cell>
          <cell r="C21" t="str">
            <v>Reserve for Insurance Deductibles</v>
          </cell>
          <cell r="D21">
            <v>63</v>
          </cell>
        </row>
        <row r="22">
          <cell r="B22" t="str">
            <v>25PG</v>
          </cell>
          <cell r="C22" t="str">
            <v>Purchased Gas Cots</v>
          </cell>
          <cell r="D22">
            <v>-495</v>
          </cell>
        </row>
        <row r="23">
          <cell r="B23" t="str">
            <v>25RE</v>
          </cell>
          <cell r="C23" t="str">
            <v>Repairs Deduction</v>
          </cell>
          <cell r="D23">
            <v>38</v>
          </cell>
        </row>
        <row r="24">
          <cell r="B24" t="str">
            <v>25RP</v>
          </cell>
          <cell r="C24" t="str">
            <v>Property Taxes</v>
          </cell>
          <cell r="D24">
            <v>0</v>
          </cell>
        </row>
        <row r="25">
          <cell r="B25" t="str">
            <v>25SD</v>
          </cell>
          <cell r="C25" t="str">
            <v>ADIT State Decoupling</v>
          </cell>
          <cell r="D25">
            <v>0</v>
          </cell>
        </row>
        <row r="26">
          <cell r="B26" t="str">
            <v>25TX</v>
          </cell>
          <cell r="C26" t="str">
            <v>Tax Reform 2017 Reg Asset Gross Up</v>
          </cell>
          <cell r="D26">
            <v>0</v>
          </cell>
        </row>
        <row r="27">
          <cell r="B27" t="str">
            <v>S_NOL_SYS</v>
          </cell>
          <cell r="C27" t="str">
            <v>S_NOL_SYS</v>
          </cell>
          <cell r="D27">
            <v>0</v>
          </cell>
        </row>
        <row r="28">
          <cell r="B28" t="str">
            <v>S_NOL_SYS - 2014 - FL</v>
          </cell>
          <cell r="C28" t="str">
            <v>S_NOL_SYS - 2014 - FL</v>
          </cell>
          <cell r="D28">
            <v>0</v>
          </cell>
        </row>
      </sheetData>
      <sheetData sheetId="9">
        <row r="100">
          <cell r="C100">
            <v>59873</v>
          </cell>
          <cell r="F100">
            <v>58364</v>
          </cell>
        </row>
        <row r="102">
          <cell r="C102">
            <v>-206055</v>
          </cell>
          <cell r="F102">
            <v>-194555</v>
          </cell>
        </row>
      </sheetData>
      <sheetData sheetId="10">
        <row r="295">
          <cell r="E295">
            <v>1158</v>
          </cell>
        </row>
        <row r="322">
          <cell r="E322">
            <v>-205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70"/>
  <sheetViews>
    <sheetView tabSelected="1" topLeftCell="A43" zoomScaleNormal="100" workbookViewId="0">
      <selection activeCell="D70" sqref="D70:K70"/>
    </sheetView>
  </sheetViews>
  <sheetFormatPr defaultRowHeight="12.75" x14ac:dyDescent="0.2"/>
  <cols>
    <col min="1" max="1" width="9.140625" style="2"/>
    <col min="2" max="2" width="7.42578125" style="2" customWidth="1"/>
    <col min="3" max="3" width="9.140625" style="2"/>
    <col min="4" max="4" width="15.5703125" style="2" customWidth="1"/>
    <col min="5" max="5" width="39.85546875" style="2" customWidth="1"/>
    <col min="6" max="6" width="12" style="2" bestFit="1" customWidth="1"/>
    <col min="7" max="7" width="10.85546875" style="2" bestFit="1" customWidth="1"/>
    <col min="8" max="8" width="12.85546875" style="2" customWidth="1"/>
    <col min="9" max="9" width="13.85546875" style="2" customWidth="1"/>
    <col min="10" max="10" width="15.28515625" style="2" customWidth="1"/>
    <col min="11" max="11" width="13.42578125" style="2" customWidth="1"/>
    <col min="12" max="12" width="15" style="2" bestFit="1" customWidth="1"/>
    <col min="13" max="15" width="12.7109375" style="2" customWidth="1"/>
    <col min="16" max="16" width="13.5703125" style="2" bestFit="1" customWidth="1"/>
    <col min="17" max="17" width="14.5703125" style="2" customWidth="1"/>
    <col min="18" max="18" width="12.85546875" style="2" bestFit="1" customWidth="1"/>
    <col min="19" max="19" width="9.140625" style="2" customWidth="1"/>
    <col min="20" max="16384" width="9.140625" style="2"/>
  </cols>
  <sheetData>
    <row r="1" spans="1:18" ht="15.75" x14ac:dyDescent="0.25">
      <c r="A1" s="24" t="s">
        <v>87</v>
      </c>
      <c r="B1" s="24"/>
      <c r="C1" s="1"/>
      <c r="E1" s="3"/>
      <c r="F1" s="3"/>
      <c r="G1" s="3"/>
      <c r="H1" s="3"/>
      <c r="I1" s="27" t="s">
        <v>88</v>
      </c>
      <c r="J1" s="27"/>
      <c r="K1" s="28" t="s">
        <v>90</v>
      </c>
      <c r="L1" s="1"/>
      <c r="M1" s="1"/>
      <c r="N1" s="1"/>
      <c r="O1" s="1"/>
      <c r="P1" s="1"/>
    </row>
    <row r="2" spans="1:18" ht="15.75" x14ac:dyDescent="0.25">
      <c r="A2" s="25" t="s">
        <v>86</v>
      </c>
      <c r="B2" s="25"/>
      <c r="C2" s="1"/>
      <c r="D2" s="26"/>
      <c r="E2" s="3"/>
      <c r="F2" s="3"/>
      <c r="G2" s="3"/>
      <c r="H2" s="3"/>
      <c r="I2" s="27" t="s">
        <v>89</v>
      </c>
      <c r="J2" s="27"/>
      <c r="K2" s="27" t="s">
        <v>92</v>
      </c>
      <c r="L2" s="1" t="s">
        <v>0</v>
      </c>
      <c r="M2" s="1"/>
      <c r="N2" s="1"/>
      <c r="O2" s="1"/>
      <c r="P2" s="1"/>
    </row>
    <row r="3" spans="1:18" x14ac:dyDescent="0.2">
      <c r="A3" s="1"/>
      <c r="B3" s="33"/>
      <c r="C3" s="1"/>
      <c r="D3" s="67"/>
      <c r="E3" s="68"/>
      <c r="F3" s="68"/>
      <c r="G3" s="68"/>
      <c r="H3" s="68"/>
      <c r="I3" s="1" t="s">
        <v>0</v>
      </c>
      <c r="J3" s="1" t="s">
        <v>0</v>
      </c>
      <c r="K3" s="1"/>
      <c r="L3" s="1" t="s">
        <v>0</v>
      </c>
      <c r="M3" s="1"/>
      <c r="N3" s="1"/>
      <c r="O3" s="1"/>
      <c r="P3" s="1"/>
    </row>
    <row r="4" spans="1:18" ht="17.25" customHeight="1" x14ac:dyDescent="0.25">
      <c r="A4" s="1"/>
      <c r="B4" s="33"/>
      <c r="C4" s="1"/>
      <c r="D4" s="69"/>
      <c r="E4" s="70"/>
      <c r="F4" s="70"/>
      <c r="G4" s="70"/>
      <c r="H4" s="70"/>
      <c r="I4" s="1" t="s">
        <v>0</v>
      </c>
      <c r="J4" s="1" t="s">
        <v>0</v>
      </c>
      <c r="K4" s="1"/>
      <c r="L4" s="1" t="s">
        <v>0</v>
      </c>
      <c r="M4" s="1"/>
      <c r="N4" s="1"/>
      <c r="O4" s="1"/>
      <c r="P4" s="1"/>
    </row>
    <row r="5" spans="1:18" x14ac:dyDescent="0.2">
      <c r="A5" s="1"/>
      <c r="B5" s="33"/>
      <c r="C5" s="1"/>
      <c r="D5" s="67" t="s">
        <v>0</v>
      </c>
      <c r="E5" s="68"/>
      <c r="F5" s="68"/>
      <c r="G5" s="68"/>
      <c r="H5" s="68"/>
      <c r="I5" s="1" t="s">
        <v>0</v>
      </c>
      <c r="J5" s="1" t="s">
        <v>0</v>
      </c>
      <c r="K5" s="1"/>
      <c r="L5" s="1" t="s">
        <v>0</v>
      </c>
      <c r="M5" s="1"/>
      <c r="N5" s="1"/>
      <c r="O5" s="1"/>
      <c r="P5" s="1"/>
    </row>
    <row r="6" spans="1:18" x14ac:dyDescent="0.2">
      <c r="A6" s="1"/>
      <c r="B6" s="33"/>
      <c r="C6" s="1"/>
      <c r="D6" s="4"/>
      <c r="E6" s="1"/>
      <c r="F6" s="5" t="s">
        <v>1</v>
      </c>
      <c r="G6" s="71" t="s">
        <v>2</v>
      </c>
      <c r="H6" s="71"/>
      <c r="I6" s="71"/>
      <c r="J6" s="71"/>
      <c r="K6" s="71"/>
      <c r="L6" s="71"/>
      <c r="M6" s="71"/>
      <c r="N6" s="71"/>
      <c r="O6" s="71"/>
      <c r="P6" s="71"/>
    </row>
    <row r="7" spans="1:18" x14ac:dyDescent="0.2">
      <c r="A7" s="1" t="s">
        <v>3</v>
      </c>
      <c r="B7" s="33"/>
      <c r="C7" s="6">
        <v>5.5E-2</v>
      </c>
      <c r="D7" s="1" t="s">
        <v>0</v>
      </c>
      <c r="E7" s="1" t="s">
        <v>4</v>
      </c>
      <c r="F7" s="7">
        <v>0.35</v>
      </c>
      <c r="G7" s="7">
        <v>0.21</v>
      </c>
      <c r="H7" s="1" t="s">
        <v>0</v>
      </c>
      <c r="I7" s="1" t="s">
        <v>0</v>
      </c>
      <c r="J7" s="1" t="s">
        <v>0</v>
      </c>
      <c r="K7" s="1"/>
      <c r="L7" s="7">
        <v>0.21</v>
      </c>
      <c r="M7" s="1"/>
      <c r="N7" s="1"/>
      <c r="O7" s="1"/>
      <c r="P7" s="1"/>
    </row>
    <row r="8" spans="1:18" ht="25.5" x14ac:dyDescent="0.2">
      <c r="A8" s="1"/>
      <c r="B8" s="33"/>
      <c r="C8" s="6"/>
      <c r="D8" s="1"/>
      <c r="E8" s="1" t="s">
        <v>5</v>
      </c>
      <c r="F8" s="7">
        <f>(1-F7)*$C$7+F7</f>
        <v>0.38574999999999998</v>
      </c>
      <c r="G8" s="7">
        <f>(1-G7)*$C$7+G7</f>
        <v>0.25345000000000001</v>
      </c>
      <c r="H8" s="1"/>
      <c r="I8" s="1"/>
      <c r="J8" s="1"/>
      <c r="K8" s="1"/>
      <c r="L8" s="7">
        <f>(1-L7)*$C$7+L7</f>
        <v>0.25345000000000001</v>
      </c>
      <c r="M8" s="8" t="s">
        <v>6</v>
      </c>
      <c r="N8" s="9">
        <v>43190</v>
      </c>
      <c r="O8" s="8"/>
      <c r="P8" s="1"/>
    </row>
    <row r="9" spans="1:18" ht="39" x14ac:dyDescent="0.25">
      <c r="A9" s="1" t="s">
        <v>7</v>
      </c>
      <c r="B9" s="33" t="s">
        <v>91</v>
      </c>
      <c r="C9"/>
      <c r="D9" s="10" t="s">
        <v>8</v>
      </c>
      <c r="E9" s="10" t="s">
        <v>9</v>
      </c>
      <c r="F9" s="64" t="s">
        <v>93</v>
      </c>
      <c r="G9" s="10" t="s">
        <v>10</v>
      </c>
      <c r="H9" s="11" t="s">
        <v>11</v>
      </c>
      <c r="I9" s="11" t="s">
        <v>12</v>
      </c>
      <c r="J9" s="11" t="s">
        <v>13</v>
      </c>
      <c r="K9" s="11" t="s">
        <v>14</v>
      </c>
      <c r="L9" s="11" t="s">
        <v>15</v>
      </c>
      <c r="M9" s="11" t="s">
        <v>13</v>
      </c>
      <c r="N9" s="11" t="s">
        <v>16</v>
      </c>
      <c r="O9" s="11" t="s">
        <v>17</v>
      </c>
      <c r="P9" s="11" t="s">
        <v>18</v>
      </c>
    </row>
    <row r="10" spans="1:18" ht="15" x14ac:dyDescent="0.25">
      <c r="A10" s="1" t="str">
        <f t="shared" ref="A10:A26" si="0">LEFT(D10,4)</f>
        <v>25AF</v>
      </c>
      <c r="B10" s="34">
        <v>282</v>
      </c>
      <c r="C10" s="12" t="s">
        <v>19</v>
      </c>
      <c r="D10" t="s">
        <v>20</v>
      </c>
      <c r="E10" t="s">
        <v>21</v>
      </c>
      <c r="F10" s="36">
        <v>0</v>
      </c>
      <c r="G10" s="36">
        <v>0</v>
      </c>
      <c r="H10" s="37"/>
      <c r="I10" s="37">
        <f>G10</f>
        <v>0</v>
      </c>
      <c r="J10" s="37">
        <f t="shared" ref="J10:J28" si="1">G10-H10-I10</f>
        <v>0</v>
      </c>
      <c r="K10" s="37"/>
      <c r="L10" s="37">
        <f t="shared" ref="L10:L28" si="2">SUM(F10:K10)-G10</f>
        <v>0</v>
      </c>
      <c r="M10" s="37"/>
      <c r="N10" s="37"/>
      <c r="O10" s="37">
        <f>VLOOKUP(D10,'[8]Q1 Activity'!$B$10:$D$28,3,0)</f>
        <v>0</v>
      </c>
      <c r="P10" s="38">
        <f>SUM(L10:O10)</f>
        <v>0</v>
      </c>
      <c r="Q10" s="29"/>
      <c r="R10" s="30"/>
    </row>
    <row r="11" spans="1:18" ht="15" x14ac:dyDescent="0.25">
      <c r="A11" s="1" t="str">
        <f t="shared" si="0"/>
        <v>25AM</v>
      </c>
      <c r="B11" s="34">
        <v>283</v>
      </c>
      <c r="C11" s="15" t="s">
        <v>22</v>
      </c>
      <c r="D11" t="s">
        <v>23</v>
      </c>
      <c r="E11" t="s">
        <v>24</v>
      </c>
      <c r="F11" s="36">
        <v>-65525</v>
      </c>
      <c r="G11" s="36">
        <v>22473</v>
      </c>
      <c r="H11" s="37"/>
      <c r="I11" s="37"/>
      <c r="J11" s="37">
        <f t="shared" si="1"/>
        <v>22473</v>
      </c>
      <c r="K11" s="37">
        <v>43052</v>
      </c>
      <c r="L11" s="37">
        <f t="shared" si="2"/>
        <v>0</v>
      </c>
      <c r="M11" s="37"/>
      <c r="N11" s="37"/>
      <c r="O11" s="37">
        <f>VLOOKUP(D11,'[8]Q1 Activity'!$B$10:$D$28,3,0)</f>
        <v>0</v>
      </c>
      <c r="P11" s="38">
        <f t="shared" ref="P11:P28" si="3">SUM(L11:O11)</f>
        <v>0</v>
      </c>
      <c r="Q11" s="29"/>
      <c r="R11" s="30"/>
    </row>
    <row r="12" spans="1:18" ht="15" x14ac:dyDescent="0.25">
      <c r="A12" s="1" t="str">
        <f t="shared" si="0"/>
        <v>25BD</v>
      </c>
      <c r="B12" s="34">
        <v>283</v>
      </c>
      <c r="C12" s="15" t="s">
        <v>22</v>
      </c>
      <c r="D12" t="s">
        <v>25</v>
      </c>
      <c r="E12" t="s">
        <v>26</v>
      </c>
      <c r="F12" s="36">
        <v>756</v>
      </c>
      <c r="G12" s="36">
        <v>-259</v>
      </c>
      <c r="H12" s="39"/>
      <c r="I12" s="37"/>
      <c r="J12" s="37">
        <f t="shared" si="1"/>
        <v>-259</v>
      </c>
      <c r="K12" s="39"/>
      <c r="L12" s="37">
        <f t="shared" si="2"/>
        <v>497</v>
      </c>
      <c r="M12" s="37"/>
      <c r="N12" s="37"/>
      <c r="O12" s="37">
        <f>VLOOKUP(D12,'[8]Q1 Activity'!$B$10:$D$28,3,0)</f>
        <v>-90</v>
      </c>
      <c r="P12" s="38">
        <f t="shared" si="3"/>
        <v>407</v>
      </c>
      <c r="Q12" s="29"/>
      <c r="R12" s="30"/>
    </row>
    <row r="13" spans="1:18" ht="15" x14ac:dyDescent="0.25">
      <c r="A13" s="1" t="str">
        <f t="shared" si="0"/>
        <v>25BN</v>
      </c>
      <c r="B13" s="34">
        <v>283</v>
      </c>
      <c r="C13" s="15" t="s">
        <v>22</v>
      </c>
      <c r="D13" t="s">
        <v>27</v>
      </c>
      <c r="E13" t="s">
        <v>28</v>
      </c>
      <c r="F13" s="36">
        <v>0</v>
      </c>
      <c r="G13" s="36">
        <v>0</v>
      </c>
      <c r="H13" s="39"/>
      <c r="I13" s="37"/>
      <c r="J13" s="37">
        <f t="shared" si="1"/>
        <v>0</v>
      </c>
      <c r="K13" s="39"/>
      <c r="L13" s="37">
        <f t="shared" si="2"/>
        <v>0</v>
      </c>
      <c r="M13" s="37">
        <f>'[8]Tax Reform Entries TX-SPCL'!C8</f>
        <v>1637</v>
      </c>
      <c r="N13" s="37">
        <f>'[8]Q1 ADIT 2018'!E295</f>
        <v>1158</v>
      </c>
      <c r="O13" s="37">
        <f>VLOOKUP(D13,'[8]Q1 Activity'!$B$10:$D$28,3,0)</f>
        <v>0</v>
      </c>
      <c r="P13" s="38">
        <f t="shared" si="3"/>
        <v>2795</v>
      </c>
      <c r="Q13" s="29"/>
      <c r="R13" s="30"/>
    </row>
    <row r="14" spans="1:18" ht="15" x14ac:dyDescent="0.25">
      <c r="A14" s="1" t="str">
        <f t="shared" si="0"/>
        <v>25CN</v>
      </c>
      <c r="B14" s="34">
        <v>283</v>
      </c>
      <c r="C14" s="15" t="s">
        <v>22</v>
      </c>
      <c r="D14" t="s">
        <v>29</v>
      </c>
      <c r="E14" t="s">
        <v>30</v>
      </c>
      <c r="F14" s="36">
        <v>3563</v>
      </c>
      <c r="G14" s="36">
        <v>-1222</v>
      </c>
      <c r="H14" s="39"/>
      <c r="I14" s="37"/>
      <c r="J14" s="37">
        <f t="shared" si="1"/>
        <v>-1222</v>
      </c>
      <c r="K14" s="37"/>
      <c r="L14" s="37">
        <f t="shared" si="2"/>
        <v>2341</v>
      </c>
      <c r="M14" s="37"/>
      <c r="N14" s="37"/>
      <c r="O14" s="37">
        <f>VLOOKUP(D14,'[8]Q1 Activity'!$B$10:$D$28,3,0)</f>
        <v>644</v>
      </c>
      <c r="P14" s="38">
        <f t="shared" si="3"/>
        <v>2985</v>
      </c>
      <c r="Q14" s="29"/>
      <c r="R14" s="30"/>
    </row>
    <row r="15" spans="1:18" ht="15" x14ac:dyDescent="0.25">
      <c r="A15" s="1" t="str">
        <f t="shared" si="0"/>
        <v>25DP</v>
      </c>
      <c r="B15" s="34">
        <v>282</v>
      </c>
      <c r="C15" s="16" t="s">
        <v>31</v>
      </c>
      <c r="D15" t="s">
        <v>32</v>
      </c>
      <c r="E15" t="s">
        <v>33</v>
      </c>
      <c r="F15" s="55">
        <v>-450908</v>
      </c>
      <c r="G15" s="55">
        <v>154647</v>
      </c>
      <c r="H15" s="56">
        <f>G15</f>
        <v>154647</v>
      </c>
      <c r="I15" s="56"/>
      <c r="J15" s="56">
        <f t="shared" si="1"/>
        <v>0</v>
      </c>
      <c r="K15" s="56">
        <v>-28</v>
      </c>
      <c r="L15" s="56">
        <f t="shared" si="2"/>
        <v>-296289</v>
      </c>
      <c r="M15" s="56"/>
      <c r="N15" s="56"/>
      <c r="O15" s="56">
        <v>4448</v>
      </c>
      <c r="P15" s="57">
        <f t="shared" si="3"/>
        <v>-291841</v>
      </c>
      <c r="Q15" s="29"/>
      <c r="R15" s="30"/>
    </row>
    <row r="16" spans="1:18" ht="15" x14ac:dyDescent="0.25">
      <c r="A16" s="1" t="str">
        <f t="shared" si="0"/>
        <v>25DP</v>
      </c>
      <c r="B16" s="34">
        <v>282</v>
      </c>
      <c r="C16" s="16" t="s">
        <v>31</v>
      </c>
      <c r="D16" t="s">
        <v>34</v>
      </c>
      <c r="E16" t="s">
        <v>35</v>
      </c>
      <c r="F16" s="36">
        <v>0</v>
      </c>
      <c r="G16" s="36">
        <v>0</v>
      </c>
      <c r="H16" s="39">
        <f t="shared" ref="H16:H19" si="4">G16</f>
        <v>0</v>
      </c>
      <c r="I16" s="37"/>
      <c r="J16" s="37">
        <f t="shared" si="1"/>
        <v>0</v>
      </c>
      <c r="K16" s="37"/>
      <c r="L16" s="37">
        <f t="shared" si="2"/>
        <v>0</v>
      </c>
      <c r="M16" s="37"/>
      <c r="N16" s="37"/>
      <c r="O16" s="37">
        <f>VLOOKUP(D16,'[8]Q1 Activity'!$B$10:$D$28,3,0)</f>
        <v>0</v>
      </c>
      <c r="P16" s="38">
        <f t="shared" si="3"/>
        <v>0</v>
      </c>
      <c r="Q16" s="29"/>
      <c r="R16" s="30"/>
    </row>
    <row r="17" spans="1:18" ht="15" x14ac:dyDescent="0.25">
      <c r="A17" s="1" t="str">
        <f t="shared" si="0"/>
        <v>25DP</v>
      </c>
      <c r="B17" s="34">
        <v>282</v>
      </c>
      <c r="C17" s="15" t="s">
        <v>22</v>
      </c>
      <c r="D17" t="s">
        <v>36</v>
      </c>
      <c r="E17" t="s">
        <v>37</v>
      </c>
      <c r="F17" s="55">
        <v>72370</v>
      </c>
      <c r="G17" s="55">
        <v>-24821</v>
      </c>
      <c r="H17" s="56"/>
      <c r="I17" s="56">
        <f>G17</f>
        <v>-24821</v>
      </c>
      <c r="J17" s="56">
        <f t="shared" si="1"/>
        <v>0</v>
      </c>
      <c r="K17" s="56"/>
      <c r="L17" s="56">
        <f t="shared" si="2"/>
        <v>47549</v>
      </c>
      <c r="M17" s="56"/>
      <c r="N17" s="56"/>
      <c r="O17" s="56">
        <f>VLOOKUP(D17,'[8]Q1 Activity'!$B$10:$D$28,3,0)</f>
        <v>-80</v>
      </c>
      <c r="P17" s="57">
        <f t="shared" si="3"/>
        <v>47469</v>
      </c>
      <c r="Q17" s="29"/>
      <c r="R17" s="30"/>
    </row>
    <row r="18" spans="1:18" ht="15" x14ac:dyDescent="0.25">
      <c r="A18" s="1" t="str">
        <f t="shared" si="0"/>
        <v>25DP</v>
      </c>
      <c r="B18" s="34">
        <v>282</v>
      </c>
      <c r="C18" s="16" t="s">
        <v>31</v>
      </c>
      <c r="D18" t="s">
        <v>38</v>
      </c>
      <c r="E18" t="s">
        <v>39</v>
      </c>
      <c r="F18" s="36">
        <v>-27113</v>
      </c>
      <c r="G18" s="36">
        <v>9299</v>
      </c>
      <c r="H18" s="39">
        <f t="shared" si="4"/>
        <v>9299</v>
      </c>
      <c r="I18" s="37"/>
      <c r="J18" s="37">
        <f t="shared" si="1"/>
        <v>0</v>
      </c>
      <c r="K18" s="37"/>
      <c r="L18" s="37">
        <f t="shared" si="2"/>
        <v>-17814</v>
      </c>
      <c r="M18" s="37"/>
      <c r="N18" s="37"/>
      <c r="O18" s="37">
        <f>VLOOKUP(D18,'[8]Q1 Activity'!$B$10:$D$28,3,0)</f>
        <v>0</v>
      </c>
      <c r="P18" s="38">
        <f t="shared" si="3"/>
        <v>-17814</v>
      </c>
      <c r="Q18" s="29"/>
      <c r="R18" s="30"/>
    </row>
    <row r="19" spans="1:18" ht="15" x14ac:dyDescent="0.25">
      <c r="A19" s="1" t="str">
        <f t="shared" si="0"/>
        <v>25DP</v>
      </c>
      <c r="B19" s="34">
        <v>282</v>
      </c>
      <c r="C19" s="16" t="s">
        <v>31</v>
      </c>
      <c r="D19" t="s">
        <v>40</v>
      </c>
      <c r="E19" t="s">
        <v>41</v>
      </c>
      <c r="F19" s="36">
        <v>0</v>
      </c>
      <c r="G19" s="36">
        <v>0</v>
      </c>
      <c r="H19" s="39">
        <f t="shared" si="4"/>
        <v>0</v>
      </c>
      <c r="I19" s="37"/>
      <c r="J19" s="37">
        <f t="shared" si="1"/>
        <v>0</v>
      </c>
      <c r="K19" s="37"/>
      <c r="L19" s="37">
        <f t="shared" si="2"/>
        <v>0</v>
      </c>
      <c r="M19" s="37"/>
      <c r="N19" s="37"/>
      <c r="O19" s="37">
        <f>VLOOKUP(D19,'[8]Q1 Activity'!$B$10:$D$28,3,0)</f>
        <v>0</v>
      </c>
      <c r="P19" s="38">
        <f t="shared" si="3"/>
        <v>0</v>
      </c>
      <c r="Q19" s="29"/>
      <c r="R19" s="30"/>
    </row>
    <row r="20" spans="1:18" ht="15" x14ac:dyDescent="0.25">
      <c r="A20" s="1" t="str">
        <f t="shared" si="0"/>
        <v>25ID</v>
      </c>
      <c r="B20" s="34">
        <v>283</v>
      </c>
      <c r="C20" s="15" t="s">
        <v>22</v>
      </c>
      <c r="D20" t="s">
        <v>42</v>
      </c>
      <c r="E20" t="s">
        <v>43</v>
      </c>
      <c r="F20" s="36">
        <v>-756</v>
      </c>
      <c r="G20" s="36">
        <v>259</v>
      </c>
      <c r="H20" s="39"/>
      <c r="I20" s="37"/>
      <c r="J20" s="37">
        <f t="shared" si="1"/>
        <v>259</v>
      </c>
      <c r="K20" s="37">
        <v>-1</v>
      </c>
      <c r="L20" s="37">
        <f t="shared" si="2"/>
        <v>-498</v>
      </c>
      <c r="M20" s="37"/>
      <c r="N20" s="37"/>
      <c r="O20" s="37">
        <f>VLOOKUP(D20,'[8]Q1 Activity'!$B$10:$D$28,3,0)</f>
        <v>63</v>
      </c>
      <c r="P20" s="38">
        <f t="shared" si="3"/>
        <v>-435</v>
      </c>
      <c r="Q20" s="29"/>
      <c r="R20" s="30"/>
    </row>
    <row r="21" spans="1:18" ht="15" x14ac:dyDescent="0.25">
      <c r="A21" s="1" t="str">
        <f t="shared" si="0"/>
        <v>25PG</v>
      </c>
      <c r="B21" s="34">
        <v>283</v>
      </c>
      <c r="C21" s="15" t="s">
        <v>22</v>
      </c>
      <c r="D21" t="s">
        <v>44</v>
      </c>
      <c r="E21" t="s">
        <v>45</v>
      </c>
      <c r="F21" s="40">
        <v>0</v>
      </c>
      <c r="G21" s="36"/>
      <c r="H21" s="39"/>
      <c r="I21" s="37"/>
      <c r="J21" s="37">
        <f t="shared" si="1"/>
        <v>0</v>
      </c>
      <c r="K21" s="37">
        <v>-1</v>
      </c>
      <c r="L21" s="37">
        <f t="shared" si="2"/>
        <v>-1</v>
      </c>
      <c r="M21" s="37"/>
      <c r="N21" s="37"/>
      <c r="O21" s="37">
        <f>VLOOKUP(D21,'[8]Q1 Activity'!$B$10:$D$28,3,0)</f>
        <v>-495</v>
      </c>
      <c r="P21" s="38">
        <f t="shared" si="3"/>
        <v>-496</v>
      </c>
      <c r="Q21" s="29"/>
      <c r="R21" s="30"/>
    </row>
    <row r="22" spans="1:18" ht="15" x14ac:dyDescent="0.25">
      <c r="A22" s="1" t="str">
        <f t="shared" si="0"/>
        <v>25RE</v>
      </c>
      <c r="B22" s="34">
        <v>282</v>
      </c>
      <c r="C22" s="12" t="s">
        <v>19</v>
      </c>
      <c r="D22" t="s">
        <v>46</v>
      </c>
      <c r="E22" t="s">
        <v>47</v>
      </c>
      <c r="F22" s="55">
        <v>-3620</v>
      </c>
      <c r="G22" s="55">
        <v>1242</v>
      </c>
      <c r="H22" s="56"/>
      <c r="I22" s="56">
        <f>G22</f>
        <v>1242</v>
      </c>
      <c r="J22" s="56">
        <f t="shared" si="1"/>
        <v>0</v>
      </c>
      <c r="K22" s="56">
        <v>-1</v>
      </c>
      <c r="L22" s="56">
        <f t="shared" si="2"/>
        <v>-2379</v>
      </c>
      <c r="M22" s="56"/>
      <c r="N22" s="56"/>
      <c r="O22" s="56"/>
      <c r="P22" s="57">
        <f t="shared" si="3"/>
        <v>-2379</v>
      </c>
      <c r="Q22" s="29"/>
      <c r="R22" s="30"/>
    </row>
    <row r="23" spans="1:18" ht="15" x14ac:dyDescent="0.25">
      <c r="A23" s="1" t="str">
        <f t="shared" si="0"/>
        <v>25RP</v>
      </c>
      <c r="B23" s="34">
        <v>282</v>
      </c>
      <c r="C23" s="15" t="s">
        <v>22</v>
      </c>
      <c r="D23" t="s">
        <v>48</v>
      </c>
      <c r="E23" t="s">
        <v>49</v>
      </c>
      <c r="F23" s="36">
        <v>0</v>
      </c>
      <c r="G23" s="36">
        <v>0</v>
      </c>
      <c r="H23" s="39"/>
      <c r="I23" s="37"/>
      <c r="J23" s="37">
        <f t="shared" si="1"/>
        <v>0</v>
      </c>
      <c r="K23" s="37"/>
      <c r="L23" s="37">
        <f t="shared" si="2"/>
        <v>0</v>
      </c>
      <c r="M23" s="37"/>
      <c r="N23" s="37"/>
      <c r="O23" s="37">
        <f>VLOOKUP(D23,'[8]Q1 Activity'!$B$10:$D$28,3,0)</f>
        <v>0</v>
      </c>
      <c r="P23" s="38">
        <f t="shared" si="3"/>
        <v>0</v>
      </c>
      <c r="Q23" s="29"/>
      <c r="R23" s="30"/>
    </row>
    <row r="24" spans="1:18" ht="15" x14ac:dyDescent="0.25">
      <c r="A24" s="1" t="str">
        <f t="shared" si="0"/>
        <v>25RT</v>
      </c>
      <c r="B24" s="34">
        <v>283</v>
      </c>
      <c r="C24" s="15" t="s">
        <v>22</v>
      </c>
      <c r="D24" t="s">
        <v>50</v>
      </c>
      <c r="E24" t="s">
        <v>51</v>
      </c>
      <c r="F24" s="36"/>
      <c r="G24" s="36"/>
      <c r="H24" s="37"/>
      <c r="I24" s="37"/>
      <c r="J24" s="37">
        <f t="shared" si="1"/>
        <v>0</v>
      </c>
      <c r="K24" s="37"/>
      <c r="L24" s="37">
        <f t="shared" si="2"/>
        <v>0</v>
      </c>
      <c r="M24" s="37">
        <f>'[8]Tax Reform Entries TX-SPCL'!C13</f>
        <v>1835</v>
      </c>
      <c r="N24" s="37"/>
      <c r="O24" s="37"/>
      <c r="P24" s="38">
        <f t="shared" si="3"/>
        <v>1835</v>
      </c>
      <c r="Q24" s="29"/>
      <c r="R24" s="30"/>
    </row>
    <row r="25" spans="1:18" ht="15" x14ac:dyDescent="0.25">
      <c r="A25" s="1" t="str">
        <f t="shared" si="0"/>
        <v>25SR</v>
      </c>
      <c r="B25" s="34">
        <v>283</v>
      </c>
      <c r="C25" s="15" t="s">
        <v>22</v>
      </c>
      <c r="D25" t="s">
        <v>52</v>
      </c>
      <c r="E25" t="s">
        <v>53</v>
      </c>
      <c r="F25" s="36"/>
      <c r="G25" s="36"/>
      <c r="H25" s="37"/>
      <c r="I25" s="37"/>
      <c r="J25" s="37">
        <f t="shared" si="1"/>
        <v>0</v>
      </c>
      <c r="K25" s="37"/>
      <c r="L25" s="37">
        <f t="shared" si="2"/>
        <v>0</v>
      </c>
      <c r="M25" s="37">
        <f>'[8]Tax Reform Entries TX-SPCL'!C15</f>
        <v>3889</v>
      </c>
      <c r="N25" s="37"/>
      <c r="O25" s="37"/>
      <c r="P25" s="38">
        <f t="shared" si="3"/>
        <v>3889</v>
      </c>
      <c r="Q25" s="29"/>
      <c r="R25" s="30"/>
    </row>
    <row r="26" spans="1:18" ht="15" x14ac:dyDescent="0.25">
      <c r="A26" s="1" t="str">
        <f t="shared" si="0"/>
        <v>25SD</v>
      </c>
      <c r="B26" s="34">
        <v>283</v>
      </c>
      <c r="C26" s="15" t="s">
        <v>22</v>
      </c>
      <c r="D26" t="s">
        <v>54</v>
      </c>
      <c r="E26" t="s">
        <v>55</v>
      </c>
      <c r="F26" s="36">
        <v>0</v>
      </c>
      <c r="G26" s="36">
        <v>0</v>
      </c>
      <c r="H26" s="37"/>
      <c r="I26" s="37"/>
      <c r="J26" s="37">
        <f t="shared" si="1"/>
        <v>0</v>
      </c>
      <c r="K26" s="37"/>
      <c r="L26" s="37">
        <f t="shared" si="2"/>
        <v>0</v>
      </c>
      <c r="M26" s="37"/>
      <c r="N26" s="37"/>
      <c r="O26" s="37">
        <f>VLOOKUP(D26,'[8]Q1 Activity'!$B$10:$D$28,3,0)</f>
        <v>0</v>
      </c>
      <c r="P26" s="38">
        <f t="shared" si="3"/>
        <v>0</v>
      </c>
      <c r="Q26" s="29"/>
      <c r="R26" s="30"/>
    </row>
    <row r="27" spans="1:18" ht="15" x14ac:dyDescent="0.25">
      <c r="A27" s="1" t="s">
        <v>56</v>
      </c>
      <c r="B27" s="34">
        <v>283</v>
      </c>
      <c r="C27" s="15" t="s">
        <v>22</v>
      </c>
      <c r="D27" t="s">
        <v>57</v>
      </c>
      <c r="E27" t="s">
        <v>57</v>
      </c>
      <c r="F27" s="36">
        <v>0</v>
      </c>
      <c r="G27" s="36">
        <v>0</v>
      </c>
      <c r="H27" s="37"/>
      <c r="I27" s="37"/>
      <c r="J27" s="37">
        <f t="shared" si="1"/>
        <v>0</v>
      </c>
      <c r="K27" s="37"/>
      <c r="L27" s="37">
        <f t="shared" si="2"/>
        <v>0</v>
      </c>
      <c r="M27" s="37"/>
      <c r="N27" s="37"/>
      <c r="O27" s="37">
        <f>VLOOKUP(D27,'[8]Q1 Activity'!$B$10:$D$28,3,0)</f>
        <v>0</v>
      </c>
      <c r="P27" s="38">
        <f t="shared" si="3"/>
        <v>0</v>
      </c>
      <c r="Q27" s="29"/>
      <c r="R27" s="30"/>
    </row>
    <row r="28" spans="1:18" ht="15" x14ac:dyDescent="0.25">
      <c r="A28" s="1" t="s">
        <v>56</v>
      </c>
      <c r="B28" s="34">
        <v>283</v>
      </c>
      <c r="C28" s="15" t="s">
        <v>22</v>
      </c>
      <c r="D28" t="s">
        <v>58</v>
      </c>
      <c r="E28" t="s">
        <v>58</v>
      </c>
      <c r="F28" s="36">
        <v>3094</v>
      </c>
      <c r="G28" s="36">
        <v>666</v>
      </c>
      <c r="H28" s="37"/>
      <c r="I28" s="37"/>
      <c r="J28" s="37">
        <f t="shared" si="1"/>
        <v>666</v>
      </c>
      <c r="K28" s="37">
        <v>-3094</v>
      </c>
      <c r="L28" s="37">
        <f t="shared" si="2"/>
        <v>666</v>
      </c>
      <c r="M28" s="37"/>
      <c r="N28" s="37"/>
      <c r="O28" s="37">
        <f>VLOOKUP(D28,'[8]Q1 Activity'!$B$10:$D$28,3,0)</f>
        <v>0</v>
      </c>
      <c r="P28" s="38">
        <f t="shared" si="3"/>
        <v>666</v>
      </c>
      <c r="Q28" s="29"/>
      <c r="R28" s="30"/>
    </row>
    <row r="29" spans="1:18" x14ac:dyDescent="0.2">
      <c r="A29" s="1"/>
      <c r="B29" s="33"/>
      <c r="C29" s="1"/>
      <c r="D29" s="1" t="s">
        <v>0</v>
      </c>
      <c r="E29" s="1" t="s">
        <v>0</v>
      </c>
      <c r="F29" s="41" t="s">
        <v>0</v>
      </c>
      <c r="G29" s="41" t="s">
        <v>0</v>
      </c>
      <c r="H29" s="41" t="s">
        <v>0</v>
      </c>
      <c r="I29" s="41" t="s">
        <v>0</v>
      </c>
      <c r="J29" s="41" t="s">
        <v>0</v>
      </c>
      <c r="K29" s="41"/>
      <c r="L29" s="41" t="s">
        <v>0</v>
      </c>
      <c r="M29" s="41" t="s">
        <v>0</v>
      </c>
      <c r="N29" s="41"/>
      <c r="O29" s="41"/>
      <c r="P29" s="41"/>
      <c r="Q29" s="31"/>
      <c r="R29" s="31"/>
    </row>
    <row r="30" spans="1:18" ht="13.5" thickBot="1" x14ac:dyDescent="0.25">
      <c r="A30" s="1"/>
      <c r="B30" s="33"/>
      <c r="C30" s="1"/>
      <c r="D30" s="17" t="s">
        <v>59</v>
      </c>
      <c r="E30" s="17" t="s">
        <v>0</v>
      </c>
      <c r="F30" s="42">
        <f t="shared" ref="F30:P30" si="5">SUM(F10:F29)</f>
        <v>-468139</v>
      </c>
      <c r="G30" s="42">
        <f t="shared" si="5"/>
        <v>162284</v>
      </c>
      <c r="H30" s="58">
        <f t="shared" si="5"/>
        <v>163946</v>
      </c>
      <c r="I30" s="58">
        <f t="shared" si="5"/>
        <v>-23579</v>
      </c>
      <c r="J30" s="42">
        <f t="shared" si="5"/>
        <v>21917</v>
      </c>
      <c r="K30" s="42">
        <f t="shared" si="5"/>
        <v>39927</v>
      </c>
      <c r="L30" s="42">
        <f t="shared" si="5"/>
        <v>-265928</v>
      </c>
      <c r="M30" s="42">
        <f t="shared" si="5"/>
        <v>7361</v>
      </c>
      <c r="N30" s="42">
        <f t="shared" si="5"/>
        <v>1158</v>
      </c>
      <c r="O30" s="42">
        <f t="shared" si="5"/>
        <v>4490</v>
      </c>
      <c r="P30" s="42">
        <f t="shared" si="5"/>
        <v>-252919</v>
      </c>
      <c r="Q30" s="32"/>
      <c r="R30" s="32"/>
    </row>
    <row r="31" spans="1:18" ht="13.5" thickTop="1" x14ac:dyDescent="0.2">
      <c r="A31" s="1"/>
      <c r="B31" s="33"/>
      <c r="C31" s="1"/>
      <c r="D31" s="1"/>
      <c r="E31" s="1"/>
      <c r="F31" s="41">
        <f>F30-'[8]FI-OTP Deferreds'!X28</f>
        <v>0</v>
      </c>
      <c r="G31" s="41">
        <f>G30-'[8]FI-OTP Deferreds'!J28-'[8]FI-OTP Deferreds'!L28-'[8]FI-OTP Deferreds'!N28</f>
        <v>-1</v>
      </c>
      <c r="H31" s="59"/>
      <c r="I31" s="59"/>
      <c r="J31" s="41"/>
      <c r="K31" s="41"/>
      <c r="L31" s="41"/>
      <c r="M31" s="41"/>
      <c r="N31" s="41"/>
      <c r="O31" s="41"/>
      <c r="P31" s="41"/>
      <c r="Q31" s="31"/>
      <c r="R31" s="31"/>
    </row>
    <row r="32" spans="1:18" x14ac:dyDescent="0.2">
      <c r="A32" s="1"/>
      <c r="B32" s="33"/>
      <c r="C32" s="18"/>
      <c r="D32" s="1"/>
      <c r="E32" s="1" t="s">
        <v>60</v>
      </c>
      <c r="F32" s="41"/>
      <c r="G32" s="41"/>
      <c r="H32" s="56">
        <f>(H30/(1-$G$8)-H30)</f>
        <v>55658.848971937579</v>
      </c>
      <c r="I32" s="59"/>
      <c r="J32" s="41"/>
      <c r="K32" s="41"/>
      <c r="L32" s="56">
        <f>SUM(F32:J32)-G32</f>
        <v>55658.848971937579</v>
      </c>
      <c r="M32" s="59"/>
      <c r="N32" s="59"/>
      <c r="O32" s="59"/>
      <c r="P32" s="59">
        <f>SUM(L32:O32)</f>
        <v>55658.848971937579</v>
      </c>
      <c r="Q32" s="14"/>
    </row>
    <row r="33" spans="1:18" x14ac:dyDescent="0.2">
      <c r="E33" s="2" t="s">
        <v>61</v>
      </c>
      <c r="F33" s="43"/>
      <c r="G33" s="43"/>
      <c r="H33" s="60"/>
      <c r="I33" s="56">
        <f>(I30/(1-$G$8)-I30)</f>
        <v>-8004.9528497756328</v>
      </c>
      <c r="J33" s="43"/>
      <c r="K33" s="43"/>
      <c r="L33" s="56">
        <f>SUM(F33:J33)-G33</f>
        <v>-8004.9528497756328</v>
      </c>
      <c r="M33" s="60"/>
      <c r="N33" s="60"/>
      <c r="O33" s="60"/>
      <c r="P33" s="59">
        <f t="shared" ref="P33:P35" si="6">SUM(L33:O33)</f>
        <v>-8004.9528497756328</v>
      </c>
    </row>
    <row r="34" spans="1:18" x14ac:dyDescent="0.2">
      <c r="E34" s="2" t="s">
        <v>62</v>
      </c>
      <c r="F34" s="43"/>
      <c r="G34" s="43"/>
      <c r="H34" s="60"/>
      <c r="I34" s="60"/>
      <c r="J34" s="37">
        <f>(J30/(1-$G$8)-J30)</f>
        <v>7440.7121425222686</v>
      </c>
      <c r="K34" s="37"/>
      <c r="L34" s="37">
        <f>SUM(F34:J34)-G34</f>
        <v>7440.7121425222686</v>
      </c>
      <c r="M34" s="37">
        <f>'[8]Tax Reform Entries TX-SPCL'!C16</f>
        <v>-1304</v>
      </c>
      <c r="N34" s="37">
        <f>'[8]Q1 ADIT 2018'!E322</f>
        <v>-205</v>
      </c>
      <c r="O34" s="37"/>
      <c r="P34" s="41">
        <f t="shared" si="6"/>
        <v>5931.7121425222686</v>
      </c>
    </row>
    <row r="35" spans="1:18" ht="25.5" x14ac:dyDescent="0.2">
      <c r="E35" s="35" t="s">
        <v>63</v>
      </c>
      <c r="F35" s="43"/>
      <c r="G35" s="43"/>
      <c r="H35" s="60"/>
      <c r="I35" s="60"/>
      <c r="J35" s="37">
        <f>-'[8]FI-OTP Deferreds'!K37</f>
        <v>4777.9483624673503</v>
      </c>
      <c r="K35" s="37"/>
      <c r="L35" s="37">
        <f>SUM(F35:J35)-G35</f>
        <v>4777.9483624673503</v>
      </c>
      <c r="M35" s="43"/>
      <c r="N35" s="43"/>
      <c r="O35" s="43"/>
      <c r="P35" s="41">
        <f t="shared" si="6"/>
        <v>4777.9483624673503</v>
      </c>
    </row>
    <row r="36" spans="1:18" x14ac:dyDescent="0.2">
      <c r="F36" s="44"/>
      <c r="G36" s="44"/>
      <c r="H36" s="61"/>
      <c r="I36" s="61"/>
      <c r="J36" s="44"/>
      <c r="K36" s="44"/>
      <c r="L36" s="44"/>
      <c r="M36" s="44"/>
      <c r="N36" s="44"/>
      <c r="O36" s="44"/>
      <c r="P36" s="44"/>
    </row>
    <row r="37" spans="1:18" x14ac:dyDescent="0.2">
      <c r="A37" s="1" t="s">
        <v>64</v>
      </c>
      <c r="B37" s="33"/>
      <c r="C37" s="18"/>
      <c r="D37" s="1" t="s">
        <v>64</v>
      </c>
      <c r="E37" s="1" t="s">
        <v>65</v>
      </c>
      <c r="F37" s="43"/>
      <c r="G37" s="43"/>
      <c r="H37" s="60">
        <f>SUM(H32:H36)</f>
        <v>55658.848971937579</v>
      </c>
      <c r="I37" s="60">
        <f>SUM(I32:I36)</f>
        <v>-8004.9528497756328</v>
      </c>
      <c r="J37" s="43">
        <f>SUM(J32:J36)</f>
        <v>12218.660504989619</v>
      </c>
      <c r="K37" s="43"/>
      <c r="L37" s="43">
        <f>SUM(L32:L36)</f>
        <v>59872.556627151564</v>
      </c>
      <c r="M37" s="43">
        <f>SUM(M32:M36)</f>
        <v>-1304</v>
      </c>
      <c r="N37" s="43">
        <f>SUM(N32:N36)</f>
        <v>-205</v>
      </c>
      <c r="O37" s="43"/>
      <c r="P37" s="43">
        <f>SUM(P32:P36)</f>
        <v>58363.556627151564</v>
      </c>
      <c r="Q37" s="13"/>
      <c r="R37" s="13"/>
    </row>
    <row r="38" spans="1:18" x14ac:dyDescent="0.2">
      <c r="F38" s="43"/>
      <c r="G38" s="43"/>
      <c r="H38" s="60"/>
      <c r="I38" s="60"/>
      <c r="J38" s="43"/>
      <c r="K38" s="43"/>
      <c r="L38" s="43"/>
      <c r="M38" s="43"/>
      <c r="N38" s="43"/>
      <c r="O38" s="43"/>
      <c r="P38" s="43"/>
    </row>
    <row r="39" spans="1:18" ht="13.5" thickBot="1" x14ac:dyDescent="0.25">
      <c r="D39" s="17" t="s">
        <v>66</v>
      </c>
      <c r="F39" s="43"/>
      <c r="G39" s="43"/>
      <c r="H39" s="62">
        <f>H30+H37</f>
        <v>219604.84897193758</v>
      </c>
      <c r="I39" s="62">
        <f>I30+I37</f>
        <v>-31583.952849775633</v>
      </c>
      <c r="J39" s="45">
        <f>J30+J37</f>
        <v>34135.660504989617</v>
      </c>
      <c r="K39" s="43"/>
      <c r="L39" s="45">
        <f>L30+L37</f>
        <v>-206055.44337284844</v>
      </c>
      <c r="M39" s="45">
        <f>M30+M37</f>
        <v>6057</v>
      </c>
      <c r="N39" s="45">
        <f>N30+N37</f>
        <v>953</v>
      </c>
      <c r="O39" s="45">
        <f>O30+O37</f>
        <v>4490</v>
      </c>
      <c r="P39" s="45">
        <f>P30+P37</f>
        <v>-194555.44337284844</v>
      </c>
    </row>
    <row r="40" spans="1:18" ht="13.5" thickTop="1" x14ac:dyDescent="0.2">
      <c r="F40" s="43"/>
      <c r="G40" s="43"/>
      <c r="H40" s="46" t="s">
        <v>67</v>
      </c>
      <c r="I40" s="46" t="s">
        <v>68</v>
      </c>
      <c r="J40" s="46" t="s">
        <v>69</v>
      </c>
      <c r="K40" s="43"/>
      <c r="L40" s="43"/>
      <c r="M40" s="43"/>
      <c r="N40" s="43"/>
      <c r="O40" s="43"/>
      <c r="P40" s="43"/>
    </row>
    <row r="41" spans="1:18" ht="15" x14ac:dyDescent="0.25">
      <c r="D41" s="19" t="s">
        <v>70</v>
      </c>
      <c r="F41" s="43"/>
      <c r="G41" s="43"/>
      <c r="H41" s="46"/>
      <c r="I41" s="46"/>
      <c r="J41" s="46"/>
      <c r="K41" s="43"/>
      <c r="L41" s="43"/>
      <c r="M41" s="43"/>
      <c r="N41" s="43"/>
      <c r="O41" s="43"/>
      <c r="P41" s="43"/>
    </row>
    <row r="42" spans="1:18" ht="15" x14ac:dyDescent="0.25">
      <c r="E42" s="20" t="s">
        <v>71</v>
      </c>
      <c r="F42" s="43"/>
      <c r="G42" s="43"/>
      <c r="H42" s="56">
        <f>-H30</f>
        <v>-163946</v>
      </c>
      <c r="I42" s="63"/>
      <c r="J42" s="63"/>
      <c r="K42" s="60"/>
      <c r="L42" s="60"/>
      <c r="M42" s="60"/>
      <c r="N42" s="60"/>
      <c r="O42" s="60"/>
      <c r="P42" s="60">
        <f>SUM(H42:O42)</f>
        <v>-163946</v>
      </c>
    </row>
    <row r="43" spans="1:18" ht="15" x14ac:dyDescent="0.25">
      <c r="E43" s="20" t="s">
        <v>72</v>
      </c>
      <c r="F43" s="43"/>
      <c r="G43" s="43"/>
      <c r="H43" s="56">
        <f>-I30</f>
        <v>23579</v>
      </c>
      <c r="I43" s="63"/>
      <c r="J43" s="63"/>
      <c r="K43" s="60"/>
      <c r="L43" s="60"/>
      <c r="M43" s="60"/>
      <c r="N43" s="60"/>
      <c r="O43" s="60"/>
      <c r="P43" s="60">
        <f>SUM(H28:O28)</f>
        <v>-1762</v>
      </c>
    </row>
    <row r="44" spans="1:18" ht="15" x14ac:dyDescent="0.25">
      <c r="E44" s="20" t="s">
        <v>73</v>
      </c>
      <c r="F44" s="43"/>
      <c r="G44" s="43"/>
      <c r="H44" s="37">
        <f>-J30</f>
        <v>-21917</v>
      </c>
      <c r="I44" s="46"/>
      <c r="J44" s="46"/>
      <c r="K44" s="43"/>
      <c r="L44" s="43"/>
      <c r="M44" s="43">
        <f>-M30</f>
        <v>-7361</v>
      </c>
      <c r="N44" s="43">
        <f>-N30</f>
        <v>-1158</v>
      </c>
      <c r="O44" s="43"/>
      <c r="P44" s="43">
        <f t="shared" ref="P44" si="7">SUM(H44:O44)</f>
        <v>-30436</v>
      </c>
    </row>
    <row r="45" spans="1:18" ht="15" x14ac:dyDescent="0.25">
      <c r="E45" s="21"/>
      <c r="F45" s="43"/>
      <c r="G45" s="43"/>
      <c r="H45" s="47"/>
      <c r="I45" s="46"/>
      <c r="J45" s="46"/>
      <c r="K45" s="43"/>
      <c r="L45" s="43"/>
      <c r="M45" s="43"/>
      <c r="N45" s="43"/>
      <c r="O45" s="43"/>
      <c r="P45" s="47"/>
    </row>
    <row r="46" spans="1:18" ht="15.75" thickBot="1" x14ac:dyDescent="0.3">
      <c r="E46" s="20" t="s">
        <v>74</v>
      </c>
      <c r="F46" s="43"/>
      <c r="G46" s="43"/>
      <c r="H46" s="48">
        <f>SUM(H42:H45)</f>
        <v>-162284</v>
      </c>
      <c r="I46" s="46"/>
      <c r="J46" s="46"/>
      <c r="K46" s="43"/>
      <c r="L46" s="43"/>
      <c r="M46" s="43"/>
      <c r="N46" s="43"/>
      <c r="O46" s="43"/>
      <c r="P46" s="48">
        <f>SUM(P42:P45)</f>
        <v>-196144</v>
      </c>
    </row>
    <row r="47" spans="1:18" ht="15.75" thickTop="1" x14ac:dyDescent="0.25">
      <c r="E47" s="20"/>
      <c r="F47" s="43"/>
      <c r="G47" s="43"/>
      <c r="H47" s="49"/>
      <c r="I47" s="46"/>
      <c r="J47" s="46"/>
      <c r="K47" s="43"/>
      <c r="L47" s="43"/>
      <c r="M47" s="43"/>
      <c r="N47" s="43"/>
      <c r="O47" s="43"/>
      <c r="P47" s="43"/>
    </row>
    <row r="48" spans="1:18" ht="6.75" customHeight="1" x14ac:dyDescent="0.25">
      <c r="C48" s="22"/>
      <c r="D48" s="22"/>
      <c r="E48" s="23"/>
      <c r="F48" s="50"/>
      <c r="G48" s="50"/>
      <c r="H48" s="51"/>
      <c r="I48" s="52"/>
      <c r="J48" s="52"/>
      <c r="K48" s="50"/>
      <c r="L48" s="50"/>
      <c r="M48" s="50"/>
      <c r="N48" s="50"/>
      <c r="O48" s="50"/>
      <c r="P48" s="50"/>
    </row>
    <row r="49" spans="4:16" x14ac:dyDescent="0.2">
      <c r="F49" s="43"/>
      <c r="G49" s="43"/>
      <c r="H49" s="43"/>
      <c r="I49" s="43"/>
      <c r="J49" s="53" t="s">
        <v>75</v>
      </c>
      <c r="K49" s="53" t="s">
        <v>76</v>
      </c>
      <c r="L49" s="43">
        <f>'[8]FI TB'!C102</f>
        <v>-206055</v>
      </c>
      <c r="M49" s="43"/>
      <c r="N49" s="43"/>
      <c r="O49" s="43"/>
      <c r="P49" s="43">
        <f>'[8]FI TB'!F102</f>
        <v>-194555</v>
      </c>
    </row>
    <row r="50" spans="4:16" x14ac:dyDescent="0.2">
      <c r="F50" s="43"/>
      <c r="G50" s="43"/>
      <c r="H50" s="43"/>
      <c r="I50" s="43"/>
      <c r="J50" s="43"/>
      <c r="K50" s="43"/>
      <c r="L50" s="44"/>
      <c r="M50" s="43"/>
      <c r="N50" s="43"/>
      <c r="O50" s="43"/>
      <c r="P50" s="44"/>
    </row>
    <row r="51" spans="4:16" x14ac:dyDescent="0.2">
      <c r="F51" s="43"/>
      <c r="G51" s="43"/>
      <c r="H51" s="43"/>
      <c r="I51" s="43"/>
      <c r="J51" s="43" t="s">
        <v>77</v>
      </c>
      <c r="K51" s="43"/>
      <c r="L51" s="43">
        <f>L39-L49</f>
        <v>-0.44337284844368696</v>
      </c>
      <c r="M51" s="43"/>
      <c r="N51" s="43"/>
      <c r="O51" s="43"/>
      <c r="P51" s="43">
        <f>P39-P49</f>
        <v>-0.44337284844368696</v>
      </c>
    </row>
    <row r="52" spans="4:16" x14ac:dyDescent="0.2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4:16" x14ac:dyDescent="0.2"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4:16" x14ac:dyDescent="0.2">
      <c r="D54" s="1" t="s">
        <v>64</v>
      </c>
      <c r="E54" s="1" t="s">
        <v>65</v>
      </c>
      <c r="F54" s="43"/>
      <c r="G54" s="43"/>
      <c r="H54" s="43"/>
      <c r="I54" s="43"/>
      <c r="J54" s="43"/>
      <c r="K54" s="43"/>
      <c r="L54" s="43">
        <f>L37</f>
        <v>59872.556627151564</v>
      </c>
      <c r="M54" s="43"/>
      <c r="N54" s="43"/>
      <c r="O54" s="43"/>
      <c r="P54" s="43">
        <f>P37</f>
        <v>58363.556627151564</v>
      </c>
    </row>
    <row r="55" spans="4:16" x14ac:dyDescent="0.2">
      <c r="D55" s="1" t="s">
        <v>64</v>
      </c>
      <c r="E55" s="2" t="s">
        <v>76</v>
      </c>
      <c r="F55" s="43"/>
      <c r="G55" s="43"/>
      <c r="H55" s="43"/>
      <c r="I55" s="43"/>
      <c r="J55" s="43"/>
      <c r="K55" s="43"/>
      <c r="L55" s="54">
        <f>'[8]FI TB'!C100</f>
        <v>59873</v>
      </c>
      <c r="M55" s="43"/>
      <c r="N55" s="43"/>
      <c r="O55" s="43"/>
      <c r="P55" s="54">
        <f>'[8]FI TB'!F100</f>
        <v>58364</v>
      </c>
    </row>
    <row r="56" spans="4:16" x14ac:dyDescent="0.2">
      <c r="F56" s="43"/>
      <c r="G56" s="43"/>
      <c r="H56" s="43"/>
      <c r="I56" s="43"/>
      <c r="J56" s="43"/>
      <c r="K56" s="43"/>
      <c r="L56" s="44"/>
      <c r="M56" s="43"/>
      <c r="N56" s="43"/>
      <c r="O56" s="43"/>
      <c r="P56" s="44"/>
    </row>
    <row r="57" spans="4:16" x14ac:dyDescent="0.2">
      <c r="F57" s="43"/>
      <c r="G57" s="43"/>
      <c r="H57" s="43"/>
      <c r="I57" s="43"/>
      <c r="J57" s="43" t="s">
        <v>77</v>
      </c>
      <c r="K57" s="43"/>
      <c r="L57" s="54">
        <f>L54-L55</f>
        <v>-0.443372848436411</v>
      </c>
      <c r="M57" s="43"/>
      <c r="N57" s="43"/>
      <c r="O57" s="43"/>
      <c r="P57" s="54">
        <f>P54-P55</f>
        <v>-0.443372848436411</v>
      </c>
    </row>
    <row r="58" spans="4:16" x14ac:dyDescent="0.2">
      <c r="F58" s="43"/>
      <c r="G58" s="43"/>
      <c r="H58" s="43"/>
      <c r="I58" s="43"/>
      <c r="J58" s="43"/>
      <c r="K58" s="43"/>
      <c r="L58" s="46" t="s">
        <v>78</v>
      </c>
      <c r="M58" s="43"/>
      <c r="N58" s="43"/>
      <c r="O58" s="43"/>
      <c r="P58" s="43"/>
    </row>
    <row r="59" spans="4:16" x14ac:dyDescent="0.2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4:16" x14ac:dyDescent="0.2">
      <c r="D60" s="2" t="s">
        <v>79</v>
      </c>
      <c r="E60" s="2" t="s">
        <v>80</v>
      </c>
      <c r="F60" s="43"/>
      <c r="G60" s="43"/>
      <c r="H60" s="43"/>
      <c r="I60" s="43"/>
      <c r="J60" s="43"/>
      <c r="K60" s="46" t="s">
        <v>67</v>
      </c>
      <c r="L60" s="60">
        <f>-H39</f>
        <v>-219604.84897193758</v>
      </c>
      <c r="M60" s="43"/>
      <c r="N60" s="43"/>
      <c r="O60" s="43"/>
      <c r="P60" s="60">
        <f>L60</f>
        <v>-219604.84897193758</v>
      </c>
    </row>
    <row r="61" spans="4:16" x14ac:dyDescent="0.2">
      <c r="D61" s="2" t="s">
        <v>81</v>
      </c>
      <c r="E61" s="2" t="s">
        <v>82</v>
      </c>
      <c r="F61" s="43"/>
      <c r="G61" s="43"/>
      <c r="H61" s="43"/>
      <c r="I61" s="43"/>
      <c r="J61" s="43"/>
      <c r="K61" s="46" t="s">
        <v>83</v>
      </c>
      <c r="L61" s="60">
        <f>L57-I39-J39</f>
        <v>-2552.1510280624207</v>
      </c>
      <c r="M61" s="54">
        <f>'[8]ACCT 254N AND P Reg Liab'!C7</f>
        <v>5146</v>
      </c>
      <c r="N61" s="54">
        <v>809</v>
      </c>
      <c r="O61" s="43"/>
      <c r="P61" s="60">
        <f>SUM(L61:O61)</f>
        <v>3402.8489719375793</v>
      </c>
    </row>
    <row r="62" spans="4:16" x14ac:dyDescent="0.2">
      <c r="F62" s="43"/>
      <c r="G62" s="43"/>
      <c r="H62" s="43"/>
      <c r="I62" s="43"/>
      <c r="J62" s="43"/>
      <c r="K62" s="43"/>
      <c r="L62" s="44"/>
      <c r="M62" s="43"/>
      <c r="N62" s="43"/>
      <c r="O62" s="43"/>
      <c r="P62" s="44"/>
    </row>
    <row r="63" spans="4:16" x14ac:dyDescent="0.2">
      <c r="F63" s="43"/>
      <c r="G63" s="43"/>
      <c r="H63" s="43"/>
      <c r="I63" s="43"/>
      <c r="J63" s="43"/>
      <c r="K63" s="43"/>
      <c r="L63" s="43">
        <f>SUM(L60:L62)</f>
        <v>-222157</v>
      </c>
      <c r="M63" s="43"/>
      <c r="N63" s="43"/>
      <c r="O63" s="43"/>
      <c r="P63" s="43">
        <f>SUM(P60:P62)</f>
        <v>-216202</v>
      </c>
    </row>
    <row r="64" spans="4:16" x14ac:dyDescent="0.2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4:16" x14ac:dyDescent="0.2">
      <c r="E65" s="2" t="s">
        <v>84</v>
      </c>
      <c r="F65" s="43"/>
      <c r="G65" s="43"/>
      <c r="H65" s="43"/>
      <c r="I65" s="43"/>
      <c r="J65" s="43"/>
      <c r="K65" s="43"/>
      <c r="L65" s="60">
        <f>-I39</f>
        <v>31583.952849775633</v>
      </c>
      <c r="M65" s="43"/>
      <c r="N65" s="43"/>
      <c r="O65" s="43"/>
      <c r="P65" s="60">
        <f>SUM(L65:M65)</f>
        <v>31583.952849775633</v>
      </c>
    </row>
    <row r="66" spans="4:16" x14ac:dyDescent="0.2">
      <c r="E66" s="2" t="s">
        <v>85</v>
      </c>
      <c r="F66" s="43"/>
      <c r="G66" s="43"/>
      <c r="H66" s="43"/>
      <c r="I66" s="43"/>
      <c r="J66" s="43"/>
      <c r="K66" s="43"/>
      <c r="L66" s="60">
        <f>-J39</f>
        <v>-34135.660504989617</v>
      </c>
      <c r="M66" s="43">
        <f>+M61</f>
        <v>5146</v>
      </c>
      <c r="N66" s="43">
        <f>+N61</f>
        <v>809</v>
      </c>
      <c r="O66" s="43"/>
      <c r="P66" s="60">
        <f>SUM(L66:O66)</f>
        <v>-28180.660504989617</v>
      </c>
    </row>
    <row r="67" spans="4:16" x14ac:dyDescent="0.2">
      <c r="F67" s="43"/>
      <c r="G67" s="43"/>
      <c r="H67" s="43"/>
      <c r="I67" s="43"/>
      <c r="J67" s="43"/>
      <c r="K67" s="43"/>
      <c r="L67" s="61"/>
      <c r="M67" s="43"/>
      <c r="N67" s="43"/>
      <c r="O67" s="43"/>
      <c r="P67" s="61"/>
    </row>
    <row r="68" spans="4:16" x14ac:dyDescent="0.2">
      <c r="F68" s="43"/>
      <c r="G68" s="43"/>
      <c r="H68" s="43"/>
      <c r="I68" s="43"/>
      <c r="J68" s="43"/>
      <c r="K68" s="43"/>
      <c r="L68" s="60">
        <f>SUM(L65:L67)</f>
        <v>-2551.7076552139843</v>
      </c>
      <c r="M68" s="43"/>
      <c r="N68" s="43"/>
      <c r="O68" s="43"/>
      <c r="P68" s="60">
        <f>SUM(P65:P67)</f>
        <v>3403.2923447860157</v>
      </c>
    </row>
    <row r="69" spans="4:16" x14ac:dyDescent="0.2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4:16" ht="15" x14ac:dyDescent="0.25">
      <c r="D70" s="65" t="s">
        <v>94</v>
      </c>
      <c r="E70" s="65" t="s">
        <v>95</v>
      </c>
      <c r="F70" s="66"/>
      <c r="G70" s="66"/>
      <c r="H70" s="66"/>
      <c r="I70" s="66"/>
      <c r="J70" s="66"/>
      <c r="K70" s="66"/>
    </row>
  </sheetData>
  <mergeCells count="4">
    <mergeCell ref="D3:H3"/>
    <mergeCell ref="D4:H4"/>
    <mergeCell ref="D5:H5"/>
    <mergeCell ref="G6:P6"/>
  </mergeCells>
  <pageMargins left="0.45" right="0.2" top="0.5" bottom="0.5" header="0.3" footer="0.3"/>
  <pageSetup scale="55" orientation="landscape" horizontalDpi="4294967293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ACCT 282 -283 FI ADIT Bef-After</vt:lpstr>
      <vt:lpstr>'ACCT 282 -283 FI ADIT Bef-After'!Print_Area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Napier, Michelle</dc:creator>
  <cp:lastModifiedBy>Windows User</cp:lastModifiedBy>
  <cp:lastPrinted>2018-09-26T14:12:58Z</cp:lastPrinted>
  <dcterms:created xsi:type="dcterms:W3CDTF">2018-05-30T22:16:02Z</dcterms:created>
  <dcterms:modified xsi:type="dcterms:W3CDTF">2018-09-26T14:14:12Z</dcterms:modified>
</cp:coreProperties>
</file>