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worksheets/sheet5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3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Tables/pivotTable4.xml" ContentType="application/vnd.openxmlformats-officedocument.spreadsheetml.pivotTable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5200" windowHeight="11385"/>
  </bookViews>
  <sheets>
    <sheet name="ACCT 282-283 FT ADIT Bef-After" sheetId="7" r:id="rId1"/>
    <sheet name="FT FED -  STATE " sheetId="12" r:id="rId2"/>
    <sheet name="FT-OTP Deferreds" sheetId="11" r:id="rId3"/>
    <sheet name="Tax Reform Entries TX-SPCL" sheetId="2" r:id="rId4"/>
    <sheet name="FT ADIT " sheetId="3" r:id="rId5"/>
    <sheet name="DATA" sheetId="1" r:id="rId6"/>
    <sheet name="ACCT 254N &amp; P Reg Liab" sheetId="9" r:id="rId7"/>
    <sheet name="DATA-Reg Liab" sheetId="10" r:id="rId8"/>
    <sheet name="Q1 Activity" sheetId="15" r:id="rId9"/>
    <sheet name="FT TB" sheetId="16" r:id="rId10"/>
    <sheet name="Q1 ADIT 2018" sheetId="17" r:id="rId11"/>
    <sheet name="ADIT" sheetId="13" r:id="rId12"/>
    <sheet name="ExpRecl&amp;GrossUp_FRUs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p" localSheetId="11">#REF!</definedName>
    <definedName name="\p">#REF!</definedName>
    <definedName name="\Z" localSheetId="11">#REF!</definedName>
    <definedName name="\Z">#REF!</definedName>
    <definedName name="_101" localSheetId="11">#REF!</definedName>
    <definedName name="_101">#REF!</definedName>
    <definedName name="_108" localSheetId="11">#REF!</definedName>
    <definedName name="_108">#REF!</definedName>
    <definedName name="_253REC" localSheetId="11">#REF!</definedName>
    <definedName name="_253REC">#REF!</definedName>
    <definedName name="_xlnm._FilterDatabase" localSheetId="11" hidden="1">ADIT!$A$7:$R$45</definedName>
    <definedName name="_xlnm._FilterDatabase" localSheetId="5" hidden="1">DATA!$A$1:$Q$181</definedName>
    <definedName name="_xlnm._FilterDatabase" localSheetId="7" hidden="1">'DATA-Reg Liab'!$A$1:$Q$64</definedName>
    <definedName name="_xlnm._FilterDatabase" localSheetId="12" hidden="1">'ExpRecl&amp;GrossUp_FRUs'!$A$7:$R$81</definedName>
    <definedName name="_xlnm._FilterDatabase" localSheetId="10" hidden="1">'Q1 ADIT 2018'!$A$1:$F$324</definedName>
    <definedName name="_Key1" localSheetId="11" hidden="1">[1]IncTx_Calc!#REF!</definedName>
    <definedName name="_Key1" hidden="1">[1]IncTx_Calc!#REF!</definedName>
    <definedName name="_Key2" localSheetId="11" hidden="1">[2]IncTx_Calc!#REF!</definedName>
    <definedName name="_Key2" hidden="1">[2]IncTx_Calc!#REF!</definedName>
    <definedName name="_Order1" hidden="1">255</definedName>
    <definedName name="_Sort" localSheetId="11" hidden="1">[1]IncTx_Calc!#REF!</definedName>
    <definedName name="_Sort" hidden="1">[1]IncTx_Calc!#REF!</definedName>
    <definedName name="account_code" localSheetId="11">#REF!</definedName>
    <definedName name="account_code">#REF!</definedName>
    <definedName name="account_description" localSheetId="11">#REF!</definedName>
    <definedName name="account_description">#REF!</definedName>
    <definedName name="AD_BAL2" localSheetId="11">#REF!</definedName>
    <definedName name="AD_BAL2">#REF!</definedName>
    <definedName name="ADD" localSheetId="11">#REF!</definedName>
    <definedName name="ADD">#REF!</definedName>
    <definedName name="ADD_BY_DIST" localSheetId="11">#REF!</definedName>
    <definedName name="ADD_BY_DIST">#REF!</definedName>
    <definedName name="Assets" localSheetId="11">#REF!</definedName>
    <definedName name="Assets">#REF!</definedName>
    <definedName name="Bad_Debt" localSheetId="11">'[3]2-Meals'!#REF!</definedName>
    <definedName name="Bad_Debt">'[3]2-Meals'!#REF!</definedName>
    <definedName name="BONUS" localSheetId="11">#REF!</definedName>
    <definedName name="BONUS">#REF!</definedName>
    <definedName name="budget_code" localSheetId="11">#REF!</definedName>
    <definedName name="budget_code">#REF!</definedName>
    <definedName name="budget_description" localSheetId="11">#REF!</definedName>
    <definedName name="budget_description">#REF!</definedName>
    <definedName name="CAPITAL" localSheetId="11">#REF!</definedName>
    <definedName name="CAPITAL">#REF!</definedName>
    <definedName name="CAPSUM" localSheetId="11">#REF!</definedName>
    <definedName name="CAPSUM">#REF!</definedName>
    <definedName name="CIAC" localSheetId="11">'[3]2-Meals'!#REF!</definedName>
    <definedName name="CIAC">'[3]2-Meals'!#REF!</definedName>
    <definedName name="d" localSheetId="11">#REF!</definedName>
    <definedName name="d">#REF!</definedName>
    <definedName name="Department_Costs" localSheetId="11">#REF!</definedName>
    <definedName name="Department_Costs">#REF!</definedName>
    <definedName name="DEPRBYDIST">[4]DeprCoDetail:DeprSum!$A$1:$G$36</definedName>
    <definedName name="DETAIL" localSheetId="11">#REF!</definedName>
    <definedName name="DETAIL">#REF!</definedName>
    <definedName name="DIT" localSheetId="11">#REF!</definedName>
    <definedName name="DIT">#REF!</definedName>
    <definedName name="DIT_TEMP" localSheetId="11">#REF!</definedName>
    <definedName name="DIT_TEMP">#REF!</definedName>
    <definedName name="LT_Bonus" localSheetId="11">'[3]2-Meals'!#REF!</definedName>
    <definedName name="LT_Bonus">'[3]2-Meals'!#REF!</definedName>
    <definedName name="MONTHLY_DEPR2" localSheetId="11">#REF!</definedName>
    <definedName name="MONTHLY_DEPR2">#REF!</definedName>
    <definedName name="nat_cur_code" localSheetId="11">#REF!</definedName>
    <definedName name="nat_cur_code">#REF!</definedName>
    <definedName name="PAGE1" localSheetId="11">#REF!</definedName>
    <definedName name="PAGE1">#REF!</definedName>
    <definedName name="PAGE2" localSheetId="11">#REF!</definedName>
    <definedName name="PAGE2">#REF!</definedName>
    <definedName name="PAGE4" localSheetId="11">'[5]IT Calc'!#REF!</definedName>
    <definedName name="PAGE4">'[5]IT Calc'!#REF!</definedName>
    <definedName name="PAGE5" localSheetId="11">'[5]IT Calc'!#REF!</definedName>
    <definedName name="PAGE5">'[5]IT Calc'!#REF!</definedName>
    <definedName name="Pension" localSheetId="11">'[3]2-Meals'!#REF!</definedName>
    <definedName name="Pension">'[3]2-Meals'!#REF!</definedName>
    <definedName name="period_end_1" localSheetId="11">#REF!</definedName>
    <definedName name="period_end_1">#REF!</definedName>
    <definedName name="period_end_10" localSheetId="11">#REF!</definedName>
    <definedName name="period_end_10">#REF!</definedName>
    <definedName name="period_end_11" localSheetId="11">#REF!</definedName>
    <definedName name="period_end_11">#REF!</definedName>
    <definedName name="period_end_12" localSheetId="11">#REF!</definedName>
    <definedName name="period_end_12">#REF!</definedName>
    <definedName name="period_end_2" localSheetId="11">#REF!</definedName>
    <definedName name="period_end_2">#REF!</definedName>
    <definedName name="period_end_3" localSheetId="11">#REF!</definedName>
    <definedName name="period_end_3">#REF!</definedName>
    <definedName name="period_end_4" localSheetId="11">#REF!</definedName>
    <definedName name="period_end_4">#REF!</definedName>
    <definedName name="period_end_5" localSheetId="11">#REF!</definedName>
    <definedName name="period_end_5">#REF!</definedName>
    <definedName name="period_end_6" localSheetId="11">#REF!</definedName>
    <definedName name="period_end_6">#REF!</definedName>
    <definedName name="period_end_7" localSheetId="11">#REF!</definedName>
    <definedName name="period_end_7">#REF!</definedName>
    <definedName name="period_end_8" localSheetId="11">#REF!</definedName>
    <definedName name="period_end_8">#REF!</definedName>
    <definedName name="period_end_9" localSheetId="11">#REF!</definedName>
    <definedName name="period_end_9">#REF!</definedName>
    <definedName name="PGA" localSheetId="11">'[3]2-Meals'!#REF!</definedName>
    <definedName name="PGA">'[3]2-Meals'!#REF!</definedName>
    <definedName name="PLANT_BAL2" localSheetId="11">#REF!</definedName>
    <definedName name="PLANT_BAL2">#REF!</definedName>
    <definedName name="Post_Retire" localSheetId="11">'[3]2-Meals'!#REF!</definedName>
    <definedName name="Post_Retire">'[3]2-Meals'!#REF!</definedName>
    <definedName name="PRINT" localSheetId="11">#REF!</definedName>
    <definedName name="PRINT">#REF!</definedName>
    <definedName name="_xlnm.Print_Area" localSheetId="11">ADIT!$A$8:$F$49</definedName>
    <definedName name="_xlnm.Print_Area" localSheetId="12">'ExpRecl&amp;GrossUp_FRUs'!$A$8:$F$85</definedName>
    <definedName name="PRINT_AREA_MI" localSheetId="11">'[6]IT Calc'!#REF!</definedName>
    <definedName name="PRINT_AREA_MI">'[6]IT Calc'!#REF!</definedName>
    <definedName name="PRINT_EXPLANATI" localSheetId="11">#REF!</definedName>
    <definedName name="PRINT_EXPLANATI">#REF!</definedName>
    <definedName name="_xlnm.Print_Titles" localSheetId="11">ADIT!$1:$7</definedName>
    <definedName name="_xlnm.Print_Titles" localSheetId="12">'ExpRecl&amp;GrossUp_FRUs'!$1:$7</definedName>
    <definedName name="PRINT_TITLES_MI" localSheetId="11">#REF!</definedName>
    <definedName name="PRINT_TITLES_MI">#REF!</definedName>
    <definedName name="PRIOR_ITCUR" localSheetId="11">#REF!</definedName>
    <definedName name="PRIOR_ITCUR">#REF!</definedName>
    <definedName name="PRIOR_TIMING" localSheetId="11">#REF!</definedName>
    <definedName name="PRIOR_TIMING">#REF!</definedName>
    <definedName name="PYTD_ITCUR" localSheetId="11">#REF!</definedName>
    <definedName name="PYTD_ITCUR">#REF!</definedName>
    <definedName name="PYTD_TIMING" localSheetId="11">#REF!</definedName>
    <definedName name="PYTD_TIMING">#REF!</definedName>
    <definedName name="rate_type" localSheetId="11">#REF!</definedName>
    <definedName name="rate_type">#REF!</definedName>
    <definedName name="RET" localSheetId="11">#REF!</definedName>
    <definedName name="RET">#REF!</definedName>
    <definedName name="RET_BY_DIST" localSheetId="11">#REF!</definedName>
    <definedName name="RET_BY_DIST">#REF!</definedName>
    <definedName name="RIGHT" localSheetId="11">#REF!</definedName>
    <definedName name="RIGHT">#REF!</definedName>
    <definedName name="ROWS" localSheetId="11">#REF!</definedName>
    <definedName name="ROWS">#REF!</definedName>
    <definedName name="State" localSheetId="11">#REF!</definedName>
    <definedName name="State">#REF!</definedName>
    <definedName name="Summ">'[7]DEL-updated'!$A$11:$T$372</definedName>
    <definedName name="TAX" localSheetId="11">#REF!</definedName>
    <definedName name="TAX">#REF!</definedName>
    <definedName name="TRUEUP_BAL2" localSheetId="11">#REF!</definedName>
    <definedName name="TRUEUP_BAL2">#REF!</definedName>
    <definedName name="TX" localSheetId="11">#REF!</definedName>
    <definedName name="TX">#REF!</definedName>
    <definedName name="TXCALC" localSheetId="11">#REF!</definedName>
    <definedName name="TXCALC">#REF!</definedName>
    <definedName name="TXCALC_TEMP" localSheetId="11">#REF!</definedName>
    <definedName name="TXCALC_TEMP">#REF!</definedName>
    <definedName name="Unbilled" localSheetId="11">'[3]2-Meals'!#REF!</definedName>
    <definedName name="Unbilled">'[3]2-Meals'!#REF!</definedName>
    <definedName name="WORKPAPERS" localSheetId="11">#REF!</definedName>
    <definedName name="WORKPAPERS">#REF!</definedName>
  </definedNames>
  <calcPr calcId="152511"/>
  <pivotCaches>
    <pivotCache cacheId="0" r:id="rId21"/>
    <pivotCache cacheId="1" r:id="rId22"/>
    <pivotCache cacheId="2" r:id="rId23"/>
  </pivotCaches>
</workbook>
</file>

<file path=xl/calcChain.xml><?xml version="1.0" encoding="utf-8"?>
<calcChain xmlns="http://schemas.openxmlformats.org/spreadsheetml/2006/main">
  <c r="I38" i="12" l="1"/>
  <c r="I37" i="12"/>
  <c r="I21" i="12"/>
  <c r="I20" i="12"/>
  <c r="I19" i="12"/>
  <c r="I36" i="12" s="1"/>
  <c r="I15" i="12"/>
  <c r="I11" i="12"/>
  <c r="P55" i="7"/>
  <c r="L55" i="7"/>
  <c r="P49" i="7"/>
  <c r="L49" i="7"/>
  <c r="O11" i="7"/>
  <c r="I7" i="12" s="1"/>
  <c r="O12" i="7"/>
  <c r="I8" i="12" s="1"/>
  <c r="I25" i="12" s="1"/>
  <c r="O13" i="7"/>
  <c r="I9" i="12" s="1"/>
  <c r="O14" i="7"/>
  <c r="I10" i="12" s="1"/>
  <c r="I27" i="12" s="1"/>
  <c r="O15" i="7"/>
  <c r="I28" i="12" s="1"/>
  <c r="O16" i="7"/>
  <c r="I12" i="12" s="1"/>
  <c r="I29" i="12" s="1"/>
  <c r="O17" i="7"/>
  <c r="I13" i="12" s="1"/>
  <c r="O18" i="7"/>
  <c r="I14" i="12" s="1"/>
  <c r="I31" i="12" s="1"/>
  <c r="O19" i="7"/>
  <c r="I32" i="12" s="1"/>
  <c r="O20" i="7"/>
  <c r="I16" i="12" s="1"/>
  <c r="I33" i="12" s="1"/>
  <c r="O21" i="7"/>
  <c r="I17" i="12" s="1"/>
  <c r="O22" i="7"/>
  <c r="I18" i="12" s="1"/>
  <c r="I35" i="12" s="1"/>
  <c r="O24" i="7"/>
  <c r="O26" i="7"/>
  <c r="O10" i="7"/>
  <c r="N32" i="7"/>
  <c r="N14" i="7"/>
  <c r="I116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H102" i="16"/>
  <c r="H116" i="16"/>
  <c r="H103" i="16"/>
  <c r="H104" i="16"/>
  <c r="H105" i="16"/>
  <c r="H106" i="16"/>
  <c r="H107" i="16"/>
  <c r="H108" i="16"/>
  <c r="H109" i="16"/>
  <c r="H110" i="16"/>
  <c r="H112" i="16"/>
  <c r="H114" i="16"/>
  <c r="F326" i="17"/>
  <c r="E326" i="17"/>
  <c r="D326" i="17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G9" i="9"/>
  <c r="F9" i="9"/>
  <c r="E9" i="9"/>
  <c r="D9" i="9"/>
  <c r="C9" i="9"/>
  <c r="B9" i="9"/>
  <c r="I6" i="12" l="1"/>
  <c r="I23" i="12" s="1"/>
  <c r="I26" i="12"/>
  <c r="I30" i="12"/>
  <c r="I34" i="12"/>
  <c r="H43" i="12"/>
  <c r="H44" i="12" s="1"/>
  <c r="H42" i="12"/>
  <c r="H10" i="12"/>
  <c r="H27" i="12" s="1"/>
  <c r="H22" i="12" s="1"/>
  <c r="H5" i="12"/>
  <c r="H48" i="12" s="1"/>
  <c r="N67" i="7"/>
  <c r="N35" i="7"/>
  <c r="N28" i="7"/>
  <c r="N42" i="7" s="1"/>
  <c r="P31" i="7"/>
  <c r="P33" i="7"/>
  <c r="P30" i="7"/>
  <c r="O91" i="14"/>
  <c r="N91" i="14"/>
  <c r="M91" i="14"/>
  <c r="L91" i="14"/>
  <c r="K91" i="14"/>
  <c r="C91" i="14"/>
  <c r="B91" i="14"/>
  <c r="J88" i="14"/>
  <c r="J83" i="14"/>
  <c r="O81" i="14"/>
  <c r="E81" i="14"/>
  <c r="C81" i="14"/>
  <c r="B81" i="14"/>
  <c r="A81" i="14"/>
  <c r="O80" i="14"/>
  <c r="C80" i="14"/>
  <c r="B80" i="14"/>
  <c r="A80" i="14"/>
  <c r="O79" i="14"/>
  <c r="C79" i="14"/>
  <c r="B79" i="14"/>
  <c r="A79" i="14"/>
  <c r="O78" i="14"/>
  <c r="E78" i="14"/>
  <c r="C78" i="14"/>
  <c r="B78" i="14"/>
  <c r="A78" i="14"/>
  <c r="O77" i="14"/>
  <c r="C77" i="14"/>
  <c r="B77" i="14"/>
  <c r="A77" i="14"/>
  <c r="O76" i="14"/>
  <c r="C76" i="14"/>
  <c r="B76" i="14"/>
  <c r="A76" i="14"/>
  <c r="O75" i="14"/>
  <c r="E75" i="14"/>
  <c r="C75" i="14"/>
  <c r="B75" i="14"/>
  <c r="A75" i="14"/>
  <c r="O74" i="14"/>
  <c r="C74" i="14"/>
  <c r="B74" i="14"/>
  <c r="A74" i="14"/>
  <c r="O73" i="14"/>
  <c r="C73" i="14"/>
  <c r="B73" i="14"/>
  <c r="A73" i="14"/>
  <c r="O72" i="14"/>
  <c r="E72" i="14"/>
  <c r="C72" i="14"/>
  <c r="B72" i="14"/>
  <c r="A72" i="14"/>
  <c r="O71" i="14"/>
  <c r="C71" i="14"/>
  <c r="B71" i="14"/>
  <c r="A71" i="14"/>
  <c r="O70" i="14"/>
  <c r="C70" i="14"/>
  <c r="B70" i="14"/>
  <c r="A70" i="14"/>
  <c r="O69" i="14"/>
  <c r="E69" i="14"/>
  <c r="C69" i="14"/>
  <c r="B69" i="14"/>
  <c r="A69" i="14"/>
  <c r="O68" i="14"/>
  <c r="C68" i="14"/>
  <c r="B68" i="14"/>
  <c r="A68" i="14"/>
  <c r="O67" i="14"/>
  <c r="C67" i="14"/>
  <c r="B67" i="14"/>
  <c r="A67" i="14"/>
  <c r="O66" i="14"/>
  <c r="E66" i="14"/>
  <c r="C66" i="14"/>
  <c r="B66" i="14"/>
  <c r="A66" i="14"/>
  <c r="O65" i="14"/>
  <c r="C65" i="14"/>
  <c r="B65" i="14"/>
  <c r="A65" i="14"/>
  <c r="O64" i="14"/>
  <c r="C64" i="14"/>
  <c r="B64" i="14"/>
  <c r="A64" i="14"/>
  <c r="O63" i="14"/>
  <c r="E63" i="14"/>
  <c r="C63" i="14"/>
  <c r="B63" i="14"/>
  <c r="A63" i="14"/>
  <c r="O62" i="14"/>
  <c r="C62" i="14"/>
  <c r="B62" i="14"/>
  <c r="A62" i="14"/>
  <c r="O61" i="14"/>
  <c r="C61" i="14"/>
  <c r="B61" i="14"/>
  <c r="A61" i="14"/>
  <c r="O60" i="14"/>
  <c r="E60" i="14"/>
  <c r="C60" i="14"/>
  <c r="B60" i="14"/>
  <c r="A60" i="14"/>
  <c r="O59" i="14"/>
  <c r="C59" i="14"/>
  <c r="B59" i="14"/>
  <c r="A59" i="14"/>
  <c r="O58" i="14"/>
  <c r="C58" i="14"/>
  <c r="B58" i="14"/>
  <c r="A58" i="14"/>
  <c r="O57" i="14"/>
  <c r="E57" i="14"/>
  <c r="C57" i="14"/>
  <c r="B57" i="14"/>
  <c r="A57" i="14"/>
  <c r="O56" i="14"/>
  <c r="C56" i="14"/>
  <c r="B56" i="14"/>
  <c r="A56" i="14"/>
  <c r="O55" i="14"/>
  <c r="C55" i="14"/>
  <c r="B55" i="14"/>
  <c r="A55" i="14"/>
  <c r="O54" i="14"/>
  <c r="C54" i="14"/>
  <c r="B54" i="14"/>
  <c r="A54" i="14"/>
  <c r="O53" i="14"/>
  <c r="C53" i="14"/>
  <c r="B53" i="14"/>
  <c r="A53" i="14"/>
  <c r="O52" i="14"/>
  <c r="C52" i="14"/>
  <c r="B52" i="14"/>
  <c r="A52" i="14"/>
  <c r="O51" i="14"/>
  <c r="C51" i="14"/>
  <c r="B51" i="14"/>
  <c r="A51" i="14"/>
  <c r="O50" i="14"/>
  <c r="C50" i="14"/>
  <c r="B50" i="14"/>
  <c r="A50" i="14"/>
  <c r="O49" i="14"/>
  <c r="C49" i="14"/>
  <c r="B49" i="14"/>
  <c r="A49" i="14"/>
  <c r="O48" i="14"/>
  <c r="C48" i="14"/>
  <c r="B48" i="14"/>
  <c r="A48" i="14"/>
  <c r="O47" i="14"/>
  <c r="C47" i="14"/>
  <c r="B47" i="14"/>
  <c r="A47" i="14"/>
  <c r="O46" i="14"/>
  <c r="C46" i="14"/>
  <c r="B46" i="14"/>
  <c r="A46" i="14"/>
  <c r="O45" i="14"/>
  <c r="C45" i="14"/>
  <c r="B45" i="14"/>
  <c r="A45" i="14"/>
  <c r="O44" i="14"/>
  <c r="E44" i="14"/>
  <c r="C44" i="14"/>
  <c r="B44" i="14"/>
  <c r="A44" i="14"/>
  <c r="O43" i="14"/>
  <c r="C43" i="14"/>
  <c r="B43" i="14"/>
  <c r="A43" i="14"/>
  <c r="O42" i="14"/>
  <c r="C42" i="14"/>
  <c r="B42" i="14"/>
  <c r="A42" i="14"/>
  <c r="O41" i="14"/>
  <c r="E41" i="14"/>
  <c r="C41" i="14"/>
  <c r="B41" i="14"/>
  <c r="A41" i="14"/>
  <c r="O40" i="14"/>
  <c r="C40" i="14"/>
  <c r="B40" i="14"/>
  <c r="A40" i="14"/>
  <c r="O39" i="14"/>
  <c r="C39" i="14"/>
  <c r="B39" i="14"/>
  <c r="A39" i="14"/>
  <c r="O38" i="14"/>
  <c r="E38" i="14"/>
  <c r="C38" i="14"/>
  <c r="B38" i="14"/>
  <c r="A38" i="14"/>
  <c r="O37" i="14"/>
  <c r="C37" i="14"/>
  <c r="B37" i="14"/>
  <c r="A37" i="14"/>
  <c r="O36" i="14"/>
  <c r="C36" i="14"/>
  <c r="B36" i="14"/>
  <c r="A36" i="14"/>
  <c r="O35" i="14"/>
  <c r="E35" i="14"/>
  <c r="C35" i="14"/>
  <c r="B35" i="14"/>
  <c r="A35" i="14"/>
  <c r="O34" i="14"/>
  <c r="C34" i="14"/>
  <c r="B34" i="14"/>
  <c r="A34" i="14"/>
  <c r="O33" i="14"/>
  <c r="C33" i="14"/>
  <c r="B33" i="14"/>
  <c r="A33" i="14"/>
  <c r="O32" i="14"/>
  <c r="E32" i="14"/>
  <c r="C32" i="14"/>
  <c r="B32" i="14"/>
  <c r="A32" i="14"/>
  <c r="O31" i="14"/>
  <c r="C31" i="14"/>
  <c r="B31" i="14"/>
  <c r="A31" i="14"/>
  <c r="O30" i="14"/>
  <c r="C30" i="14"/>
  <c r="B30" i="14"/>
  <c r="A30" i="14"/>
  <c r="O29" i="14"/>
  <c r="E29" i="14"/>
  <c r="C29" i="14"/>
  <c r="B29" i="14"/>
  <c r="A29" i="14"/>
  <c r="O28" i="14"/>
  <c r="C28" i="14"/>
  <c r="B28" i="14"/>
  <c r="A28" i="14"/>
  <c r="O27" i="14"/>
  <c r="C27" i="14"/>
  <c r="B27" i="14"/>
  <c r="A27" i="14"/>
  <c r="O26" i="14"/>
  <c r="E26" i="14"/>
  <c r="C26" i="14"/>
  <c r="B26" i="14"/>
  <c r="A26" i="14"/>
  <c r="O25" i="14"/>
  <c r="C25" i="14"/>
  <c r="B25" i="14"/>
  <c r="A25" i="14"/>
  <c r="O24" i="14"/>
  <c r="C24" i="14"/>
  <c r="B24" i="14"/>
  <c r="A24" i="14"/>
  <c r="O23" i="14"/>
  <c r="E23" i="14"/>
  <c r="C23" i="14"/>
  <c r="B23" i="14"/>
  <c r="A23" i="14"/>
  <c r="O22" i="14"/>
  <c r="C22" i="14"/>
  <c r="B22" i="14"/>
  <c r="A22" i="14"/>
  <c r="O21" i="14"/>
  <c r="C21" i="14"/>
  <c r="B21" i="14"/>
  <c r="A21" i="14"/>
  <c r="O20" i="14"/>
  <c r="E20" i="14"/>
  <c r="C20" i="14"/>
  <c r="B20" i="14"/>
  <c r="A20" i="14"/>
  <c r="O19" i="14"/>
  <c r="C19" i="14"/>
  <c r="B19" i="14"/>
  <c r="A19" i="14"/>
  <c r="O18" i="14"/>
  <c r="C18" i="14"/>
  <c r="B18" i="14"/>
  <c r="A18" i="14"/>
  <c r="O17" i="14"/>
  <c r="C17" i="14"/>
  <c r="B17" i="14"/>
  <c r="A17" i="14"/>
  <c r="O16" i="14"/>
  <c r="C16" i="14"/>
  <c r="B16" i="14"/>
  <c r="A16" i="14"/>
  <c r="O15" i="14"/>
  <c r="C15" i="14"/>
  <c r="B15" i="14"/>
  <c r="A15" i="14"/>
  <c r="O14" i="14"/>
  <c r="C14" i="14"/>
  <c r="B14" i="14"/>
  <c r="A14" i="14"/>
  <c r="O13" i="14"/>
  <c r="C13" i="14"/>
  <c r="B13" i="14"/>
  <c r="A13" i="14"/>
  <c r="O12" i="14"/>
  <c r="C12" i="14"/>
  <c r="B12" i="14"/>
  <c r="A12" i="14"/>
  <c r="O11" i="14"/>
  <c r="C11" i="14"/>
  <c r="B11" i="14"/>
  <c r="A11" i="14"/>
  <c r="O10" i="14"/>
  <c r="C10" i="14"/>
  <c r="B10" i="14"/>
  <c r="A10" i="14"/>
  <c r="O9" i="14"/>
  <c r="C9" i="14"/>
  <c r="B9" i="14"/>
  <c r="A9" i="14"/>
  <c r="O8" i="14"/>
  <c r="C8" i="14"/>
  <c r="B8" i="14"/>
  <c r="A8" i="14"/>
  <c r="F5" i="14"/>
  <c r="M3" i="14"/>
  <c r="K3" i="14"/>
  <c r="J3" i="14"/>
  <c r="J1" i="14"/>
  <c r="O55" i="13"/>
  <c r="N55" i="13"/>
  <c r="M55" i="13"/>
  <c r="L55" i="13"/>
  <c r="K55" i="13"/>
  <c r="C55" i="13"/>
  <c r="B55" i="13"/>
  <c r="B44" i="13"/>
  <c r="C44" i="13"/>
  <c r="B42" i="13"/>
  <c r="C42" i="13"/>
  <c r="C41" i="13"/>
  <c r="B41" i="13"/>
  <c r="B40" i="13"/>
  <c r="C40" i="13"/>
  <c r="B38" i="13"/>
  <c r="C38" i="13"/>
  <c r="C37" i="13"/>
  <c r="B37" i="13"/>
  <c r="B36" i="13"/>
  <c r="C36" i="13"/>
  <c r="B34" i="13"/>
  <c r="C33" i="13"/>
  <c r="B33" i="13"/>
  <c r="B32" i="13"/>
  <c r="C32" i="13"/>
  <c r="B30" i="13"/>
  <c r="C30" i="13"/>
  <c r="F29" i="13"/>
  <c r="O29" i="13" s="1"/>
  <c r="C29" i="13"/>
  <c r="B29" i="13"/>
  <c r="P28" i="13"/>
  <c r="P29" i="13" s="1"/>
  <c r="P30" i="13" s="1"/>
  <c r="N28" i="13"/>
  <c r="M28" i="13"/>
  <c r="M29" i="13" s="1"/>
  <c r="M30" i="13" s="1"/>
  <c r="M31" i="13" s="1"/>
  <c r="M32" i="13" s="1"/>
  <c r="M33" i="13" s="1"/>
  <c r="B28" i="13"/>
  <c r="F28" i="13"/>
  <c r="O28" i="13" s="1"/>
  <c r="C28" i="13"/>
  <c r="O27" i="13"/>
  <c r="F27" i="13"/>
  <c r="A27" i="13"/>
  <c r="B25" i="13"/>
  <c r="C25" i="13"/>
  <c r="B23" i="13"/>
  <c r="C23" i="13"/>
  <c r="C22" i="13"/>
  <c r="B22" i="13"/>
  <c r="B21" i="13"/>
  <c r="C21" i="13"/>
  <c r="B19" i="13"/>
  <c r="C19" i="13"/>
  <c r="C18" i="13"/>
  <c r="B18" i="13"/>
  <c r="B17" i="13"/>
  <c r="C17" i="13"/>
  <c r="C16" i="13"/>
  <c r="B15" i="13"/>
  <c r="C15" i="13"/>
  <c r="C14" i="13"/>
  <c r="B14" i="13"/>
  <c r="B13" i="13"/>
  <c r="C13" i="13"/>
  <c r="C12" i="13"/>
  <c r="B12" i="13"/>
  <c r="M11" i="13"/>
  <c r="M12" i="13" s="1"/>
  <c r="B11" i="13"/>
  <c r="M10" i="13"/>
  <c r="F10" i="13"/>
  <c r="O10" i="13" s="1"/>
  <c r="C10" i="13"/>
  <c r="B10" i="13"/>
  <c r="P9" i="13"/>
  <c r="P10" i="13" s="1"/>
  <c r="P11" i="13" s="1"/>
  <c r="N9" i="13"/>
  <c r="A9" i="13" s="1"/>
  <c r="M9" i="13"/>
  <c r="F9" i="13"/>
  <c r="O9" i="13" s="1"/>
  <c r="C9" i="13"/>
  <c r="F8" i="13"/>
  <c r="O8" i="13" s="1"/>
  <c r="B8" i="13"/>
  <c r="A8" i="13"/>
  <c r="F5" i="13"/>
  <c r="M3" i="13"/>
  <c r="K3" i="13"/>
  <c r="N37" i="7" l="1"/>
  <c r="H49" i="12"/>
  <c r="H51" i="12" s="1"/>
  <c r="H39" i="12"/>
  <c r="H46" i="12" s="1"/>
  <c r="C47" i="13"/>
  <c r="B83" i="14"/>
  <c r="O83" i="14"/>
  <c r="C83" i="14"/>
  <c r="A28" i="13"/>
  <c r="F11" i="13"/>
  <c r="O11" i="13" s="1"/>
  <c r="P12" i="13"/>
  <c r="M13" i="13"/>
  <c r="N10" i="13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C20" i="13"/>
  <c r="B20" i="13"/>
  <c r="F30" i="13"/>
  <c r="O30" i="13" s="1"/>
  <c r="P31" i="13"/>
  <c r="C39" i="13"/>
  <c r="B39" i="13"/>
  <c r="C24" i="13"/>
  <c r="B24" i="13"/>
  <c r="J45" i="13"/>
  <c r="C27" i="13"/>
  <c r="B27" i="13"/>
  <c r="J26" i="13"/>
  <c r="C8" i="13"/>
  <c r="B9" i="13"/>
  <c r="J47" i="13"/>
  <c r="A11" i="13"/>
  <c r="C31" i="13"/>
  <c r="B31" i="13"/>
  <c r="J3" i="13"/>
  <c r="C11" i="13"/>
  <c r="B16" i="13"/>
  <c r="N29" i="13"/>
  <c r="N30" i="13" s="1"/>
  <c r="M34" i="13"/>
  <c r="C34" i="13"/>
  <c r="C35" i="13"/>
  <c r="B35" i="13"/>
  <c r="C43" i="13"/>
  <c r="B43" i="13"/>
  <c r="A29" i="13"/>
  <c r="G20" i="12"/>
  <c r="J20" i="12" s="1"/>
  <c r="G19" i="12"/>
  <c r="J19" i="12" s="1"/>
  <c r="A37" i="12"/>
  <c r="A36" i="12"/>
  <c r="A20" i="12"/>
  <c r="A19" i="12"/>
  <c r="G10" i="12"/>
  <c r="G27" i="12" s="1"/>
  <c r="M32" i="7"/>
  <c r="P32" i="7" s="1"/>
  <c r="M25" i="7"/>
  <c r="M23" i="7"/>
  <c r="M14" i="7"/>
  <c r="J25" i="7"/>
  <c r="L25" i="7"/>
  <c r="P25" i="7" s="1"/>
  <c r="A25" i="7"/>
  <c r="L23" i="7"/>
  <c r="A23" i="7"/>
  <c r="R26" i="7"/>
  <c r="Y23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8" i="11"/>
  <c r="G29" i="7"/>
  <c r="I22" i="7"/>
  <c r="I10" i="7"/>
  <c r="H19" i="7"/>
  <c r="H18" i="7"/>
  <c r="H17" i="7"/>
  <c r="H16" i="7"/>
  <c r="G37" i="12" l="1"/>
  <c r="J37" i="12" s="1"/>
  <c r="G36" i="12"/>
  <c r="J36" i="12" s="1"/>
  <c r="P23" i="7"/>
  <c r="C85" i="14"/>
  <c r="M35" i="13"/>
  <c r="B26" i="13"/>
  <c r="C26" i="13"/>
  <c r="F31" i="13"/>
  <c r="O31" i="13" s="1"/>
  <c r="P32" i="13"/>
  <c r="A10" i="13"/>
  <c r="A12" i="13"/>
  <c r="N31" i="13"/>
  <c r="A30" i="13"/>
  <c r="J1" i="13"/>
  <c r="B47" i="13"/>
  <c r="C49" i="13" s="1"/>
  <c r="M14" i="13"/>
  <c r="A13" i="13"/>
  <c r="C45" i="13"/>
  <c r="B45" i="13"/>
  <c r="F12" i="13"/>
  <c r="O12" i="13" s="1"/>
  <c r="P13" i="13"/>
  <c r="X25" i="11"/>
  <c r="F29" i="7" s="1"/>
  <c r="L28" i="11"/>
  <c r="K28" i="11"/>
  <c r="A14" i="13" l="1"/>
  <c r="M15" i="13"/>
  <c r="N32" i="13"/>
  <c r="A31" i="13"/>
  <c r="P14" i="13"/>
  <c r="F13" i="13"/>
  <c r="O13" i="13" s="1"/>
  <c r="P33" i="13"/>
  <c r="F32" i="13"/>
  <c r="O32" i="13" s="1"/>
  <c r="M36" i="13"/>
  <c r="C27" i="3"/>
  <c r="D27" i="3"/>
  <c r="E27" i="3"/>
  <c r="F27" i="3"/>
  <c r="B27" i="3"/>
  <c r="M37" i="13" l="1"/>
  <c r="P15" i="13"/>
  <c r="F14" i="13"/>
  <c r="O14" i="13" s="1"/>
  <c r="F33" i="13"/>
  <c r="O33" i="13" s="1"/>
  <c r="P34" i="13"/>
  <c r="N33" i="13"/>
  <c r="A32" i="13"/>
  <c r="M16" i="13"/>
  <c r="A15" i="13"/>
  <c r="E44" i="12"/>
  <c r="F32" i="12"/>
  <c r="F15" i="12"/>
  <c r="J15" i="12" s="1"/>
  <c r="A23" i="12"/>
  <c r="A24" i="12"/>
  <c r="E24" i="12" s="1"/>
  <c r="A25" i="12"/>
  <c r="A26" i="12"/>
  <c r="E26" i="12" s="1"/>
  <c r="A27" i="12"/>
  <c r="E27" i="12" s="1"/>
  <c r="A28" i="12"/>
  <c r="E28" i="12" s="1"/>
  <c r="A29" i="12"/>
  <c r="E29" i="12" s="1"/>
  <c r="A30" i="12"/>
  <c r="A31" i="12"/>
  <c r="A32" i="12"/>
  <c r="A33" i="12"/>
  <c r="E33" i="12" s="1"/>
  <c r="F33" i="12" s="1"/>
  <c r="A34" i="12"/>
  <c r="E34" i="12" s="1"/>
  <c r="F34" i="12" s="1"/>
  <c r="A35" i="12"/>
  <c r="E35" i="12" s="1"/>
  <c r="F35" i="12" s="1"/>
  <c r="A38" i="12"/>
  <c r="E38" i="12" s="1"/>
  <c r="A7" i="12"/>
  <c r="E7" i="12" s="1"/>
  <c r="A8" i="12"/>
  <c r="A9" i="12"/>
  <c r="E9" i="12" s="1"/>
  <c r="A10" i="12"/>
  <c r="E10" i="12" s="1"/>
  <c r="A11" i="12"/>
  <c r="E11" i="12" s="1"/>
  <c r="A12" i="12"/>
  <c r="E12" i="12" s="1"/>
  <c r="A13" i="12"/>
  <c r="A14" i="12"/>
  <c r="A15" i="12"/>
  <c r="A16" i="12"/>
  <c r="E16" i="12" s="1"/>
  <c r="F16" i="12" s="1"/>
  <c r="J16" i="12" s="1"/>
  <c r="A17" i="12"/>
  <c r="E17" i="12" s="1"/>
  <c r="F17" i="12" s="1"/>
  <c r="J17" i="12" s="1"/>
  <c r="A18" i="12"/>
  <c r="E18" i="12" s="1"/>
  <c r="F18" i="12" s="1"/>
  <c r="J18" i="12" s="1"/>
  <c r="A21" i="12"/>
  <c r="E21" i="12" s="1"/>
  <c r="A6" i="12"/>
  <c r="D22" i="12"/>
  <c r="C22" i="12"/>
  <c r="D5" i="12"/>
  <c r="C5" i="12"/>
  <c r="A24" i="7"/>
  <c r="R24" i="7" s="1"/>
  <c r="A22" i="7"/>
  <c r="R22" i="7" s="1"/>
  <c r="A21" i="7"/>
  <c r="R21" i="7" s="1"/>
  <c r="A20" i="7"/>
  <c r="R20" i="7" s="1"/>
  <c r="A19" i="7"/>
  <c r="A18" i="7"/>
  <c r="A17" i="7"/>
  <c r="A16" i="7"/>
  <c r="R16" i="7" s="1"/>
  <c r="A15" i="7"/>
  <c r="R15" i="7" s="1"/>
  <c r="A14" i="7"/>
  <c r="R14" i="7" s="1"/>
  <c r="A13" i="7"/>
  <c r="R13" i="7" s="1"/>
  <c r="A12" i="7"/>
  <c r="A11" i="7"/>
  <c r="R11" i="7" s="1"/>
  <c r="A10" i="7"/>
  <c r="M17" i="13" l="1"/>
  <c r="A16" i="13"/>
  <c r="M38" i="13"/>
  <c r="N34" i="13"/>
  <c r="A33" i="13"/>
  <c r="F15" i="13"/>
  <c r="O15" i="13" s="1"/>
  <c r="P16" i="13"/>
  <c r="F34" i="13"/>
  <c r="O34" i="13" s="1"/>
  <c r="P35" i="13"/>
  <c r="D39" i="12"/>
  <c r="R28" i="7"/>
  <c r="C39" i="12"/>
  <c r="N35" i="13" l="1"/>
  <c r="A34" i="13"/>
  <c r="M18" i="13"/>
  <c r="A17" i="13"/>
  <c r="F16" i="13"/>
  <c r="O16" i="13" s="1"/>
  <c r="P17" i="13"/>
  <c r="M39" i="13"/>
  <c r="F35" i="13"/>
  <c r="O35" i="13" s="1"/>
  <c r="P36" i="13"/>
  <c r="C48" i="12"/>
  <c r="J32" i="12"/>
  <c r="J33" i="12"/>
  <c r="J34" i="12"/>
  <c r="J35" i="12"/>
  <c r="N36" i="13" l="1"/>
  <c r="A35" i="13"/>
  <c r="M40" i="13"/>
  <c r="A18" i="13"/>
  <c r="M19" i="13"/>
  <c r="P37" i="13"/>
  <c r="F36" i="13"/>
  <c r="O36" i="13" s="1"/>
  <c r="P18" i="13"/>
  <c r="F17" i="13"/>
  <c r="O17" i="13" s="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3" i="11"/>
  <c r="X8" i="11"/>
  <c r="P19" i="13" l="1"/>
  <c r="F18" i="13"/>
  <c r="O18" i="13" s="1"/>
  <c r="N37" i="13"/>
  <c r="A36" i="13"/>
  <c r="P38" i="13"/>
  <c r="F37" i="13"/>
  <c r="O37" i="13" s="1"/>
  <c r="M41" i="13"/>
  <c r="A19" i="13"/>
  <c r="M20" i="13"/>
  <c r="Y25" i="11"/>
  <c r="L33" i="7"/>
  <c r="O47" i="13" l="1"/>
  <c r="F38" i="13"/>
  <c r="O38" i="13" s="1"/>
  <c r="P39" i="13"/>
  <c r="F19" i="13"/>
  <c r="O19" i="13" s="1"/>
  <c r="P20" i="13"/>
  <c r="M42" i="13"/>
  <c r="N38" i="13"/>
  <c r="A37" i="13"/>
  <c r="M21" i="13"/>
  <c r="A20" i="13"/>
  <c r="M62" i="7"/>
  <c r="M67" i="7" s="1"/>
  <c r="P67" i="7" s="1"/>
  <c r="M22" i="13" l="1"/>
  <c r="A21" i="13"/>
  <c r="F20" i="13"/>
  <c r="O20" i="13" s="1"/>
  <c r="P21" i="13"/>
  <c r="N39" i="13"/>
  <c r="A38" i="13"/>
  <c r="M43" i="13"/>
  <c r="F39" i="13"/>
  <c r="O39" i="13" s="1"/>
  <c r="P40" i="13"/>
  <c r="O28" i="7"/>
  <c r="O37" i="7" s="1"/>
  <c r="M35" i="7"/>
  <c r="K28" i="7"/>
  <c r="J12" i="7"/>
  <c r="L12" i="7" s="1"/>
  <c r="S12" i="7" s="1"/>
  <c r="J21" i="7"/>
  <c r="L21" i="7" s="1"/>
  <c r="S21" i="7" s="1"/>
  <c r="L8" i="7"/>
  <c r="J11" i="7"/>
  <c r="L11" i="7" s="1"/>
  <c r="J18" i="7"/>
  <c r="L18" i="7" s="1"/>
  <c r="S18" i="7" s="1"/>
  <c r="J19" i="7"/>
  <c r="L19" i="7" s="1"/>
  <c r="S19" i="7" s="1"/>
  <c r="J20" i="7"/>
  <c r="L20" i="7" s="1"/>
  <c r="S20" i="7" s="1"/>
  <c r="J22" i="7"/>
  <c r="L22" i="7" s="1"/>
  <c r="S22" i="7" s="1"/>
  <c r="J24" i="7"/>
  <c r="L24" i="7" s="1"/>
  <c r="S24" i="7" s="1"/>
  <c r="J26" i="7"/>
  <c r="L26" i="7" s="1"/>
  <c r="G8" i="7"/>
  <c r="F8" i="7"/>
  <c r="J14" i="7"/>
  <c r="J15" i="7"/>
  <c r="J16" i="7"/>
  <c r="J17" i="7"/>
  <c r="J13" i="7"/>
  <c r="N40" i="13" l="1"/>
  <c r="A39" i="13"/>
  <c r="A22" i="13"/>
  <c r="M23" i="13"/>
  <c r="P22" i="13"/>
  <c r="F21" i="13"/>
  <c r="O21" i="13" s="1"/>
  <c r="M44" i="13"/>
  <c r="P41" i="13"/>
  <c r="F40" i="13"/>
  <c r="O40" i="13" s="1"/>
  <c r="E6" i="12"/>
  <c r="F8" i="12"/>
  <c r="J8" i="12" s="1"/>
  <c r="F11" i="12"/>
  <c r="J11" i="12" s="1"/>
  <c r="F25" i="12"/>
  <c r="J25" i="12" s="1"/>
  <c r="F38" i="12"/>
  <c r="J38" i="12" s="1"/>
  <c r="F9" i="12"/>
  <c r="J9" i="12" s="1"/>
  <c r="E23" i="12"/>
  <c r="F7" i="12"/>
  <c r="F28" i="12"/>
  <c r="F30" i="12"/>
  <c r="F14" i="12"/>
  <c r="J14" i="12" s="1"/>
  <c r="F24" i="12"/>
  <c r="F31" i="12"/>
  <c r="J31" i="12" s="1"/>
  <c r="I24" i="12"/>
  <c r="F12" i="12"/>
  <c r="J12" i="12" s="1"/>
  <c r="F26" i="12"/>
  <c r="J26" i="12" s="1"/>
  <c r="F21" i="12"/>
  <c r="J21" i="12" s="1"/>
  <c r="F29" i="12"/>
  <c r="F10" i="12"/>
  <c r="J10" i="12" s="1"/>
  <c r="F13" i="12"/>
  <c r="F27" i="12"/>
  <c r="J27" i="12" s="1"/>
  <c r="P20" i="7"/>
  <c r="P26" i="7"/>
  <c r="S26" i="7"/>
  <c r="P19" i="7"/>
  <c r="P21" i="7"/>
  <c r="P22" i="7"/>
  <c r="P24" i="7"/>
  <c r="P18" i="7"/>
  <c r="P11" i="7"/>
  <c r="S11" i="7"/>
  <c r="G42" i="12"/>
  <c r="G43" i="12" s="1"/>
  <c r="P12" i="7"/>
  <c r="L17" i="7"/>
  <c r="S17" i="7" s="1"/>
  <c r="L16" i="7"/>
  <c r="S16" i="7" s="1"/>
  <c r="L14" i="7"/>
  <c r="M28" i="7"/>
  <c r="L13" i="7"/>
  <c r="L15" i="7"/>
  <c r="S15" i="7" s="1"/>
  <c r="I28" i="7"/>
  <c r="J10" i="7"/>
  <c r="L10" i="7" s="1"/>
  <c r="P42" i="13" l="1"/>
  <c r="F41" i="13"/>
  <c r="O41" i="13" s="1"/>
  <c r="P23" i="13"/>
  <c r="F22" i="13"/>
  <c r="O22" i="13" s="1"/>
  <c r="N41" i="13"/>
  <c r="A40" i="13"/>
  <c r="A23" i="13"/>
  <c r="M24" i="13"/>
  <c r="M45" i="13"/>
  <c r="J24" i="12"/>
  <c r="J29" i="12"/>
  <c r="P14" i="7"/>
  <c r="S14" i="7"/>
  <c r="P13" i="7"/>
  <c r="S13" i="7"/>
  <c r="F23" i="12"/>
  <c r="E22" i="12"/>
  <c r="E49" i="12" s="1"/>
  <c r="F6" i="12"/>
  <c r="E5" i="12"/>
  <c r="P10" i="7"/>
  <c r="S10" i="7"/>
  <c r="J7" i="12"/>
  <c r="I5" i="12"/>
  <c r="I48" i="12" s="1"/>
  <c r="J13" i="12"/>
  <c r="G5" i="12"/>
  <c r="P15" i="7"/>
  <c r="P16" i="7"/>
  <c r="P17" i="7"/>
  <c r="G44" i="12"/>
  <c r="M37" i="7"/>
  <c r="M42" i="7"/>
  <c r="I31" i="7"/>
  <c r="L31" i="7" s="1"/>
  <c r="H41" i="7"/>
  <c r="P41" i="7" s="1"/>
  <c r="N42" i="13" l="1"/>
  <c r="A41" i="13"/>
  <c r="F42" i="13"/>
  <c r="O42" i="13" s="1"/>
  <c r="P43" i="13"/>
  <c r="M25" i="13"/>
  <c r="A24" i="13"/>
  <c r="F23" i="13"/>
  <c r="O23" i="13" s="1"/>
  <c r="P24" i="13"/>
  <c r="P28" i="7"/>
  <c r="J23" i="12"/>
  <c r="F22" i="12"/>
  <c r="E48" i="12"/>
  <c r="E51" i="12" s="1"/>
  <c r="E39" i="12"/>
  <c r="E46" i="12" s="1"/>
  <c r="J6" i="12"/>
  <c r="F5" i="12"/>
  <c r="I22" i="12"/>
  <c r="I39" i="12" s="1"/>
  <c r="J30" i="12"/>
  <c r="G22" i="12"/>
  <c r="G39" i="12" s="1"/>
  <c r="J28" i="12"/>
  <c r="G48" i="12"/>
  <c r="S28" i="7"/>
  <c r="R30" i="7" s="1"/>
  <c r="I35" i="7"/>
  <c r="I37" i="7" s="1"/>
  <c r="F28" i="7"/>
  <c r="L28" i="7"/>
  <c r="J28" i="7"/>
  <c r="H28" i="7"/>
  <c r="H40" i="7" s="1"/>
  <c r="P40" i="7" s="1"/>
  <c r="G28" i="7"/>
  <c r="M26" i="13" l="1"/>
  <c r="A26" i="13" s="1"/>
  <c r="A25" i="13"/>
  <c r="N43" i="13"/>
  <c r="A42" i="13"/>
  <c r="F24" i="13"/>
  <c r="O24" i="13" s="1"/>
  <c r="P25" i="13"/>
  <c r="P44" i="13"/>
  <c r="F43" i="13"/>
  <c r="O43" i="13" s="1"/>
  <c r="F39" i="12"/>
  <c r="J22" i="12"/>
  <c r="I49" i="12"/>
  <c r="I51" i="12" s="1"/>
  <c r="I46" i="12"/>
  <c r="G46" i="12"/>
  <c r="G49" i="12"/>
  <c r="G51" i="12" s="1"/>
  <c r="L66" i="7"/>
  <c r="P66" i="7" s="1"/>
  <c r="H30" i="7"/>
  <c r="L30" i="7" s="1"/>
  <c r="J32" i="7"/>
  <c r="J35" i="7" s="1"/>
  <c r="J37" i="7" s="1"/>
  <c r="H42" i="7"/>
  <c r="P42" i="7" s="1"/>
  <c r="P44" i="7" s="1"/>
  <c r="P45" i="13" l="1"/>
  <c r="F45" i="13" s="1"/>
  <c r="O45" i="13" s="1"/>
  <c r="F44" i="13"/>
  <c r="O44" i="13" s="1"/>
  <c r="N44" i="13"/>
  <c r="A43" i="13"/>
  <c r="P26" i="13"/>
  <c r="F26" i="13" s="1"/>
  <c r="O26" i="13" s="1"/>
  <c r="F25" i="13"/>
  <c r="O25" i="13" s="1"/>
  <c r="L67" i="7"/>
  <c r="L69" i="7" s="1"/>
  <c r="H35" i="7"/>
  <c r="H37" i="7" s="1"/>
  <c r="L32" i="7"/>
  <c r="L35" i="7" s="1"/>
  <c r="H44" i="7"/>
  <c r="N45" i="13" l="1"/>
  <c r="A45" i="13" s="1"/>
  <c r="A44" i="13"/>
  <c r="P69" i="7"/>
  <c r="D42" i="12"/>
  <c r="F42" i="12" s="1"/>
  <c r="L54" i="7"/>
  <c r="L57" i="7" s="1"/>
  <c r="L62" i="7" s="1"/>
  <c r="P62" i="7" s="1"/>
  <c r="L61" i="7"/>
  <c r="P35" i="7"/>
  <c r="P54" i="7" s="1"/>
  <c r="P57" i="7" s="1"/>
  <c r="L37" i="7"/>
  <c r="J42" i="12" l="1"/>
  <c r="F48" i="12"/>
  <c r="D48" i="12"/>
  <c r="L64" i="7"/>
  <c r="D43" i="12"/>
  <c r="P61" i="7"/>
  <c r="L51" i="7"/>
  <c r="P37" i="7"/>
  <c r="D44" i="12" l="1"/>
  <c r="D46" i="12" s="1"/>
  <c r="F43" i="12"/>
  <c r="D49" i="12"/>
  <c r="D51" i="12" s="1"/>
  <c r="P51" i="7"/>
  <c r="P64" i="7"/>
  <c r="Q64" i="7" s="1"/>
  <c r="J43" i="12" l="1"/>
  <c r="J49" i="12" s="1"/>
  <c r="F49" i="12"/>
  <c r="F51" i="12" s="1"/>
  <c r="F44" i="12"/>
  <c r="F46" i="12" s="1"/>
  <c r="C49" i="12"/>
  <c r="C51" i="12" s="1"/>
  <c r="J5" i="12"/>
  <c r="J48" i="12" s="1"/>
  <c r="J51" i="12" s="1"/>
  <c r="J44" i="12" l="1"/>
  <c r="J39" i="12"/>
  <c r="J46" i="12" l="1"/>
</calcChain>
</file>

<file path=xl/sharedStrings.xml><?xml version="1.0" encoding="utf-8"?>
<sst xmlns="http://schemas.openxmlformats.org/spreadsheetml/2006/main" count="9918" uniqueCount="1200">
  <si>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</si>
  <si>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</si>
  <si>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</si>
  <si>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</si>
  <si>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</si>
  <si>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</si>
  <si>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</si>
  <si>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</si>
  <si>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</si>
  <si>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</si>
  <si>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</si>
  <si>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</si>
  <si>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</si>
  <si>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</si>
  <si>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</si>
  <si>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</si>
  <si>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</si>
  <si>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TX-TU</t>
  </si>
  <si>
    <t>WC00</t>
  </si>
  <si>
    <t>00000</t>
  </si>
  <si>
    <t>2832</t>
  </si>
  <si>
    <t/>
  </si>
  <si>
    <t>Yes</t>
  </si>
  <si>
    <t>TX</t>
  </si>
  <si>
    <t>CU00</t>
  </si>
  <si>
    <t>JRNL00424667</t>
  </si>
  <si>
    <t>25AF</t>
  </si>
  <si>
    <t>ADIT-AFUDC</t>
  </si>
  <si>
    <t>JRNL00433725</t>
  </si>
  <si>
    <t>JRNL00445432</t>
  </si>
  <si>
    <t>MD00</t>
  </si>
  <si>
    <t>2500</t>
  </si>
  <si>
    <t>2822</t>
  </si>
  <si>
    <t>Reverse Q2 ADIT</t>
  </si>
  <si>
    <t>JRNL00439994</t>
  </si>
  <si>
    <t>JRNL00453448</t>
  </si>
  <si>
    <t>Reverse Q3 ADIT Reclass</t>
  </si>
  <si>
    <t>JRNL00446308</t>
  </si>
  <si>
    <t>JRNL00453943</t>
  </si>
  <si>
    <t>TX-SPCL</t>
  </si>
  <si>
    <t>JRNL00454103</t>
  </si>
  <si>
    <t>25DP</t>
  </si>
  <si>
    <t>ADIT-Cost of Removal</t>
  </si>
  <si>
    <t>ADIT-Asset Gain/ Loss</t>
  </si>
  <si>
    <t>25BN</t>
  </si>
  <si>
    <t>2831</t>
  </si>
  <si>
    <t>JRNL00350720</t>
  </si>
  <si>
    <t>REVERSE Q2 ADIT</t>
  </si>
  <si>
    <t>JRNL00333149</t>
  </si>
  <si>
    <t>25AM</t>
  </si>
  <si>
    <t>25PG</t>
  </si>
  <si>
    <t>25BD</t>
  </si>
  <si>
    <t>ADIT-Bad Debts</t>
  </si>
  <si>
    <t>JRNL00333143</t>
  </si>
  <si>
    <t>REVERSE 1Q ADIT</t>
  </si>
  <si>
    <t>JRNL00317954</t>
  </si>
  <si>
    <t>DE00</t>
  </si>
  <si>
    <t>ADIT-Conversions</t>
  </si>
  <si>
    <t>JRNL00403771</t>
  </si>
  <si>
    <t>Q1 ADIT RECLASS</t>
  </si>
  <si>
    <t>JRNL00410513</t>
  </si>
  <si>
    <t>JRNL00417381</t>
  </si>
  <si>
    <t>ADIT-Environmental</t>
  </si>
  <si>
    <t>ADIT-CIAC</t>
  </si>
  <si>
    <t>JRNL00389676</t>
  </si>
  <si>
    <t>Reverse Prior Q2 ADIT</t>
  </si>
  <si>
    <t>JRNL00382888</t>
  </si>
  <si>
    <t>ADIT-Long-term Bonus</t>
  </si>
  <si>
    <t>WO</t>
  </si>
  <si>
    <t>JRNL00421585</t>
  </si>
  <si>
    <t>Diff. Accr vs. 281G adj at method change</t>
  </si>
  <si>
    <t>ADIT-FED NOL</t>
  </si>
  <si>
    <t>ADIT-Short-term Bonus (IPP)</t>
  </si>
  <si>
    <t>JRNL00350724</t>
  </si>
  <si>
    <t>JRNL00382884</t>
  </si>
  <si>
    <t>REVERSE Q1 ADIT 2015</t>
  </si>
  <si>
    <t>JRNL00376458</t>
  </si>
  <si>
    <t>JRNL00396403</t>
  </si>
  <si>
    <t>Reverse Q3 ADIT</t>
  </si>
  <si>
    <t>JRNL00389735</t>
  </si>
  <si>
    <t>JRNL00409083</t>
  </si>
  <si>
    <t>Reverse Q1 ADIT Reclass</t>
  </si>
  <si>
    <t>JRNL00423659</t>
  </si>
  <si>
    <t>JRNL00455287</t>
  </si>
  <si>
    <t>JRNL00439838</t>
  </si>
  <si>
    <t>Reverse Q1 ADIT</t>
  </si>
  <si>
    <t>ADIT-ADIT Reclass</t>
  </si>
  <si>
    <t>25ID</t>
  </si>
  <si>
    <t>ADIT-Reserve for Insurance Deductibles</t>
  </si>
  <si>
    <t>ADIT-Excess Deferred</t>
  </si>
  <si>
    <t>JRNL00457707</t>
  </si>
  <si>
    <t>AA700</t>
  </si>
  <si>
    <t>Recl YE ADIT-LT Cash</t>
  </si>
  <si>
    <t>ADIT-Purchased Gas Costs</t>
  </si>
  <si>
    <t>Record ADIT IPP Q1 2015</t>
  </si>
  <si>
    <t>Record ADIT IPP Q2 2015</t>
  </si>
  <si>
    <t>JRNL00424629</t>
  </si>
  <si>
    <t>Recl YE ADIT-ST Cash</t>
  </si>
  <si>
    <t>Recl YE ADIT-LT Stock</t>
  </si>
  <si>
    <t>JRNL00416359</t>
  </si>
  <si>
    <t>JRNL00422963</t>
  </si>
  <si>
    <t>misc, investigated &amp; written off</t>
  </si>
  <si>
    <t>ADIT-Amortization</t>
  </si>
  <si>
    <t>Record ADIT Depr Q2 2014</t>
  </si>
  <si>
    <t>ADIT-Repairs</t>
  </si>
  <si>
    <t>Record ADIT Depr Q3 2015</t>
  </si>
  <si>
    <t>JRNL00425169</t>
  </si>
  <si>
    <t>Record ADIT Depr Q1 2014</t>
  </si>
  <si>
    <t>Record ADIT Depr Q3 2014</t>
  </si>
  <si>
    <t>JRNL00423339</t>
  </si>
  <si>
    <t>Write-off Misc difference</t>
  </si>
  <si>
    <t>ADIT-263A Capitalized Interest/Overhead</t>
  </si>
  <si>
    <t>Record ADIT Depr Q1 2015</t>
  </si>
  <si>
    <t>Record ADIT Depr Q2 2015</t>
  </si>
  <si>
    <t>difference investigated &amp; written off</t>
  </si>
  <si>
    <t>ADIT-Customer Based Intangibles</t>
  </si>
  <si>
    <t>Record ADIT PGC Q3 2015</t>
  </si>
  <si>
    <t>ADIT-Depreciation</t>
  </si>
  <si>
    <t>Reverse ADIT Q3  2014</t>
  </si>
  <si>
    <t>JRNL00368370</t>
  </si>
  <si>
    <t>Record ADIT IPP Q3 2015</t>
  </si>
  <si>
    <t>Record ADIT PGC Q1 2015</t>
  </si>
  <si>
    <t>25SI</t>
  </si>
  <si>
    <t>25SL</t>
  </si>
  <si>
    <t>ADIT-Real Property Taxes</t>
  </si>
  <si>
    <t>ADIT-Self Insurance (Non-Current)</t>
  </si>
  <si>
    <t>ADIT-Post Retirement Benefits</t>
  </si>
  <si>
    <t>25RE</t>
  </si>
  <si>
    <t>ADIT-State NOL</t>
  </si>
  <si>
    <t>ADIT-Rate Case</t>
  </si>
  <si>
    <t>ADIT-State Decoupling</t>
  </si>
  <si>
    <t>ADIT-Pension</t>
  </si>
  <si>
    <t>25TX</t>
  </si>
  <si>
    <t>ADIT-UnProtected Plant Gross-up</t>
  </si>
  <si>
    <t>ADIT-UnProtected NonPlant Gross-up</t>
  </si>
  <si>
    <t>25RT</t>
  </si>
  <si>
    <t>Recl YE ADIT-R Trust</t>
  </si>
  <si>
    <t>JRNL00457708</t>
  </si>
  <si>
    <t>ADIT Excs Def ST Cash-Reg Gross Up</t>
  </si>
  <si>
    <t>ADIT Excs Def R Trust-Reg Gross Up</t>
  </si>
  <si>
    <t>ADIT Excs Def SERP-Reg Gross Up</t>
  </si>
  <si>
    <t>ADIT-Gross up</t>
  </si>
  <si>
    <t>ADIT-Protected Gross-up</t>
  </si>
  <si>
    <t>25SR</t>
  </si>
  <si>
    <t>Recl YE ADIT-SERP</t>
  </si>
  <si>
    <t>ADIT Excs Def LT Stock-Reg Gross Up</t>
  </si>
  <si>
    <t>ADIT Excs Def LT Cash-Reg Gross Up</t>
  </si>
  <si>
    <t>Cost of Removal</t>
  </si>
  <si>
    <t>JRNL00429471</t>
  </si>
  <si>
    <t>Row Labels</t>
  </si>
  <si>
    <t>Grand Total</t>
  </si>
  <si>
    <t>Sum of Amount</t>
  </si>
  <si>
    <t>(Multiple Items)</t>
  </si>
  <si>
    <t>Column Labels</t>
  </si>
  <si>
    <t>Total</t>
  </si>
  <si>
    <t>S_NOL_SYS</t>
  </si>
  <si>
    <t>Self Insurance (Current)</t>
  </si>
  <si>
    <t>25SI.01</t>
  </si>
  <si>
    <t>Repairs Deduction</t>
  </si>
  <si>
    <t>Purchased Gas Cots</t>
  </si>
  <si>
    <t>Reserve for Insurance Deductibles</t>
  </si>
  <si>
    <t>Asset Gain/Loss</t>
  </si>
  <si>
    <t>25DP.04</t>
  </si>
  <si>
    <t>25DP.03</t>
  </si>
  <si>
    <t>Contribution in Aid of Construction</t>
  </si>
  <si>
    <t>25DP.02</t>
  </si>
  <si>
    <t>Depreciation</t>
  </si>
  <si>
    <t>25DP.01</t>
  </si>
  <si>
    <t>Short Term Bonus</t>
  </si>
  <si>
    <t>25BN.01</t>
  </si>
  <si>
    <t>Bad Debts</t>
  </si>
  <si>
    <t>AFUDC</t>
  </si>
  <si>
    <t>Ending Balance</t>
  </si>
  <si>
    <t>Unassigned</t>
  </si>
  <si>
    <t>Balance Sheet Only</t>
  </si>
  <si>
    <t>REG ASSETS</t>
  </si>
  <si>
    <t>OCI</t>
  </si>
  <si>
    <t>Net Operating Loss</t>
  </si>
  <si>
    <t>ITC</t>
  </si>
  <si>
    <t>Current Activity</t>
  </si>
  <si>
    <t>Adj Beg</t>
  </si>
  <si>
    <t>Beg Adj</t>
  </si>
  <si>
    <t>Tax Return Trueup</t>
  </si>
  <si>
    <t>Rate Change</t>
  </si>
  <si>
    <t>Beginning Balance</t>
  </si>
  <si>
    <t>Name</t>
  </si>
  <si>
    <t>Code</t>
  </si>
  <si>
    <t>Seg 3</t>
  </si>
  <si>
    <t>SubConsolidated Deferred Balances Report - Fed/State/FBOS (Reporting)</t>
  </si>
  <si>
    <t>Chesapeake Utilities Corporation_Deploy_2014.1</t>
  </si>
  <si>
    <t>Rabbi Trust</t>
  </si>
  <si>
    <t>12/31/2017 Balance</t>
  </si>
  <si>
    <t>Tax Reform 2017 Reg Asset Gross Up</t>
  </si>
  <si>
    <t>Protected</t>
  </si>
  <si>
    <t>Protected Gross-up</t>
  </si>
  <si>
    <t>UnProtected Plant</t>
  </si>
  <si>
    <t>UnProtected Plant Gross-up</t>
  </si>
  <si>
    <t>UnProtected NonPlant</t>
  </si>
  <si>
    <t>UnProtected NonPlant Gross-up</t>
  </si>
  <si>
    <t>Fed</t>
  </si>
  <si>
    <t>Blended</t>
  </si>
  <si>
    <t>G/L</t>
  </si>
  <si>
    <t>Adjust G/L 25TX</t>
  </si>
  <si>
    <t>OTP Adj</t>
  </si>
  <si>
    <t>Excess Deferred</t>
  </si>
  <si>
    <t>280R-254P</t>
  </si>
  <si>
    <t>280R-254N</t>
  </si>
  <si>
    <t>12/31/2017 Balance befor Rate Change</t>
  </si>
  <si>
    <t>Allocation from Parent</t>
  </si>
  <si>
    <t>Less Q1 Entries</t>
  </si>
  <si>
    <t>Chesapeake Utilities Corporation</t>
  </si>
  <si>
    <t>Deferred income tax component before and after the change in the federal income tax rate</t>
  </si>
  <si>
    <t>BEFORE</t>
  </si>
  <si>
    <t>AFTER</t>
  </si>
  <si>
    <t>a</t>
  </si>
  <si>
    <t>b</t>
  </si>
  <si>
    <t>c</t>
  </si>
  <si>
    <t>d</t>
  </si>
  <si>
    <t>Reg Liability - Protected</t>
  </si>
  <si>
    <t>Reg Liability -UnProtected</t>
  </si>
  <si>
    <t>d-b-c</t>
  </si>
  <si>
    <t>Total with Gross-up</t>
  </si>
  <si>
    <t>254N</t>
  </si>
  <si>
    <t>254N Total</t>
  </si>
  <si>
    <t>254P</t>
  </si>
  <si>
    <t>254P Total</t>
  </si>
  <si>
    <t>MD00-00000-280R-254P</t>
  </si>
  <si>
    <t>280R</t>
  </si>
  <si>
    <t>MD00-00000-280R-254N</t>
  </si>
  <si>
    <t>WC00-00000-280R-254N</t>
  </si>
  <si>
    <t>WC00-00000-280R-254P</t>
  </si>
  <si>
    <t>JRNL00455239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</si>
  <si>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</si>
  <si>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</si>
  <si>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</si>
  <si>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</si>
  <si>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Unrecorded adjustment to correct grossup calulation at year end</t>
  </si>
  <si>
    <t>Reg Liability -UnProtected Plant</t>
  </si>
  <si>
    <t>Reg Liability -UnProtected Non Plant</t>
  </si>
  <si>
    <t>Excess Deferred Tax Liability before gross up</t>
  </si>
  <si>
    <t>FC00</t>
  </si>
  <si>
    <t>FE00</t>
  </si>
  <si>
    <t>25CN</t>
  </si>
  <si>
    <t>ADIT-Storm Reserve</t>
  </si>
  <si>
    <t>ADIT-Vacation</t>
  </si>
  <si>
    <t>ADIT-Conservation</t>
  </si>
  <si>
    <t>Record ADIT Cost Cons. Q1 2015</t>
  </si>
  <si>
    <t>Record ADIT Cost Cons. Q3 2015</t>
  </si>
  <si>
    <t>JRNL00394882</t>
  </si>
  <si>
    <t>Reverse P/Y AJE - signs mixed up</t>
  </si>
  <si>
    <t>ADIT-ADIT Reg Asset</t>
  </si>
  <si>
    <t>ADIT-Property LT</t>
  </si>
  <si>
    <t>CF00-00000-280R-254N</t>
  </si>
  <si>
    <t>CF00</t>
  </si>
  <si>
    <t>DE00-00000-280R-254N</t>
  </si>
  <si>
    <t>ES00-00000-280R-254N</t>
  </si>
  <si>
    <t>ES00</t>
  </si>
  <si>
    <t>FE00-00000-280R-254N</t>
  </si>
  <si>
    <t>FN00-00000-280R-254N</t>
  </si>
  <si>
    <t>FN00</t>
  </si>
  <si>
    <t>FT00-00000-280R-254N</t>
  </si>
  <si>
    <t>FT00</t>
  </si>
  <si>
    <t>FC00-00000-280R-254N</t>
  </si>
  <si>
    <t>FE00-00000-280R-254P</t>
  </si>
  <si>
    <t>ADIT-Piping and Conversion</t>
  </si>
  <si>
    <t>CF00-00000-280R-254P</t>
  </si>
  <si>
    <t>FI00-00000-280R-254N</t>
  </si>
  <si>
    <t>FI00</t>
  </si>
  <si>
    <t>DE00-00000-280R-254P</t>
  </si>
  <si>
    <t>FN00-00000-280R-254P</t>
  </si>
  <si>
    <t>ADIT-Fed Tx Ghg Reg Asset Other LT</t>
  </si>
  <si>
    <t>ES00-00000-280R-254P</t>
  </si>
  <si>
    <t>ADIT-481(a) Adjustment</t>
  </si>
  <si>
    <t>FC00-00000-280R-254P</t>
  </si>
  <si>
    <t>FI00-00000-280R-254P</t>
  </si>
  <si>
    <t>FT00-00000-280R-254P</t>
  </si>
  <si>
    <t>JRNL00455288</t>
  </si>
  <si>
    <t>NOL Reclass</t>
  </si>
  <si>
    <t>ADIT-Loss on Reacquired Debt</t>
  </si>
  <si>
    <t>ADIT-Deferred Revenue (Current)</t>
  </si>
  <si>
    <t>ADIT-SERP (Non-Current)</t>
  </si>
  <si>
    <t>ADIT-ADIT State Tax Reg Asset-DE</t>
  </si>
  <si>
    <t>ADIT-Tx Reg Asset Other LT</t>
  </si>
  <si>
    <t>ADIT-Flex Revenue</t>
  </si>
  <si>
    <t>ADIT-Deferred Revenue (Non-Current)</t>
  </si>
  <si>
    <t>ADIT-ADIT Outside Services</t>
  </si>
  <si>
    <t>ADIT-E3</t>
  </si>
  <si>
    <t>ADIT-Acquisition Adjustments</t>
  </si>
  <si>
    <t>EL00</t>
  </si>
  <si>
    <t>JRNL00457709</t>
  </si>
  <si>
    <t>EL00-00000-280R-254N</t>
  </si>
  <si>
    <t>Customer Based Intangibles</t>
  </si>
  <si>
    <t>25AM.01</t>
  </si>
  <si>
    <t>Amortization Schedules Prior Acquisitions</t>
  </si>
  <si>
    <t>Conservation</t>
  </si>
  <si>
    <t>FL</t>
  </si>
  <si>
    <t>SERP (Current)</t>
  </si>
  <si>
    <t>Total State</t>
  </si>
  <si>
    <t>FED</t>
  </si>
  <si>
    <t>25AF: AFUDC</t>
  </si>
  <si>
    <t>25AM.01: Amortization Schedules Prior Acquisitions</t>
  </si>
  <si>
    <t>25AM: Customer Based Intangibles</t>
  </si>
  <si>
    <t>25BD: Bad Debts</t>
  </si>
  <si>
    <t>25BN.01: Short Term Bonus</t>
  </si>
  <si>
    <t>25CN: Conservation</t>
  </si>
  <si>
    <t>25DP.01: Depreciation</t>
  </si>
  <si>
    <t>25DP.02: Contribution in Aid of Construction</t>
  </si>
  <si>
    <t>25DP.03: Cost of Removal</t>
  </si>
  <si>
    <t>25DP.04: Asset Gain/Loss</t>
  </si>
  <si>
    <t>25ID: Reserve for Insurance Deductibles</t>
  </si>
  <si>
    <t>25PG: Purchased Gas Cots</t>
  </si>
  <si>
    <t>25RE: Repairs Deduction</t>
  </si>
  <si>
    <t>25SI.01: Self Insurance (Current)</t>
  </si>
  <si>
    <t>Breakout of FED and State</t>
  </si>
  <si>
    <t>25RT: Rabbi Trust</t>
  </si>
  <si>
    <t>25SR: SERP</t>
  </si>
  <si>
    <t>25TX: Tax Reform 2017 Reg Asset Gross Up</t>
  </si>
  <si>
    <t>State</t>
  </si>
  <si>
    <t>Total FED</t>
  </si>
  <si>
    <t>Record ADIT Amortization Q1 2015</t>
  </si>
  <si>
    <t>Record ADIT Amortization Q2 2015</t>
  </si>
  <si>
    <t>Record ADIT Cost Cons. Q2 2015</t>
  </si>
  <si>
    <t>Record ADIT Amortization Q3 2015</t>
  </si>
  <si>
    <t>25SR.01</t>
  </si>
  <si>
    <t>FT00-00000-25DP-2822</t>
  </si>
  <si>
    <t>JRNL00364597</t>
  </si>
  <si>
    <t>FT00-00000-25AM-2832</t>
  </si>
  <si>
    <t>FPU ADIT Amortization-PRA</t>
  </si>
  <si>
    <t>JRNL00364666</t>
  </si>
  <si>
    <t>FL tax tup -  2013</t>
  </si>
  <si>
    <t>JRNL00373179</t>
  </si>
  <si>
    <t>FT00-00000-25PG-2831</t>
  </si>
  <si>
    <t>FT00-00000-25BN-2831</t>
  </si>
  <si>
    <t>FT00-00000-25BD-2831</t>
  </si>
  <si>
    <t>FT00-00000-25ID-2831</t>
  </si>
  <si>
    <t>FT00-00000-25CN-2831</t>
  </si>
  <si>
    <t>Record ADIT PGC Q2 2015</t>
  </si>
  <si>
    <t>JRNL00397732</t>
  </si>
  <si>
    <t>JRNL00398198</t>
  </si>
  <si>
    <t>FT ADIT Asset G/L - PRA</t>
  </si>
  <si>
    <t>FT ADIT Depreciation - PRA</t>
  </si>
  <si>
    <t>JRNL00398514</t>
  </si>
  <si>
    <t>FT State-FL Fed Benefit PRA</t>
  </si>
  <si>
    <t>FT ADIT Cost of Removal - PRA</t>
  </si>
  <si>
    <t>FT00-00000-25RE-2822</t>
  </si>
  <si>
    <t>FT00-00000-25SL-2832</t>
  </si>
  <si>
    <t>FT ADIT Repairs - PRA</t>
  </si>
  <si>
    <t>FT ADIT NOL - PRA</t>
  </si>
  <si>
    <t>write off, misc diff due to $200 trans</t>
  </si>
  <si>
    <t>Correct JE#2 - wrong sign used</t>
  </si>
  <si>
    <t>JRNL00423907</t>
  </si>
  <si>
    <t>JRNL00423900</t>
  </si>
  <si>
    <t>FT00-00000-25SI-2831</t>
  </si>
  <si>
    <t>FT00-00000-2500-2822</t>
  </si>
  <si>
    <t>FT00-00000-25TX-2822</t>
  </si>
  <si>
    <t>FT00-00000-25TX-2832</t>
  </si>
  <si>
    <t>FT00-AA700-25BN-2832</t>
  </si>
  <si>
    <t>FT00-AA700-25BN-2831</t>
  </si>
  <si>
    <t>FT00-AA700-25RT-2832</t>
  </si>
  <si>
    <t>FT00-AA700-25SR-2832</t>
  </si>
  <si>
    <t>2/21/2018 2:14:07 PM</t>
  </si>
  <si>
    <t>2017 TAX PROVISION 21%v2, FT - Sub Con</t>
  </si>
  <si>
    <t>UNNP</t>
  </si>
  <si>
    <t>2017 TAX REFORM, FT00 FPU Fort Meade</t>
  </si>
  <si>
    <t>FT ADIT</t>
  </si>
  <si>
    <t xml:space="preserve">Originating Org Unit:  </t>
  </si>
  <si>
    <t xml:space="preserve">Entered by:  </t>
  </si>
  <si>
    <t>Total Debits</t>
  </si>
  <si>
    <t xml:space="preserve">Journal Number — JRNL:  </t>
  </si>
  <si>
    <t xml:space="preserve">Approved by:  </t>
  </si>
  <si>
    <t>DR/CR TOT</t>
  </si>
  <si>
    <t xml:space="preserve">JE Description:  </t>
  </si>
  <si>
    <t>Recl YE ADIT</t>
  </si>
  <si>
    <t xml:space="preserve">Posted Date:  </t>
  </si>
  <si>
    <t>Row Ct.</t>
  </si>
  <si>
    <t>JE desc length</t>
  </si>
  <si>
    <t xml:space="preserve">Journal Type:  </t>
  </si>
  <si>
    <t xml:space="preserve">Prepared by:  </t>
  </si>
  <si>
    <t xml:space="preserve">Apply Date:  </t>
  </si>
  <si>
    <t>N</t>
  </si>
  <si>
    <t>Reversing?</t>
  </si>
  <si>
    <t>Account</t>
  </si>
  <si>
    <t>Debit</t>
  </si>
  <si>
    <t>Credit</t>
  </si>
  <si>
    <t>Ref</t>
  </si>
  <si>
    <t>Doc</t>
  </si>
  <si>
    <t>b1</t>
  </si>
  <si>
    <t>b2</t>
  </si>
  <si>
    <t>b3</t>
  </si>
  <si>
    <t>seg1</t>
  </si>
  <si>
    <t>seg2</t>
  </si>
  <si>
    <t>seg3</t>
  </si>
  <si>
    <t>seg4</t>
  </si>
  <si>
    <t>ck desc length</t>
  </si>
  <si>
    <t>spare1</t>
  </si>
  <si>
    <t>spare2</t>
  </si>
  <si>
    <t>spare3</t>
  </si>
  <si>
    <t>AE01</t>
  </si>
  <si>
    <t>LT Stock</t>
  </si>
  <si>
    <t>EF00</t>
  </si>
  <si>
    <t>FF00</t>
  </si>
  <si>
    <t>FM00</t>
  </si>
  <si>
    <t>PC00</t>
  </si>
  <si>
    <t>PS00</t>
  </si>
  <si>
    <t>SC00</t>
  </si>
  <si>
    <t>SG00</t>
  </si>
  <si>
    <t>SK00</t>
  </si>
  <si>
    <t>Totals</t>
  </si>
  <si>
    <t>Ck Total s/b zero</t>
  </si>
  <si>
    <t>cccc-ddddd-nnnn-aaaa</t>
  </si>
  <si>
    <t>&lt;&lt;&lt; formulas for using FULL ACCT</t>
  </si>
  <si>
    <t>Recl YE Excess ADIT</t>
  </si>
  <si>
    <t>ADIT Excs Def LT Stock-Recl CU NR Tx Exp</t>
  </si>
  <si>
    <t>8500</t>
  </si>
  <si>
    <t>4101</t>
  </si>
  <si>
    <t>NonReg</t>
  </si>
  <si>
    <t>03/31/2018 Balance</t>
  </si>
  <si>
    <t>NetAdjust to LT Bonus</t>
  </si>
  <si>
    <t>4/13/2018 2:01:56 PM</t>
  </si>
  <si>
    <t>2018 Q1 Provision, FT - Sub Con</t>
  </si>
  <si>
    <t>XX14</t>
  </si>
  <si>
    <t>TOTAL</t>
  </si>
  <si>
    <t>FPU Fort Meade</t>
  </si>
  <si>
    <t>Adj FT</t>
  </si>
  <si>
    <t>GL</t>
  </si>
  <si>
    <t>Sum of Current Activity</t>
  </si>
  <si>
    <t>Ft. Meade</t>
  </si>
  <si>
    <t>Summary Trial</t>
  </si>
  <si>
    <t>March 31, 2018</t>
  </si>
  <si>
    <t>Beg Bal</t>
  </si>
  <si>
    <t>End Bal</t>
  </si>
  <si>
    <t>Acct</t>
  </si>
  <si>
    <t>Descrip</t>
  </si>
  <si>
    <t>01/01/18</t>
  </si>
  <si>
    <t>DB</t>
  </si>
  <si>
    <t>CR</t>
  </si>
  <si>
    <t>03/31/18</t>
  </si>
  <si>
    <t>Summary Info -- presented as Debit (Credit):</t>
  </si>
  <si>
    <t>Total Assets (excl ARC)</t>
  </si>
  <si>
    <t>Total Capitalization</t>
  </si>
  <si>
    <t>Total Liabilities (incl ARC)</t>
  </si>
  <si>
    <t>Balance Sheet out of balance</t>
  </si>
  <si>
    <t>Gross Margin</t>
  </si>
  <si>
    <t>EBIT</t>
  </si>
  <si>
    <t>Other (Income) Expense [excl Tax]</t>
  </si>
  <si>
    <t>Interest</t>
  </si>
  <si>
    <t>Taxes</t>
  </si>
  <si>
    <t>Net (Income) Loss</t>
  </si>
  <si>
    <t>P&amp;L out of balance</t>
  </si>
  <si>
    <t>Plant</t>
  </si>
  <si>
    <t>1010</t>
  </si>
  <si>
    <t>Plant in Service</t>
  </si>
  <si>
    <t>1070</t>
  </si>
  <si>
    <t>CWIP</t>
  </si>
  <si>
    <t>107A</t>
  </si>
  <si>
    <t>CWIP Accruals</t>
  </si>
  <si>
    <t>107G</t>
  </si>
  <si>
    <t>CWIP Accruals - GRIP Only</t>
  </si>
  <si>
    <t>1080</t>
  </si>
  <si>
    <t>Accumulated Depreciation</t>
  </si>
  <si>
    <t>1089</t>
  </si>
  <si>
    <t>RWIP</t>
  </si>
  <si>
    <t>108A</t>
  </si>
  <si>
    <t>RWIP Accruals</t>
  </si>
  <si>
    <t>108G</t>
  </si>
  <si>
    <t>RWIP Accruals - GRIP Only</t>
  </si>
  <si>
    <t>-</t>
  </si>
  <si>
    <t>Net plant (excluding ARC)</t>
  </si>
  <si>
    <t>108S</t>
  </si>
  <si>
    <t>Accumulated Negative Salvage Value</t>
  </si>
  <si>
    <t>Net plant (including ARC)</t>
  </si>
  <si>
    <t>AR</t>
  </si>
  <si>
    <t>1220</t>
  </si>
  <si>
    <t>Accounts Receivable</t>
  </si>
  <si>
    <t>1225</t>
  </si>
  <si>
    <t>Provision for Bad Debts</t>
  </si>
  <si>
    <t>1275</t>
  </si>
  <si>
    <t>Accounts Receivable Unbilled Revenue - Margin</t>
  </si>
  <si>
    <t>1276</t>
  </si>
  <si>
    <t>Accounts Receivable Unbilled Revenue - Fuel Costs</t>
  </si>
  <si>
    <t>12CR</t>
  </si>
  <si>
    <t>Accounts Receivable Credits</t>
  </si>
  <si>
    <t>Total AR</t>
  </si>
  <si>
    <t>IC/IO</t>
  </si>
  <si>
    <t>1310</t>
  </si>
  <si>
    <t>IC with Delmarva Natural Gas</t>
  </si>
  <si>
    <t>1330</t>
  </si>
  <si>
    <t>IC with Florida</t>
  </si>
  <si>
    <t>13CF</t>
  </si>
  <si>
    <t>IC with Central Florida Gas</t>
  </si>
  <si>
    <t>13CU</t>
  </si>
  <si>
    <t>IC with CU</t>
  </si>
  <si>
    <t>13FC</t>
  </si>
  <si>
    <t>IC with FPU Corporate/Common (FC)</t>
  </si>
  <si>
    <t>13FN</t>
  </si>
  <si>
    <t>IC with FPU Natural Gas (FN)</t>
  </si>
  <si>
    <t>Total IC/IO</t>
  </si>
  <si>
    <t>Other Inventory</t>
  </si>
  <si>
    <t>1431</t>
  </si>
  <si>
    <t>Construction/Service Inventory</t>
  </si>
  <si>
    <t>Total Other Inventory</t>
  </si>
  <si>
    <t>Prepaids &amp; Other Current Assets</t>
  </si>
  <si>
    <t>1510</t>
  </si>
  <si>
    <t>Prepaid Insurance</t>
  </si>
  <si>
    <t>Total Prepaids &amp; Other Current Assets</t>
  </si>
  <si>
    <t>Regulatory Assets (Current)</t>
  </si>
  <si>
    <t>16PG</t>
  </si>
  <si>
    <t>Unrecovered PGC-DB CLR</t>
  </si>
  <si>
    <t>Total Regulatory Assets (Current)</t>
  </si>
  <si>
    <t>Other Regulatory Assets</t>
  </si>
  <si>
    <t>1799</t>
  </si>
  <si>
    <t>Regulatory Asset</t>
  </si>
  <si>
    <t>Total Other Regulatory Assets</t>
  </si>
  <si>
    <t>Goodwill</t>
  </si>
  <si>
    <t>1810</t>
  </si>
  <si>
    <t>Total Goodwill</t>
  </si>
  <si>
    <t>AP</t>
  </si>
  <si>
    <t>2100</t>
  </si>
  <si>
    <t>AP Hand Accrual</t>
  </si>
  <si>
    <t>Total AP</t>
  </si>
  <si>
    <t>Customer Deposits &amp; Refunds</t>
  </si>
  <si>
    <t>2210</t>
  </si>
  <si>
    <t>Customer Deposits</t>
  </si>
  <si>
    <t>Total Customer Deposits &amp; Refunds</t>
  </si>
  <si>
    <t>Accrued Interest</t>
  </si>
  <si>
    <t>2330</t>
  </si>
  <si>
    <t>Accrued Interest on Customer Deposits</t>
  </si>
  <si>
    <t>Total Accrued Interest</t>
  </si>
  <si>
    <t>Income Tax Liability</t>
  </si>
  <si>
    <t>2420</t>
  </si>
  <si>
    <t>Income Tax Liability-Federal</t>
  </si>
  <si>
    <t>24FL</t>
  </si>
  <si>
    <t>Income Tax Liability-FL</t>
  </si>
  <si>
    <t>Total Income Tax Liability</t>
  </si>
  <si>
    <t>ADIT</t>
  </si>
  <si>
    <t>ADIT Amortization</t>
  </si>
  <si>
    <t>ADIT Bad Debts</t>
  </si>
  <si>
    <t>ADIT Long-term Bonus</t>
  </si>
  <si>
    <t>ADIT Conservation</t>
  </si>
  <si>
    <t>ADIT Depreciation</t>
  </si>
  <si>
    <t>ADIT Insurance Deductibles</t>
  </si>
  <si>
    <t>ADIT PGC</t>
  </si>
  <si>
    <t>ADIT Repairs</t>
  </si>
  <si>
    <t>ADIT Rabbi Trust</t>
  </si>
  <si>
    <t>ADIT Self Insurance</t>
  </si>
  <si>
    <t>ADIT SERP</t>
  </si>
  <si>
    <t>ADIT Tax Rate Change</t>
  </si>
  <si>
    <t>Total ADIT</t>
  </si>
  <si>
    <t>Regulatory Liab (Current)</t>
  </si>
  <si>
    <t>2600</t>
  </si>
  <si>
    <t>Conservation Cost Recovery Liability</t>
  </si>
  <si>
    <t>2605</t>
  </si>
  <si>
    <t>(Over)/Under Collections GRIP</t>
  </si>
  <si>
    <t>Total Regulatory Liab (Current)</t>
  </si>
  <si>
    <t>Accrued Compensation</t>
  </si>
  <si>
    <t>2714</t>
  </si>
  <si>
    <t>Accrued Bonus</t>
  </si>
  <si>
    <t>Total Accrued Compensation</t>
  </si>
  <si>
    <t>Other Accrued Liab (current)</t>
  </si>
  <si>
    <t>2781</t>
  </si>
  <si>
    <t>Property Taxes</t>
  </si>
  <si>
    <t>2782</t>
  </si>
  <si>
    <t>Franchise Tax</t>
  </si>
  <si>
    <t>2785</t>
  </si>
  <si>
    <t>Accrued State Regulatory Tax</t>
  </si>
  <si>
    <t>2788</t>
  </si>
  <si>
    <t>Accrued Gross Receipts Tax</t>
  </si>
  <si>
    <t>2789</t>
  </si>
  <si>
    <t>Accrued Utility Tax</t>
  </si>
  <si>
    <t>27FL</t>
  </si>
  <si>
    <t>FL Taxes Other</t>
  </si>
  <si>
    <t>Total Other Accrued Liab (current)</t>
  </si>
  <si>
    <t>Regulatory Liab (Non-Current)</t>
  </si>
  <si>
    <t>Regulatory Liability-Tax Rate Change</t>
  </si>
  <si>
    <t>Total Regulatory Liab (Non-Current)</t>
  </si>
  <si>
    <t>Other Pension &amp; Benefit Costs</t>
  </si>
  <si>
    <t>2930</t>
  </si>
  <si>
    <t>Deferred Compensation Liability-SERP</t>
  </si>
  <si>
    <t>Total Other Pension &amp; Benefit Costs</t>
  </si>
  <si>
    <t>Stockholders' Equity</t>
  </si>
  <si>
    <t>3210</t>
  </si>
  <si>
    <t>Stock-based Compensation</t>
  </si>
  <si>
    <t>3400</t>
  </si>
  <si>
    <t>Retained Earnings (Auto)</t>
  </si>
  <si>
    <t>3610</t>
  </si>
  <si>
    <t>Employer Stock (Rabbi Trust)</t>
  </si>
  <si>
    <t>Total Stockholders' Equity</t>
  </si>
  <si>
    <t>Revenue</t>
  </si>
  <si>
    <t xml:space="preserve">  undefined</t>
  </si>
  <si>
    <t>4010</t>
  </si>
  <si>
    <t>Fuel</t>
  </si>
  <si>
    <t>4011</t>
  </si>
  <si>
    <t>Other Fuel</t>
  </si>
  <si>
    <t>4015</t>
  </si>
  <si>
    <t>Base</t>
  </si>
  <si>
    <t>4020</t>
  </si>
  <si>
    <t>4025</t>
  </si>
  <si>
    <t>Gross Receipts Tax</t>
  </si>
  <si>
    <t xml:space="preserve">  Total undefined</t>
  </si>
  <si>
    <t xml:space="preserve">  Propane</t>
  </si>
  <si>
    <t xml:space="preserve">  Total Propane</t>
  </si>
  <si>
    <t xml:space="preserve">  Misc Revenue</t>
  </si>
  <si>
    <t>4952</t>
  </si>
  <si>
    <t xml:space="preserve">  Unbilled Revenue</t>
  </si>
  <si>
    <t>4953</t>
  </si>
  <si>
    <t xml:space="preserve">  Conservation Revenue</t>
  </si>
  <si>
    <t>4999</t>
  </si>
  <si>
    <t xml:space="preserve">  Miscellaneous Revenue</t>
  </si>
  <si>
    <t>499A</t>
  </si>
  <si>
    <t xml:space="preserve">  Allowances &amp; Adjustments</t>
  </si>
  <si>
    <t>499B</t>
  </si>
  <si>
    <t xml:space="preserve">  Bill Collection Charge</t>
  </si>
  <si>
    <t>499G</t>
  </si>
  <si>
    <t xml:space="preserve">  Change of Account Charge</t>
  </si>
  <si>
    <t>499P</t>
  </si>
  <si>
    <t xml:space="preserve">  Returned Payment Charge</t>
  </si>
  <si>
    <t>499R</t>
  </si>
  <si>
    <t xml:space="preserve">  Diconnect/Reconnect Charge</t>
  </si>
  <si>
    <t>499S</t>
  </si>
  <si>
    <t xml:space="preserve">  Seasonal Reconnection Charge</t>
  </si>
  <si>
    <t xml:space="preserve">  Total Misc Revenue</t>
  </si>
  <si>
    <t>Total Revenue</t>
  </si>
  <si>
    <t>COGS</t>
  </si>
  <si>
    <t xml:space="preserve">  Other Gas Costs</t>
  </si>
  <si>
    <t>5800</t>
  </si>
  <si>
    <t xml:space="preserve">  Cost of Gas</t>
  </si>
  <si>
    <t>5881</t>
  </si>
  <si>
    <t xml:space="preserve">  Franchise Tax</t>
  </si>
  <si>
    <t>5882</t>
  </si>
  <si>
    <t xml:space="preserve">  Gross Receipts/Utility Tax</t>
  </si>
  <si>
    <t>5883</t>
  </si>
  <si>
    <t xml:space="preserve">  PSC Assessment</t>
  </si>
  <si>
    <t xml:space="preserve">  Total Other Gas Costs</t>
  </si>
  <si>
    <t xml:space="preserve">  Misc</t>
  </si>
  <si>
    <t>5954</t>
  </si>
  <si>
    <t xml:space="preserve">  Conservation Recovery</t>
  </si>
  <si>
    <t xml:space="preserve">  Total Misc</t>
  </si>
  <si>
    <t>Total COGS</t>
  </si>
  <si>
    <t>Payroll</t>
  </si>
  <si>
    <t>6100</t>
  </si>
  <si>
    <t>Salaries &amp; Commissions</t>
  </si>
  <si>
    <t>6110</t>
  </si>
  <si>
    <t>Salaries</t>
  </si>
  <si>
    <t>6120</t>
  </si>
  <si>
    <t>Overtime/Comp Time/On Call</t>
  </si>
  <si>
    <t>6130</t>
  </si>
  <si>
    <t>Commissions &amp; Tips</t>
  </si>
  <si>
    <t>6140</t>
  </si>
  <si>
    <t>Bonus/Incentive Pay</t>
  </si>
  <si>
    <t>6141</t>
  </si>
  <si>
    <t>Short-term Cash Bonus</t>
  </si>
  <si>
    <t>6142</t>
  </si>
  <si>
    <t>Long-term Cash Bonus</t>
  </si>
  <si>
    <t>6143</t>
  </si>
  <si>
    <t>Stock Bonus</t>
  </si>
  <si>
    <t>6150</t>
  </si>
  <si>
    <t>Temporary Services</t>
  </si>
  <si>
    <t>Total Payroll</t>
  </si>
  <si>
    <t>Dept Expenses</t>
  </si>
  <si>
    <t>6200</t>
  </si>
  <si>
    <t>Department Expenses</t>
  </si>
  <si>
    <t>6210</t>
  </si>
  <si>
    <t>Lodging &amp; Travel</t>
  </si>
  <si>
    <t>6220</t>
  </si>
  <si>
    <t>Meals</t>
  </si>
  <si>
    <t>6230</t>
  </si>
  <si>
    <t>Seminars &amp; Training</t>
  </si>
  <si>
    <t>6240</t>
  </si>
  <si>
    <t>Cell Phones</t>
  </si>
  <si>
    <t>6250</t>
  </si>
  <si>
    <t>Uniforms</t>
  </si>
  <si>
    <t>6260</t>
  </si>
  <si>
    <t>Memberships &amp; Subscriptions</t>
  </si>
  <si>
    <t>6290</t>
  </si>
  <si>
    <t>Supplies/Misc Dept Expenses</t>
  </si>
  <si>
    <t>Total Dept Expenses</t>
  </si>
  <si>
    <t>Vehicle Expenses</t>
  </si>
  <si>
    <t>6300</t>
  </si>
  <si>
    <t>6310</t>
  </si>
  <si>
    <t>Vehicle Fuel</t>
  </si>
  <si>
    <t>6320</t>
  </si>
  <si>
    <t>Vehicle Depreciation</t>
  </si>
  <si>
    <t>6330</t>
  </si>
  <si>
    <t>Vehicle Insurance</t>
  </si>
  <si>
    <t>6390</t>
  </si>
  <si>
    <t>Other Vehicle Expenses</t>
  </si>
  <si>
    <t>Total Vehicle Expenses</t>
  </si>
  <si>
    <t>Health Benefits</t>
  </si>
  <si>
    <t>6400</t>
  </si>
  <si>
    <t>Health-related Benefits</t>
  </si>
  <si>
    <t>6410</t>
  </si>
  <si>
    <t>Workers Compensation</t>
  </si>
  <si>
    <t>6420</t>
  </si>
  <si>
    <t>Benefit Claims, Opt Out Cr, P/R W/H</t>
  </si>
  <si>
    <t>6425</t>
  </si>
  <si>
    <t>Benefit Withholding</t>
  </si>
  <si>
    <t>6430</t>
  </si>
  <si>
    <t>Benefit Administrative Fees</t>
  </si>
  <si>
    <t>6490</t>
  </si>
  <si>
    <t>Other Health-related Benefits</t>
  </si>
  <si>
    <t>Total Health Benefits</t>
  </si>
  <si>
    <t>Other Benefits</t>
  </si>
  <si>
    <t>6600</t>
  </si>
  <si>
    <t>6620</t>
  </si>
  <si>
    <t>401K Stock Match</t>
  </si>
  <si>
    <t>6630</t>
  </si>
  <si>
    <t>401K Cash Match</t>
  </si>
  <si>
    <t>6640</t>
  </si>
  <si>
    <t>401K SERP Match</t>
  </si>
  <si>
    <t>6670</t>
  </si>
  <si>
    <t>Tuition Reimbursement</t>
  </si>
  <si>
    <t>6690</t>
  </si>
  <si>
    <t>Total Other Benefits</t>
  </si>
  <si>
    <t>Other HR Costs</t>
  </si>
  <si>
    <t>6700</t>
  </si>
  <si>
    <t>Other HR Charges-Allocated</t>
  </si>
  <si>
    <t>Total Other HR Costs</t>
  </si>
  <si>
    <t>Co Event &amp; CHOICE</t>
  </si>
  <si>
    <t>6800</t>
  </si>
  <si>
    <t>Company Events &amp; CHOICE</t>
  </si>
  <si>
    <t>6810</t>
  </si>
  <si>
    <t>Company Event Expense</t>
  </si>
  <si>
    <t>6830</t>
  </si>
  <si>
    <t>CHOICE Meetings</t>
  </si>
  <si>
    <t>Total Co Event &amp; CHOICE</t>
  </si>
  <si>
    <t>Sales, Adv, &amp; Comm</t>
  </si>
  <si>
    <t>7000</t>
  </si>
  <si>
    <t>Communications</t>
  </si>
  <si>
    <t>7025</t>
  </si>
  <si>
    <t>Mandatory Advertising</t>
  </si>
  <si>
    <t>7090</t>
  </si>
  <si>
    <t>Other Communication Expenses</t>
  </si>
  <si>
    <t>Total Sales, Adv, &amp; Comm</t>
  </si>
  <si>
    <t>CR, Collections &amp; Cust Svc</t>
  </si>
  <si>
    <t>7110</t>
  </si>
  <si>
    <t>Coll. Agency &amp; Cr. Reports</t>
  </si>
  <si>
    <t>7120</t>
  </si>
  <si>
    <t>7190</t>
  </si>
  <si>
    <t>Other Customer Related Expenses</t>
  </si>
  <si>
    <t>Total CR, Collections &amp; Cust Svc</t>
  </si>
  <si>
    <t>Outside Services</t>
  </si>
  <si>
    <t>7200</t>
  </si>
  <si>
    <t>Outside Services &amp; Other</t>
  </si>
  <si>
    <t>7210</t>
  </si>
  <si>
    <t>Audit Fees</t>
  </si>
  <si>
    <t>7215</t>
  </si>
  <si>
    <t>Tax Preparation Fees</t>
  </si>
  <si>
    <t>7220</t>
  </si>
  <si>
    <t>Legal</t>
  </si>
  <si>
    <t>7230</t>
  </si>
  <si>
    <t>Consulting</t>
  </si>
  <si>
    <t>7250</t>
  </si>
  <si>
    <t>Service Contractor Costs</t>
  </si>
  <si>
    <t>7290</t>
  </si>
  <si>
    <t>Other Outside Services</t>
  </si>
  <si>
    <t>Fees &amp; Assessments</t>
  </si>
  <si>
    <t>7300</t>
  </si>
  <si>
    <t>7320</t>
  </si>
  <si>
    <t>Bank Fees</t>
  </si>
  <si>
    <t>7330</t>
  </si>
  <si>
    <t>Merchant Payment Fees</t>
  </si>
  <si>
    <t>7360</t>
  </si>
  <si>
    <t>Discounts</t>
  </si>
  <si>
    <t>Total Fees &amp; Assessments</t>
  </si>
  <si>
    <t>Investor Relations</t>
  </si>
  <si>
    <t>7400</t>
  </si>
  <si>
    <t>Investor Relations Expenses</t>
  </si>
  <si>
    <t>Total Investor Relations</t>
  </si>
  <si>
    <t>Insurance</t>
  </si>
  <si>
    <t>7500</t>
  </si>
  <si>
    <t>Insurance Allocation</t>
  </si>
  <si>
    <t>7510</t>
  </si>
  <si>
    <t>Property Insurance</t>
  </si>
  <si>
    <t>7521</t>
  </si>
  <si>
    <t>General Liability</t>
  </si>
  <si>
    <t>7522</t>
  </si>
  <si>
    <t>Excess Liability (Umbrella)</t>
  </si>
  <si>
    <t>7524</t>
  </si>
  <si>
    <t>D&amp;O Liability</t>
  </si>
  <si>
    <t>7525</t>
  </si>
  <si>
    <t>Employment Practices</t>
  </si>
  <si>
    <t>7526</t>
  </si>
  <si>
    <t>Fiduciary Liability</t>
  </si>
  <si>
    <t>7529</t>
  </si>
  <si>
    <t>Errors &amp; Omissions</t>
  </si>
  <si>
    <t>7540</t>
  </si>
  <si>
    <t>Broker Fees</t>
  </si>
  <si>
    <t>Total Insurance</t>
  </si>
  <si>
    <t>Safety</t>
  </si>
  <si>
    <t>7610</t>
  </si>
  <si>
    <t>Safety Meetings</t>
  </si>
  <si>
    <t>7620</t>
  </si>
  <si>
    <t>Safety Training</t>
  </si>
  <si>
    <t>7630</t>
  </si>
  <si>
    <t>Safety Equipment</t>
  </si>
  <si>
    <t>7690</t>
  </si>
  <si>
    <t>Other Safety Costs</t>
  </si>
  <si>
    <t>Total Safety</t>
  </si>
  <si>
    <t>Facil &amp; Other Op Exp</t>
  </si>
  <si>
    <t>7700</t>
  </si>
  <si>
    <t>Other Operating Expenses</t>
  </si>
  <si>
    <t>7710</t>
  </si>
  <si>
    <t>Rent-External</t>
  </si>
  <si>
    <t>7720</t>
  </si>
  <si>
    <t>Utilities-Telephone</t>
  </si>
  <si>
    <t>7730</t>
  </si>
  <si>
    <t>Utilities-Gas &amp; Elec</t>
  </si>
  <si>
    <t>7740</t>
  </si>
  <si>
    <t>Water, Sewer, Cleaning, Lawn</t>
  </si>
  <si>
    <t>7750</t>
  </si>
  <si>
    <t>Postage/Express Mail</t>
  </si>
  <si>
    <t>7775</t>
  </si>
  <si>
    <t>Software</t>
  </si>
  <si>
    <t>7785</t>
  </si>
  <si>
    <t>Other Depreciation</t>
  </si>
  <si>
    <t>7790</t>
  </si>
  <si>
    <t>Other Facilities Costs</t>
  </si>
  <si>
    <t>Total Facil &amp; Other Op Exp</t>
  </si>
  <si>
    <t>Maintenance</t>
  </si>
  <si>
    <t>7800</t>
  </si>
  <si>
    <t>Other Maintenance Expenses</t>
  </si>
  <si>
    <t>7810</t>
  </si>
  <si>
    <t>Equipment &amp; Hardware Maintenance</t>
  </si>
  <si>
    <t>7830</t>
  </si>
  <si>
    <t>Facilities Maintenance</t>
  </si>
  <si>
    <t>Total Maintenance</t>
  </si>
  <si>
    <t>7999</t>
  </si>
  <si>
    <t>O&amp;M Transfer</t>
  </si>
  <si>
    <t>8010</t>
  </si>
  <si>
    <t>Miscellaneous Service Revenue</t>
  </si>
  <si>
    <t>Depr &amp; Amort</t>
  </si>
  <si>
    <t>8110</t>
  </si>
  <si>
    <t>Total Depr &amp; Amort</t>
  </si>
  <si>
    <t>Tax Other than Income</t>
  </si>
  <si>
    <t>8200</t>
  </si>
  <si>
    <t>Taxes Other than Income</t>
  </si>
  <si>
    <t>8210</t>
  </si>
  <si>
    <t>Payroll Taxes</t>
  </si>
  <si>
    <t>8220</t>
  </si>
  <si>
    <t>8290</t>
  </si>
  <si>
    <t>Misc Taxes Other</t>
  </si>
  <si>
    <t>Total Tax Other than Income</t>
  </si>
  <si>
    <t>Op Inc Tax</t>
  </si>
  <si>
    <t>8310</t>
  </si>
  <si>
    <t>State Income Tax</t>
  </si>
  <si>
    <t>8320</t>
  </si>
  <si>
    <t>Federal Income Tax</t>
  </si>
  <si>
    <t>DIT Debit</t>
  </si>
  <si>
    <t>8600</t>
  </si>
  <si>
    <t>DIT Credit</t>
  </si>
  <si>
    <t>Total Op Inc Tax</t>
  </si>
  <si>
    <t>Interest Expense</t>
  </si>
  <si>
    <t>8710</t>
  </si>
  <si>
    <t>8720</t>
  </si>
  <si>
    <t>Interest on Short-term debt</t>
  </si>
  <si>
    <t>Total Interest Expense</t>
  </si>
  <si>
    <t>Non-Op Income</t>
  </si>
  <si>
    <t>9190</t>
  </si>
  <si>
    <t>Other Income</t>
  </si>
  <si>
    <t>Total Non-Op Income</t>
  </si>
  <si>
    <t>Non-Op Expense</t>
  </si>
  <si>
    <t>9292</t>
  </si>
  <si>
    <t>Pension</t>
  </si>
  <si>
    <t>Total Non-Op Expense</t>
  </si>
  <si>
    <t>Non-Op Tax &amp; ITC</t>
  </si>
  <si>
    <t>9320</t>
  </si>
  <si>
    <t>NonOp IT Federal</t>
  </si>
  <si>
    <t>9600</t>
  </si>
  <si>
    <t>NonOp DIT Credit</t>
  </si>
  <si>
    <t>Total Non-Op Tax &amp; ITC</t>
  </si>
  <si>
    <t>9999</t>
  </si>
  <si>
    <t>Income Summary-Net Income</t>
  </si>
  <si>
    <t>=</t>
  </si>
  <si>
    <t>CPK-ST_ALL</t>
  </si>
  <si>
    <t>YTD Sum Trial ALL</t>
  </si>
  <si>
    <t>04/11/18</t>
  </si>
  <si>
    <t>11:53 AM</t>
  </si>
  <si>
    <t>Account Code</t>
  </si>
  <si>
    <t>Organization</t>
  </si>
  <si>
    <t>Period End Date</t>
  </si>
  <si>
    <t>Period Activity</t>
  </si>
  <si>
    <t>CF00-00000-2520-2832</t>
  </si>
  <si>
    <t>CF00-00000-25BD-2831</t>
  </si>
  <si>
    <t>CF00-00000-25CN-2831</t>
  </si>
  <si>
    <t>CF00-00000-25DP-2822</t>
  </si>
  <si>
    <t>CF00-00000-25DP-2829</t>
  </si>
  <si>
    <t>CF00-00000-25DR-2831</t>
  </si>
  <si>
    <t>CF00-00000-25EN-2832</t>
  </si>
  <si>
    <t>CF00-00000-25FR-2831</t>
  </si>
  <si>
    <t>CF00-00000-25IA-2832</t>
  </si>
  <si>
    <t>CF00-00000-25IT-2550</t>
  </si>
  <si>
    <t>CF00-00000-25MK-2832</t>
  </si>
  <si>
    <t>CF00-00000-25OH-2832</t>
  </si>
  <si>
    <t>CF00-00000-25PG-2831</t>
  </si>
  <si>
    <t>CF00-00000-25PN-2832</t>
  </si>
  <si>
    <t>CF00-00000-25PR-2832</t>
  </si>
  <si>
    <t>CF00-00000-25RC-2832</t>
  </si>
  <si>
    <t>CF00-00000-25SI-2831</t>
  </si>
  <si>
    <t>CF00-00000-25SI-2832</t>
  </si>
  <si>
    <t>CF00-00000-25TC-2832</t>
  </si>
  <si>
    <t>CF00-00000-25UR-2831</t>
  </si>
  <si>
    <t>CF00-00000-25ID-2831</t>
  </si>
  <si>
    <t>CF00-00000-25AF-2829</t>
  </si>
  <si>
    <t>CF00-00000-25SD-2832</t>
  </si>
  <si>
    <t>FC00-00000-2500-2822</t>
  </si>
  <si>
    <t>FC00-00000-25DP-2822</t>
  </si>
  <si>
    <t>FE00-00000-25DP-2822</t>
  </si>
  <si>
    <t>FF00-00000-25DP-2822</t>
  </si>
  <si>
    <t>FN00-00000-25DP-2822</t>
  </si>
  <si>
    <t>FF41-00000-25BD-2831</t>
  </si>
  <si>
    <t>FF41</t>
  </si>
  <si>
    <t>FF43-00000-25BD-2831</t>
  </si>
  <si>
    <t>FF43</t>
  </si>
  <si>
    <t>FF45-00000-25BD-2831</t>
  </si>
  <si>
    <t>FF45</t>
  </si>
  <si>
    <t>FF41-00000-25VA-2831</t>
  </si>
  <si>
    <t>FF43-00000-25VA-2831</t>
  </si>
  <si>
    <t>FF45-00000-25VA-2831</t>
  </si>
  <si>
    <t>FF41-00000-25PN-2832</t>
  </si>
  <si>
    <t>FF43-00000-25PN-2832</t>
  </si>
  <si>
    <t>FF45-00000-25PN-2832</t>
  </si>
  <si>
    <t>FE44-00000-25IT-2550</t>
  </si>
  <si>
    <t>FE44</t>
  </si>
  <si>
    <t>FE45-00000-25IT-2550</t>
  </si>
  <si>
    <t>FE45</t>
  </si>
  <si>
    <t>FE44-00000-25BD-2831</t>
  </si>
  <si>
    <t>FE45-00000-25BD-2831</t>
  </si>
  <si>
    <t>FE44-00000-25CN-2831</t>
  </si>
  <si>
    <t>FE45-00000-25CN-2831</t>
  </si>
  <si>
    <t>FE44-00000-25VA-2831</t>
  </si>
  <si>
    <t>FE45-00000-25VA-2831</t>
  </si>
  <si>
    <t>FE44-00000-25PN-2832</t>
  </si>
  <si>
    <t>FE45-00000-25PN-2832</t>
  </si>
  <si>
    <t>FE44-00000-25RC-2832</t>
  </si>
  <si>
    <t>FE45-00000-25RC-2832</t>
  </si>
  <si>
    <t>FN41-00000-25IT-2550</t>
  </si>
  <si>
    <t>FN41</t>
  </si>
  <si>
    <t>FN43-00000-25IT-2550</t>
  </si>
  <si>
    <t>FN43</t>
  </si>
  <si>
    <t>FN41-00000-25BD-2831</t>
  </si>
  <si>
    <t>FN43-00000-25BD-2831</t>
  </si>
  <si>
    <t>FN41-00000-25CN-2831</t>
  </si>
  <si>
    <t>FN43-00000-25CN-2831</t>
  </si>
  <si>
    <t>FN41-00000-25VA-2831</t>
  </si>
  <si>
    <t>FN43-00000-25VA-2831</t>
  </si>
  <si>
    <t>FN41-00000-25PN-2832</t>
  </si>
  <si>
    <t>FN43-00000-25PN-2832</t>
  </si>
  <si>
    <t>FN41-00000-25RC-2832</t>
  </si>
  <si>
    <t>FE44-00000-25PG-2831</t>
  </si>
  <si>
    <t>FE45-00000-25PG-2831</t>
  </si>
  <si>
    <t>FE44-00000-25SI-2832</t>
  </si>
  <si>
    <t>FE45-00000-25SI-2832</t>
  </si>
  <si>
    <t>FE44-00000-25UR-2831</t>
  </si>
  <si>
    <t>FE45-00000-25UR-2831</t>
  </si>
  <si>
    <t>FF41-00000-2500-2832</t>
  </si>
  <si>
    <t>FF43-00000-2500-2832</t>
  </si>
  <si>
    <t>FF45-00000-2500-2832</t>
  </si>
  <si>
    <t>FF41-00000-25DP-2822</t>
  </si>
  <si>
    <t>FF43-00000-25DP-2822</t>
  </si>
  <si>
    <t>FF45-00000-25DP-2822</t>
  </si>
  <si>
    <t>FE44-00000-2500-2832</t>
  </si>
  <si>
    <t>FE45-00000-2500-2832</t>
  </si>
  <si>
    <t>FE44-00000-25DP-2822</t>
  </si>
  <si>
    <t>FE45-00000-25DP-2822</t>
  </si>
  <si>
    <t>FN41-00000-25UR-2831</t>
  </si>
  <si>
    <t>FN43-00000-25UR-2831</t>
  </si>
  <si>
    <t>FN41-00000-25SI-2832</t>
  </si>
  <si>
    <t>FN43-00000-25SI-2832</t>
  </si>
  <si>
    <t>FN41-00000-25EN-2832</t>
  </si>
  <si>
    <t>FN43-00000-25EN-2832</t>
  </si>
  <si>
    <t>FN41-00000-2500-2832</t>
  </si>
  <si>
    <t>FN43-00000-2500-2832</t>
  </si>
  <si>
    <t>FN41-00000-25DP-2822</t>
  </si>
  <si>
    <t>FN43-00000-25DP-2822</t>
  </si>
  <si>
    <t>FF41-00000-25AM-2832</t>
  </si>
  <si>
    <t>FF43-00000-25AM-2832</t>
  </si>
  <si>
    <t>FF45-00000-25AM-2832</t>
  </si>
  <si>
    <t>FE44-00000-25AA-2832</t>
  </si>
  <si>
    <t>FE45-00000-25AA-2832</t>
  </si>
  <si>
    <t>FN41-00000-25AA-2832</t>
  </si>
  <si>
    <t>FN43-00000-25AA-2832</t>
  </si>
  <si>
    <t>FF41-00000-25AA-2832</t>
  </si>
  <si>
    <t>FF43-00000-25AA-2832</t>
  </si>
  <si>
    <t>FF45-00000-25AA-2832</t>
  </si>
  <si>
    <t>FN41-00000-2500-2822</t>
  </si>
  <si>
    <t>FN43-00000-2500-2822</t>
  </si>
  <si>
    <t>FE44-00000-2500-2822</t>
  </si>
  <si>
    <t>FE45-00000-2500-2822</t>
  </si>
  <si>
    <t>FC00-00000-25AM-2832</t>
  </si>
  <si>
    <t>FE00-00000-25IT-2550</t>
  </si>
  <si>
    <t>FN00-00000-25IT-2550</t>
  </si>
  <si>
    <t>FM00-00000-25DP-2822</t>
  </si>
  <si>
    <t>FE00-00000-25PG-2831</t>
  </si>
  <si>
    <t>FN00-00000-25AM-2832</t>
  </si>
  <si>
    <t>FN00-00000-25OH-2832</t>
  </si>
  <si>
    <t>FN00-00000-25PG-2831</t>
  </si>
  <si>
    <t>FN00-00000-25RC-2832</t>
  </si>
  <si>
    <t>FN00-00000-25PN-2832</t>
  </si>
  <si>
    <t>FN00-00000-25VA-2832</t>
  </si>
  <si>
    <t>FN00-00000-2500-2832</t>
  </si>
  <si>
    <t>FE00-00000-25AM-2832</t>
  </si>
  <si>
    <t>FE00-00000-25OH-2832</t>
  </si>
  <si>
    <t>FE00-00000-25RC-2832</t>
  </si>
  <si>
    <t>FE00-00000-2500-2832</t>
  </si>
  <si>
    <t>FE00-00000-25SV-2832</t>
  </si>
  <si>
    <t>FE00-00000-25PN-2832</t>
  </si>
  <si>
    <t>FE00-00000-25VA-2831</t>
  </si>
  <si>
    <t>FF00-00000-25AM-2832</t>
  </si>
  <si>
    <t>FF00-00000-25OH-2832</t>
  </si>
  <si>
    <t>FF00-00000-25PN-2832</t>
  </si>
  <si>
    <t>FF00-00000-25VA-2832</t>
  </si>
  <si>
    <t>FE00-00000-25SV-2831</t>
  </si>
  <si>
    <t>FE00-00000-25EN-2832</t>
  </si>
  <si>
    <t>FN00-00000-25EN-2832</t>
  </si>
  <si>
    <t>FN00-00000-25SI-2831</t>
  </si>
  <si>
    <t>FN00-00000-25VA-2831</t>
  </si>
  <si>
    <t>FF00-00000-25VA-2831</t>
  </si>
  <si>
    <t>FN00-00000-25SV-2831</t>
  </si>
  <si>
    <t>FF00-00000-25SV-2831</t>
  </si>
  <si>
    <t>FF00-00000-2500-2832</t>
  </si>
  <si>
    <t>FF00-00000-25SD-2832</t>
  </si>
  <si>
    <t>FE00-00000-25SD-2832</t>
  </si>
  <si>
    <t>FN00-00000-25SD-2832</t>
  </si>
  <si>
    <t>FN43-00000-25SI-2831</t>
  </si>
  <si>
    <t>FN43-00000-25SV-2831</t>
  </si>
  <si>
    <t>FN41-00000-25PR-2832</t>
  </si>
  <si>
    <t>FN41-00000-25RD-2832</t>
  </si>
  <si>
    <t>FN41-00000-25SI-2831</t>
  </si>
  <si>
    <t>FN41-00000-25SV-2831</t>
  </si>
  <si>
    <t>FN41-00000-25WR-2832</t>
  </si>
  <si>
    <t>FN43-00000-25AM-2832</t>
  </si>
  <si>
    <t>FN43-00000-25PR-2832</t>
  </si>
  <si>
    <t>FN43-00000-25RD-2832</t>
  </si>
  <si>
    <t>FN43-00000-25DP-2829</t>
  </si>
  <si>
    <t>FF41-00000-25PR-2832</t>
  </si>
  <si>
    <t>FF43-00000-25PR-2832</t>
  </si>
  <si>
    <t>FF45-00000-25PR-2832</t>
  </si>
  <si>
    <t>FN41-00000-25AM-2832</t>
  </si>
  <si>
    <t>FN41-00000-25DP-2829</t>
  </si>
  <si>
    <t>FE45-00000-25RG-2832</t>
  </si>
  <si>
    <t>FE45-00000-25WR-2832</t>
  </si>
  <si>
    <t>FE45-00000-25SI-2831</t>
  </si>
  <si>
    <t>FE45-00000-25SV-2831</t>
  </si>
  <si>
    <t>FE44-00000-25SV-2831</t>
  </si>
  <si>
    <t>FE44-00000-25SI-2831</t>
  </si>
  <si>
    <t>FE44-00000-25WR-2832</t>
  </si>
  <si>
    <t>FE44-00000-25RG-2832</t>
  </si>
  <si>
    <t>FE44-00000-25RD-2832</t>
  </si>
  <si>
    <t>FE44-00000-25PR-2832</t>
  </si>
  <si>
    <t>FE44-00000-25DP-2829</t>
  </si>
  <si>
    <t>FE45-00000-25DP-2829</t>
  </si>
  <si>
    <t>FE45-00000-25PR-2832</t>
  </si>
  <si>
    <t>FE45-00000-25RD-2832</t>
  </si>
  <si>
    <t>FC00-00000-252L-2832</t>
  </si>
  <si>
    <t>CF00-00000-25DR-2832</t>
  </si>
  <si>
    <t>FC00-00000-25SL-2832</t>
  </si>
  <si>
    <t>CF00-00000-25MR-2831</t>
  </si>
  <si>
    <t>FC00-AA800-25PN-2832</t>
  </si>
  <si>
    <t>FC00-AA800-25PR-2832</t>
  </si>
  <si>
    <t>FM00-00000-25BD-2831</t>
  </si>
  <si>
    <t>FC00-00000-25BD-2831</t>
  </si>
  <si>
    <t>FE00-00000-25BD-2831</t>
  </si>
  <si>
    <t>FN00-00000-25BD-2831</t>
  </si>
  <si>
    <t>FF00-00000-25BD-2831</t>
  </si>
  <si>
    <t>FI00-00000-25DP-2822</t>
  </si>
  <si>
    <t>FI00-00000-25CN-2831</t>
  </si>
  <si>
    <t>FC00-00000-25RC-2832</t>
  </si>
  <si>
    <t>FE00-00000-25RG-2832</t>
  </si>
  <si>
    <t>FE00-00000-25WR-2832</t>
  </si>
  <si>
    <t>FN00-00000-25WR-2832</t>
  </si>
  <si>
    <t>FC00-00000-25WR-2832</t>
  </si>
  <si>
    <t>FC00-00000-25PG-2831</t>
  </si>
  <si>
    <t>FN00-00000-25CN-2831</t>
  </si>
  <si>
    <t>FE00-00000-25CN-2831</t>
  </si>
  <si>
    <t>FF00-00000-25MR-2831</t>
  </si>
  <si>
    <t>FC00-00000-25ID-2831</t>
  </si>
  <si>
    <t>FC00-00000-25SV-2831</t>
  </si>
  <si>
    <t>FC00-00000-25EN-2832</t>
  </si>
  <si>
    <t>FC00-00000-25RD-2832</t>
  </si>
  <si>
    <t>FC00-00000-25PN-2832</t>
  </si>
  <si>
    <t>FC00-00000-25PR-2832</t>
  </si>
  <si>
    <t>FC00-00000-25SI-2831</t>
  </si>
  <si>
    <t>FC00-00000-25VA-2831</t>
  </si>
  <si>
    <t>FN00-00000-25ID-2831</t>
  </si>
  <si>
    <t>FE00-00000-25ID-2831</t>
  </si>
  <si>
    <t>FF00-00000-25ID-2831</t>
  </si>
  <si>
    <t>FN00-00000-25RG-2832</t>
  </si>
  <si>
    <t>FN00-00000-25DP-2832</t>
  </si>
  <si>
    <t>CF00-00000-252L-2832</t>
  </si>
  <si>
    <t>FE00-00000-252L-2832</t>
  </si>
  <si>
    <t>FF00-00000-252L-2832</t>
  </si>
  <si>
    <t>FI00-00000-252L-2832</t>
  </si>
  <si>
    <t>FM00-00000-252L-2832</t>
  </si>
  <si>
    <t>FN00-00000-252L-2832</t>
  </si>
  <si>
    <t>FG00-00000-25BD-2831</t>
  </si>
  <si>
    <t>FG00</t>
  </si>
  <si>
    <t>FG00-00000-25DP-2822</t>
  </si>
  <si>
    <t>FG00-00000-25ID-2831</t>
  </si>
  <si>
    <t>FN00-00000-25MR-2831</t>
  </si>
  <si>
    <t>FN00-00000-25MC-2832</t>
  </si>
  <si>
    <t>FN00-00000-25AA-2832</t>
  </si>
  <si>
    <t>FI00-00000-25BD-2831</t>
  </si>
  <si>
    <t>FI00-00000-25ID-2831</t>
  </si>
  <si>
    <t>FS00-00000-25DP-2822</t>
  </si>
  <si>
    <t>FS00</t>
  </si>
  <si>
    <t>FE00-AA700-25RG-2832</t>
  </si>
  <si>
    <t>FN00-AA700-25RG-2832</t>
  </si>
  <si>
    <t>FE00-00000-25LT-2832</t>
  </si>
  <si>
    <t>CF00-00000-25BN-2832</t>
  </si>
  <si>
    <t>FC00-00000-25BN-2832</t>
  </si>
  <si>
    <t>FE00-00000-25BN-2831</t>
  </si>
  <si>
    <t>FF00-00000-25BN-2831</t>
  </si>
  <si>
    <t>FN00-00000-25BN-2831</t>
  </si>
  <si>
    <t>FN00-00000-25PC-2822</t>
  </si>
  <si>
    <t>CF00-00000-25GP-2821</t>
  </si>
  <si>
    <t>CF00-00000-25AM-2832</t>
  </si>
  <si>
    <t>FI00-00000-25SD-2832</t>
  </si>
  <si>
    <t>FI00-00000-25PG-2831</t>
  </si>
  <si>
    <t>FC00-XX900-25PR-2832</t>
  </si>
  <si>
    <t>FC00-XX900-25PN-2832</t>
  </si>
  <si>
    <t>FE00-XX900-25PN-2832</t>
  </si>
  <si>
    <t>FE00-XX900-25PR-2832</t>
  </si>
  <si>
    <t>FF00-XX900-25PR-2832</t>
  </si>
  <si>
    <t>FF00-XX900-25PN-2832</t>
  </si>
  <si>
    <t>FN00-XX900-25PN-2832</t>
  </si>
  <si>
    <t>FN00-XX900-25PR-2832</t>
  </si>
  <si>
    <t>FT00-00000-25SD-2832</t>
  </si>
  <si>
    <t>FM00-00000-25ID-2831</t>
  </si>
  <si>
    <t>CF00-00000-25BN-2831</t>
  </si>
  <si>
    <t>FI00-00000-25BN-2831</t>
  </si>
  <si>
    <t>FN00-00000-25GP-2821</t>
  </si>
  <si>
    <t>FC00-00000-25IT-2550</t>
  </si>
  <si>
    <t>FF00-00000-25IT-2550</t>
  </si>
  <si>
    <t>FI00-00000-25IT-2550</t>
  </si>
  <si>
    <t>FM00-00000-25IT-2550</t>
  </si>
  <si>
    <t>FT00-00000-25IT-2550</t>
  </si>
  <si>
    <t>CF00-00000-25RG-2832</t>
  </si>
  <si>
    <t>FF00-00000-25MR-2832</t>
  </si>
  <si>
    <t>FF00-00000-25MR-2382</t>
  </si>
  <si>
    <t>FE00-00000-25DP-2829</t>
  </si>
  <si>
    <t>FE00-00000-25SI-2831</t>
  </si>
  <si>
    <t>FM00-00000-25BN-2831</t>
  </si>
  <si>
    <t>CF00-00000-25SR-2832</t>
  </si>
  <si>
    <t>FF00-00000-25PR-2832</t>
  </si>
  <si>
    <t>FC00-00000-25BN-2831</t>
  </si>
  <si>
    <t>CF00-00000-25RE-2822</t>
  </si>
  <si>
    <t>FC00-00000-25RE-2822</t>
  </si>
  <si>
    <t>FE00-00000-25RE-2822</t>
  </si>
  <si>
    <t>FF00-00000-25RE-2822</t>
  </si>
  <si>
    <t>FI00-00000-25RE-2822</t>
  </si>
  <si>
    <t>FM00-00000-25RE-2822</t>
  </si>
  <si>
    <t>FN00-00000-25RE-2822</t>
  </si>
  <si>
    <t>CF00-00000-25SL-2832</t>
  </si>
  <si>
    <t>FI00-00000-25SL-2832</t>
  </si>
  <si>
    <t>FE00-00000-25SL-2832</t>
  </si>
  <si>
    <t>FM00-00000-25SL-2832</t>
  </si>
  <si>
    <t>FN00-00000-25SL-2832</t>
  </si>
  <si>
    <t>CF00-00000-2500-2822</t>
  </si>
  <si>
    <t>FE00-00000-2500-2822</t>
  </si>
  <si>
    <t>FF00-00000-2500-2822</t>
  </si>
  <si>
    <t>FI00-00000-2500-2822</t>
  </si>
  <si>
    <t>FM00-00000-2500-2822</t>
  </si>
  <si>
    <t>FN00-00000-2500-2822</t>
  </si>
  <si>
    <t>CF00-00000-25TX-2822</t>
  </si>
  <si>
    <t>FN00-00000-25TX-2822</t>
  </si>
  <si>
    <t>FI00-00000-25TX-2822</t>
  </si>
  <si>
    <t>FE00-00000-25TX-2822</t>
  </si>
  <si>
    <t>FC00-00000-25TX-2822</t>
  </si>
  <si>
    <t>CF00-AA700-25BN-2832</t>
  </si>
  <si>
    <t>FE00-AA700-25BN-2832</t>
  </si>
  <si>
    <t>FF00-AA700-25BN-2832</t>
  </si>
  <si>
    <t>FI00-AA700-25BN-2832</t>
  </si>
  <si>
    <t>FM00-AA700-25BN-2832</t>
  </si>
  <si>
    <t>FN00-AA700-25BN-2832</t>
  </si>
  <si>
    <t>CF00-AA700-25BN-2831</t>
  </si>
  <si>
    <t>FE00-AA700-25BN-2831</t>
  </si>
  <si>
    <t>FF00-AA700-25BN-2831</t>
  </si>
  <si>
    <t>FI00-AA700-25BN-2831</t>
  </si>
  <si>
    <t>FM00-AA700-25BN-2831</t>
  </si>
  <si>
    <t>FN00-AA700-25BN-2831</t>
  </si>
  <si>
    <t>CF00-AA700-25RT-2832</t>
  </si>
  <si>
    <t>FE00-AA700-25RT-2832</t>
  </si>
  <si>
    <t>FF00-AA700-25RT-2832</t>
  </si>
  <si>
    <t>FI00-AA700-25RT-2832</t>
  </si>
  <si>
    <t>FM00-AA700-25RT-2832</t>
  </si>
  <si>
    <t>FN00-AA700-25RT-2832</t>
  </si>
  <si>
    <t>FE00-AA700-25SR-2832</t>
  </si>
  <si>
    <t>FF00-AA700-25SR-2832</t>
  </si>
  <si>
    <t>FI00-AA700-25SR-2832</t>
  </si>
  <si>
    <t>FM00-AA700-25SR-2832</t>
  </si>
  <si>
    <t>FN00-AA700-25SR-2832</t>
  </si>
  <si>
    <t>CF00-AA700-25SR-2832</t>
  </si>
  <si>
    <t>CF00-00000-25TX-2832</t>
  </si>
  <si>
    <t>FE00-00000-25TX-2832</t>
  </si>
  <si>
    <t>FI00-00000-25TX-2832</t>
  </si>
  <si>
    <t>FN00-00000-25TX-2832</t>
  </si>
  <si>
    <t>UNPP</t>
  </si>
  <si>
    <t>P</t>
  </si>
  <si>
    <t>Q1 Entries</t>
  </si>
  <si>
    <t>FERC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</si>
</sst>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/dd/yyyy"/>
    <numFmt numFmtId="165" formatCode="#,##0.00;[Red]\-#,##0.00"/>
    <numFmt numFmtId="166" formatCode="_(* #,##0_);_(* \(#,##0\);_(* &quot;-&quot;??_);_(@_)"/>
    <numFmt numFmtId="167" formatCode="m/d/yy;@"/>
    <numFmt numFmtId="168" formatCode="#,###,##0.00;\(#,###,##0.00\)"/>
    <numFmt numFmtId="169" formatCode="&quot;$&quot;#,###,##0.00;\(&quot;$&quot;#,###,##0.0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2"/>
      <name val="Arial"/>
      <family val="2"/>
    </font>
    <font>
      <i/>
      <sz val="10"/>
      <color indexed="12"/>
      <name val="Comic Sans MS"/>
      <family val="4"/>
    </font>
    <font>
      <sz val="10"/>
      <color indexed="12"/>
      <name val="Arial Black"/>
      <family val="2"/>
    </font>
    <font>
      <sz val="10"/>
      <color rgb="FF0000FF"/>
      <name val="Arial Black"/>
      <family val="2"/>
    </font>
    <font>
      <b/>
      <u/>
      <sz val="10"/>
      <name val="Arial Narrow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b/>
      <sz val="10"/>
      <color indexed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ck">
        <color indexed="64"/>
      </bottom>
      <diagonal/>
    </border>
  </borders>
  <cellStyleXfs count="21">
    <xf numFmtId="0" fontId="0" fillId="0" borderId="0"/>
    <xf numFmtId="0" fontId="2" fillId="0" borderId="0"/>
    <xf numFmtId="37" fontId="2" fillId="0" borderId="1" applyFont="0" applyFill="0" applyAlignment="0" applyProtection="0"/>
    <xf numFmtId="0" fontId="3" fillId="0" borderId="0" applyNumberFormat="0" applyFill="0" applyBorder="0" applyAlignment="0" applyProtection="0"/>
    <xf numFmtId="37" fontId="2" fillId="0" borderId="0" applyFont="0" applyFill="0" applyBorder="0" applyAlignment="0" applyProtection="0"/>
    <xf numFmtId="0" fontId="3" fillId="0" borderId="2" applyNumberFormat="0" applyFill="0" applyProtection="0">
      <alignment horizontal="center" wrapText="1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 applyNumberFormat="0" applyFont="0" applyFill="0" applyBorder="0" applyProtection="0">
      <alignment horizontal="left" indent="1"/>
    </xf>
    <xf numFmtId="37" fontId="2" fillId="0" borderId="2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Protection="0">
      <alignment horizontal="center" wrapText="1"/>
    </xf>
    <xf numFmtId="0" fontId="22" fillId="0" borderId="0"/>
    <xf numFmtId="168" fontId="22" fillId="0" borderId="0"/>
  </cellStyleXfs>
  <cellXfs count="218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pivotButton="1"/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3"/>
    <xf numFmtId="0" fontId="3" fillId="0" borderId="2" xfId="5">
      <alignment horizontal="center" wrapText="1"/>
    </xf>
    <xf numFmtId="0" fontId="2" fillId="0" borderId="0" xfId="1" applyFont="1"/>
    <xf numFmtId="39" fontId="1" fillId="2" borderId="3" xfId="0" applyNumberFormat="1" applyFont="1" applyFill="1" applyBorder="1"/>
    <xf numFmtId="10" fontId="3" fillId="0" borderId="0" xfId="1" applyNumberFormat="1" applyFont="1" applyAlignment="1">
      <alignment horizontal="center"/>
    </xf>
    <xf numFmtId="0" fontId="2" fillId="0" borderId="0" xfId="1" applyFont="1"/>
    <xf numFmtId="10" fontId="2" fillId="0" borderId="0" xfId="1" applyNumberFormat="1" applyFont="1"/>
    <xf numFmtId="0" fontId="3" fillId="0" borderId="2" xfId="5" applyFont="1">
      <alignment horizontal="center" wrapText="1"/>
    </xf>
    <xf numFmtId="37" fontId="2" fillId="0" borderId="0" xfId="4" applyFont="1"/>
    <xf numFmtId="0" fontId="3" fillId="0" borderId="0" xfId="3" applyFont="1"/>
    <xf numFmtId="37" fontId="2" fillId="0" borderId="1" xfId="2" applyFont="1"/>
    <xf numFmtId="0" fontId="7" fillId="0" borderId="0" xfId="0" applyFont="1"/>
    <xf numFmtId="0" fontId="2" fillId="0" borderId="0" xfId="6" applyFont="1" applyAlignment="1">
      <alignment horizontal="left" wrapText="1"/>
    </xf>
    <xf numFmtId="0" fontId="7" fillId="0" borderId="0" xfId="0" applyFont="1" applyFill="1"/>
    <xf numFmtId="0" fontId="7" fillId="0" borderId="2" xfId="0" applyFont="1" applyBorder="1"/>
    <xf numFmtId="37" fontId="7" fillId="0" borderId="0" xfId="0" applyNumberFormat="1" applyFont="1"/>
    <xf numFmtId="166" fontId="7" fillId="0" borderId="0" xfId="8" applyNumberFormat="1" applyFont="1"/>
    <xf numFmtId="166" fontId="7" fillId="0" borderId="0" xfId="0" applyNumberFormat="1" applyFont="1"/>
    <xf numFmtId="166" fontId="2" fillId="0" borderId="0" xfId="8" applyNumberFormat="1" applyFont="1"/>
    <xf numFmtId="37" fontId="2" fillId="0" borderId="0" xfId="4" applyFont="1" applyFill="1"/>
    <xf numFmtId="37" fontId="7" fillId="0" borderId="4" xfId="0" applyNumberFormat="1" applyFont="1" applyBorder="1"/>
    <xf numFmtId="37" fontId="0" fillId="0" borderId="0" xfId="4" applyFont="1"/>
    <xf numFmtId="37" fontId="8" fillId="0" borderId="0" xfId="9" applyNumberFormat="1"/>
    <xf numFmtId="37" fontId="0" fillId="0" borderId="1" xfId="2" applyFont="1"/>
    <xf numFmtId="0" fontId="3" fillId="0" borderId="0" xfId="5" applyFont="1" applyBorder="1">
      <alignment horizontal="center" wrapText="1"/>
    </xf>
    <xf numFmtId="37" fontId="2" fillId="0" borderId="0" xfId="1" applyNumberFormat="1" applyFont="1"/>
    <xf numFmtId="0" fontId="2" fillId="0" borderId="0" xfId="1" applyFont="1" applyAlignment="1"/>
    <xf numFmtId="0" fontId="9" fillId="0" borderId="0" xfId="7" applyFont="1" applyAlignment="1"/>
    <xf numFmtId="0" fontId="10" fillId="0" borderId="0" xfId="1" applyFont="1" applyAlignment="1">
      <alignment horizontal="center"/>
    </xf>
    <xf numFmtId="14" fontId="11" fillId="0" borderId="0" xfId="0" applyNumberFormat="1" applyFont="1"/>
    <xf numFmtId="0" fontId="10" fillId="0" borderId="0" xfId="0" applyFont="1"/>
    <xf numFmtId="43" fontId="7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/>
    <xf numFmtId="37" fontId="2" fillId="0" borderId="2" xfId="4" applyFont="1" applyBorder="1"/>
    <xf numFmtId="37" fontId="2" fillId="0" borderId="1" xfId="4" applyFont="1" applyBorder="1"/>
    <xf numFmtId="0" fontId="1" fillId="0" borderId="0" xfId="0" applyFont="1" applyBorder="1"/>
    <xf numFmtId="0" fontId="11" fillId="0" borderId="0" xfId="0" applyFont="1" applyFill="1" applyBorder="1"/>
    <xf numFmtId="37" fontId="10" fillId="0" borderId="0" xfId="0" applyNumberFormat="1" applyFont="1" applyAlignment="1">
      <alignment horizontal="center"/>
    </xf>
    <xf numFmtId="37" fontId="2" fillId="0" borderId="0" xfId="4" applyFont="1" applyBorder="1"/>
    <xf numFmtId="0" fontId="7" fillId="8" borderId="0" xfId="0" applyFont="1" applyFill="1"/>
    <xf numFmtId="0" fontId="0" fillId="8" borderId="0" xfId="0" applyFill="1" applyBorder="1"/>
    <xf numFmtId="37" fontId="2" fillId="8" borderId="0" xfId="4" applyFont="1" applyFill="1" applyBorder="1"/>
    <xf numFmtId="0" fontId="10" fillId="8" borderId="0" xfId="0" applyFont="1" applyFill="1" applyAlignment="1">
      <alignment horizontal="center"/>
    </xf>
    <xf numFmtId="0" fontId="8" fillId="0" borderId="0" xfId="9"/>
    <xf numFmtId="0" fontId="1" fillId="2" borderId="3" xfId="0" applyFont="1" applyFill="1" applyBorder="1" applyAlignment="1">
      <alignment horizontal="left"/>
    </xf>
    <xf numFmtId="37" fontId="0" fillId="4" borderId="1" xfId="2" applyFont="1" applyFill="1"/>
    <xf numFmtId="43" fontId="7" fillId="0" borderId="0" xfId="8" applyFont="1"/>
    <xf numFmtId="0" fontId="2" fillId="0" borderId="0" xfId="1" applyFont="1"/>
    <xf numFmtId="0" fontId="0" fillId="0" borderId="0" xfId="0" applyAlignment="1">
      <alignment horizontal="left" indent="1"/>
    </xf>
    <xf numFmtId="0" fontId="12" fillId="0" borderId="0" xfId="0" applyFont="1"/>
    <xf numFmtId="166" fontId="0" fillId="0" borderId="0" xfId="8" applyNumberFormat="1" applyFont="1"/>
    <xf numFmtId="166" fontId="0" fillId="0" borderId="0" xfId="0" applyNumberFormat="1"/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right" indent="1"/>
    </xf>
    <xf numFmtId="0" fontId="0" fillId="0" borderId="2" xfId="0" applyBorder="1"/>
    <xf numFmtId="166" fontId="0" fillId="0" borderId="2" xfId="0" applyNumberFormat="1" applyBorder="1"/>
    <xf numFmtId="166" fontId="1" fillId="0" borderId="2" xfId="8" applyNumberFormat="1" applyFont="1" applyBorder="1"/>
    <xf numFmtId="166" fontId="1" fillId="0" borderId="5" xfId="8" applyNumberFormat="1" applyFont="1" applyBorder="1"/>
    <xf numFmtId="166" fontId="0" fillId="0" borderId="2" xfId="8" applyNumberFormat="1" applyFont="1" applyBorder="1"/>
    <xf numFmtId="166" fontId="0" fillId="0" borderId="4" xfId="8" applyNumberFormat="1" applyFont="1" applyBorder="1"/>
    <xf numFmtId="37" fontId="0" fillId="0" borderId="0" xfId="0" applyNumberFormat="1"/>
    <xf numFmtId="9" fontId="3" fillId="0" borderId="2" xfId="11" applyFont="1" applyBorder="1" applyAlignment="1">
      <alignment horizontal="center"/>
    </xf>
    <xf numFmtId="166" fontId="1" fillId="0" borderId="0" xfId="8" applyNumberFormat="1" applyFont="1"/>
    <xf numFmtId="166" fontId="1" fillId="0" borderId="0" xfId="8" applyNumberFormat="1" applyFont="1" applyAlignment="1">
      <alignment horizontal="right"/>
    </xf>
    <xf numFmtId="0" fontId="2" fillId="0" borderId="0" xfId="1" applyFont="1"/>
    <xf numFmtId="0" fontId="8" fillId="0" borderId="0" xfId="9" applyFill="1" applyBorder="1" applyAlignment="1"/>
    <xf numFmtId="0" fontId="0" fillId="0" borderId="0" xfId="0"/>
    <xf numFmtId="0" fontId="0" fillId="4" borderId="0" xfId="0" applyFill="1"/>
    <xf numFmtId="0" fontId="0" fillId="6" borderId="0" xfId="0" applyFill="1"/>
    <xf numFmtId="0" fontId="0" fillId="5" borderId="0" xfId="0" applyFill="1"/>
    <xf numFmtId="37" fontId="2" fillId="0" borderId="0" xfId="4"/>
    <xf numFmtId="0" fontId="0" fillId="3" borderId="0" xfId="0" applyFill="1"/>
    <xf numFmtId="14" fontId="3" fillId="0" borderId="2" xfId="5" applyNumberFormat="1" applyFont="1">
      <alignment horizontal="center" wrapText="1"/>
    </xf>
    <xf numFmtId="0" fontId="2" fillId="0" borderId="0" xfId="1" applyFont="1"/>
    <xf numFmtId="0" fontId="0" fillId="0" borderId="0" xfId="0"/>
    <xf numFmtId="167" fontId="0" fillId="0" borderId="0" xfId="0" applyNumberFormat="1"/>
    <xf numFmtId="167" fontId="11" fillId="0" borderId="0" xfId="0" applyNumberFormat="1" applyFont="1"/>
    <xf numFmtId="37" fontId="0" fillId="0" borderId="0" xfId="2" applyFont="1" applyBorder="1"/>
    <xf numFmtId="0" fontId="0" fillId="0" borderId="0" xfId="0" applyFill="1" applyBorder="1"/>
    <xf numFmtId="37" fontId="0" fillId="0" borderId="0" xfId="4" applyFont="1" applyFill="1" applyBorder="1"/>
    <xf numFmtId="0" fontId="3" fillId="0" borderId="0" xfId="3" applyFill="1" applyBorder="1"/>
    <xf numFmtId="37" fontId="0" fillId="0" borderId="0" xfId="2" applyFont="1" applyFill="1" applyBorder="1"/>
    <xf numFmtId="37" fontId="0" fillId="0" borderId="0" xfId="0" applyNumberFormat="1" applyFill="1" applyBorder="1"/>
    <xf numFmtId="37" fontId="8" fillId="0" borderId="0" xfId="9" applyNumberFormat="1" applyBorder="1"/>
    <xf numFmtId="0" fontId="8" fillId="0" borderId="0" xfId="9" applyBorder="1"/>
    <xf numFmtId="37" fontId="8" fillId="4" borderId="0" xfId="9" applyNumberFormat="1" applyFill="1"/>
    <xf numFmtId="0" fontId="2" fillId="0" borderId="0" xfId="12">
      <alignment horizontal="left" indent="1"/>
    </xf>
    <xf numFmtId="37" fontId="2" fillId="0" borderId="0" xfId="13" applyBorder="1"/>
    <xf numFmtId="166" fontId="3" fillId="0" borderId="0" xfId="8" applyNumberFormat="1" applyFont="1" applyBorder="1" applyAlignment="1">
      <alignment horizontal="center" vertical="center" wrapText="1"/>
    </xf>
    <xf numFmtId="166" fontId="3" fillId="0" borderId="2" xfId="8" applyNumberFormat="1" applyFont="1" applyBorder="1" applyAlignment="1">
      <alignment horizontal="center" vertical="center" wrapText="1"/>
    </xf>
    <xf numFmtId="0" fontId="2" fillId="0" borderId="0" xfId="1" applyFont="1"/>
    <xf numFmtId="0" fontId="0" fillId="0" borderId="0" xfId="0"/>
    <xf numFmtId="0" fontId="13" fillId="0" borderId="0" xfId="14" applyFont="1" applyAlignment="1">
      <alignment horizontal="right"/>
    </xf>
    <xf numFmtId="0" fontId="14" fillId="0" borderId="0" xfId="14" applyNumberFormat="1" applyFont="1" applyAlignment="1">
      <alignment horizontal="left"/>
    </xf>
    <xf numFmtId="39" fontId="2" fillId="0" borderId="0" xfId="14" applyNumberFormat="1"/>
    <xf numFmtId="0" fontId="2" fillId="0" borderId="0" xfId="14"/>
    <xf numFmtId="0" fontId="15" fillId="0" borderId="2" xfId="15" applyFont="1" applyBorder="1"/>
    <xf numFmtId="39" fontId="2" fillId="0" borderId="6" xfId="14" applyNumberFormat="1" applyBorder="1"/>
    <xf numFmtId="49" fontId="2" fillId="0" borderId="5" xfId="14" applyNumberFormat="1" applyBorder="1"/>
    <xf numFmtId="49" fontId="2" fillId="0" borderId="7" xfId="14" applyNumberFormat="1" applyBorder="1"/>
    <xf numFmtId="49" fontId="2" fillId="0" borderId="0" xfId="14" applyNumberFormat="1"/>
    <xf numFmtId="0" fontId="15" fillId="0" borderId="5" xfId="14" applyFont="1" applyBorder="1"/>
    <xf numFmtId="39" fontId="2" fillId="0" borderId="8" xfId="14" applyNumberFormat="1" applyBorder="1" applyAlignment="1">
      <alignment horizontal="center"/>
    </xf>
    <xf numFmtId="0" fontId="14" fillId="0" borderId="0" xfId="14" applyFont="1" applyBorder="1"/>
    <xf numFmtId="39" fontId="2" fillId="0" borderId="9" xfId="15" applyNumberFormat="1" applyBorder="1"/>
    <xf numFmtId="37" fontId="2" fillId="0" borderId="5" xfId="15" applyNumberFormat="1" applyBorder="1"/>
    <xf numFmtId="49" fontId="2" fillId="0" borderId="7" xfId="15" applyNumberFormat="1" applyBorder="1"/>
    <xf numFmtId="0" fontId="2" fillId="0" borderId="6" xfId="14" applyBorder="1"/>
    <xf numFmtId="0" fontId="2" fillId="0" borderId="5" xfId="14" applyBorder="1"/>
    <xf numFmtId="0" fontId="2" fillId="0" borderId="7" xfId="14" applyBorder="1"/>
    <xf numFmtId="0" fontId="2" fillId="0" borderId="0" xfId="14" applyBorder="1"/>
    <xf numFmtId="14" fontId="14" fillId="0" borderId="0" xfId="14" applyNumberFormat="1" applyFont="1" applyAlignment="1">
      <alignment horizontal="left"/>
    </xf>
    <xf numFmtId="0" fontId="16" fillId="0" borderId="0" xfId="14" applyFont="1"/>
    <xf numFmtId="39" fontId="17" fillId="0" borderId="10" xfId="14" applyNumberFormat="1" applyFont="1" applyBorder="1"/>
    <xf numFmtId="49" fontId="2" fillId="0" borderId="11" xfId="14" applyNumberFormat="1" applyFont="1" applyBorder="1"/>
    <xf numFmtId="49" fontId="2" fillId="0" borderId="11" xfId="14" applyNumberFormat="1" applyBorder="1"/>
    <xf numFmtId="49" fontId="2" fillId="0" borderId="12" xfId="14" applyNumberFormat="1" applyBorder="1"/>
    <xf numFmtId="0" fontId="18" fillId="0" borderId="0" xfId="14" applyFont="1" applyAlignment="1">
      <alignment horizontal="center" wrapText="1"/>
    </xf>
    <xf numFmtId="39" fontId="18" fillId="0" borderId="0" xfId="14" applyNumberFormat="1" applyFont="1" applyAlignment="1">
      <alignment horizontal="center" wrapText="1"/>
    </xf>
    <xf numFmtId="0" fontId="18" fillId="0" borderId="0" xfId="14" applyFont="1" applyAlignment="1">
      <alignment horizontal="center"/>
    </xf>
    <xf numFmtId="49" fontId="18" fillId="0" borderId="0" xfId="14" applyNumberFormat="1" applyFont="1" applyAlignment="1">
      <alignment horizontal="center" wrapText="1"/>
    </xf>
    <xf numFmtId="0" fontId="2" fillId="0" borderId="13" xfId="1" applyFont="1" applyBorder="1"/>
    <xf numFmtId="39" fontId="2" fillId="0" borderId="13" xfId="1" applyNumberFormat="1" applyBorder="1"/>
    <xf numFmtId="0" fontId="2" fillId="0" borderId="13" xfId="1" applyBorder="1"/>
    <xf numFmtId="0" fontId="2" fillId="0" borderId="0" xfId="1"/>
    <xf numFmtId="39" fontId="19" fillId="0" borderId="0" xfId="1" applyNumberFormat="1" applyFont="1"/>
    <xf numFmtId="49" fontId="19" fillId="0" borderId="0" xfId="1" applyNumberFormat="1" applyFont="1" applyFill="1" applyAlignment="1">
      <alignment horizontal="center"/>
    </xf>
    <xf numFmtId="0" fontId="20" fillId="0" borderId="0" xfId="14" applyFont="1"/>
    <xf numFmtId="39" fontId="2" fillId="0" borderId="0" xfId="1" applyNumberFormat="1"/>
    <xf numFmtId="49" fontId="21" fillId="0" borderId="0" xfId="1" applyNumberFormat="1" applyFont="1" applyFill="1" applyAlignment="1">
      <alignment horizontal="center"/>
    </xf>
    <xf numFmtId="49" fontId="21" fillId="0" borderId="0" xfId="1" applyNumberFormat="1" applyFont="1" applyFill="1" applyAlignment="1"/>
    <xf numFmtId="39" fontId="3" fillId="0" borderId="0" xfId="1" applyNumberFormat="1" applyFont="1"/>
    <xf numFmtId="39" fontId="2" fillId="0" borderId="14" xfId="14" applyNumberFormat="1" applyBorder="1"/>
    <xf numFmtId="37" fontId="2" fillId="0" borderId="6" xfId="14" applyNumberFormat="1" applyBorder="1"/>
    <xf numFmtId="37" fontId="2" fillId="9" borderId="14" xfId="14" applyNumberFormat="1" applyFill="1" applyBorder="1"/>
    <xf numFmtId="0" fontId="19" fillId="0" borderId="0" xfId="15" applyFont="1"/>
    <xf numFmtId="49" fontId="2" fillId="0" borderId="0" xfId="15" applyNumberFormat="1"/>
    <xf numFmtId="0" fontId="2" fillId="0" borderId="0" xfId="15"/>
    <xf numFmtId="39" fontId="19" fillId="0" borderId="0" xfId="15" applyNumberFormat="1" applyFont="1"/>
    <xf numFmtId="0" fontId="2" fillId="0" borderId="0" xfId="15" applyNumberFormat="1" applyFont="1" applyFill="1" applyAlignment="1">
      <alignment horizontal="center"/>
    </xf>
    <xf numFmtId="0" fontId="2" fillId="0" borderId="13" xfId="16" applyFont="1" applyBorder="1"/>
    <xf numFmtId="39" fontId="2" fillId="0" borderId="13" xfId="16" applyNumberFormat="1" applyBorder="1"/>
    <xf numFmtId="0" fontId="2" fillId="0" borderId="13" xfId="16" applyBorder="1"/>
    <xf numFmtId="0" fontId="18" fillId="0" borderId="13" xfId="17" applyFont="1" applyBorder="1" applyAlignment="1">
      <alignment horizontal="center" wrapText="1"/>
    </xf>
    <xf numFmtId="0" fontId="2" fillId="0" borderId="0" xfId="16"/>
    <xf numFmtId="39" fontId="19" fillId="0" borderId="0" xfId="16" applyNumberFormat="1" applyFont="1"/>
    <xf numFmtId="49" fontId="19" fillId="0" borderId="0" xfId="16" applyNumberFormat="1" applyFont="1" applyFill="1" applyAlignment="1">
      <alignment horizontal="center"/>
    </xf>
    <xf numFmtId="0" fontId="2" fillId="0" borderId="0" xfId="16" applyFont="1"/>
    <xf numFmtId="39" fontId="2" fillId="0" borderId="0" xfId="16" applyNumberFormat="1"/>
    <xf numFmtId="0" fontId="18" fillId="0" borderId="0" xfId="17" applyFont="1" applyAlignment="1">
      <alignment horizontal="center" wrapText="1"/>
    </xf>
    <xf numFmtId="0" fontId="0" fillId="0" borderId="0" xfId="17" applyFont="1"/>
    <xf numFmtId="0" fontId="2" fillId="0" borderId="15" xfId="16" applyFont="1" applyBorder="1"/>
    <xf numFmtId="39" fontId="2" fillId="0" borderId="15" xfId="16" applyNumberFormat="1" applyBorder="1"/>
    <xf numFmtId="0" fontId="2" fillId="0" borderId="15" xfId="16" applyBorder="1"/>
    <xf numFmtId="0" fontId="2" fillId="0" borderId="15" xfId="17" applyBorder="1"/>
    <xf numFmtId="0" fontId="2" fillId="0" borderId="0" xfId="17"/>
    <xf numFmtId="167" fontId="3" fillId="0" borderId="0" xfId="5" applyNumberFormat="1" applyFont="1" applyBorder="1">
      <alignment horizontal="center" wrapText="1"/>
    </xf>
    <xf numFmtId="0" fontId="3" fillId="0" borderId="0" xfId="18">
      <alignment horizontal="center" wrapText="1"/>
    </xf>
    <xf numFmtId="0" fontId="2" fillId="0" borderId="0" xfId="1" quotePrefix="1"/>
    <xf numFmtId="37" fontId="0" fillId="0" borderId="2" xfId="4" applyFont="1" applyBorder="1"/>
    <xf numFmtId="0" fontId="2" fillId="0" borderId="0" xfId="1" applyAlignment="1">
      <alignment horizontal="left"/>
    </xf>
    <xf numFmtId="43" fontId="2" fillId="0" borderId="0" xfId="1" applyNumberFormat="1"/>
    <xf numFmtId="0" fontId="23" fillId="0" borderId="0" xfId="19" applyFont="1" applyAlignment="1">
      <alignment horizontal="left"/>
    </xf>
    <xf numFmtId="0" fontId="22" fillId="0" borderId="0" xfId="19"/>
    <xf numFmtId="168" fontId="22" fillId="0" borderId="0" xfId="20"/>
    <xf numFmtId="0" fontId="24" fillId="0" borderId="0" xfId="19" applyFont="1" applyAlignment="1">
      <alignment horizontal="left"/>
    </xf>
    <xf numFmtId="49" fontId="22" fillId="0" borderId="0" xfId="20" applyNumberFormat="1" applyAlignment="1">
      <alignment horizontal="center"/>
    </xf>
    <xf numFmtId="0" fontId="22" fillId="0" borderId="2" xfId="19" applyBorder="1" applyAlignment="1">
      <alignment horizontal="center"/>
    </xf>
    <xf numFmtId="49" fontId="22" fillId="0" borderId="2" xfId="20" applyNumberFormat="1" applyBorder="1" applyAlignment="1">
      <alignment horizontal="center"/>
    </xf>
    <xf numFmtId="0" fontId="25" fillId="0" borderId="0" xfId="19" applyFont="1"/>
    <xf numFmtId="0" fontId="25" fillId="0" borderId="0" xfId="19" applyFont="1" applyAlignment="1">
      <alignment horizontal="left"/>
    </xf>
    <xf numFmtId="168" fontId="25" fillId="0" borderId="0" xfId="20" applyFont="1"/>
    <xf numFmtId="0" fontId="22" fillId="0" borderId="0" xfId="19" applyAlignment="1">
      <alignment horizontal="left"/>
    </xf>
    <xf numFmtId="169" fontId="22" fillId="0" borderId="0" xfId="20" applyNumberFormat="1"/>
    <xf numFmtId="0" fontId="25" fillId="10" borderId="2" xfId="19" applyFont="1" applyFill="1" applyBorder="1"/>
    <xf numFmtId="0" fontId="25" fillId="10" borderId="2" xfId="19" applyFont="1" applyFill="1" applyBorder="1" applyAlignment="1">
      <alignment horizontal="left"/>
    </xf>
    <xf numFmtId="168" fontId="25" fillId="10" borderId="2" xfId="20" applyFont="1" applyFill="1" applyBorder="1"/>
    <xf numFmtId="0" fontId="25" fillId="10" borderId="4" xfId="19" applyFont="1" applyFill="1" applyBorder="1"/>
    <xf numFmtId="0" fontId="25" fillId="10" borderId="4" xfId="19" applyFont="1" applyFill="1" applyBorder="1" applyAlignment="1">
      <alignment horizontal="left"/>
    </xf>
    <xf numFmtId="168" fontId="25" fillId="10" borderId="4" xfId="20" applyFont="1" applyFill="1" applyBorder="1"/>
    <xf numFmtId="0" fontId="26" fillId="0" borderId="0" xfId="19" applyFont="1"/>
    <xf numFmtId="0" fontId="26" fillId="0" borderId="0" xfId="19" applyFont="1" applyAlignment="1">
      <alignment horizontal="left"/>
    </xf>
    <xf numFmtId="168" fontId="26" fillId="0" borderId="0" xfId="20" applyFont="1"/>
    <xf numFmtId="49" fontId="22" fillId="0" borderId="0" xfId="20" applyNumberFormat="1" applyAlignment="1">
      <alignment horizontal="fill"/>
    </xf>
    <xf numFmtId="0" fontId="25" fillId="10" borderId="0" xfId="19" applyFont="1" applyFill="1" applyAlignment="1">
      <alignment horizontal="left"/>
    </xf>
    <xf numFmtId="168" fontId="25" fillId="10" borderId="0" xfId="20" applyFont="1" applyFill="1"/>
    <xf numFmtId="0" fontId="25" fillId="10" borderId="0" xfId="19" applyFont="1" applyFill="1"/>
    <xf numFmtId="0" fontId="22" fillId="0" borderId="16" xfId="19" applyBorder="1"/>
    <xf numFmtId="168" fontId="22" fillId="0" borderId="16" xfId="20" applyBorder="1"/>
    <xf numFmtId="37" fontId="22" fillId="0" borderId="0" xfId="19" applyNumberFormat="1"/>
    <xf numFmtId="168" fontId="22" fillId="0" borderId="0" xfId="19" applyNumberFormat="1"/>
    <xf numFmtId="0" fontId="2" fillId="0" borderId="0" xfId="1" applyFont="1"/>
    <xf numFmtId="14" fontId="0" fillId="0" borderId="0" xfId="0" applyNumberFormat="1"/>
    <xf numFmtId="43" fontId="0" fillId="0" borderId="0" xfId="8" applyFont="1"/>
    <xf numFmtId="43" fontId="0" fillId="0" borderId="1" xfId="8" applyFont="1" applyBorder="1"/>
    <xf numFmtId="0" fontId="10" fillId="7" borderId="0" xfId="1" applyFont="1" applyFill="1" applyAlignment="1">
      <alignment horizontal="center"/>
    </xf>
    <xf numFmtId="0" fontId="3" fillId="0" borderId="0" xfId="7" applyFont="1" applyAlignment="1">
      <alignment horizontal="left" wrapText="1"/>
    </xf>
    <xf numFmtId="0" fontId="2" fillId="0" borderId="0" xfId="1" applyFont="1"/>
    <xf numFmtId="0" fontId="2" fillId="0" borderId="0" xfId="6" applyFont="1" applyAlignment="1">
      <alignment horizontal="left" wrapText="1"/>
    </xf>
    <xf numFmtId="0" fontId="4" fillId="0" borderId="0" xfId="6" applyAlignment="1">
      <alignment horizontal="left" wrapText="1"/>
    </xf>
    <xf numFmtId="0" fontId="0" fillId="0" borderId="0" xfId="0"/>
    <xf numFmtId="0" fontId="0" fillId="0" borderId="0" xfId="0" applyAlignment="1">
      <alignment horizontal="left" wrapText="1"/>
    </xf>
    <xf numFmtId="0" fontId="5" fillId="0" borderId="0" xfId="7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0" xfId="1"/>
  </cellXfs>
  <cellStyles count="21">
    <cellStyle name="ColumnHeader" xfId="5"/>
    <cellStyle name="Comma" xfId="8" builtinId="3"/>
    <cellStyle name="Comma 2" xfId="10"/>
    <cellStyle name="DetailIndented" xfId="12"/>
    <cellStyle name="DetailTotalNumber" xfId="13"/>
    <cellStyle name="FRxAmtStyle" xfId="20"/>
    <cellStyle name="Header" xfId="7"/>
    <cellStyle name="Normal" xfId="0" builtinId="0"/>
    <cellStyle name="Normal 2" xfId="1"/>
    <cellStyle name="Normal 2 2" xfId="14"/>
    <cellStyle name="Normal 2 3" xfId="16"/>
    <cellStyle name="Normal 3" xfId="9"/>
    <cellStyle name="Normal 4" xfId="19"/>
    <cellStyle name="Normal_JE Template" xfId="17"/>
    <cellStyle name="Normal_voids_athena_0908" xfId="15"/>
    <cellStyle name="Percent" xfId="11" builtinId="5"/>
    <cellStyle name="SubHeader" xfId="6"/>
    <cellStyle name="TextNumber" xfId="4"/>
    <cellStyle name="TotalNumber" xfId="2"/>
    <cellStyle name="TotalText" xfId="3"/>
    <cellStyle name="UnitHeader" xfId="18"/>
  </cellStyles>
  <dxfs count="11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25" Type="http://schemas.openxmlformats.org/officeDocument/2006/relationships/styles" Target="styles.xml" />
  <Relationship Id="rId24" Type="http://schemas.openxmlformats.org/officeDocument/2006/relationships/theme" Target="theme/theme1.xml" />
  <Relationship Id="rId2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1" Type="http://schemas.openxmlformats.org/officeDocument/2006/relationships/worksheet" Target="worksheets/sheet11.xml" />
  <Relationship Id="rId12" Type="http://schemas.openxmlformats.org/officeDocument/2006/relationships/worksheet" Target="worksheets/sheet12.xml" />
  <Relationship Id="rId13" Type="http://schemas.openxmlformats.org/officeDocument/2006/relationships/worksheet" Target="worksheets/sheet13.xml" />
  <Relationship Id="rId18" Type="http://schemas.openxmlformats.org/officeDocument/2006/relationships/externalLink" Target="externalLinks/externalLink5.xml" />
  <Relationship Id="rId21" Type="http://schemas.openxmlformats.org/officeDocument/2006/relationships/pivotCacheDefinition" Target="pivotCache/pivotCacheDefinition1.xml" />
  <Relationship Id="rId17" Type="http://schemas.openxmlformats.org/officeDocument/2006/relationships/externalLink" Target="externalLinks/externalLink4.xml" />
  <Relationship Id="rId16" Type="http://schemas.openxmlformats.org/officeDocument/2006/relationships/externalLink" Target="externalLinks/externalLink3.xml" />
  <Relationship Id="rId20" Type="http://schemas.openxmlformats.org/officeDocument/2006/relationships/externalLink" Target="externalLinks/externalLink7.xml" />
  <Relationship Id="rId15" Type="http://schemas.openxmlformats.org/officeDocument/2006/relationships/externalLink" Target="externalLinks/externalLink2.xml" />
  <Relationship Id="rId23" Type="http://schemas.openxmlformats.org/officeDocument/2006/relationships/pivotCacheDefinition" Target="pivotCache/pivotCacheDefinition3.xml" />
  <Relationship Id="rId19" Type="http://schemas.openxmlformats.org/officeDocument/2006/relationships/externalLink" Target="externalLinks/externalLink6.xml" />
  <Relationship Id="rId14" Type="http://schemas.openxmlformats.org/officeDocument/2006/relationships/externalLink" Target="externalLinks/externalLink1.xml" />
  <Relationship Id="rId22" Type="http://schemas.openxmlformats.org/officeDocument/2006/relationships/pivotCacheDefinition" Target="pivotCache/pivotCacheDefinition2.xml" />
  <Relationship Id="rId27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init_department\Accounting\Tax\2014\2014%20Provision\AC\AC_14TxAccr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init_department\Accounting\Tax\2013\2013%20Provision\FN\FN_13TxAccr1_Original.xlsx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init_department\Natural%20Gas%20Finance\Natural%20Gas\Delaware\Monthly%20Close\2004\03-2004\2004-1st%20Qrtr%20DE%20IT%20Calc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init_department\Accounting\Plant%20-%20Capital\2001%20Budget\Sharpgas%20Budget%20Summary\Revised%202001%20SHG%20Cap%20Summary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init_department\Natural%20Gas%20Finance\Natural%20Gas\MARYLAND\2006\Journal%20Entries\12-06\Year%20End%20Tax%20Entries\12-06%20Md%20Tax%20Accruals-rev%201-24-07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departments$\Corporate%20Accounting\MonthEnd\CU\2007\11-November\November07%20Tax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LDERAN\init_department\Accounting\Plant%20-%20Capital\2001%20Project%20Accounting\November\2001%20Project%20Accounting%20-%20November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(Run1)"/>
      <sheetName val="Process"/>
      <sheetName val="IncTx_Calc"/>
      <sheetName val="Workpapers"/>
      <sheetName val="Bonus"/>
      <sheetName val="JE"/>
      <sheetName val="ADIT_Rec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Bonus"/>
      <sheetName val="JE"/>
      <sheetName val="ADIT_Recon"/>
      <sheetName val="FAS TAX depn reclasses"/>
      <sheetName val="25DP-Other"/>
      <sheetName val="25DP"/>
      <sheetName val="25DP-2"/>
      <sheetName val="25AM"/>
      <sheetName val="Decoupling Workpaper"/>
      <sheetName val="Sheet1"/>
      <sheetName val="Decoupl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T Calc"/>
      <sheetName val="2-Meals"/>
      <sheetName val="3-Cost of Removal"/>
      <sheetName val="4-Market"/>
      <sheetName val="5-Bad Debts"/>
      <sheetName val="6-Cap Int_OH"/>
      <sheetName val="7-Gain-Loss"/>
      <sheetName val="8-CIAC"/>
      <sheetName val="9-IPP"/>
      <sheetName val="10-Rate Case"/>
      <sheetName val="11-Prop Tx"/>
      <sheetName val="12-Depr_Amrt"/>
      <sheetName val="13-Env"/>
      <sheetName val="14-Pension"/>
      <sheetName val="15-OPRB"/>
      <sheetName val="16-Bonus"/>
      <sheetName val="17-Unbill Rev"/>
      <sheetName val="18-PGC"/>
      <sheetName val="19-JE"/>
      <sheetName val="20-Imp JE 4.12.04"/>
      <sheetName val="21-Imp JE 4.19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JE #4"/>
      <sheetName val="Adj JE #3"/>
      <sheetName val="1-Adj JE #2"/>
      <sheetName val="Orig Adj JE"/>
      <sheetName val="Orig JE"/>
      <sheetName val="IT Calc"/>
      <sheetName val="Other"/>
      <sheetName val="Bad Debt"/>
      <sheetName val="Self Ins"/>
      <sheetName val="PP Property"/>
      <sheetName val="Rate Case"/>
      <sheetName val="Pension"/>
      <sheetName val="OPRB"/>
      <sheetName val="Depr"/>
      <sheetName val="Env"/>
      <sheetName val="Cap Int OH"/>
      <sheetName val="Unbilled Rev"/>
      <sheetName val="Cost Rem"/>
      <sheetName val="IRS Setlmnt"/>
      <sheetName val="PGA"/>
      <sheetName val="Gain_Loss"/>
      <sheetName val="Meals"/>
      <sheetName val="Mark to Market"/>
      <sheetName val="CIAC"/>
      <sheetName val="DIT"/>
      <sheetName val="Checklist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&#65279;<?xml version="1.0" encoding="UTF-8" standalone="yes"?>
<Relationships xmlns="http://schemas.openxmlformats.org/package/2006/relationships">
  <Relationship Id="rId1" Type="http://schemas.openxmlformats.org/officeDocument/2006/relationships/pivotCacheRecords" Target="pivotCacheRecords1.xml" />
</Relationships>
</file>

<file path=xl/pivotCache/_rels/pivotCacheDefinition2.xml.rels>&#65279;<?xml version="1.0" encoding="UTF-8" standalone="yes"?>
<Relationships xmlns="http://schemas.openxmlformats.org/package/2006/relationships">
  <Relationship Id="rId1" Type="http://schemas.openxmlformats.org/officeDocument/2006/relationships/pivotCacheRecords" Target="pivotCacheRecords2.xml" />
</Relationships>
</file>

<file path=xl/pivotCache/_rels/pivotCacheDefinition3.xml.rels>&#65279;<?xml version="1.0" encoding="UTF-8" standalone="yes"?>
<Relationships xmlns="http://schemas.openxmlformats.org/package/2006/relationships">
  <Relationship Id="rId2" Type="http://schemas.openxmlformats.org/officeDocument/2006/relationships/externalLinkPath" Target="file:///\\ALDERAN\init_department\Accounting\Tax\2018\2018%20Regulatory\FPU%20Requests\FT\2018%20Q1ADIT%20Activity%20OTP%20FT.xlsx" TargetMode="External" />
  <Relationship Id="rId1" Type="http://schemas.openxmlformats.org/officeDocument/2006/relationships/pivotCacheRecords" Target="pivotCacheRecords3.xml" />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192.682041898152" createdVersion="5" refreshedVersion="5" minRefreshableVersion="3" recordCount="356">
  <cacheSource type="worksheet">
    <worksheetSource ref="A1:Q400" sheet="DATA-Reg Liab"/>
  </cacheSource>
  <cacheFields count="17">
    <cacheField name="Journal_Type" numFmtId="49">
      <sharedItems containsBlank="1"/>
    </cacheField>
    <cacheField name="Originating_Org" numFmtId="49">
      <sharedItems containsBlank="1"/>
    </cacheField>
    <cacheField name="Journal_Number" numFmtId="49">
      <sharedItems containsBlank="1"/>
    </cacheField>
    <cacheField name="Account_Code" numFmtId="49">
      <sharedItems containsBlank="1"/>
    </cacheField>
    <cacheField name="Seg1_Code" numFmtId="49">
      <sharedItems containsBlank="1" count="12">
        <s v="CF00"/>
        <s v="DE00"/>
        <s v="ES00"/>
        <s v="FE00"/>
        <s v="FN00"/>
        <s v="FT00"/>
        <s v="MD00"/>
        <s v="FC00"/>
        <s v="WC00"/>
        <s v="FI00"/>
        <s v="EL00"/>
        <m/>
      </sharedItems>
    </cacheField>
    <cacheField name="Seg2_Code" numFmtId="49">
      <sharedItems containsBlank="1"/>
    </cacheField>
    <cacheField name="Seg3_Code" numFmtId="49">
      <sharedItems containsBlank="1"/>
    </cacheField>
    <cacheField name="Seg4_Code" numFmtId="49">
      <sharedItems containsBlank="1" count="3">
        <s v="254N"/>
        <s v="254P"/>
        <m/>
      </sharedItems>
    </cacheField>
    <cacheField name="Reference_Code" numFmtId="49">
      <sharedItems containsBlank="1"/>
    </cacheField>
    <cacheField name="Amount" numFmtId="165">
      <sharedItems containsString="0" containsBlank="1" containsNumber="1" containsInteger="1" minValue="-23323670" maxValue="9529746"/>
    </cacheField>
    <cacheField name="Description" numFmtId="49">
      <sharedItems containsBlank="1"/>
    </cacheField>
    <cacheField name="Vendor_Name" numFmtId="49">
      <sharedItems containsBlank="1"/>
    </cacheField>
    <cacheField name="Document_1" numFmtId="49">
      <sharedItems containsBlank="1"/>
    </cacheField>
    <cacheField name="Document_2" numFmtId="49">
      <sharedItems containsBlank="1"/>
    </cacheField>
    <cacheField name="Apply_Date" numFmtId="164">
      <sharedItems containsNonDate="0" containsDate="1" containsString="0" containsBlank="1" minDate="2017-12-31T00:00:00" maxDate="2018-03-01T00:00:00" count="3">
        <d v="2017-12-31T00:00:00"/>
        <d v="2018-02-28T00:00:00"/>
        <m/>
      </sharedItems>
    </cacheField>
    <cacheField name="Posted_Date" numFmtId="164">
      <sharedItems containsNonDate="0" containsDate="1" containsString="0" containsBlank="1" minDate="2018-01-31T00:00:00" maxDate="2018-03-15T00:00:00"/>
    </cacheField>
    <cacheField name="Posted_Status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evin Staudt" refreshedDate="43194.33233391204" createdVersion="5" refreshedVersion="5" minRefreshableVersion="3" recordCount="181">
  <cacheSource type="worksheet">
    <worksheetSource ref="A1:Q2500" sheet="DATA"/>
  </cacheSource>
  <cacheFields count="17">
    <cacheField name="Journal_Type" numFmtId="49">
      <sharedItems containsBlank="1" count="19">
        <s v="TX"/>
        <s v="TX-TU"/>
        <s v="WO"/>
        <s v="TX-SPCL"/>
        <m/>
        <s v="MD-ACCR" u="1"/>
        <s v="ADJ" u="1"/>
        <s v="PRIOR" u="1"/>
        <s v="MD-TX" u="1"/>
        <s v="OFFSYS" u="1"/>
        <s v="MD-ADJ" u="1"/>
        <s v="GJ" u="1"/>
        <s v="IC60" u="1"/>
        <s v="PLANT" u="1"/>
        <s v="MP-TX" u="1"/>
        <s v="MD-TXTU" u="1"/>
        <s v="TX-CLR" u="1"/>
        <s v="MD-GJ" u="1"/>
        <s v="PLANTTFR" u="1"/>
      </sharedItems>
    </cacheField>
    <cacheField name="Originating_Org" numFmtId="49">
      <sharedItems containsBlank="1"/>
    </cacheField>
    <cacheField name="Journal_Number" numFmtId="49">
      <sharedItems containsBlank="1"/>
    </cacheField>
    <cacheField name="Account_Code" numFmtId="49">
      <sharedItems containsBlank="1"/>
    </cacheField>
    <cacheField name="Seg1_Code" numFmtId="49">
      <sharedItems containsBlank="1" count="10">
        <s v="FT00"/>
        <m/>
        <s v="FE44" u="1"/>
        <s v="FN43" u="1"/>
        <s v="FN00" u="1"/>
        <s v="WC00" u="1"/>
        <s v="FE00" u="1"/>
        <s v="FN41" u="1"/>
        <s v="MD00" u="1"/>
        <s v="FE45" u="1"/>
      </sharedItems>
    </cacheField>
    <cacheField name="Seg2_Code" numFmtId="49">
      <sharedItems containsBlank="1"/>
    </cacheField>
    <cacheField name="Seg3_Code" numFmtId="49">
      <sharedItems containsBlank="1" count="40">
        <s v="25DP"/>
        <s v="25AM"/>
        <s v="25PG"/>
        <s v="25BN"/>
        <s v="25BD"/>
        <s v="25ID"/>
        <s v="25CN"/>
        <s v="25RE"/>
        <s v="25SL"/>
        <s v="25SI"/>
        <s v="2500"/>
        <s v="25TX"/>
        <s v="25RT"/>
        <s v="25SR"/>
        <m/>
        <s v="25EN" u="1"/>
        <s v="25CC" u="1"/>
        <s v="25RG" u="1"/>
        <s v="25UR" u="1"/>
        <s v="25WR" u="1"/>
        <s v="25AA" u="1"/>
        <s v="25RP" u="1"/>
        <s v="25MC" u="1"/>
        <s v="25PN" u="1"/>
        <s v="25RD" u="1"/>
        <s v="25SD" u="1"/>
        <s v="25IA" u="1"/>
        <s v="25PC" u="1"/>
        <s v="25RC" u="1"/>
        <s v="25IT" u="1"/>
        <s v="25MK" u="1"/>
        <s v="25LT" u="1"/>
        <s v="25SV" u="1"/>
        <s v="252L" u="1"/>
        <s v="25AF" u="1"/>
        <s v="25VA" u="1"/>
        <s v="25MR" u="1"/>
        <s v="25GP" u="1"/>
        <s v="25OH" u="1"/>
        <s v="25PR" u="1"/>
      </sharedItems>
    </cacheField>
    <cacheField name="Seg4_Code" numFmtId="49">
      <sharedItems containsBlank="1"/>
    </cacheField>
    <cacheField name="Reference_Code" numFmtId="49">
      <sharedItems containsBlank="1"/>
    </cacheField>
    <cacheField name="Amount" numFmtId="165">
      <sharedItems containsString="0" containsBlank="1" containsNumber="1" containsInteger="1" minValue="-53423" maxValue="79123"/>
    </cacheField>
    <cacheField name="Description" numFmtId="49">
      <sharedItems containsBlank="1" count="325">
        <s v="Record ADIT Depr Q1 2014"/>
        <s v="REVERSE 1Q ADIT"/>
        <s v="Record ADIT Depr Q2 2014"/>
        <s v="Record ADIT Depr Q3 2014"/>
        <s v="REVERSE Q2 ADIT"/>
        <s v="FPU ADIT Amortization-PRA"/>
        <s v="FL tax tup -  2013"/>
        <s v="ADIT-Amortization"/>
        <s v="ADIT-Purchased Gas Costs"/>
        <s v="Reverse ADIT Q3  2014"/>
        <s v="ADIT-Short-term Bonus (IPP)"/>
        <s v="ADIT-Bad Debts"/>
        <s v="ADIT-Depreciation"/>
        <s v="ADIT-Reserve for Insurance Deductibles"/>
        <s v="ADIT-Conservation"/>
        <s v="ADIT-Cost of Removal"/>
        <s v="Record ADIT Amortization Q1 2015"/>
        <s v="Record ADIT IPP Q1 2015"/>
        <s v="Record ADIT Depr Q1 2015"/>
        <s v="Record ADIT PGC Q1 2015"/>
        <s v="Record ADIT Cost Cons. Q1 2015"/>
        <s v="REVERSE Q1 ADIT 2015"/>
        <s v="Record ADIT Amortization Q2 2015"/>
        <s v="Record ADIT Depr Q2 2015"/>
        <s v="Record ADIT PGC Q2 2015"/>
        <s v="Record ADIT Cost Cons. Q2 2015"/>
        <s v="Record ADIT IPP Q2 2015"/>
        <s v="Record ADIT Amortization Q3 2015"/>
        <s v="Reverse Prior Q2 ADIT"/>
        <s v="Record ADIT Cost Cons. Q3 2015"/>
        <s v="Record ADIT PGC Q3 2015"/>
        <s v="Record ADIT IPP Q3 2015"/>
        <s v="Record ADIT Depr Q3 2015"/>
        <s v="Reverse Q3 ADIT"/>
        <s v="ADIT-Customer Based Intangibles"/>
        <s v="FT ADIT Asset G/L - PRA"/>
        <s v="FT ADIT Depreciation - PRA"/>
        <s v="FT State-FL Fed Benefit PRA"/>
        <s v="FT ADIT Cost of Removal - PRA"/>
        <s v="FT ADIT Repairs - PRA"/>
        <s v="FT ADIT NOL - PRA"/>
        <s v="Q1 ADIT RECLASS"/>
        <s v="Reverse Q1 ADIT Reclass"/>
        <s v="ADIT-Long-term Bonus"/>
        <s v="Diff. Accr vs. 281G adj at method change"/>
        <s v="write off, misc diff due to $200 trans"/>
        <s v="misc, investigated &amp; written off"/>
        <s v="Correct JE#2 - wrong sign used"/>
        <s v="difference investigated &amp; written off"/>
        <s v="ADIT-Repairs"/>
        <s v="Reverse P/Y AJE - signs mixed up"/>
        <s v="Write-off Misc difference"/>
        <s v="Reverse Q1 ADIT"/>
        <s v="ADIT-ADIT Reclass"/>
        <s v="Reverse Q3 ADIT Reclass"/>
        <s v="ADIT-Protected Gross-up"/>
        <s v="ADIT-Self Insurance (Non-Current)"/>
        <s v="ADIT-UnProtected Plant Gross-up"/>
        <s v="ADIT-UnProtected NonPlant Gross-up"/>
        <s v="ADIT Excs Def SERP-Reg Gross Up"/>
        <s v="Recl YE ADIT-LT Cash"/>
        <s v="Recl YE ADIT-ST Cash"/>
        <s v="Recl YE ADIT-LT Stock"/>
        <s v="Recl YE ADIT-R Trust"/>
        <s v="ADIT Excs Def ST Cash-Reg Gross Up"/>
        <s v="ADIT Excs Def LT Stock-Reg Gross Up"/>
        <s v="ADIT Excs Def LT Cash-Reg Gross Up"/>
        <s v="Recl YE ADIT-SERP"/>
        <s v="ADIT Excs Def R Trust-Reg Gross Up"/>
        <m/>
        <s v="FPU Jan Activity" u="1"/>
        <s v="FL tax tup -  2014" u="1"/>
        <s v="Reverse  Decoupling Q3 2014" u="1"/>
        <s v="P&amp;A" u="1"/>
        <s v="ADIT-ADIT Reg Asset" u="1"/>
        <s v="Reclass DIT balances" u="1"/>
        <s v="Decoupling Q3 2015" u="1"/>
        <s v="FN DEC 2009 Fed Tax True Up" u="1"/>
        <s v="3rd Qtr Est DIT PGC" u="1"/>
        <s v="Record Decoupling 2012" u="1"/>
        <s v="3rd Qtr Est DIT Depr" u="1"/>
        <s v="Gross up Reg Asset balance for tax" u="1"/>
        <s v="Input Batch from PC Upload" u="1"/>
        <s v="YEAR END TAX ACCRUAL ADIT" u="1"/>
        <s v="Fed NOL reclass to DIT" u="1"/>
        <s v="3Q Estimated DIT" u="1"/>
        <s v="Rev Record Decoupling Q2 2013" u="1"/>
        <s v="Rev - Record ADIT PGC Q1 2013" u="1"/>
        <s v="Activity-Deferred taxes" u="1"/>
        <s v="PRA - Asset Gain/Loss" u="1"/>
        <s v="FPU 2006 AMENDED" u="1"/>
        <s v="LIBERALIZED DEPRECIATION-STATE" u="1"/>
        <s v="Record Decoupling 6/2012" u="1"/>
        <s v="ADIT-Natural Gas Odorizer" u="1"/>
        <s v="Reversal of JRNL 72881" u="1"/>
        <s v="TX TRU UP 2010 FL DECOUPLE" u="1"/>
        <s v="TX TRU UP 2011 FL DECOUPLE" u="1"/>
        <s v="FE ADIT Depreciation - PRA" u="1"/>
        <s v="Expense ADIT Acquis Adj Fed Rate to 35%" u="1"/>
        <s v="ADIT-State NOL" u="1"/>
        <s v="Decoupling True Up" u="1"/>
        <s v="Reclass between Business Units" u="1"/>
        <s v="-ADIT- Depreciation" u="1"/>
        <s v="YE TAX ACCRUAL 2011" u="1"/>
        <s v="ADIT-Property LT" u="1"/>
        <s v="ADIT-Grip Over-Recoveries" u="1"/>
        <s v="Decoupling Bonus Addition 2010" u="1"/>
        <s v="Record ADIT Depr 3Q 2012" u="1"/>
        <s v="Reverse Decoupling Q1 2013" u="1"/>
        <s v="ADIT-Pension" u="1"/>
        <s v="Record Decoupling 9/2012" u="1"/>
        <s v="FN ADIT Reserve Insurance Deduct - PRA" u="1"/>
        <s v="FE Oct 2009 Fed Tax True Up" u="1"/>
        <s v="Rev Fed NOL reclass to DIT" u="1"/>
        <s v="Record ADIT PGC Q1 2013" u="1"/>
        <s v="ADIT-Reclass NOL" u="1"/>
        <s v="Reclass 25DP.05 to 25RE" u="1"/>
        <s v="Record ADIT Cost Cons. Q2 2014" u="1"/>
        <s v="Reverse NOL RECLASS" u="1"/>
        <s v="ITC Amortization" u="1"/>
        <s v="Reversal of JRNL 68522" u="1"/>
        <s v="Record ADIT PGC Q1 2014" u="1"/>
        <s v="Record ADIT PGC Q2 2014" u="1"/>
        <s v="Record ADIT PGC Q3 2014" u="1"/>
        <s v="ADIT-Piping and Conversion" u="1"/>
        <s v="Decoupling Bonus 2010 YTD Amort TU" u="1"/>
        <s v="REVERSE 1Q DECOUPLING" u="1"/>
        <s v="Reverse Q3 Decoupling" u="1"/>
        <s v="ITC Amortizaton" u="1"/>
        <s v="FE ADIT NOL - PRA" u="1"/>
        <s v="ADIT-Storm Reserve" u="1"/>
        <s v="FE ADIT Asset G/L - PRA" u="1"/>
        <s v="Transfer Meters and Regulators" u="1"/>
        <s v="Amortize Merger Costs ADIT" u="1"/>
        <s v="Amort reg liab" u="1"/>
        <s v="Rev Record ADIT Depr Q1 &amp; Q2 2013" u="1"/>
        <s v="ADIT-Excess Deferred" u="1"/>
        <s v="True Up ADIT Acquis Adj Fed Rate to 35%" u="1"/>
        <s v="Rev - Record ADIT Depr Q1 2013" u="1"/>
        <s v="decoupling aep bare steel adj" u="1"/>
        <s v="ADIT-Rate Refund/Rate case" u="1"/>
        <s v="ADIT-Gross up" u="1"/>
        <s v="Amortize Regulatory Liability" u="1"/>
        <s v="FPU DIT RECLASSES" u="1"/>
        <s v="Record ADIT IPP Q1 2013" u="1"/>
        <s v="Adj Decoupling" u="1"/>
        <s v="Record ADIT IPP Q3 2013" u="1"/>
        <s v="-ADIT- Bad Debt" u="1"/>
        <s v="Revised Decoupling Q1 2015" u="1"/>
        <s v="Rev - Record ADIT IPP Q1 2013" u="1"/>
        <s v="state true up pre-merger FN" u="1"/>
        <s v="Record ADIT IPP Q1 2014" u="1"/>
        <s v="Record ADIT IPP Q2 2014" u="1"/>
        <s v="Record ADIT IPP Q3 2014" u="1"/>
        <s v="Acquis adj-Fed Rate to 35%" u="1"/>
        <s v="ADIT-GRIP" u="1"/>
        <s v="Reverse 2012 Decoupling" u="1"/>
        <s v="FN ADIT Depreciation - PRA" u="1"/>
        <s v="1st Qtr EST DIT Depr" u="1"/>
        <s v="ITC AMORTIZATION DEC" u="1"/>
        <s v="ADIT-Merger cost amortization" u="1"/>
        <s v="reclass step up to gw" u="1"/>
        <s v="FE ADIT CIAC - PRA" u="1"/>
        <s v="Reclass 25__ ADIT to FE00 FF00 FN0" u="1"/>
        <s v="Record 2011 State Decoupling" u="1"/>
        <s v="Record 2013 State Decoupling" u="1"/>
        <s v="Record Decoupling Q1 2015" u="1"/>
        <s v="FPU ADIT Asset Gain/Loss-PRA" u="1"/>
        <s v="Record ADIT Cost Cons. Q1 &amp; Q2 2013" u="1"/>
        <s v="Reverse Amortize Regulatory Liability" u="1"/>
        <s v="rate adj OTP" u="1"/>
        <s v="Record Decoupling Q2 2014" u="1"/>
        <s v="Record Decoupling Q1 2013" u="1"/>
        <s v="FE Accrual to return diff - depr" u="1"/>
        <s v="Record Decoupling Q3 2013" u="1"/>
        <s v="FN Oct 2009 Fed Tax True Up" u="1"/>
        <s v="ADIT-Asset Gain/ Loss" u="1"/>
        <s v="ADIT-Purchased Gas/Power Costs" u="1"/>
        <s v="Reversal of JRNL 86018" u="1"/>
        <s v="Reversal of JRNL 86019" u="1"/>
        <s v="Accrue ITC Annual Amount" u="1"/>
        <s v="Reverse ADIT Depr Q2 2014" u="1"/>
        <s v="Reversal of JRNL 74935" u="1"/>
        <s v="ADIT-CIAC" u="1"/>
        <s v="Decoupling Amort" u="1"/>
        <s v="Reversal of JRNL 77411" u="1"/>
        <s v="Record ADIT Depr 2012" u="1"/>
        <s v="FN ADIT NOL - PRA" u="1"/>
        <s v="FN ADIT Asset G/L - PRA" u="1"/>
        <s v="Record ADIT Depr Q1 &amp; Q2 2013" u="1"/>
        <s v="FE ADIT Cost of Removal - PRA" u="1"/>
        <s v="Opening Bal-Deferred taxes" u="1"/>
        <s v="ITC AMORT WO" u="1"/>
        <s v="ADIT-Taxable Service Contributions" u="1"/>
        <s v="Reverse 2012 YTD ADIT Depr" u="1"/>
        <s v="ADIT-Asset Gain/Loss" u="1"/>
        <s v="PRA-NOL" u="1"/>
        <s v="ADIT-Electric Consltant Fee" u="1"/>
        <s v="Reverse Q2 ADITs" u="1"/>
        <s v="Reverse quarterly dit" u="1"/>
        <s v="FE ADIT State Decoupling - PRA" u="1"/>
        <s v="Decoupling Bonus" u="1"/>
        <s v="ADIT-Amortization-Atlantic Acquisition" u="1"/>
        <s v="Record 2013 Decoupling" u="1"/>
        <s v="Acquis adj-ADIT Pension Reg Asset" u="1"/>
        <s v="LIBERALIZED DEPRECIATION-FEDER" u="1"/>
        <s v="FE State-FL Fed Benefit PRA" u="1"/>
        <s v="ADIT-ADIT Outside Services" u="1"/>
        <s v="FE-2014 STATE DECOUPLING-FL" u="1"/>
        <s v="PRA - Repairs Deduction" u="1"/>
        <s v="35 TO 34 ADJ FE TRUE UP" u="1"/>
        <s v="Adjust True up" u="1"/>
        <s v="FASB 109 Gross UP Nat Gas" u="1"/>
        <s v="Record ADIT Q3 2013" u="1"/>
        <s v="Rev - Record ADIT Cost Cons. Q1 2013" u="1"/>
        <s v="ADIT-Vacation" u="1"/>
        <s v="Amount investigated, write off" u="1"/>
        <s v="Gross up Merger Cost Reg Asset for tax" u="1"/>
        <s v="2Q Estimated DIT" u="1"/>
        <s v="NOL True-up" u="1"/>
        <s v="2015 YE Deficiencies-Self Ins" u="1"/>
        <s v="PRA - Depreciation" u="1"/>
        <s v="FE Accrual to return diff - IPP" u="1"/>
        <s v="Reversal of JRNL 70827" u="1"/>
        <s v="35 TO 34 ADJ FN TRUE UP" u="1"/>
        <s v="Reverse 1Q Estimated DIT" u="1"/>
        <s v="Reverse 2Q Estimated DIT" u="1"/>
        <s v="ADIT-Merger Cost" u="1"/>
        <s v="FE ADIT Repairs - PRA" u="1"/>
        <s v="ADIT-Self Insurance (Current)" u="1"/>
        <s v="Correct ITC Amort 2011" u="1"/>
        <s v="INCOME TAXES VER 2" u="1"/>
        <s v="LIBERALIZED DEPR -FEDERAL" u="1"/>
        <s v="FN ADIT Cost of Removal - PRA" u="1"/>
        <s v="FN 2008 Tax True Up" u="1"/>
        <s v="TO ACCRUE ITC ANNUAL AMOUNT" u="1"/>
        <s v="Record ADIT Depr Q1 2013" u="1"/>
        <s v="Reverse ADIT Depr 2Q 2012" u="1"/>
        <s v="Record ADIT Cost Cons. Q3 2013" u="1"/>
        <s v="Record ADIT Cost Cons. Q3 2014" u="1"/>
        <s v="Reversal of ITC Tx" u="1"/>
        <s v="Reverse 1Q Decoupling 2012" u="1"/>
        <s v="step up 35% amended tu" u="1"/>
        <s v="FN ADIT State Decoupling - PRA" u="1"/>
        <s v="INCOME TAXES" u="1"/>
        <s v="REVERSE Q1 DECOUPLING 2015" u="1"/>
        <s v="Record ADIT Cost Cons. Q1 2013" u="1"/>
        <s v="Reverse Q1 State State Decoupl" u="1"/>
        <s v="Record ADIT Cost Cons. Q1 2014" u="1"/>
        <s v="Correction of EST DIT Depr" u="1"/>
        <s v="Reclass 25DP to FE00 FF00 FN0" u="1"/>
        <s v="FE Investment Tax Credit Amort" u="1"/>
        <s v="ADIT-Post Retirement Benefits" u="1"/>
        <s v="ADIT-Post-retirement Benefits" u="1"/>
        <s v="Reversal of JRNL 68629" u="1"/>
        <s v="state true up pre-merger FE" u="1"/>
        <s v="ADIT-Piping/Conversion" u="1"/>
        <s v="FN State-FL Fed Benefit PRA" u="1"/>
        <s v="Reverse est dit" u="1"/>
        <s v="PRA - Contribution in Aid of Constructio" u="1"/>
        <s v="Fixed Asset Transfer from FN to FE" u="1"/>
        <s v="FN-2014 STATE DECOUPLING-FL" u="1"/>
        <s v="Decoupling Amort True Up" u="1"/>
        <s v="PRA - ADIT State Decoupling" u="1"/>
        <s v="ITC Amortization Adjustment  for Trueup" u="1"/>
        <s v="Reverse 2012 YTD Decoupling" u="1"/>
        <s v="Reverse Prior Q2 Decoupling" u="1"/>
        <s v="ADIT-Environmental" u="1"/>
        <s v="PRA - NOL" u="1"/>
        <s v="ADIT-Adjustment for Repairs Depreciation" u="1"/>
        <s v="ADIT-State Decoupling" u="1"/>
        <s v="Fed impact/state true up pre-merger FE" u="1"/>
        <s v="FN Accrual to return diff - IPP" u="1"/>
        <s v="FE DEC 2009 Fed Tax True Up" u="1"/>
        <s v="FPU 2007 AMEND" u="1"/>
        <s v="ITC AMORTIZATION FEB" u="1"/>
        <s v="2015 YE Deficiencies-CIAC" u="1"/>
        <s v="To adj decoupling" u="1"/>
        <s v="FN ADIT Repairs - PRA" u="1"/>
        <s v="Reverse 2011 TX Entries" u="1"/>
        <s v="ADIT-Acquisition Adjustments" u="1"/>
        <s v="BEG BAL ADJ SD" u="1"/>
        <s v="Fixed Asset Transfer from FN to CF" u="1"/>
        <s v="INCOME TAXES VER2" u="1"/>
        <s v="write off diff due to OTP rate calc" u="1"/>
        <s v="Amort ADIT Acq Adj Fed Rate to 35%" u="1"/>
        <s v="Record Decoupling Q1 2014" u="1"/>
        <s v="RECORD RATE ORDER RECLASS /REV FF" u="1"/>
        <s v="Adj Decoupling /fed impact" u="1"/>
        <s v="Record ADIT IPP Q1 &amp; Q2 2013" u="1"/>
        <s v="Record Decoupling Q3 2014" u="1"/>
        <s v="Record Decoupling Q2 2013" u="1"/>
        <s v="Record FPU 09 Detail" u="1"/>
        <s v="Acquis adj-Pension Reg Asset" u="1"/>
        <s v="ADIT-Rate Case" u="1"/>
        <s v="Reverse Decoupling 6/2012" u="1"/>
        <s v="YE Tax Accrual" u="1"/>
        <s v="Amortize Acquisition Adj ADIT" u="1"/>
        <s v="Reverse 2015 YE Deficiencies" u="1"/>
        <s v="Reverse Decoupling Bonus Sep &amp; Oct" u="1"/>
        <s v="ADIT B/S Reclass 2011 Recon" u="1"/>
        <s v="ADIT-Purchased Gas/Power  Costs" u="1"/>
        <s v="Decoupling Q1 2016" u="1"/>
        <s v="ADIT-Deferred Litigation" u="1"/>
        <s v="Clear ADIT Beg Bal" u="1"/>
        <s v="FN Investment Tax Credit Amort" u="1"/>
        <s v="Amortization Regulatory Liability" u="1"/>
        <s v="RECLASS ADIT" u="1"/>
        <s v="FASB 109 Gross UP" u="1"/>
        <s v="TO AMTZ ITC ANNUAL AMOUNT" u="1"/>
        <s v="Reverse ADIT 3Q 2012" u="1"/>
        <s v="ITC ACCRUAL" u="1"/>
        <s v="Income Tax Accrual" u="1"/>
        <s v="Decoupling Bonus TU" u="1"/>
        <s v="MOVE NOL TO CU" u="1"/>
        <s v="Tax gross up reg liab" u="1"/>
        <s v="Fed impact/state true up pre-merger FN" u="1"/>
        <s v="Record CY Amortized ITC" u="1"/>
        <s v="FE ADIT Reserve Insurance Deduct - PRA" u="1"/>
        <s v="Acquisition adjustment" u="1"/>
        <s v="Reverse 1Q ADIT Depr 2012" u="1"/>
        <s v="-ADIT-Depreciation" u="1"/>
        <s v="INCOME TAXES VER3" u="1"/>
        <s v="Decoupling Q2 2015" u="1"/>
        <s v="Reversal of JRNL 79514" u="1"/>
      </sharedItems>
    </cacheField>
    <cacheField name="Vendor_Name" numFmtId="49">
      <sharedItems containsBlank="1"/>
    </cacheField>
    <cacheField name="Document_1" numFmtId="49">
      <sharedItems containsBlank="1"/>
    </cacheField>
    <cacheField name="Document_2" numFmtId="49">
      <sharedItems containsBlank="1"/>
    </cacheField>
    <cacheField name="Apply_Date" numFmtId="164">
      <sharedItems containsNonDate="0" containsDate="1" containsString="0" containsBlank="1" minDate="2000-12-31T00:00:00" maxDate="2018-04-01T00:00:00" count="252">
        <d v="2014-03-31T00:00:00"/>
        <d v="2014-06-30T00:00:00"/>
        <d v="2014-09-30T00:00:00"/>
        <d v="2014-11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1-30T00:00:00"/>
        <d v="2016-12-31T00:00:00"/>
        <d v="2017-03-31T00:00:00"/>
        <d v="2017-06-30T00:00:00"/>
        <d v="2017-09-30T00:00:00"/>
        <d v="2017-12-31T00:00:00"/>
        <d v="2018-02-28T00:00:00"/>
        <m/>
        <d v="2007-03-31T00:00:00" u="1"/>
        <d v="2008-03-31T00:00:00" u="1"/>
        <d v="2009-03-31T00:00:00" u="1"/>
        <d v="2010-03-31T00:00:00" u="1"/>
        <d v="2011-03-31T00:00:00" u="1"/>
        <d v="2012-03-31T00:00:00" u="1"/>
        <d v="2013-03-31T00:00:00" u="1"/>
        <d v="2009-06-29T00:00:00" u="1"/>
        <d v="2018-03-31T00:00:00" u="1"/>
        <d v="2015-06-29T00:00:00" u="1"/>
        <d v="2014-06-25T00:00:00" u="1"/>
        <d v="2010-12-21T00:00:00" u="1"/>
        <d v="2010-02-26T00:00:00" u="1"/>
        <d v="2010-08-30T00:00:00" u="1"/>
        <d v="2001-10-31T00:00:00" u="1"/>
        <d v="2002-10-31T00:00:00" u="1"/>
        <d v="2003-10-31T00:00:00" u="1"/>
        <d v="2004-10-31T00:00:00" u="1"/>
        <d v="2006-10-31T00:00:00" u="1"/>
        <d v="2008-10-31T00:00:00" u="1"/>
        <d v="2009-10-31T00:00:00" u="1"/>
        <d v="2010-10-31T00:00:00" u="1"/>
        <d v="2011-10-31T00:00:00" u="1"/>
        <d v="2015-04-27T00:00:00" u="1"/>
        <d v="2012-10-31T00:00:00" u="1"/>
        <d v="2014-07-29T00:00:00" u="1"/>
        <d v="2013-10-31T00:00:00" u="1"/>
        <d v="2014-10-31T00:00:00" u="1"/>
        <d v="2015-10-31T00:00:00" u="1"/>
        <d v="2016-10-31T00:00:00" u="1"/>
        <d v="2017-10-31T00:00:00" u="1"/>
        <d v="2005-10-19T00:00:00" u="1"/>
        <d v="2014-10-23T00:00:00" u="1"/>
        <d v="2017-10-23T00:00:00" u="1"/>
        <d v="2001-09-30T00:00:00" u="1"/>
        <d v="2002-09-30T00:00:00" u="1"/>
        <d v="2003-09-30T00:00:00" u="1"/>
        <d v="2004-09-30T00:00:00" u="1"/>
        <d v="2005-09-30T00:00:00" u="1"/>
        <d v="2006-09-30T00:00:00" u="1"/>
        <d v="2007-09-30T00:00:00" u="1"/>
        <d v="2008-09-30T00:00:00" u="1"/>
        <d v="2009-09-30T00:00:00" u="1"/>
        <d v="2010-09-30T00:00:00" u="1"/>
        <d v="2011-09-30T00:00:00" u="1"/>
        <d v="2012-09-30T00:00:00" u="1"/>
        <d v="2013-09-30T00:00:00" u="1"/>
        <d v="2010-06-24T00:00:00" u="1"/>
        <d v="2017-06-28T00:00:00" u="1"/>
        <d v="2016-06-24T00:00:00" u="1"/>
        <d v="2001-05-31T00:00:00" u="1"/>
        <d v="2002-05-31T00:00:00" u="1"/>
        <d v="2004-02-29T00:00:00" u="1"/>
        <d v="2017-09-26T00:00:00" u="1"/>
        <d v="2003-05-31T00:00:00" u="1"/>
        <d v="2004-05-31T00:00:00" u="1"/>
        <d v="2005-05-31T00:00:00" u="1"/>
        <d v="2006-05-31T00:00:00" u="1"/>
        <d v="2008-02-29T00:00:00" u="1"/>
        <d v="2007-05-31T00:00:00" u="1"/>
        <d v="2008-05-31T00:00:00" u="1"/>
        <d v="2009-05-31T00:00:00" u="1"/>
        <d v="2010-05-31T00:00:00" u="1"/>
        <d v="2012-02-29T00:00:00" u="1"/>
        <d v="2011-05-31T00:00:00" u="1"/>
        <d v="2012-05-31T00:00:00" u="1"/>
        <d v="2013-05-31T00:00:00" u="1"/>
        <d v="2014-05-31T00:00:00" u="1"/>
        <d v="2016-02-29T00:00:00" u="1"/>
        <d v="2015-05-31T00:00:00" u="1"/>
        <d v="2016-05-31T00:00:00" u="1"/>
        <d v="2017-05-31T00:00:00" u="1"/>
        <d v="2001-04-30T00:00:00" u="1"/>
        <d v="2002-04-30T00:00:00" u="1"/>
        <d v="2003-04-30T00:00:00" u="1"/>
        <d v="2004-04-30T00:00:00" u="1"/>
        <d v="2005-04-30T00:00:00" u="1"/>
        <d v="2006-04-30T00:00:00" u="1"/>
        <d v="2007-04-30T00:00:00" u="1"/>
        <d v="2008-04-30T00:00:00" u="1"/>
        <d v="2009-04-30T00:00:00" u="1"/>
        <d v="2010-04-30T00:00:00" u="1"/>
        <d v="2011-04-30T00:00:00" u="1"/>
        <d v="2012-04-30T00:00:00" u="1"/>
        <d v="2013-04-30T00:00:00" u="1"/>
        <d v="2015-04-30T00:00:00" u="1"/>
        <d v="2016-04-30T00:00:00" u="1"/>
        <d v="2017-04-30T00:00:00" u="1"/>
        <d v="2009-07-28T00:00:00" u="1"/>
        <d v="2014-10-30T00:00:00" u="1"/>
        <d v="2000-12-31T00:00:00" u="1"/>
        <d v="2001-12-31T00:00:00" u="1"/>
        <d v="2002-12-31T00:00:00" u="1"/>
        <d v="2003-12-31T00:00:00" u="1"/>
        <d v="2004-12-31T00:00:00" u="1"/>
        <d v="2005-12-31T00:00:00" u="1"/>
        <d v="2006-12-31T00:00:00" u="1"/>
        <d v="2007-12-31T00:00:00" u="1"/>
        <d v="2008-12-31T00:00:00" u="1"/>
        <d v="2009-12-31T00:00:00" u="1"/>
        <d v="2013-06-27T00:00:00" u="1"/>
        <d v="2010-12-31T00:00:00" u="1"/>
        <d v="2014-06-27T00:00:00" u="1"/>
        <d v="2011-12-31T00:00:00" u="1"/>
        <d v="2012-12-31T00:00:00" u="1"/>
        <d v="2013-12-31T00:00:00" u="1"/>
        <d v="2016-09-29T00:00:00" u="1"/>
        <d v="2001-02-28T00:00:00" u="1"/>
        <d v="2002-02-28T00:00:00" u="1"/>
        <d v="2003-02-28T00:00:00" u="1"/>
        <d v="2005-02-28T00:00:00" u="1"/>
        <d v="2016-12-27T00:00:00" u="1"/>
        <d v="2006-02-28T00:00:00" u="1"/>
        <d v="2007-02-28T00:00:00" u="1"/>
        <d v="2009-02-28T00:00:00" u="1"/>
        <d v="2010-02-28T00:00:00" u="1"/>
        <d v="2011-02-28T00:00:00" u="1"/>
        <d v="2013-02-28T00:00:00" u="1"/>
        <d v="2001-11-30T00:00:00" u="1"/>
        <d v="2014-02-28T00:00:00" u="1"/>
        <d v="2002-11-30T00:00:00" u="1"/>
        <d v="2015-02-28T00:00:00" u="1"/>
        <d v="2003-11-30T00:00:00" u="1"/>
        <d v="2004-11-30T00:00:00" u="1"/>
        <d v="2017-02-28T00:00:00" u="1"/>
        <d v="2005-11-30T00:00:00" u="1"/>
        <d v="2006-11-30T00:00:00" u="1"/>
        <d v="2007-11-30T00:00:00" u="1"/>
        <d v="2008-11-30T00:00:00" u="1"/>
        <d v="2009-11-30T00:00:00" u="1"/>
        <d v="2010-11-30T00:00:00" u="1"/>
        <d v="2012-08-28T00:00:00" u="1"/>
        <d v="2011-11-30T00:00:00" u="1"/>
        <d v="2001-01-31T00:00:00" u="1"/>
        <d v="2012-11-30T00:00:00" u="1"/>
        <d v="2002-01-31T00:00:00" u="1"/>
        <d v="2013-11-30T00:00:00" u="1"/>
        <d v="2015-08-28T00:00:00" u="1"/>
        <d v="2003-01-31T00:00:00" u="1"/>
        <d v="2004-01-31T00:00:00" u="1"/>
        <d v="2008-11-26T00:00:00" u="1"/>
        <d v="2015-11-30T00:00:00" u="1"/>
        <d v="2005-01-31T00:00:00" u="1"/>
        <d v="2006-01-31T00:00:00" u="1"/>
        <d v="2017-11-30T00:00:00" u="1"/>
        <d v="2007-01-31T00:00:00" u="1"/>
        <d v="2008-01-31T00:00:00" u="1"/>
        <d v="2009-01-31T00:00:00" u="1"/>
        <d v="2010-01-31T00:00:00" u="1"/>
        <d v="2011-01-31T00:00:00" u="1"/>
        <d v="2001-07-31T00:00:00" u="1"/>
        <d v="2012-01-31T00:00:00" u="1"/>
        <d v="2002-07-31T00:00:00" u="1"/>
        <d v="2013-01-31T00:00:00" u="1"/>
        <d v="2003-07-31T00:00:00" u="1"/>
        <d v="2014-01-31T00:00:00" u="1"/>
        <d v="2004-07-31T00:00:00" u="1"/>
        <d v="2015-01-31T00:00:00" u="1"/>
        <d v="2005-07-31T00:00:00" u="1"/>
        <d v="2016-01-31T00:00:00" u="1"/>
        <d v="2006-07-31T00:00:00" u="1"/>
        <d v="2017-01-31T00:00:00" u="1"/>
        <d v="2007-07-31T00:00:00" u="1"/>
        <d v="2009-04-29T00:00:00" u="1"/>
        <d v="2018-01-31T00:00:00" u="1"/>
        <d v="2008-07-31T00:00:00" u="1"/>
        <d v="2010-04-29T00:00:00" u="1"/>
        <d v="2009-07-31T00:00:00" u="1"/>
        <d v="2010-07-31T00:00:00" u="1"/>
        <d v="2011-07-31T00:00:00" u="1"/>
        <d v="2012-07-31T00:00:00" u="1"/>
        <d v="2014-04-29T00:00:00" u="1"/>
        <d v="2013-07-31T00:00:00" u="1"/>
        <d v="2014-07-31T00:00:00" u="1"/>
        <d v="2015-07-31T00:00:00" u="1"/>
        <d v="2016-07-31T00:00:00" u="1"/>
        <d v="2017-07-31T00:00:00" u="1"/>
        <d v="2009-10-29T00:00:00" u="1"/>
        <d v="2010-10-29T00:00:00" u="1"/>
        <d v="2001-06-30T00:00:00" u="1"/>
        <d v="2002-06-30T00:00:00" u="1"/>
        <d v="2003-06-30T00:00:00" u="1"/>
        <d v="2004-06-30T00:00:00" u="1"/>
        <d v="2005-06-30T00:00:00" u="1"/>
        <d v="2006-06-30T00:00:00" u="1"/>
        <d v="2007-06-30T00:00:00" u="1"/>
        <d v="2008-06-30T00:00:00" u="1"/>
        <d v="2009-06-30T00:00:00" u="1"/>
        <d v="2010-06-30T00:00:00" u="1"/>
        <d v="2011-06-30T00:00:00" u="1"/>
        <d v="2013-03-28T00:00:00" u="1"/>
        <d v="2012-06-30T00:00:00" u="1"/>
        <d v="2014-03-28T00:00:00" u="1"/>
        <d v="2013-06-30T00:00:00" u="1"/>
        <d v="2012-09-28T00:00:00" u="1"/>
        <d v="2015-09-28T00:00:00" u="1"/>
        <d v="2014-09-24T00:00:00" u="1"/>
        <d v="2001-08-31T00:00:00" u="1"/>
        <d v="2002-08-31T00:00:00" u="1"/>
        <d v="2003-08-31T00:00:00" u="1"/>
        <d v="2004-08-31T00:00:00" u="1"/>
        <d v="2005-08-31T00:00:00" u="1"/>
        <d v="2006-08-31T00:00:00" u="1"/>
        <d v="2007-08-31T00:00:00" u="1"/>
        <d v="2009-05-29T00:00:00" u="1"/>
        <d v="2008-08-31T00:00:00" u="1"/>
        <d v="2009-08-31T00:00:00" u="1"/>
        <d v="2010-08-31T00:00:00" u="1"/>
        <d v="2011-08-31T00:00:00" u="1"/>
        <d v="2012-08-31T00:00:00" u="1"/>
        <d v="2014-05-29T00:00:00" u="1"/>
        <d v="2013-08-31T00:00:00" u="1"/>
        <d v="2015-05-29T00:00:00" u="1"/>
        <d v="2017-02-27T00:00:00" u="1"/>
        <d v="2014-08-31T00:00:00" u="1"/>
        <d v="2015-08-31T00:00:00" u="1"/>
        <d v="2016-08-31T00:00:00" u="1"/>
        <d v="2017-08-31T00:00:00" u="1"/>
        <d v="2010-05-21T00:00:00" u="1"/>
        <d v="2009-11-25T00:00:00" u="1"/>
        <d v="2016-11-29T00:00:00" u="1"/>
        <d v="2008-11-17T00:00:00" u="1"/>
        <d v="2015-07-30T00:00:00" u="1"/>
        <d v="2014-04-24T00:00:00" u="1"/>
        <d v="2001-03-31T00:00:00" u="1"/>
        <d v="2002-03-31T00:00:00" u="1"/>
        <d v="2015-10-28T00:00:00" u="1"/>
        <d v="2003-03-31T00:00:00" u="1"/>
        <d v="2016-10-28T00:00:00" u="1"/>
        <d v="2004-03-31T00:00:00" u="1"/>
        <d v="2005-03-31T00:00:00" u="1"/>
        <d v="2006-03-31T00:00:00" u="1"/>
      </sharedItems>
    </cacheField>
    <cacheField name="Posted_Date" numFmtId="164">
      <sharedItems containsNonDate="0" containsDate="1" containsString="0" containsBlank="1" minDate="2014-04-07T00:00:00" maxDate="2018-03-15T00:00:00"/>
    </cacheField>
    <cacheField name="Posted_Status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Kevin Staudt" refreshedDate="43203.737241666669" createdVersion="5" refreshedVersion="5" minRefreshableVersion="3" recordCount="16">
  <cacheSource type="worksheet">
    <worksheetSource ref="A9:D25" sheet="Q1 Activity" r:id="rId2"/>
  </cacheSource>
  <cacheFields count="4">
    <cacheField name="GL" numFmtId="0">
      <sharedItems count="12">
        <s v="25AF"/>
        <s v="25AM"/>
        <s v="25BD"/>
        <s v="25BN"/>
        <s v="25CN"/>
        <s v="25DP"/>
        <s v="25ID"/>
        <s v="25PG"/>
        <s v="25RE"/>
        <s v="25SI"/>
        <s v="25TX"/>
        <s v="25SL"/>
      </sharedItems>
    </cacheField>
    <cacheField name="Code" numFmtId="0">
      <sharedItems/>
    </cacheField>
    <cacheField name="Name" numFmtId="37">
      <sharedItems/>
    </cacheField>
    <cacheField name="Current Activity" numFmtId="37">
      <sharedItems containsSemiMixedTypes="0" containsString="0" containsNumber="1" containsInteger="1" minValue="-3016" maxValue="12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6">
  <r>
    <s v="TX-SPCL"/>
    <s v="CU00"/>
    <s v="JRNL00454103"/>
    <s v="CF00-00000-280R-254N"/>
    <x v="0"/>
    <s v="00000"/>
    <s v="280R"/>
    <x v="0"/>
    <s v=""/>
    <n v="26064"/>
    <s v="ADIT-Environmental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33101"/>
    <s v="ADIT-UnProtected NonPlant Gross-up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21742"/>
    <s v="ADIT-Environmental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0626"/>
    <s v="ADIT-Post Retirement Benefi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1180"/>
    <s v="ADIT-Conserv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8125"/>
    <s v="ADIT-Post Retirement Benefi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882312"/>
    <s v="ADIT-Environmenta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466770"/>
    <s v="ADIT-UnProtected NonPlant Gross-up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1258"/>
    <s v="ADIT-UnProtected NonPlant Gross-up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23976"/>
    <s v="ADIT-Environmental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6993"/>
    <s v="ADIT-Self Insurance (Non-Current)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19616"/>
    <s v="ADIT-Self Insurance (Non-Current)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20967"/>
    <s v="ADIT-UnProtected NonPlant Gross-up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1031"/>
    <s v="ADIT-Post Retirement Benefit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6464"/>
    <s v="ADIT-UnProtected Plant Gross-up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97029"/>
    <s v="ADIT-CIAC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238164"/>
    <s v="ADIT-UnProtected Plant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40818"/>
    <s v="ADIT-Piping and Convers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07844"/>
    <s v="ADIT-UnProtected NonPlant Gross-up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1193"/>
    <s v="ADIT-Self Insurance (Non-Current)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08814"/>
    <s v="ADIT-UnProtected Plant Gross-up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32108"/>
    <s v="ADIT-CIAC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67823"/>
    <s v="ADIT-Long-term Bonu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50883"/>
    <s v="ADIT-Self Insurance (Non-Current)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2530"/>
    <s v="ADIT-Post Retirement Benefit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193713"/>
    <s v="ADIT-UnProtected Non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75025"/>
    <s v="ADIT-ADIT Reg Asse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38638"/>
    <s v="ADIT-UnProtected Non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67"/>
    <s v="ADIT-ADIT Reg Asset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1222"/>
    <s v="ADIT-Conservat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44287"/>
    <s v="ADIT-Conservation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9529746"/>
    <s v="ADIT-Protected Gross-up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55271"/>
    <s v="ADIT-State NO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15258"/>
    <s v="ADIT-State NO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436098"/>
    <s v="ADIT-Protected Gross-up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653"/>
    <s v="ADIT-State NOL"/>
    <s v=""/>
    <s v=""/>
    <s v="JRNL00454103"/>
    <x v="0"/>
    <d v="2018-01-31T00:00:00"/>
    <s v="Yes"/>
  </r>
  <r>
    <s v="TX-SPCL"/>
    <s v="CU00"/>
    <s v="JRNL00455239"/>
    <s v="DE00-00000-280R-254P"/>
    <x v="1"/>
    <s v="00000"/>
    <s v="280R"/>
    <x v="1"/>
    <s v=""/>
    <n v="-3604461"/>
    <s v="ADIT-Protected Gross-up"/>
    <s v=""/>
    <s v=""/>
    <s v="JRNL00455239"/>
    <x v="0"/>
    <d v="2018-02-16T00:00:00"/>
    <s v="Yes"/>
  </r>
  <r>
    <s v="TX-SPCL"/>
    <s v="CU00"/>
    <s v="JRNL00455239"/>
    <s v="FE00-00000-280R-254P"/>
    <x v="3"/>
    <s v="00000"/>
    <s v="280R"/>
    <x v="1"/>
    <s v=""/>
    <n v="-300762"/>
    <s v="ADIT-Protected Gross-up"/>
    <s v=""/>
    <s v=""/>
    <s v="JRNL00455239"/>
    <x v="0"/>
    <d v="2018-02-16T00:00:00"/>
    <s v="Yes"/>
  </r>
  <r>
    <s v="TX-SPCL"/>
    <s v="CU00"/>
    <s v="JRNL00455239"/>
    <s v="FN00-00000-280R-254P"/>
    <x v="4"/>
    <s v="00000"/>
    <s v="280R"/>
    <x v="1"/>
    <s v=""/>
    <n v="-902252"/>
    <s v="ADIT-Protected Gross-up"/>
    <s v=""/>
    <s v=""/>
    <s v="JRNL00455239"/>
    <x v="0"/>
    <d v="2018-02-16T00:00:00"/>
    <s v="Yes"/>
  </r>
  <r>
    <s v="TX-SPCL"/>
    <s v="CU00"/>
    <s v="JRNL00455239"/>
    <s v="WC00-00000-280R-254P"/>
    <x v="8"/>
    <s v="00000"/>
    <s v="280R"/>
    <x v="1"/>
    <s v=""/>
    <n v="-506127"/>
    <s v="ADIT-Protected Gross-up"/>
    <s v=""/>
    <s v=""/>
    <s v="JRNL00455239"/>
    <x v="0"/>
    <d v="2018-02-16T00:00:00"/>
    <s v="Yes"/>
  </r>
  <r>
    <s v="TX-SPCL"/>
    <s v="CU00"/>
    <s v="JRNL00454103"/>
    <s v="ES00-00000-280R-254N"/>
    <x v="2"/>
    <s v="00000"/>
    <s v="280R"/>
    <x v="0"/>
    <s v=""/>
    <n v="-125920"/>
    <s v="ADIT-Fed Tx Ghg Reg Asset Other LT"/>
    <s v=""/>
    <s v=""/>
    <s v="JRNL00454103"/>
    <x v="0"/>
    <d v="2018-01-31T00:00:00"/>
    <s v="Yes"/>
  </r>
  <r>
    <s v="TX-SPCL"/>
    <s v="CU00"/>
    <s v="JRNL00454103"/>
    <s v="ES00-00000-280R-254P"/>
    <x v="2"/>
    <s v="00000"/>
    <s v="280R"/>
    <x v="1"/>
    <s v=""/>
    <n v="91769"/>
    <s v="ADIT-481(a) Adjustment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666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518038"/>
    <s v="ADIT-Protected Gross-up"/>
    <s v=""/>
    <s v=""/>
    <s v="JRNL00454103"/>
    <x v="0"/>
    <d v="2018-01-31T00:00:00"/>
    <s v="Yes"/>
  </r>
  <r>
    <s v="TX-SPCL"/>
    <s v="CU00"/>
    <s v="JRNL00455239"/>
    <s v="ES00-00000-280R-254P"/>
    <x v="2"/>
    <s v="00000"/>
    <s v="280R"/>
    <x v="1"/>
    <s v=""/>
    <n v="-9529746"/>
    <s v="ADIT-Protected Gross-up"/>
    <s v=""/>
    <s v=""/>
    <s v="JRNL00455239"/>
    <x v="0"/>
    <d v="2018-02-16T00:00:00"/>
    <s v="Yes"/>
  </r>
  <r>
    <s v="TX-SPCL"/>
    <s v="CU00"/>
    <s v="JRNL00455239"/>
    <s v="FE00-00000-280R-254P"/>
    <x v="3"/>
    <s v="00000"/>
    <s v="280R"/>
    <x v="1"/>
    <s v=""/>
    <n v="-436098"/>
    <s v="ADIT-Protected Gross-up"/>
    <s v=""/>
    <s v=""/>
    <s v="JRNL00455239"/>
    <x v="0"/>
    <d v="2018-02-16T00:00:00"/>
    <s v="Yes"/>
  </r>
  <r>
    <s v="TX-SPCL"/>
    <s v="CU00"/>
    <s v="JRNL00455239"/>
    <s v="FN00-00000-280R-254P"/>
    <x v="4"/>
    <s v="00000"/>
    <s v="280R"/>
    <x v="1"/>
    <s v=""/>
    <n v="-518038"/>
    <s v="ADIT-Protected Gross-up"/>
    <s v=""/>
    <s v=""/>
    <s v="JRNL00455239"/>
    <x v="0"/>
    <d v="2018-02-16T00:00:00"/>
    <s v="Yes"/>
  </r>
  <r>
    <s v="TX-SPCL"/>
    <s v="CU00"/>
    <s v="JRNL00454103"/>
    <s v="ES00-00000-280R-254N"/>
    <x v="2"/>
    <s v="00000"/>
    <s v="280R"/>
    <x v="0"/>
    <s v=""/>
    <n v="650"/>
    <s v="ADIT-FED NOL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47289"/>
    <s v="ADIT-Protected Gross-up"/>
    <s v=""/>
    <s v=""/>
    <s v="JRNL00454103"/>
    <x v="0"/>
    <d v="2018-01-31T00:00:00"/>
    <s v="Yes"/>
  </r>
  <r>
    <s v="TX-SPCL"/>
    <s v="CU00"/>
    <s v="JRNL00455239"/>
    <s v="ES00-00000-280R-254N"/>
    <x v="2"/>
    <s v="00000"/>
    <s v="280R"/>
    <x v="0"/>
    <s v=""/>
    <n v="9529746"/>
    <s v="ADIT-Protected Gross-up"/>
    <s v=""/>
    <s v=""/>
    <s v="JRNL00455239"/>
    <x v="0"/>
    <d v="2018-02-16T00:00:00"/>
    <s v="Yes"/>
  </r>
  <r>
    <s v="TX-SPCL"/>
    <s v="CU00"/>
    <s v="JRNL00455239"/>
    <s v="FE00-00000-280R-254N"/>
    <x v="3"/>
    <s v="00000"/>
    <s v="280R"/>
    <x v="0"/>
    <s v=""/>
    <n v="436098"/>
    <s v="ADIT-Protected Gross-up"/>
    <s v=""/>
    <s v=""/>
    <s v="JRNL00455239"/>
    <x v="0"/>
    <d v="2018-02-16T00:00:00"/>
    <s v="Yes"/>
  </r>
  <r>
    <s v="TX-SPCL"/>
    <s v="CU00"/>
    <s v="JRNL00455239"/>
    <s v="FN00-00000-280R-254N"/>
    <x v="4"/>
    <s v="00000"/>
    <s v="280R"/>
    <x v="0"/>
    <s v=""/>
    <n v="518038"/>
    <s v="ADIT-Protected Gross-up"/>
    <s v=""/>
    <s v=""/>
    <s v="JRNL00455239"/>
    <x v="0"/>
    <d v="2018-02-16T00:00:00"/>
    <s v="Yes"/>
  </r>
  <r>
    <s v="TX-SPCL"/>
    <s v="CU00"/>
    <s v="JRNL00454103"/>
    <s v="CF00-00000-280R-254N"/>
    <x v="0"/>
    <s v="00000"/>
    <s v="280R"/>
    <x v="0"/>
    <s v=""/>
    <n v="-34"/>
    <s v="ADIT-State NOL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15274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2124"/>
    <s v="ADIT-State NOL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1111546"/>
    <s v="ADIT-Protected Gross-up"/>
    <s v=""/>
    <s v=""/>
    <s v="JRNL00454103"/>
    <x v="0"/>
    <d v="2018-01-31T00:00:00"/>
    <s v="Yes"/>
  </r>
  <r>
    <s v="TX-SPCL"/>
    <s v="CU00"/>
    <s v="JRNL00455239"/>
    <s v="FC00-00000-280R-254P"/>
    <x v="7"/>
    <s v="00000"/>
    <s v="280R"/>
    <x v="1"/>
    <s v=""/>
    <n v="-111251"/>
    <s v="ADIT-Protected Gross-up"/>
    <s v=""/>
    <s v=""/>
    <s v="JRNL00455239"/>
    <x v="0"/>
    <d v="2018-02-16T00:00:00"/>
    <s v="Yes"/>
  </r>
  <r>
    <s v="TX-SPCL"/>
    <s v="CU00"/>
    <s v="JRNL00455239"/>
    <s v="FI00-00000-280R-254P"/>
    <x v="9"/>
    <s v="00000"/>
    <s v="280R"/>
    <x v="1"/>
    <s v=""/>
    <n v="-47289"/>
    <s v="ADIT-Protected Gross-up"/>
    <s v=""/>
    <s v=""/>
    <s v="JRNL00455239"/>
    <x v="0"/>
    <d v="2018-02-16T00:00:00"/>
    <s v="Yes"/>
  </r>
  <r>
    <s v="TX-SPCL"/>
    <s v="CU00"/>
    <s v="JRNL00455239"/>
    <s v="FT00-00000-280R-254P"/>
    <x v="5"/>
    <s v="00000"/>
    <s v="280R"/>
    <x v="1"/>
    <s v=""/>
    <n v="-13517"/>
    <s v="ADIT-Protected Gross-up"/>
    <s v=""/>
    <s v=""/>
    <s v="JRNL00455239"/>
    <x v="0"/>
    <d v="2018-02-16T00:00:00"/>
    <s v="Yes"/>
  </r>
  <r>
    <s v="TX-SPCL"/>
    <s v="CU00"/>
    <s v="JRNL00454103"/>
    <s v="CF00-00000-280R-254N"/>
    <x v="0"/>
    <s v="00000"/>
    <s v="280R"/>
    <x v="0"/>
    <s v=""/>
    <n v="-2208729"/>
    <s v="ADIT-Protected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90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4054634"/>
    <s v="ADIT-Protected Gross-up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3517"/>
    <s v="ADIT-Protected Gross-up"/>
    <s v=""/>
    <s v=""/>
    <s v="JRNL00454103"/>
    <x v="0"/>
    <d v="2018-01-31T00:00:00"/>
    <s v="Yes"/>
  </r>
  <r>
    <s v="TX-SPCL"/>
    <s v="CU00"/>
    <s v="JRNL00455239"/>
    <s v="CF00-00000-280R-254P"/>
    <x v="0"/>
    <s v="00000"/>
    <s v="280R"/>
    <x v="1"/>
    <s v=""/>
    <n v="-2208729"/>
    <s v="ADIT-Protected Gross-up"/>
    <s v=""/>
    <s v=""/>
    <s v="JRNL00455239"/>
    <x v="0"/>
    <d v="2018-02-16T00:00:00"/>
    <s v="Yes"/>
  </r>
  <r>
    <s v="TX-SPCL"/>
    <s v="CU00"/>
    <s v="JRNL00455239"/>
    <s v="FE00-00000-280R-254P"/>
    <x v="3"/>
    <s v="00000"/>
    <s v="280R"/>
    <x v="1"/>
    <s v=""/>
    <n v="-818586"/>
    <s v="ADIT-Protected Gross-up"/>
    <s v=""/>
    <s v=""/>
    <s v="JRNL00455239"/>
    <x v="0"/>
    <d v="2018-02-16T00:00:00"/>
    <s v="Yes"/>
  </r>
  <r>
    <s v="TX-SPCL"/>
    <s v="CU00"/>
    <s v="JRNL00455239"/>
    <s v="FN00-00000-280R-254P"/>
    <x v="4"/>
    <s v="00000"/>
    <s v="280R"/>
    <x v="1"/>
    <s v=""/>
    <n v="-4054634"/>
    <s v="ADIT-Protected Gross-up"/>
    <s v=""/>
    <s v=""/>
    <s v="JRNL00455239"/>
    <x v="0"/>
    <d v="2018-02-16T00:00:00"/>
    <s v="Yes"/>
  </r>
  <r>
    <s v="TX-SPCL"/>
    <s v="CU00"/>
    <s v="JRNL00455239"/>
    <s v="MD00-00000-280R-254P"/>
    <x v="6"/>
    <s v="00000"/>
    <s v="280R"/>
    <x v="1"/>
    <s v=""/>
    <n v="-1111546"/>
    <s v="ADIT-Protected Gross-up"/>
    <s v=""/>
    <s v=""/>
    <s v="JRNL00455239"/>
    <x v="0"/>
    <d v="2018-02-16T00:00:00"/>
    <s v="Yes"/>
  </r>
  <r>
    <s v="TX"/>
    <s v="ES00"/>
    <s v="JRNL00455288"/>
    <s v="ES00-00000-280R-254N"/>
    <x v="2"/>
    <s v="00000"/>
    <s v="280R"/>
    <x v="0"/>
    <s v=""/>
    <n v="-151019"/>
    <s v="NOL Reclass"/>
    <s v=""/>
    <s v=""/>
    <s v="JRNL00455288"/>
    <x v="0"/>
    <d v="2018-02-16T00:00:00"/>
    <s v="Yes"/>
  </r>
  <r>
    <s v="TX-SPCL"/>
    <s v="CU00"/>
    <s v="JRNL00454103"/>
    <s v="CF00-00000-280R-254N"/>
    <x v="0"/>
    <s v="00000"/>
    <s v="280R"/>
    <x v="0"/>
    <s v=""/>
    <n v="105"/>
    <s v="ADIT-State NOL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3604461"/>
    <s v="ADIT-Protected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00762"/>
    <s v="ADIT-Protected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0788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6326"/>
    <s v="ADIT-UnProtected NonPlant Gross-up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23847"/>
    <s v="ADIT-Long-term Bonu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15142"/>
    <s v="ADIT-Self Insurance (Non-Current)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4150"/>
    <s v="ADIT-UnProtected NonPlant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831"/>
    <s v="ADIT-Self Insurance (Non-Current)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217174"/>
    <s v="ADIT-Long-term Bonu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365"/>
    <s v="ADIT-UnProtected Plant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"/>
    <s v="ADIT-Post Retirement Benefi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224824"/>
    <s v="ADIT-Conservation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23446"/>
    <s v="ADIT-Long-term Bonu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1531"/>
    <s v="ADIT-Post Retirement Benefit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58561"/>
    <s v="ADIT-Post Retirement Benefit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35547"/>
    <s v="ADIT-UnProtected Plant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78"/>
    <s v="ADIT-Long-term Bonu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2904"/>
    <s v="ADIT-Conserv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172720"/>
    <s v="ADIT-UnProtected Non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67"/>
    <s v="ADIT-ADIT Reg Asse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67224"/>
    <s v="ADIT-Conservation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30924"/>
    <s v="ADIT-Post Retirement Benefi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70917"/>
    <s v="ADIT-UnProtected NonPlant Gross-up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"/>
    <s v="ADIT-Post Retirement Benefits"/>
    <s v=""/>
    <s v=""/>
    <s v="JRNL00454103"/>
    <x v="0"/>
    <d v="2018-01-31T00:00:00"/>
    <s v="Yes"/>
  </r>
  <r>
    <s v="TX-SPCL"/>
    <s v="CU00"/>
    <s v="JRNL00454103"/>
    <s v="DE00-00000-280R-254P"/>
    <x v="1"/>
    <s v="00000"/>
    <s v="280R"/>
    <x v="1"/>
    <s v=""/>
    <n v="57721"/>
    <s v="ADIT-CIAC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5"/>
    <s v="ADIT-Post Retirement Benefit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55622"/>
    <s v="ADIT-Long-term Bonu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3520"/>
    <s v="ADIT-Self Insurance (Non-Current)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4427"/>
    <s v="ADIT-Long-term Bonu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1419"/>
    <s v="ADIT-Self Insurance (Non-Current)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2492"/>
    <s v="ADIT-UnProtected NonPlant Gross-up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463096"/>
    <s v="ADIT-CIAC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166934"/>
    <s v="ADIT-State Decoupling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487"/>
    <s v="ADIT-Reserve for Insurance Deduct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260609"/>
    <s v="ADIT-State Decoupling"/>
    <s v=""/>
    <s v=""/>
    <s v="JRNL00454103"/>
    <x v="0"/>
    <d v="2018-01-31T00:00:00"/>
    <s v="Yes"/>
  </r>
  <r>
    <s v="TX-SPCL"/>
    <s v="CU00"/>
    <s v="JRNL00455287"/>
    <s v="FC00-00000-280R-254N"/>
    <x v="7"/>
    <s v="00000"/>
    <s v="280R"/>
    <x v="0"/>
    <s v=""/>
    <n v="4519"/>
    <s v="ADIT-Excess Deferred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1766"/>
    <s v="ADIT-Excess Deferred"/>
    <s v=""/>
    <s v=""/>
    <s v="JRNL00455287"/>
    <x v="0"/>
    <d v="2018-02-16T00:00:00"/>
    <s v="Yes"/>
  </r>
  <r>
    <s v="TX-SPCL"/>
    <s v="CU00"/>
    <s v="JRNL00454103"/>
    <s v="CF00-00000-280R-254N"/>
    <x v="0"/>
    <s v="00000"/>
    <s v="280R"/>
    <x v="0"/>
    <s v=""/>
    <n v="-14851"/>
    <s v="ADIT-Reserve for Insurance Deduct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3663"/>
    <s v="ADIT-Rate Case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56"/>
    <s v="ADIT-Reserve for Insurance Deductible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539"/>
    <s v="ADIT-Reserve for Insurance Deductibles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5664"/>
    <s v="ADIT-Excess Deferred"/>
    <s v=""/>
    <s v=""/>
    <s v="JRNL00455287"/>
    <x v="0"/>
    <d v="2018-02-16T00:00:00"/>
    <s v="Yes"/>
  </r>
  <r>
    <s v="TX-SPCL"/>
    <s v="CU00"/>
    <s v="JRNL00455287"/>
    <s v="FE00-00000-280R-254P"/>
    <x v="3"/>
    <s v="00000"/>
    <s v="280R"/>
    <x v="1"/>
    <s v=""/>
    <n v="-14725"/>
    <s v="ADIT-Excess Deferred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59584"/>
    <s v="ADIT-Excess Deferred"/>
    <s v=""/>
    <s v=""/>
    <s v="JRNL00455287"/>
    <x v="0"/>
    <d v="2018-02-16T00:00:00"/>
    <s v="Yes"/>
  </r>
  <r>
    <s v="TX-SPCL"/>
    <s v="CU00"/>
    <s v="JRNL00454103"/>
    <s v="ES00-00000-280R-254N"/>
    <x v="2"/>
    <s v="00000"/>
    <s v="280R"/>
    <x v="0"/>
    <s v=""/>
    <n v="-425215"/>
    <s v="ADIT-State Decoupling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54160"/>
    <s v="ADIT-Reserve for Insurance Deductible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136391"/>
    <s v="ADIT-Loss on Reacquired Deb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129425"/>
    <s v="ADIT-State Decoupling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24451"/>
    <s v="ADIT-Rate Case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206681"/>
    <s v="ADIT-Excess Deferred"/>
    <s v=""/>
    <s v=""/>
    <s v="JRNL00455287"/>
    <x v="0"/>
    <d v="2018-02-16T00:00:00"/>
    <s v="Yes"/>
  </r>
  <r>
    <s v="TX-SPCL"/>
    <s v="CU00"/>
    <s v="JRNL00455287"/>
    <s v="FE00-00000-280R-254N"/>
    <x v="3"/>
    <s v="00000"/>
    <s v="280R"/>
    <x v="0"/>
    <s v=""/>
    <n v="-39295"/>
    <s v="ADIT-Excess Deferred"/>
    <s v=""/>
    <s v=""/>
    <s v="JRNL00455287"/>
    <x v="0"/>
    <d v="2018-02-16T00:00:00"/>
    <s v="Yes"/>
  </r>
  <r>
    <s v="TX-SPCL"/>
    <s v="CU00"/>
    <s v="JRNL00455287"/>
    <s v="WC00-00000-280R-254N"/>
    <x v="8"/>
    <s v="00000"/>
    <s v="280R"/>
    <x v="0"/>
    <s v=""/>
    <n v="1378"/>
    <s v="ADIT-Excess Deferred"/>
    <s v=""/>
    <s v=""/>
    <s v="JRNL00455287"/>
    <x v="0"/>
    <d v="2018-02-16T00:00:00"/>
    <s v="Yes"/>
  </r>
  <r>
    <s v="TX-SPCL"/>
    <s v="CU00"/>
    <s v="JRNL00454103"/>
    <s v="CF00-00000-280R-254N"/>
    <x v="0"/>
    <s v="00000"/>
    <s v="280R"/>
    <x v="0"/>
    <s v=""/>
    <n v="-4349"/>
    <s v="ADIT-Deferred Revenue (Current)"/>
    <s v=""/>
    <s v=""/>
    <s v="JRNL00454103"/>
    <x v="0"/>
    <d v="2018-01-31T00:00:00"/>
    <s v="Yes"/>
  </r>
  <r>
    <s v="TX-SPCL"/>
    <s v="CU00"/>
    <s v="JRNL00455287"/>
    <s v="ES00-00000-280R-254N"/>
    <x v="2"/>
    <s v="00000"/>
    <s v="280R"/>
    <x v="0"/>
    <s v=""/>
    <n v="1717"/>
    <s v="ADIT-Excess Deferred"/>
    <s v=""/>
    <s v=""/>
    <s v="JRNL00455287"/>
    <x v="0"/>
    <d v="2018-02-16T00:00:00"/>
    <s v="Yes"/>
  </r>
  <r>
    <s v="TX-SPCL"/>
    <s v="CU00"/>
    <s v="JRNL00455287"/>
    <s v="FI00-00000-280R-254N"/>
    <x v="9"/>
    <s v="00000"/>
    <s v="280R"/>
    <x v="0"/>
    <s v=""/>
    <n v="7894"/>
    <s v="ADIT-Excess Deferred"/>
    <s v=""/>
    <s v=""/>
    <s v="JRNL00455287"/>
    <x v="0"/>
    <d v="2018-02-16T00:00:00"/>
    <s v="Yes"/>
  </r>
  <r>
    <s v="TX-SPCL"/>
    <s v="CU00"/>
    <s v="JRNL00454103"/>
    <s v="FE00-00000-280R-254N"/>
    <x v="3"/>
    <s v="00000"/>
    <s v="280R"/>
    <x v="0"/>
    <s v=""/>
    <n v="-15825"/>
    <s v="ADIT-Reserve for Insurance Deduct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3663"/>
    <s v="ADIT-Rate Case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17332"/>
    <s v="ADIT-Reserve for Insurance Deduct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94793"/>
    <s v="ADIT-Rate Case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30626"/>
    <s v="ADIT-Reserve for Insurance Deductible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6552"/>
    <s v="ADIT-Reserve for Insurance Deductible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107571"/>
    <s v="ADIT-State Decoupling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73147"/>
    <s v="ADIT-Rate Case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82836"/>
    <s v="ADIT-Repairs"/>
    <s v=""/>
    <s v=""/>
    <s v="JRNL00454103"/>
    <x v="0"/>
    <d v="2018-01-31T00:00:00"/>
    <s v="Yes"/>
  </r>
  <r>
    <s v="TX-SPCL"/>
    <s v="CU00"/>
    <s v="JRNL00454103"/>
    <s v="ES00-00000-280R-254P"/>
    <x v="2"/>
    <s v="00000"/>
    <s v="280R"/>
    <x v="1"/>
    <s v=""/>
    <n v="-11727"/>
    <s v="ADIT-Cost of Removal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1891"/>
    <s v="ADIT-AFUDC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57165"/>
    <s v="ADIT-Cost of Remova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701524"/>
    <s v="ADIT-Repair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79"/>
    <s v="ADIT-Amortization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"/>
    <s v="ADIT-SERP (Non-Current)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-237474"/>
    <s v="ADIT-Cost of Removal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-158593"/>
    <s v="ADIT-Cost of Removal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334962"/>
    <s v="ADIT-AFUDC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105339"/>
    <s v="ADIT-Asset Gain/ Los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48"/>
    <s v="ADIT-Repair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6228"/>
    <s v="ADIT-AFUDC"/>
    <s v=""/>
    <s v=""/>
    <s v="JRNL00454103"/>
    <x v="0"/>
    <d v="2018-01-31T00:00:00"/>
    <s v="Yes"/>
  </r>
  <r>
    <s v="TX-SPCL"/>
    <s v="CU00"/>
    <s v="JRNL00454103"/>
    <s v="DE00-00000-280R-254P"/>
    <x v="1"/>
    <s v="00000"/>
    <s v="280R"/>
    <x v="1"/>
    <s v=""/>
    <n v="-107806"/>
    <s v="ADIT-Cost of Removal"/>
    <s v=""/>
    <s v=""/>
    <s v="JRNL00454103"/>
    <x v="0"/>
    <d v="2018-01-31T00:00:00"/>
    <s v="Yes"/>
  </r>
  <r>
    <s v="TX-SPCL"/>
    <s v="CU00"/>
    <s v="JRNL00454103"/>
    <s v="FI00-00000-280R-254P"/>
    <x v="9"/>
    <s v="00000"/>
    <s v="280R"/>
    <x v="1"/>
    <s v=""/>
    <n v="-9299"/>
    <s v="ADIT-Asset Gain/ Loss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612300"/>
    <s v="ADIT-Cost of Remova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25786"/>
    <s v="ADIT-Repairs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-127945"/>
    <s v="ADIT-Cost of Removal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-11486"/>
    <s v="ADIT-Asset Gain/ Los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19040"/>
    <s v="ADIT-Repairs"/>
    <s v=""/>
    <s v=""/>
    <s v="JRNL00454103"/>
    <x v="0"/>
    <d v="2018-01-31T00:00:00"/>
    <s v="Yes"/>
  </r>
  <r>
    <s v="TX-SPCL"/>
    <s v="CU00"/>
    <s v="JRNL00454103"/>
    <s v="FI00-00000-280R-254P"/>
    <x v="9"/>
    <s v="00000"/>
    <s v="280R"/>
    <x v="1"/>
    <s v=""/>
    <n v="-793"/>
    <s v="ADIT-Cost of Removal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31602"/>
    <s v="ADIT-Amortization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49891"/>
    <s v="ADIT-Repair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9149"/>
    <s v="ADIT-AFUDC"/>
    <s v=""/>
    <s v=""/>
    <s v="JRNL00454103"/>
    <x v="0"/>
    <d v="2018-01-31T00:00:00"/>
    <s v="Yes"/>
  </r>
  <r>
    <s v="TX-SPCL"/>
    <s v="CU00"/>
    <s v="JRNL00454103"/>
    <s v="ES00-00000-280R-254P"/>
    <x v="2"/>
    <s v="00000"/>
    <s v="280R"/>
    <x v="1"/>
    <s v=""/>
    <n v="-96438"/>
    <s v="ADIT-Asset Gain/ Los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32222"/>
    <s v="ADIT-Repair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1075"/>
    <s v="ADIT-Repair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50437"/>
    <s v="ADIT-Amortization"/>
    <s v=""/>
    <s v=""/>
    <s v="JRNL00454103"/>
    <x v="0"/>
    <d v="2018-01-31T00:00:00"/>
    <s v="Yes"/>
  </r>
  <r>
    <s v="TX-SPCL"/>
    <s v="CU00"/>
    <s v="JRNL00454103"/>
    <s v="FT00-00000-280R-254P"/>
    <x v="5"/>
    <s v="00000"/>
    <s v="280R"/>
    <x v="1"/>
    <s v=""/>
    <n v="-3195"/>
    <s v="ADIT-Cost of Removal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4461"/>
    <s v="ADIT-AFUDC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36648"/>
    <s v="ADIT-Asset Gain/ Los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66912"/>
    <s v="ADIT-Repairs"/>
    <s v=""/>
    <s v=""/>
    <s v="JRNL00454103"/>
    <x v="0"/>
    <d v="2018-01-31T00:00:00"/>
    <s v="Yes"/>
  </r>
  <r>
    <s v="TX-SPCL"/>
    <s v="CU00"/>
    <s v="JRNL00454103"/>
    <s v="DE00-00000-280R-254P"/>
    <x v="1"/>
    <s v="00000"/>
    <s v="280R"/>
    <x v="1"/>
    <s v=""/>
    <n v="18909"/>
    <s v="ADIT-Asset Gain/ Loss"/>
    <s v=""/>
    <s v=""/>
    <s v="JRNL00454103"/>
    <x v="0"/>
    <d v="2018-01-31T00:00:00"/>
    <s v="Yes"/>
  </r>
  <r>
    <s v="TX-SPCL"/>
    <s v="CU00"/>
    <s v="JRNL00454103"/>
    <s v="FC00-00000-280R-254P"/>
    <x v="7"/>
    <s v="00000"/>
    <s v="280R"/>
    <x v="1"/>
    <s v=""/>
    <n v="-6012"/>
    <s v="ADIT-Asset Gain/ Loss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12433"/>
    <s v="ADIT-Asset Gain/ Loss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-9845"/>
    <s v="ADIT-Asset Gain/ Los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48976"/>
    <s v="ADIT-Repairs"/>
    <s v=""/>
    <s v=""/>
    <s v="JRNL00454103"/>
    <x v="0"/>
    <d v="2018-01-31T00:00:00"/>
    <s v="Yes"/>
  </r>
  <r>
    <s v="TX-SPCL"/>
    <s v="CU00"/>
    <s v="JRNL00455239"/>
    <s v="FC00-00000-280R-254N"/>
    <x v="7"/>
    <s v="00000"/>
    <s v="280R"/>
    <x v="0"/>
    <s v=""/>
    <n v="111251"/>
    <s v="ADIT-Protected Gross-up"/>
    <s v=""/>
    <s v=""/>
    <s v="JRNL00455239"/>
    <x v="0"/>
    <d v="2018-02-16T00:00:00"/>
    <s v="Yes"/>
  </r>
  <r>
    <s v="TX-SPCL"/>
    <s v="CU00"/>
    <s v="JRNL00455239"/>
    <s v="FI00-00000-280R-254N"/>
    <x v="9"/>
    <s v="00000"/>
    <s v="280R"/>
    <x v="0"/>
    <s v=""/>
    <n v="47289"/>
    <s v="ADIT-Protected Gross-up"/>
    <s v=""/>
    <s v=""/>
    <s v="JRNL00455239"/>
    <x v="0"/>
    <d v="2018-02-16T00:00:00"/>
    <s v="Yes"/>
  </r>
  <r>
    <s v="TX-SPCL"/>
    <s v="CU00"/>
    <s v="JRNL00455239"/>
    <s v="FT00-00000-280R-254N"/>
    <x v="5"/>
    <s v="00000"/>
    <s v="280R"/>
    <x v="0"/>
    <s v=""/>
    <n v="13517"/>
    <s v="ADIT-Protected Gross-up"/>
    <s v=""/>
    <s v=""/>
    <s v="JRNL00455239"/>
    <x v="0"/>
    <d v="2018-02-16T00:00:00"/>
    <s v="Yes"/>
  </r>
  <r>
    <s v="TX-SPCL"/>
    <s v="CU00"/>
    <s v="JRNL00454103"/>
    <s v="FC00-00000-280R-254N"/>
    <x v="7"/>
    <s v="00000"/>
    <s v="280R"/>
    <x v="0"/>
    <s v=""/>
    <n v="-111251"/>
    <s v="ADIT-Protected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818586"/>
    <s v="ADIT-Protected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902252"/>
    <s v="ADIT-Protected Gross-up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06127"/>
    <s v="ADIT-Protected Gross-up"/>
    <s v=""/>
    <s v=""/>
    <s v="JRNL00454103"/>
    <x v="0"/>
    <d v="2018-01-31T00:00:00"/>
    <s v="Yes"/>
  </r>
  <r>
    <s v="TX-SPCL"/>
    <s v="CU00"/>
    <s v="JRNL00455239"/>
    <s v="DE00-00000-280R-254N"/>
    <x v="1"/>
    <s v="00000"/>
    <s v="280R"/>
    <x v="0"/>
    <s v=""/>
    <n v="3604461"/>
    <s v="ADIT-Protected Gross-up"/>
    <s v=""/>
    <s v=""/>
    <s v="JRNL00455239"/>
    <x v="0"/>
    <d v="2018-02-16T00:00:00"/>
    <s v="Yes"/>
  </r>
  <r>
    <s v="TX-SPCL"/>
    <s v="CU00"/>
    <s v="JRNL00455239"/>
    <s v="FE00-00000-280R-254N"/>
    <x v="3"/>
    <s v="00000"/>
    <s v="280R"/>
    <x v="0"/>
    <s v=""/>
    <n v="300762"/>
    <s v="ADIT-Protected Gross-up"/>
    <s v=""/>
    <s v=""/>
    <s v="JRNL00455239"/>
    <x v="0"/>
    <d v="2018-02-16T00:00:00"/>
    <s v="Yes"/>
  </r>
  <r>
    <s v="TX-SPCL"/>
    <s v="CU00"/>
    <s v="JRNL00455239"/>
    <s v="FN00-00000-280R-254N"/>
    <x v="4"/>
    <s v="00000"/>
    <s v="280R"/>
    <x v="0"/>
    <s v=""/>
    <n v="902252"/>
    <s v="ADIT-Protected Gross-up"/>
    <s v=""/>
    <s v=""/>
    <s v="JRNL00455239"/>
    <x v="0"/>
    <d v="2018-02-16T00:00:00"/>
    <s v="Yes"/>
  </r>
  <r>
    <s v="TX-SPCL"/>
    <s v="CU00"/>
    <s v="JRNL00455239"/>
    <s v="WC00-00000-280R-254N"/>
    <x v="8"/>
    <s v="00000"/>
    <s v="280R"/>
    <x v="0"/>
    <s v=""/>
    <n v="506127"/>
    <s v="ADIT-Protected Gross-up"/>
    <s v=""/>
    <s v=""/>
    <s v="JRNL00455239"/>
    <x v="0"/>
    <d v="2018-02-16T00:00:00"/>
    <s v="Yes"/>
  </r>
  <r>
    <s v="TX-SPCL"/>
    <s v="CU00"/>
    <s v="JRNL00454103"/>
    <s v="ES00-00000-280R-254N"/>
    <x v="2"/>
    <s v="00000"/>
    <s v="280R"/>
    <x v="0"/>
    <s v=""/>
    <n v="90"/>
    <s v="ADIT-State NOL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54602"/>
    <s v="ADIT-State NO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5258"/>
    <s v="ADIT-State NOL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415"/>
    <s v="ADIT-FED NOL"/>
    <s v=""/>
    <s v=""/>
    <s v="JRNL00454103"/>
    <x v="0"/>
    <d v="2018-01-31T00:00:00"/>
    <s v="Yes"/>
  </r>
  <r>
    <s v="TX-SPCL"/>
    <s v="CU00"/>
    <s v="JRNL00455239"/>
    <s v="CF00-00000-280R-254N"/>
    <x v="0"/>
    <s v="00000"/>
    <s v="280R"/>
    <x v="0"/>
    <s v=""/>
    <n v="2208729"/>
    <s v="ADIT-Protected Gross-up"/>
    <s v=""/>
    <s v=""/>
    <s v="JRNL00455239"/>
    <x v="0"/>
    <d v="2018-02-16T00:00:00"/>
    <s v="Yes"/>
  </r>
  <r>
    <s v="TX-SPCL"/>
    <s v="CU00"/>
    <s v="JRNL00455239"/>
    <s v="FE00-00000-280R-254N"/>
    <x v="3"/>
    <s v="00000"/>
    <s v="280R"/>
    <x v="0"/>
    <s v=""/>
    <n v="818586"/>
    <s v="ADIT-Protected Gross-up"/>
    <s v=""/>
    <s v=""/>
    <s v="JRNL00455239"/>
    <x v="0"/>
    <d v="2018-02-16T00:00:00"/>
    <s v="Yes"/>
  </r>
  <r>
    <s v="TX-SPCL"/>
    <s v="CU00"/>
    <s v="JRNL00455239"/>
    <s v="FN00-00000-280R-254N"/>
    <x v="4"/>
    <s v="00000"/>
    <s v="280R"/>
    <x v="0"/>
    <s v=""/>
    <n v="4054634"/>
    <s v="ADIT-Protected Gross-up"/>
    <s v=""/>
    <s v=""/>
    <s v="JRNL00455239"/>
    <x v="0"/>
    <d v="2018-02-16T00:00:00"/>
    <s v="Yes"/>
  </r>
  <r>
    <s v="TX-SPCL"/>
    <s v="CU00"/>
    <s v="JRNL00455239"/>
    <s v="MD00-00000-280R-254N"/>
    <x v="6"/>
    <s v="00000"/>
    <s v="280R"/>
    <x v="0"/>
    <s v=""/>
    <n v="1111546"/>
    <s v="ADIT-Protected Gross-up"/>
    <s v=""/>
    <s v=""/>
    <s v="JRNL00455239"/>
    <x v="0"/>
    <d v="2018-02-16T00:00:00"/>
    <s v="Yes"/>
  </r>
  <r>
    <s v="TX-SPCL"/>
    <s v="CU00"/>
    <s v="JRNL00454103"/>
    <s v="FN00-00000-280R-254N"/>
    <x v="4"/>
    <s v="00000"/>
    <s v="280R"/>
    <x v="0"/>
    <s v=""/>
    <n v="86386"/>
    <s v="ADIT-Post Retirement Benefit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4414"/>
    <s v="ADIT-Self Insurance (Non-Current)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30471"/>
    <s v="ADIT-CIAC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95"/>
    <s v="ADIT-Post Retirement Benefi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20287"/>
    <s v="ADIT-UnProtected Plant Gross-up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7629"/>
    <s v="ADIT-UnProtected NonPlant Gross-up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29509"/>
    <s v="ADIT-Conservation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25508"/>
    <s v="ADIT-Self Insurance (Non-Current)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9692"/>
    <s v="ADIT-ADIT State Tax Reg Asset-DE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90751"/>
    <s v="ADIT-UnProtected 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9670"/>
    <s v="ADIT-Conserv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85262"/>
    <s v="ADIT-UnProtected NonPlant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303"/>
    <s v="ADIT-Self Insurance (Non-Current)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20602"/>
    <s v="ADIT-UnProtected Plant Gross-up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153674"/>
    <s v="ADIT-UnProtected NonPlant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42"/>
    <s v="ADIT-Post Retirement Benefi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"/>
    <s v="ADIT-Long-term Bonu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33912"/>
    <s v="ADIT-ADIT Reg Asse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694835"/>
    <s v="ADIT-UnProtected Plant Gross-up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1087"/>
    <s v="ADIT-Conservation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6"/>
    <s v="ADIT-UnProtected Plant Gross-up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326"/>
    <s v="ADIT-CIAC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6294"/>
    <s v="ADIT-Bad Debt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3775"/>
    <s v="ADIT-Tx Reg Asset Other L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39368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46275"/>
    <s v="ADIT-Pension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13514"/>
    <s v="ADIT-Bad Debt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44902"/>
    <s v="ADIT-263A Capitalized Interest/Overhead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259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6982"/>
    <s v="ADIT-Bad Deb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9677"/>
    <s v="ADIT-Bad Deb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24684"/>
    <s v="ADIT-263A Capitalized Interest/Overhead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35201"/>
    <s v="ADIT-263A Capitalized Interest/Overhead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957"/>
    <s v="ADIT-Property L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61089"/>
    <s v="ADIT-Pens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9801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38565"/>
    <s v="ADIT-Property LT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4931"/>
    <s v="ADIT-Bad Debt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50383"/>
    <s v="ADIT-Pension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87035"/>
    <s v="ADIT-Pens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75803"/>
    <s v="ADIT-Property L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31361"/>
    <s v="ADIT-Property L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41868"/>
    <s v="ADIT-Pension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56696"/>
    <s v="ADIT-Pension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139726"/>
    <s v="ADIT-Pension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49659"/>
    <s v="ADIT-Vac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26673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27027"/>
    <s v="ADIT-Property L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94754"/>
    <s v="ADIT-Pension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242"/>
    <s v="ADIT-Bad Debt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23689"/>
    <s v="ADIT-263A Capitalized Interest/Overhead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8887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859"/>
    <s v="ADIT-Bad Debt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1288459"/>
    <s v="ADIT-Conversion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8163"/>
    <s v="ADIT-Flex Revenue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439482"/>
    <s v="ADIT-Pens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7461"/>
    <s v="ADIT-Pens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77060"/>
    <s v="ADIT-Property LT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26126"/>
    <s v="ADIT-Deferred Revenue (Non-Current)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6144"/>
    <s v="ADIT-Pens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4443"/>
    <s v="ADIT-Property LT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259"/>
    <s v="ADIT-Reserve for Insurance Deductible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2942"/>
    <s v="ADIT-State Decoupling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506994"/>
    <s v="ADIT-Purchased Gas Cost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7895"/>
    <s v="ADIT-Purchased Gas Cos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67914"/>
    <s v="ADIT-Real Property Taxe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24053"/>
    <s v="ADIT-Real Property Tax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6286"/>
    <s v="ADIT-ADIT Outside Service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535452"/>
    <s v="ADIT-Purchased Gas Cos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52050"/>
    <s v="ADIT-Purchased Gas Cost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1564"/>
    <s v="ADIT-Purchased Gas Cos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190806"/>
    <s v="ADIT-Purchased Gas Cost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0297"/>
    <s v="ADIT-Purchased Gas Cos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52631"/>
    <s v="ADIT-Purchased Gas Cost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0225"/>
    <s v="ADIT-Real Property Taxe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77055"/>
    <s v="ADIT-Real Property Tax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875"/>
    <s v="ADIT-ADIT Outside Servic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4411"/>
    <s v="ADIT-ADIT Outside Services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-6367953"/>
    <s v="ADIT-Depreciation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-1284548"/>
    <s v="ADIT-Depreciat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693"/>
    <s v="ADIT-Storm Reserve"/>
    <s v=""/>
    <s v=""/>
    <s v="JRNL00454103"/>
    <x v="0"/>
    <d v="2018-01-31T00:00:00"/>
    <s v="Yes"/>
  </r>
  <r>
    <s v="TX-SPCL"/>
    <s v="CU00"/>
    <s v="JRNL00454103"/>
    <s v="FT00-00000-280R-254P"/>
    <x v="5"/>
    <s v="00000"/>
    <s v="280R"/>
    <x v="1"/>
    <s v=""/>
    <n v="-36619"/>
    <s v="ADIT-Depreciation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1"/>
    <s v="ADIT-E3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87848"/>
    <s v="ADIT-Storm Reserve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-1506"/>
    <s v="ADIT-Gross up"/>
    <s v=""/>
    <s v=""/>
    <s v="JRNL00455287"/>
    <x v="0"/>
    <d v="2018-02-16T00:00:00"/>
    <s v="Yes"/>
  </r>
  <r>
    <s v="TX-SPCL"/>
    <s v="CU00"/>
    <s v="JRNL00455287"/>
    <s v="FE00-00000-280R-254P"/>
    <x v="3"/>
    <s v="00000"/>
    <s v="280R"/>
    <x v="1"/>
    <s v=""/>
    <n v="3914"/>
    <s v="ADIT-Gross up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-15839"/>
    <s v="ADIT-Gross up"/>
    <s v=""/>
    <s v=""/>
    <s v="JRNL00455287"/>
    <x v="0"/>
    <d v="2018-02-16T00:00:00"/>
    <s v="Yes"/>
  </r>
  <r>
    <s v="TX-SPCL"/>
    <s v="CU00"/>
    <s v="JRNL00454103"/>
    <s v="DE00-00000-280R-254P"/>
    <x v="1"/>
    <s v="00000"/>
    <s v="280R"/>
    <x v="1"/>
    <s v=""/>
    <n v="-9296093"/>
    <s v="ADIT-Depreci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224"/>
    <s v="ADIT-Storm Reserve"/>
    <s v=""/>
    <s v=""/>
    <s v="JRNL00454103"/>
    <x v="0"/>
    <d v="2018-01-31T00:00:00"/>
    <s v="Yes"/>
  </r>
  <r>
    <s v="TX-SPCL"/>
    <s v="CU00"/>
    <s v="JRNL00454103"/>
    <s v="FI00-00000-280R-254P"/>
    <x v="9"/>
    <s v="00000"/>
    <s v="280R"/>
    <x v="1"/>
    <s v=""/>
    <n v="-129200"/>
    <s v="ADIT-Depreciation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11781496"/>
    <s v="ADIT-Depreciation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-2820550"/>
    <s v="ADIT-Depreciation"/>
    <s v=""/>
    <s v=""/>
    <s v="JRNL00454103"/>
    <x v="0"/>
    <d v="2018-01-31T00:00:00"/>
    <s v="Yes"/>
  </r>
  <r>
    <s v="TX-SPCL"/>
    <s v="CU00"/>
    <s v="JRNL00454103"/>
    <s v="FC00-00000-280R-254P"/>
    <x v="7"/>
    <s v="00000"/>
    <s v="280R"/>
    <x v="1"/>
    <s v=""/>
    <n v="-321685"/>
    <s v="ADIT-Depreci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76118"/>
    <s v="ADIT-Storm Reserve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1239025"/>
    <s v="ADIT-Depreciation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2657629"/>
    <s v="ADIT-Depreciation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-54941"/>
    <s v="ADIT-Gross up"/>
    <s v=""/>
    <s v=""/>
    <s v="JRNL00455287"/>
    <x v="0"/>
    <d v="2018-02-16T00:00:00"/>
    <s v="Yes"/>
  </r>
  <r>
    <s v="TX-SPCL"/>
    <s v="CU00"/>
    <s v="JRNL00455287"/>
    <s v="FE00-00000-280R-254N"/>
    <x v="3"/>
    <s v="00000"/>
    <s v="280R"/>
    <x v="0"/>
    <s v=""/>
    <n v="10446"/>
    <s v="ADIT-Gross up"/>
    <s v=""/>
    <s v=""/>
    <s v="JRNL00455287"/>
    <x v="0"/>
    <d v="2018-02-16T00:00:00"/>
    <s v="Yes"/>
  </r>
  <r>
    <s v="TX-SPCL"/>
    <s v="CU00"/>
    <s v="JRNL00455287"/>
    <s v="WC00-00000-280R-254N"/>
    <x v="8"/>
    <s v="00000"/>
    <s v="280R"/>
    <x v="0"/>
    <s v=""/>
    <n v="-366"/>
    <s v="ADIT-Gross up"/>
    <s v=""/>
    <s v=""/>
    <s v="JRNL00455287"/>
    <x v="0"/>
    <d v="2018-02-16T00:00:00"/>
    <s v="Yes"/>
  </r>
  <r>
    <s v="TX-SPCL"/>
    <s v="CU00"/>
    <s v="JRNL00454103"/>
    <s v="FE00-00000-280R-254P"/>
    <x v="3"/>
    <s v="00000"/>
    <s v="280R"/>
    <x v="1"/>
    <s v=""/>
    <n v="-2376082"/>
    <s v="ADIT-Depreciation"/>
    <s v=""/>
    <s v=""/>
    <s v="JRNL00454103"/>
    <x v="0"/>
    <d v="2018-01-31T00:00:00"/>
    <s v="Yes"/>
  </r>
  <r>
    <s v="TX-SPCL"/>
    <s v="CU00"/>
    <s v="JRNL00455287"/>
    <s v="FC00-00000-280R-254N"/>
    <x v="7"/>
    <s v="00000"/>
    <s v="280R"/>
    <x v="0"/>
    <s v=""/>
    <n v="-1201"/>
    <s v="ADIT-Gross up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-469"/>
    <s v="ADIT-Gross up"/>
    <s v=""/>
    <s v=""/>
    <s v="JRNL00455287"/>
    <x v="0"/>
    <d v="2018-02-16T00:00:00"/>
    <s v="Yes"/>
  </r>
  <r>
    <s v="TX-SPCL"/>
    <s v="CU00"/>
    <s v="JRNL00454103"/>
    <s v="ES00-00000-280R-254P"/>
    <x v="2"/>
    <s v="00000"/>
    <s v="280R"/>
    <x v="1"/>
    <s v=""/>
    <n v="-23323670"/>
    <s v="ADIT-Depreciation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-885909"/>
    <s v="ADIT-Depreci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5162"/>
    <s v="ADIT-Storm Reserve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1525909"/>
    <s v="ADIT-Depreciation"/>
    <s v=""/>
    <s v=""/>
    <s v="JRNL00454103"/>
    <x v="0"/>
    <d v="2018-01-31T00:00:00"/>
    <s v="Yes"/>
  </r>
  <r>
    <s v="TX-SPCL"/>
    <s v="CU00"/>
    <s v="JRNL00455287"/>
    <s v="ES00-00000-280R-254N"/>
    <x v="2"/>
    <s v="00000"/>
    <s v="280R"/>
    <x v="0"/>
    <s v=""/>
    <n v="-456"/>
    <s v="ADIT-Gross up"/>
    <s v=""/>
    <s v=""/>
    <s v="JRNL00455287"/>
    <x v="0"/>
    <d v="2018-02-16T00:00:00"/>
    <s v="Yes"/>
  </r>
  <r>
    <s v="TX-SPCL"/>
    <s v="CU00"/>
    <s v="JRNL00455287"/>
    <s v="FI00-00000-280R-254N"/>
    <x v="9"/>
    <s v="00000"/>
    <s v="280R"/>
    <x v="0"/>
    <s v=""/>
    <n v="-2098"/>
    <s v="ADIT-Gross up"/>
    <s v=""/>
    <s v=""/>
    <s v="JRNL00455287"/>
    <x v="0"/>
    <d v="2018-02-16T00:00:00"/>
    <s v="Yes"/>
  </r>
  <r>
    <s v="TX-SPCL"/>
    <s v="CU00"/>
    <s v="JRNL00454103"/>
    <s v="FN00-00000-280R-254N"/>
    <x v="4"/>
    <s v="00000"/>
    <s v="280R"/>
    <x v="0"/>
    <s v=""/>
    <n v="473037"/>
    <s v="ADIT-Customer Based Intang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95624"/>
    <s v="ADIT-Customer Based Intang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53566"/>
    <s v="ADIT-Customer Based Intangible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119"/>
    <s v="ADIT-Customer Based Intangible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22473"/>
    <s v="ADIT-Customer Based Intang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8575"/>
    <s v="ADIT-Customer Based Intangible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9"/>
    <s v="ADIT-Customer Based Intangible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98805"/>
    <s v="ADIT-Customer Based Intang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4866438"/>
    <s v="ADIT-Acquisition Adjustments"/>
    <s v=""/>
    <s v=""/>
    <s v="JRNL00454103"/>
    <x v="0"/>
    <d v="2018-01-31T00:00:00"/>
    <s v="Yes"/>
  </r>
  <r>
    <s v="TX-SPCL"/>
    <s v="CU00"/>
    <s v="JRNL00457708"/>
    <s v="CF00-00000-280R-254N"/>
    <x v="0"/>
    <s v="00000"/>
    <s v="280R"/>
    <x v="0"/>
    <s v=""/>
    <n v="25359"/>
    <s v="ADIT Excs Def ST Cash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15804"/>
    <s v="ADIT Excs Def ST Cash-Reg Gross Up"/>
    <s v=""/>
    <s v=""/>
    <s v="JRNL00457708"/>
    <x v="1"/>
    <d v="2018-03-14T00:00:00"/>
    <s v="Yes"/>
  </r>
  <r>
    <s v="TX-SPCL"/>
    <s v="CU00"/>
    <s v="JRNL00457708"/>
    <s v="MD00-00000-280R-254N"/>
    <x v="6"/>
    <s v="00000"/>
    <s v="280R"/>
    <x v="0"/>
    <s v=""/>
    <n v="5165"/>
    <s v="ADIT Excs Def LT Stock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209"/>
    <s v="ADIT Excs Def LT Cash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80856"/>
    <s v="ADIT Excs Def ST Cash-Reg Gross Up"/>
    <s v=""/>
    <s v=""/>
    <s v="JRNL00457708"/>
    <x v="1"/>
    <d v="2018-03-14T00:00:00"/>
    <s v="Yes"/>
  </r>
  <r>
    <s v="TX-SPCL"/>
    <s v="CU00"/>
    <s v="JRNL00457708"/>
    <s v="DE00-00000-280R-254N"/>
    <x v="1"/>
    <s v="00000"/>
    <s v="280R"/>
    <x v="0"/>
    <s v=""/>
    <n v="19273"/>
    <s v="ADIT Excs Def LT Stock-Reg Gross Up"/>
    <s v=""/>
    <s v=""/>
    <s v="JRNL00457708"/>
    <x v="1"/>
    <d v="2018-03-14T00:00:00"/>
    <s v="Yes"/>
  </r>
  <r>
    <s v="TX-SPCL"/>
    <s v="CU00"/>
    <s v="JRNL00457708"/>
    <s v="CF00-00000-280R-254N"/>
    <x v="0"/>
    <s v="00000"/>
    <s v="280R"/>
    <x v="0"/>
    <s v=""/>
    <n v="11383"/>
    <s v="ADIT Excs Def LT Cash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5581"/>
    <s v="ADIT Excs Def LT Cash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28667"/>
    <s v="ADIT Excs Def ST Cash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52692"/>
    <s v="ADIT Excs Def LT Stock-Reg Gross Up"/>
    <s v=""/>
    <s v=""/>
    <s v="JRNL00457708"/>
    <x v="1"/>
    <d v="2018-03-14T00:00:00"/>
    <s v="Yes"/>
  </r>
  <r>
    <s v="TX-SPCL"/>
    <s v="CU00"/>
    <s v="JRNL00457708"/>
    <s v="DE00-00000-280R-254N"/>
    <x v="1"/>
    <s v="00000"/>
    <s v="280R"/>
    <x v="0"/>
    <s v=""/>
    <n v="14395"/>
    <s v="ADIT Excs Def LT Cash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367"/>
    <s v="ADIT Excs Def ST Cash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14788"/>
    <s v="ADIT Excs Def LT Stock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41596"/>
    <s v="ADIT Excs Def LT Cash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367"/>
    <s v="ADIT Excs Def ST Cash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31454"/>
    <s v="ADIT Excs Def LT Stock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275"/>
    <s v="ADIT Excs Def LT Cash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143432"/>
    <s v="ADIT Excs Def LT Stock-Reg Gross Up"/>
    <s v=""/>
    <s v=""/>
    <s v="JRNL00457709"/>
    <x v="1"/>
    <d v="2018-03-14T00:00:00"/>
    <s v="Yes"/>
  </r>
  <r>
    <s v="TX-SPCL"/>
    <s v="CU00"/>
    <s v="JRNL00457708"/>
    <s v="DE00-00000-280R-254N"/>
    <x v="1"/>
    <s v="00000"/>
    <s v="280R"/>
    <x v="0"/>
    <s v=""/>
    <n v="136603"/>
    <s v="ADIT Excs Def SERP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93741"/>
    <s v="ADIT Excs Def SERP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2719"/>
    <s v="ADIT Excs Def SERP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212066"/>
    <s v="ADIT Excs Def SERP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912064"/>
    <s v="ADIT Excs Def SERP-Reg Gross Up"/>
    <s v=""/>
    <s v=""/>
    <s v="JRNL00457709"/>
    <x v="1"/>
    <d v="2018-03-14T00:00:00"/>
    <s v="Yes"/>
  </r>
  <r>
    <s v="TX-SPCL"/>
    <s v="CU00"/>
    <s v="JRNL00457708"/>
    <s v="MD00-00000-280R-254N"/>
    <x v="6"/>
    <s v="00000"/>
    <s v="280R"/>
    <x v="0"/>
    <s v=""/>
    <n v="31793"/>
    <s v="ADIT Excs Def SERP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2142"/>
    <s v="ADIT Excs Def SERP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313713"/>
    <s v="ADIT Excs Def SERP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94444"/>
    <s v="ADIT Excs Def R Trust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384313"/>
    <s v="ADIT Excs Def R Trust-Reg Gross Up"/>
    <s v=""/>
    <s v=""/>
    <s v="JRNL00457709"/>
    <x v="1"/>
    <d v="2018-03-14T00:00:00"/>
    <s v="Yes"/>
  </r>
  <r>
    <s v="TX-SPCL"/>
    <s v="CU00"/>
    <s v="JRNL00457708"/>
    <s v="MD00-00000-280R-254N"/>
    <x v="6"/>
    <s v="00000"/>
    <s v="280R"/>
    <x v="0"/>
    <s v=""/>
    <n v="15039"/>
    <s v="ADIT Excs Def R Trust-Reg Gross Up"/>
    <s v=""/>
    <s v=""/>
    <s v="JRNL00457708"/>
    <x v="1"/>
    <d v="2018-03-14T00:00:00"/>
    <s v="Yes"/>
  </r>
  <r>
    <s v="TX-SPCL"/>
    <s v="CU00"/>
    <s v="JRNL00457708"/>
    <s v="CF00-00000-280R-254N"/>
    <x v="0"/>
    <s v="00000"/>
    <s v="280R"/>
    <x v="0"/>
    <s v=""/>
    <n v="35794"/>
    <s v="ADIT Excs Def R Trust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18384"/>
    <s v="ADIT Excs Def R Trust-Reg Gross Up"/>
    <s v=""/>
    <s v=""/>
    <s v="JRNL00457708"/>
    <x v="1"/>
    <d v="2018-03-14T00:00:00"/>
    <s v="Yes"/>
  </r>
  <r>
    <s v="TX-SPCL"/>
    <s v="CU00"/>
    <s v="JRNL00457708"/>
    <s v="DE00-00000-280R-254N"/>
    <x v="1"/>
    <s v="00000"/>
    <s v="280R"/>
    <x v="0"/>
    <s v=""/>
    <n v="43360"/>
    <s v="ADIT Excs Def R Trust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38201"/>
    <s v="ADIT Excs Def R Trust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136850"/>
    <s v="ADIT Excs Def R Trust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958"/>
    <s v="ADIT Excs Def R Trust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1283"/>
    <s v="ADIT Excs Def R Trust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65420"/>
    <s v="ADIT Excs Def ST Cash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502"/>
    <s v="ADIT Excs Def LT Stock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12930"/>
    <s v="ADIT Excs Def LT Cash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271234"/>
    <s v="ADIT Excs Def ST Cash-Reg Gross Up"/>
    <s v=""/>
    <s v=""/>
    <s v="JRNL00457709"/>
    <x v="1"/>
    <d v="2018-03-14T00:00:00"/>
    <s v="Yes"/>
  </r>
  <r>
    <s v="TX-SPCL"/>
    <s v="CU00"/>
    <s v="JRNL00457708"/>
    <s v="DE00-00000-280R-254N"/>
    <x v="1"/>
    <s v="00000"/>
    <s v="280R"/>
    <x v="0"/>
    <s v=""/>
    <n v="38958"/>
    <s v="ADIT Excs Def ST Cash-Reg Gross Up"/>
    <s v=""/>
    <s v=""/>
    <s v="JRNL00457708"/>
    <x v="1"/>
    <d v="2018-03-14T00:00:00"/>
    <s v="Yes"/>
  </r>
  <r>
    <s v="TX-SPCL"/>
    <s v="CU00"/>
    <s v="JRNL00457708"/>
    <s v="CF00-00000-280R-254N"/>
    <x v="0"/>
    <s v="00000"/>
    <s v="280R"/>
    <x v="0"/>
    <s v=""/>
    <n v="13205"/>
    <s v="ADIT Excs Def LT Stock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5932"/>
    <s v="ADIT Excs Def LT Stock-Reg Gross Up"/>
    <s v=""/>
    <s v=""/>
    <s v="JRNL00457708"/>
    <x v="1"/>
    <d v="2018-03-14T00:00:00"/>
    <s v="Yes"/>
  </r>
  <r>
    <s v="TX-SPCL"/>
    <s v="CU00"/>
    <s v="JRNL00457708"/>
    <s v="MD00-00000-280R-254N"/>
    <x v="6"/>
    <s v="00000"/>
    <s v="280R"/>
    <x v="0"/>
    <s v=""/>
    <n v="5272"/>
    <s v="ADIT Excs Def LT Cash-Reg Gross Up"/>
    <s v=""/>
    <s v=""/>
    <s v="JRNL00457708"/>
    <x v="1"/>
    <d v="2018-03-14T00:00:00"/>
    <s v="Yes"/>
  </r>
  <r>
    <s v="TX-SPCL"/>
    <s v="CU00"/>
    <s v="JRNL00457708"/>
    <s v="MD00-00000-280R-254N"/>
    <x v="6"/>
    <s v="00000"/>
    <s v="280R"/>
    <x v="0"/>
    <s v=""/>
    <n v="15437"/>
    <s v="ADIT Excs Def ST Cash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421"/>
    <s v="ADIT Excs Def LT Stock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30603"/>
    <s v="ADIT Excs Def LT Cash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122243"/>
    <s v="ADIT Excs Def LT Cash-Reg Gross Up"/>
    <s v=""/>
    <s v=""/>
    <s v="JRNL00457709"/>
    <x v="1"/>
    <d v="2018-03-14T00:00:00"/>
    <s v="Yes"/>
  </r>
  <r>
    <s v="TX-SPCL"/>
    <s v="CU00"/>
    <s v="JRNL00457708"/>
    <s v="CF00-00000-280R-254N"/>
    <x v="0"/>
    <s v="00000"/>
    <s v="280R"/>
    <x v="0"/>
    <s v=""/>
    <n v="82742"/>
    <s v="ADIT Excs Def SERP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36545"/>
    <s v="ADIT Excs Def SERP-Reg Gross Up"/>
    <s v=""/>
    <s v=""/>
    <s v="JRNL00457708"/>
    <x v="1"/>
    <d v="2018-03-14T00:00:00"/>
    <s v="Yes"/>
  </r>
  <r>
    <m/>
    <m/>
    <m/>
    <m/>
    <x v="11"/>
    <m/>
    <m/>
    <x v="2"/>
    <m/>
    <m/>
    <m/>
    <m/>
    <m/>
    <m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1">
  <r>
    <x v="0"/>
    <s v="CU00"/>
    <s v="JRNL00317954"/>
    <s v="FT00-00000-25DP-2822"/>
    <x v="0"/>
    <s v="00000"/>
    <x v="0"/>
    <s v="2822"/>
    <s v=""/>
    <n v="1000"/>
    <x v="0"/>
    <s v=""/>
    <s v=""/>
    <s v="JRNL00317954"/>
    <x v="0"/>
    <d v="2014-04-07T00:00:00"/>
    <s v="Yes"/>
  </r>
  <r>
    <x v="0"/>
    <s v="CU00"/>
    <s v="JRNL00333143"/>
    <s v="FT00-00000-25DP-2822"/>
    <x v="0"/>
    <s v="00000"/>
    <x v="0"/>
    <s v="2822"/>
    <s v=""/>
    <n v="-1000"/>
    <x v="1"/>
    <s v=""/>
    <s v=""/>
    <s v="JRNL00317954"/>
    <x v="1"/>
    <d v="2014-06-25T00:00:00"/>
    <s v="Yes"/>
  </r>
  <r>
    <x v="0"/>
    <s v="CU00"/>
    <s v="JRNL00333149"/>
    <s v="FT00-00000-25DP-2822"/>
    <x v="0"/>
    <s v="00000"/>
    <x v="0"/>
    <s v="2822"/>
    <s v=""/>
    <n v="2000"/>
    <x v="2"/>
    <s v=""/>
    <s v=""/>
    <s v="JRNL00333149"/>
    <x v="1"/>
    <d v="2014-06-25T00:00:00"/>
    <s v="Yes"/>
  </r>
  <r>
    <x v="0"/>
    <s v="CU00"/>
    <s v="JRNL00350724"/>
    <s v="FT00-00000-25DP-2822"/>
    <x v="0"/>
    <s v="00000"/>
    <x v="0"/>
    <s v="2822"/>
    <s v=""/>
    <n v="2000"/>
    <x v="3"/>
    <s v=""/>
    <s v=""/>
    <s v="JRNL00350724"/>
    <x v="2"/>
    <d v="2014-10-01T00:00:00"/>
    <s v="Yes"/>
  </r>
  <r>
    <x v="0"/>
    <s v="CU00"/>
    <s v="JRNL00350720"/>
    <s v="FT00-00000-25DP-2822"/>
    <x v="0"/>
    <s v="00000"/>
    <x v="0"/>
    <s v="2822"/>
    <s v=""/>
    <n v="-2000"/>
    <x v="4"/>
    <s v=""/>
    <s v=""/>
    <s v="JRNL00333149"/>
    <x v="2"/>
    <d v="2014-10-01T00:00:00"/>
    <s v="Yes"/>
  </r>
  <r>
    <x v="1"/>
    <s v="CU00"/>
    <s v="JRNL00364597"/>
    <s v="FT00-00000-25AM-2832"/>
    <x v="0"/>
    <s v="00000"/>
    <x v="1"/>
    <s v="2832"/>
    <s v=""/>
    <n v="-264"/>
    <x v="5"/>
    <s v=""/>
    <s v=""/>
    <s v="JRNL00364597"/>
    <x v="3"/>
    <d v="2014-12-10T00:00:00"/>
    <s v="Yes"/>
  </r>
  <r>
    <x v="1"/>
    <s v="CU00"/>
    <s v="JRNL00364666"/>
    <s v="FT00-00000-25AM-2832"/>
    <x v="0"/>
    <s v="00000"/>
    <x v="1"/>
    <s v="2832"/>
    <s v=""/>
    <n v="-372"/>
    <x v="6"/>
    <s v=""/>
    <s v=""/>
    <s v="JRNL00364666"/>
    <x v="3"/>
    <d v="2014-12-10T00:00:00"/>
    <s v="Yes"/>
  </r>
  <r>
    <x v="0"/>
    <s v="FT00"/>
    <s v="JRNL00373179"/>
    <s v="FT00-00000-25AM-2832"/>
    <x v="0"/>
    <s v="00000"/>
    <x v="1"/>
    <s v="2832"/>
    <s v=""/>
    <n v="-36429"/>
    <x v="7"/>
    <s v=""/>
    <s v=""/>
    <s v="JRNL00373179"/>
    <x v="4"/>
    <d v="2015-01-23T00:00:00"/>
    <s v="Yes"/>
  </r>
  <r>
    <x v="0"/>
    <s v="FT00"/>
    <s v="JRNL00373179"/>
    <s v="FT00-00000-25PG-2831"/>
    <x v="0"/>
    <s v="00000"/>
    <x v="2"/>
    <s v="2831"/>
    <s v=""/>
    <n v="-23346"/>
    <x v="8"/>
    <s v=""/>
    <s v=""/>
    <s v="JRNL00373179"/>
    <x v="4"/>
    <d v="2015-01-23T00:00:00"/>
    <s v="Yes"/>
  </r>
  <r>
    <x v="0"/>
    <s v="CU00"/>
    <s v="JRNL00368370"/>
    <s v="FT00-00000-25DP-2822"/>
    <x v="0"/>
    <s v="00000"/>
    <x v="0"/>
    <s v="2822"/>
    <s v=""/>
    <n v="-2000"/>
    <x v="9"/>
    <s v=""/>
    <s v=""/>
    <s v="JRNL00350724"/>
    <x v="4"/>
    <d v="2015-01-15T00:00:00"/>
    <s v="Yes"/>
  </r>
  <r>
    <x v="0"/>
    <s v="FT00"/>
    <s v="JRNL00373179"/>
    <s v="FT00-00000-25BN-2831"/>
    <x v="0"/>
    <s v="00000"/>
    <x v="3"/>
    <s v="2831"/>
    <s v=""/>
    <n v="4305"/>
    <x v="10"/>
    <s v=""/>
    <s v=""/>
    <s v="JRNL00373179"/>
    <x v="4"/>
    <d v="2015-01-23T00:00:00"/>
    <s v="Yes"/>
  </r>
  <r>
    <x v="0"/>
    <s v="FT00"/>
    <s v="JRNL00373179"/>
    <s v="FT00-00000-25BD-2831"/>
    <x v="0"/>
    <s v="00000"/>
    <x v="4"/>
    <s v="2831"/>
    <s v=""/>
    <n v="1579"/>
    <x v="11"/>
    <s v=""/>
    <s v=""/>
    <s v="JRNL00373179"/>
    <x v="4"/>
    <d v="2015-01-23T00:00:00"/>
    <s v="Yes"/>
  </r>
  <r>
    <x v="0"/>
    <s v="FT00"/>
    <s v="JRNL00373179"/>
    <s v="FT00-00000-25DP-2822"/>
    <x v="0"/>
    <s v="00000"/>
    <x v="0"/>
    <s v="2822"/>
    <s v=""/>
    <n v="-24480"/>
    <x v="12"/>
    <s v=""/>
    <s v=""/>
    <s v="JRNL00373179"/>
    <x v="4"/>
    <d v="2015-01-23T00:00:00"/>
    <s v="Yes"/>
  </r>
  <r>
    <x v="0"/>
    <s v="FT00"/>
    <s v="JRNL00373179"/>
    <s v="FT00-00000-25ID-2831"/>
    <x v="0"/>
    <s v="00000"/>
    <x v="5"/>
    <s v="2831"/>
    <s v=""/>
    <n v="-63"/>
    <x v="13"/>
    <s v=""/>
    <s v=""/>
    <s v="JRNL00373179"/>
    <x v="4"/>
    <d v="2015-01-23T00:00:00"/>
    <s v="Yes"/>
  </r>
  <r>
    <x v="0"/>
    <s v="FT00"/>
    <s v="JRNL00373179"/>
    <s v="FT00-00000-25CN-2831"/>
    <x v="0"/>
    <s v="00000"/>
    <x v="6"/>
    <s v="2831"/>
    <s v=""/>
    <n v="-6669"/>
    <x v="14"/>
    <s v=""/>
    <s v=""/>
    <s v="JRNL00373179"/>
    <x v="4"/>
    <d v="2015-01-23T00:00:00"/>
    <s v="Yes"/>
  </r>
  <r>
    <x v="0"/>
    <s v="FT00"/>
    <s v="JRNL00373179"/>
    <s v="FT00-00000-25DP-2822"/>
    <x v="0"/>
    <s v="00000"/>
    <x v="0"/>
    <s v="2822"/>
    <s v=""/>
    <n v="-1446"/>
    <x v="15"/>
    <s v=""/>
    <s v=""/>
    <s v="JRNL00373179"/>
    <x v="4"/>
    <d v="2015-01-23T00:00:00"/>
    <s v="Yes"/>
  </r>
  <r>
    <x v="0"/>
    <s v="CU00"/>
    <s v="JRNL00376458"/>
    <s v="FT00-00000-25AM-2832"/>
    <x v="0"/>
    <s v="00000"/>
    <x v="1"/>
    <s v="2832"/>
    <s v=""/>
    <n v="-9000"/>
    <x v="16"/>
    <s v=""/>
    <s v=""/>
    <s v="JRNL00376458"/>
    <x v="5"/>
    <d v="2015-03-17T00:00:00"/>
    <s v="Yes"/>
  </r>
  <r>
    <x v="0"/>
    <s v="CU00"/>
    <s v="JRNL00376458"/>
    <s v="FT00-00000-25BN-2831"/>
    <x v="0"/>
    <s v="00000"/>
    <x v="3"/>
    <s v="2831"/>
    <s v=""/>
    <n v="1000"/>
    <x v="17"/>
    <s v=""/>
    <s v=""/>
    <s v="JRNL00376458"/>
    <x v="5"/>
    <d v="2015-03-17T00:00:00"/>
    <s v="Yes"/>
  </r>
  <r>
    <x v="0"/>
    <s v="CU00"/>
    <s v="JRNL00376458"/>
    <s v="FT00-00000-25DP-2822"/>
    <x v="0"/>
    <s v="00000"/>
    <x v="0"/>
    <s v="2822"/>
    <s v=""/>
    <n v="2000"/>
    <x v="18"/>
    <s v=""/>
    <s v=""/>
    <s v="JRNL00376458"/>
    <x v="5"/>
    <d v="2015-03-17T00:00:00"/>
    <s v="Yes"/>
  </r>
  <r>
    <x v="0"/>
    <s v="CU00"/>
    <s v="JRNL00376458"/>
    <s v="FT00-00000-25PG-2831"/>
    <x v="0"/>
    <s v="00000"/>
    <x v="2"/>
    <s v="2831"/>
    <s v=""/>
    <n v="7000"/>
    <x v="19"/>
    <s v=""/>
    <s v=""/>
    <s v="JRNL00376458"/>
    <x v="5"/>
    <d v="2015-03-17T00:00:00"/>
    <s v="Yes"/>
  </r>
  <r>
    <x v="0"/>
    <s v="CU00"/>
    <s v="JRNL00376458"/>
    <s v="FT00-00000-25CN-2831"/>
    <x v="0"/>
    <s v="00000"/>
    <x v="6"/>
    <s v="2831"/>
    <s v=""/>
    <n v="-1000"/>
    <x v="20"/>
    <s v=""/>
    <s v=""/>
    <s v="JRNL00376458"/>
    <x v="5"/>
    <d v="2015-03-17T00:00:00"/>
    <s v="Yes"/>
  </r>
  <r>
    <x v="0"/>
    <s v="CU00"/>
    <s v="JRNL00382884"/>
    <s v="FT00-00000-25AM-2832"/>
    <x v="0"/>
    <s v="00000"/>
    <x v="1"/>
    <s v="2832"/>
    <s v=""/>
    <n v="9000"/>
    <x v="21"/>
    <s v=""/>
    <s v=""/>
    <s v="JRNL00376458"/>
    <x v="6"/>
    <d v="2015-07-07T00:00:00"/>
    <s v="Yes"/>
  </r>
  <r>
    <x v="0"/>
    <s v="CU00"/>
    <s v="JRNL00382888"/>
    <s v="FT00-00000-25AM-2832"/>
    <x v="0"/>
    <s v="00000"/>
    <x v="1"/>
    <s v="2832"/>
    <s v=""/>
    <n v="-18000"/>
    <x v="22"/>
    <s v=""/>
    <s v=""/>
    <s v="JRNL00382888"/>
    <x v="6"/>
    <d v="2015-07-07T00:00:00"/>
    <s v="Yes"/>
  </r>
  <r>
    <x v="0"/>
    <s v="CU00"/>
    <s v="JRNL00382884"/>
    <s v="FT00-00000-25DP-2822"/>
    <x v="0"/>
    <s v="00000"/>
    <x v="0"/>
    <s v="2822"/>
    <s v=""/>
    <n v="-2000"/>
    <x v="21"/>
    <s v=""/>
    <s v=""/>
    <s v="JRNL00376458"/>
    <x v="6"/>
    <d v="2015-07-07T00:00:00"/>
    <s v="Yes"/>
  </r>
  <r>
    <x v="0"/>
    <s v="CU00"/>
    <s v="JRNL00382884"/>
    <s v="FT00-00000-25CN-2831"/>
    <x v="0"/>
    <s v="00000"/>
    <x v="6"/>
    <s v="2831"/>
    <s v=""/>
    <n v="1000"/>
    <x v="21"/>
    <s v=""/>
    <s v=""/>
    <s v="JRNL00376458"/>
    <x v="6"/>
    <d v="2015-07-07T00:00:00"/>
    <s v="Yes"/>
  </r>
  <r>
    <x v="0"/>
    <s v="CU00"/>
    <s v="JRNL00382884"/>
    <s v="FT00-00000-25BN-2831"/>
    <x v="0"/>
    <s v="00000"/>
    <x v="3"/>
    <s v="2831"/>
    <s v=""/>
    <n v="-1000"/>
    <x v="21"/>
    <s v=""/>
    <s v=""/>
    <s v="JRNL00376458"/>
    <x v="6"/>
    <d v="2015-07-07T00:00:00"/>
    <s v="Yes"/>
  </r>
  <r>
    <x v="0"/>
    <s v="CU00"/>
    <s v="JRNL00382888"/>
    <s v="FT00-00000-25DP-2822"/>
    <x v="0"/>
    <s v="00000"/>
    <x v="0"/>
    <s v="2822"/>
    <s v=""/>
    <n v="2000"/>
    <x v="23"/>
    <s v=""/>
    <s v=""/>
    <s v="JRNL00382888"/>
    <x v="6"/>
    <d v="2015-07-07T00:00:00"/>
    <s v="Yes"/>
  </r>
  <r>
    <x v="0"/>
    <s v="CU00"/>
    <s v="JRNL00382884"/>
    <s v="FT00-00000-25PG-2831"/>
    <x v="0"/>
    <s v="00000"/>
    <x v="2"/>
    <s v="2831"/>
    <s v=""/>
    <n v="-7000"/>
    <x v="21"/>
    <s v=""/>
    <s v=""/>
    <s v="JRNL00376458"/>
    <x v="6"/>
    <d v="2015-07-07T00:00:00"/>
    <s v="Yes"/>
  </r>
  <r>
    <x v="0"/>
    <s v="CU00"/>
    <s v="JRNL00382888"/>
    <s v="FT00-00000-25PG-2831"/>
    <x v="0"/>
    <s v="00000"/>
    <x v="2"/>
    <s v="2831"/>
    <s v=""/>
    <n v="14000"/>
    <x v="24"/>
    <s v=""/>
    <s v=""/>
    <s v="JRNL00382888"/>
    <x v="6"/>
    <d v="2015-07-07T00:00:00"/>
    <s v="Yes"/>
  </r>
  <r>
    <x v="0"/>
    <s v="CU00"/>
    <s v="JRNL00382888"/>
    <s v="FT00-00000-25CN-2831"/>
    <x v="0"/>
    <s v="00000"/>
    <x v="6"/>
    <s v="2831"/>
    <s v=""/>
    <n v="3000"/>
    <x v="25"/>
    <s v=""/>
    <s v=""/>
    <s v="JRNL00382888"/>
    <x v="6"/>
    <d v="2015-07-07T00:00:00"/>
    <s v="Yes"/>
  </r>
  <r>
    <x v="0"/>
    <s v="CU00"/>
    <s v="JRNL00382888"/>
    <s v="FT00-00000-25BN-2831"/>
    <x v="0"/>
    <s v="00000"/>
    <x v="3"/>
    <s v="2831"/>
    <s v=""/>
    <n v="2000"/>
    <x v="26"/>
    <s v=""/>
    <s v=""/>
    <s v="JRNL00382888"/>
    <x v="6"/>
    <d v="2015-07-07T00:00:00"/>
    <s v="Yes"/>
  </r>
  <r>
    <x v="0"/>
    <s v="CU00"/>
    <s v="JRNL00389735"/>
    <s v="FT00-00000-25AM-2832"/>
    <x v="0"/>
    <s v="00000"/>
    <x v="1"/>
    <s v="2832"/>
    <s v=""/>
    <n v="-27000"/>
    <x v="27"/>
    <s v=""/>
    <s v=""/>
    <s v="JRNL00389735"/>
    <x v="7"/>
    <d v="2015-10-08T00:00:00"/>
    <s v="Yes"/>
  </r>
  <r>
    <x v="0"/>
    <s v="CU00"/>
    <s v="JRNL00389676"/>
    <s v="FT00-00000-25AM-2832"/>
    <x v="0"/>
    <s v="00000"/>
    <x v="1"/>
    <s v="2832"/>
    <s v=""/>
    <n v="18000"/>
    <x v="28"/>
    <s v=""/>
    <s v=""/>
    <s v="JRNL00382888"/>
    <x v="7"/>
    <d v="2015-10-08T00:00:00"/>
    <s v="Yes"/>
  </r>
  <r>
    <x v="0"/>
    <s v="CU00"/>
    <s v="JRNL00389676"/>
    <s v="FT00-00000-25PG-2831"/>
    <x v="0"/>
    <s v="00000"/>
    <x v="2"/>
    <s v="2831"/>
    <s v=""/>
    <n v="-14000"/>
    <x v="28"/>
    <s v=""/>
    <s v=""/>
    <s v="JRNL00382888"/>
    <x v="7"/>
    <d v="2015-10-08T00:00:00"/>
    <s v="Yes"/>
  </r>
  <r>
    <x v="0"/>
    <s v="CU00"/>
    <s v="JRNL00389735"/>
    <s v="FT00-00000-25CN-2831"/>
    <x v="0"/>
    <s v="00000"/>
    <x v="6"/>
    <s v="2831"/>
    <s v=""/>
    <n v="5000"/>
    <x v="29"/>
    <s v=""/>
    <s v=""/>
    <s v="JRNL00389735"/>
    <x v="7"/>
    <d v="2015-10-08T00:00:00"/>
    <s v="Yes"/>
  </r>
  <r>
    <x v="0"/>
    <s v="CU00"/>
    <s v="JRNL00389735"/>
    <s v="FT00-00000-25PG-2831"/>
    <x v="0"/>
    <s v="00000"/>
    <x v="2"/>
    <s v="2831"/>
    <s v=""/>
    <n v="21000"/>
    <x v="30"/>
    <s v=""/>
    <s v=""/>
    <s v="JRNL00389735"/>
    <x v="7"/>
    <d v="2015-10-08T00:00:00"/>
    <s v="Yes"/>
  </r>
  <r>
    <x v="0"/>
    <s v="CU00"/>
    <s v="JRNL00389735"/>
    <s v="FT00-00000-25BN-2831"/>
    <x v="0"/>
    <s v="00000"/>
    <x v="3"/>
    <s v="2831"/>
    <s v=""/>
    <n v="3000"/>
    <x v="31"/>
    <s v=""/>
    <s v=""/>
    <s v="JRNL00389735"/>
    <x v="7"/>
    <d v="2015-10-08T00:00:00"/>
    <s v="Yes"/>
  </r>
  <r>
    <x v="0"/>
    <s v="CU00"/>
    <s v="JRNL00389676"/>
    <s v="FT00-00000-25DP-2822"/>
    <x v="0"/>
    <s v="00000"/>
    <x v="0"/>
    <s v="2822"/>
    <s v=""/>
    <n v="-2000"/>
    <x v="28"/>
    <s v=""/>
    <s v=""/>
    <s v="JRNL00382888"/>
    <x v="7"/>
    <d v="2015-10-08T00:00:00"/>
    <s v="Yes"/>
  </r>
  <r>
    <x v="0"/>
    <s v="CU00"/>
    <s v="JRNL00389676"/>
    <s v="FT00-00000-25CN-2831"/>
    <x v="0"/>
    <s v="00000"/>
    <x v="6"/>
    <s v="2831"/>
    <s v=""/>
    <n v="-3000"/>
    <x v="28"/>
    <s v=""/>
    <s v=""/>
    <s v="JRNL00382888"/>
    <x v="7"/>
    <d v="2015-10-08T00:00:00"/>
    <s v="Yes"/>
  </r>
  <r>
    <x v="0"/>
    <s v="CU00"/>
    <s v="JRNL00389676"/>
    <s v="FT00-00000-25BN-2831"/>
    <x v="0"/>
    <s v="00000"/>
    <x v="3"/>
    <s v="2831"/>
    <s v=""/>
    <n v="-2000"/>
    <x v="28"/>
    <s v=""/>
    <s v=""/>
    <s v="JRNL00382888"/>
    <x v="7"/>
    <d v="2015-10-08T00:00:00"/>
    <s v="Yes"/>
  </r>
  <r>
    <x v="0"/>
    <s v="CU00"/>
    <s v="JRNL00389735"/>
    <s v="FT00-00000-25DP-2822"/>
    <x v="0"/>
    <s v="00000"/>
    <x v="0"/>
    <s v="2822"/>
    <s v=""/>
    <n v="2000"/>
    <x v="32"/>
    <s v=""/>
    <s v=""/>
    <s v="JRNL00389735"/>
    <x v="7"/>
    <d v="2015-10-08T00:00:00"/>
    <s v="Yes"/>
  </r>
  <r>
    <x v="0"/>
    <s v="CU00"/>
    <s v="JRNL00396403"/>
    <s v="FT00-00000-25AM-2832"/>
    <x v="0"/>
    <s v="00000"/>
    <x v="1"/>
    <s v="2832"/>
    <s v=""/>
    <n v="27000"/>
    <x v="33"/>
    <s v=""/>
    <s v=""/>
    <s v="JRNL00389735"/>
    <x v="8"/>
    <d v="2016-01-14T00:00:00"/>
    <s v="Yes"/>
  </r>
  <r>
    <x v="0"/>
    <s v="FT00"/>
    <s v="JRNL00397732"/>
    <s v="FT00-00000-25AM-2832"/>
    <x v="0"/>
    <s v="00000"/>
    <x v="1"/>
    <s v="2832"/>
    <s v=""/>
    <n v="-36432"/>
    <x v="34"/>
    <s v=""/>
    <s v=""/>
    <s v="JRNL00397732"/>
    <x v="8"/>
    <d v="2016-01-28T00:00:00"/>
    <s v="Yes"/>
  </r>
  <r>
    <x v="0"/>
    <s v="FT00"/>
    <s v="JRNL00398198"/>
    <s v="FT00-00000-25AM-2832"/>
    <x v="0"/>
    <s v="00000"/>
    <x v="1"/>
    <s v="2832"/>
    <s v=""/>
    <n v="18071"/>
    <x v="34"/>
    <s v=""/>
    <s v=""/>
    <s v="JRNL00398198"/>
    <x v="8"/>
    <d v="2016-02-05T00:00:00"/>
    <s v="Yes"/>
  </r>
  <r>
    <x v="0"/>
    <s v="FT00"/>
    <s v="JRNL00397732"/>
    <s v="FT00-00000-25PG-2831"/>
    <x v="0"/>
    <s v="00000"/>
    <x v="2"/>
    <s v="2831"/>
    <s v=""/>
    <n v="-20892"/>
    <x v="8"/>
    <s v=""/>
    <s v=""/>
    <s v="JRNL00397732"/>
    <x v="8"/>
    <d v="2016-01-28T00:00:00"/>
    <s v="Yes"/>
  </r>
  <r>
    <x v="1"/>
    <s v="CU00"/>
    <s v="JRNL00394882"/>
    <s v="FT00-00000-25DP-2822"/>
    <x v="0"/>
    <s v="00000"/>
    <x v="0"/>
    <s v="2822"/>
    <s v=""/>
    <n v="0"/>
    <x v="35"/>
    <s v=""/>
    <s v=""/>
    <s v="JRNL00394882"/>
    <x v="8"/>
    <d v="2016-01-14T00:00:00"/>
    <s v="Yes"/>
  </r>
  <r>
    <x v="0"/>
    <s v="FT00"/>
    <s v="JRNL00397732"/>
    <s v="FT00-00000-25BD-2831"/>
    <x v="0"/>
    <s v="00000"/>
    <x v="4"/>
    <s v="2831"/>
    <s v=""/>
    <n v="-975"/>
    <x v="11"/>
    <s v=""/>
    <s v=""/>
    <s v="JRNL00397732"/>
    <x v="8"/>
    <d v="2016-01-28T00:00:00"/>
    <s v="Yes"/>
  </r>
  <r>
    <x v="0"/>
    <s v="CU00"/>
    <s v="JRNL00396403"/>
    <s v="FT00-00000-25DP-2822"/>
    <x v="0"/>
    <s v="00000"/>
    <x v="0"/>
    <s v="2822"/>
    <s v=""/>
    <n v="-2000"/>
    <x v="33"/>
    <s v=""/>
    <s v=""/>
    <s v="JRNL00389735"/>
    <x v="8"/>
    <d v="2016-01-14T00:00:00"/>
    <s v="Yes"/>
  </r>
  <r>
    <x v="0"/>
    <s v="CU00"/>
    <s v="JRNL00396403"/>
    <s v="FT00-00000-25CN-2831"/>
    <x v="0"/>
    <s v="00000"/>
    <x v="6"/>
    <s v="2831"/>
    <s v=""/>
    <n v="-5000"/>
    <x v="33"/>
    <s v=""/>
    <s v=""/>
    <s v="JRNL00389735"/>
    <x v="8"/>
    <d v="2016-01-14T00:00:00"/>
    <s v="Yes"/>
  </r>
  <r>
    <x v="0"/>
    <s v="CU00"/>
    <s v="JRNL00396403"/>
    <s v="FT00-00000-25BN-2831"/>
    <x v="0"/>
    <s v="00000"/>
    <x v="3"/>
    <s v="2831"/>
    <s v=""/>
    <n v="-3000"/>
    <x v="33"/>
    <s v=""/>
    <s v=""/>
    <s v="JRNL00389735"/>
    <x v="8"/>
    <d v="2016-01-14T00:00:00"/>
    <s v="Yes"/>
  </r>
  <r>
    <x v="0"/>
    <s v="FT00"/>
    <s v="JRNL00397732"/>
    <s v="FT00-00000-25BN-2831"/>
    <x v="0"/>
    <s v="00000"/>
    <x v="3"/>
    <s v="2831"/>
    <s v=""/>
    <n v="-4306"/>
    <x v="10"/>
    <s v=""/>
    <s v=""/>
    <s v="JRNL00397732"/>
    <x v="8"/>
    <d v="2016-01-28T00:00:00"/>
    <s v="Yes"/>
  </r>
  <r>
    <x v="1"/>
    <s v="CU00"/>
    <s v="JRNL00394882"/>
    <s v="FT00-00000-25DP-2822"/>
    <x v="0"/>
    <s v="00000"/>
    <x v="0"/>
    <s v="2822"/>
    <s v=""/>
    <n v="0"/>
    <x v="36"/>
    <s v=""/>
    <s v=""/>
    <s v="JRNL00394882"/>
    <x v="8"/>
    <d v="2016-01-14T00:00:00"/>
    <s v="Yes"/>
  </r>
  <r>
    <x v="0"/>
    <s v="CU00"/>
    <s v="JRNL00396403"/>
    <s v="FT00-00000-25PG-2831"/>
    <x v="0"/>
    <s v="00000"/>
    <x v="2"/>
    <s v="2831"/>
    <s v=""/>
    <n v="-21000"/>
    <x v="33"/>
    <s v=""/>
    <s v=""/>
    <s v="JRNL00389735"/>
    <x v="8"/>
    <d v="2016-01-14T00:00:00"/>
    <s v="Yes"/>
  </r>
  <r>
    <x v="0"/>
    <s v="FT00"/>
    <s v="JRNL00397732"/>
    <s v="FT00-00000-25DP-2822"/>
    <x v="0"/>
    <s v="00000"/>
    <x v="0"/>
    <s v="2822"/>
    <s v=""/>
    <n v="-9623"/>
    <x v="12"/>
    <s v=""/>
    <s v=""/>
    <s v="JRNL00397732"/>
    <x v="8"/>
    <d v="2016-01-28T00:00:00"/>
    <s v="Yes"/>
  </r>
  <r>
    <x v="0"/>
    <s v="FT00"/>
    <s v="JRNL00398514"/>
    <s v="FT00-00000-25DP-2822"/>
    <x v="0"/>
    <s v="00000"/>
    <x v="0"/>
    <s v="2822"/>
    <s v=""/>
    <n v="366"/>
    <x v="12"/>
    <s v=""/>
    <s v=""/>
    <s v="JRNL00398514"/>
    <x v="8"/>
    <d v="2016-02-05T00:00:00"/>
    <s v="Yes"/>
  </r>
  <r>
    <x v="0"/>
    <s v="FT00"/>
    <s v="JRNL00397732"/>
    <s v="FT00-00000-25CN-2831"/>
    <x v="0"/>
    <s v="00000"/>
    <x v="6"/>
    <s v="2831"/>
    <s v=""/>
    <n v="-3035"/>
    <x v="14"/>
    <s v=""/>
    <s v=""/>
    <s v="JRNL00397732"/>
    <x v="8"/>
    <d v="2016-01-28T00:00:00"/>
    <s v="Yes"/>
  </r>
  <r>
    <x v="1"/>
    <s v="CU00"/>
    <s v="JRNL00394882"/>
    <s v="FT00-00000-25DP-2822"/>
    <x v="0"/>
    <s v="00000"/>
    <x v="0"/>
    <s v="2822"/>
    <s v=""/>
    <n v="0"/>
    <x v="37"/>
    <s v=""/>
    <s v=""/>
    <s v="JRNL00394882"/>
    <x v="8"/>
    <d v="2016-01-14T00:00:00"/>
    <s v="Yes"/>
  </r>
  <r>
    <x v="1"/>
    <s v="CU00"/>
    <s v="JRNL00394882"/>
    <s v="FT00-00000-25DP-2822"/>
    <x v="0"/>
    <s v="00000"/>
    <x v="0"/>
    <s v="2822"/>
    <s v=""/>
    <n v="0"/>
    <x v="38"/>
    <s v=""/>
    <s v=""/>
    <s v="JRNL00394882"/>
    <x v="8"/>
    <d v="2016-01-14T00:00:00"/>
    <s v="Yes"/>
  </r>
  <r>
    <x v="1"/>
    <s v="CU00"/>
    <s v="JRNL00394882"/>
    <s v="FT00-00000-25DP-2822"/>
    <x v="0"/>
    <s v="00000"/>
    <x v="0"/>
    <s v="2822"/>
    <s v=""/>
    <n v="0"/>
    <x v="37"/>
    <s v=""/>
    <s v=""/>
    <s v="JRNL00394882"/>
    <x v="8"/>
    <d v="2016-01-14T00:00:00"/>
    <s v="Yes"/>
  </r>
  <r>
    <x v="1"/>
    <s v="CU00"/>
    <s v="JRNL00394882"/>
    <s v="FT00-00000-25DP-2822"/>
    <x v="0"/>
    <s v="00000"/>
    <x v="0"/>
    <s v="2822"/>
    <s v=""/>
    <n v="0"/>
    <x v="37"/>
    <s v=""/>
    <s v=""/>
    <s v="JRNL00394882"/>
    <x v="8"/>
    <d v="2016-01-14T00:00:00"/>
    <s v="Yes"/>
  </r>
  <r>
    <x v="0"/>
    <s v="FT00"/>
    <s v="JRNL00397732"/>
    <s v="FT00-00000-25ID-2831"/>
    <x v="0"/>
    <s v="00000"/>
    <x v="5"/>
    <s v="2831"/>
    <s v=""/>
    <n v="-305"/>
    <x v="13"/>
    <s v=""/>
    <s v=""/>
    <s v="JRNL00397732"/>
    <x v="8"/>
    <d v="2016-01-28T00:00:00"/>
    <s v="Yes"/>
  </r>
  <r>
    <x v="1"/>
    <s v="CU00"/>
    <s v="JRNL00394882"/>
    <s v="FT00-00000-25RE-2822"/>
    <x v="0"/>
    <s v="00000"/>
    <x v="7"/>
    <s v="2822"/>
    <s v=""/>
    <n v="0"/>
    <x v="37"/>
    <s v=""/>
    <s v=""/>
    <s v="JRNL00394882"/>
    <x v="8"/>
    <d v="2016-01-14T00:00:00"/>
    <s v="Yes"/>
  </r>
  <r>
    <x v="1"/>
    <s v="CU00"/>
    <s v="JRNL00394882"/>
    <s v="FT00-00000-25SL-2832"/>
    <x v="0"/>
    <s v="00000"/>
    <x v="8"/>
    <s v="2832"/>
    <s v=""/>
    <n v="0"/>
    <x v="37"/>
    <s v=""/>
    <s v=""/>
    <s v="JRNL00394882"/>
    <x v="8"/>
    <d v="2016-01-14T00:00:00"/>
    <s v="Yes"/>
  </r>
  <r>
    <x v="1"/>
    <s v="CU00"/>
    <s v="JRNL00394882"/>
    <s v="FT00-00000-25RE-2822"/>
    <x v="0"/>
    <s v="00000"/>
    <x v="7"/>
    <s v="2822"/>
    <s v=""/>
    <n v="0"/>
    <x v="39"/>
    <s v=""/>
    <s v=""/>
    <s v="JRNL00394882"/>
    <x v="8"/>
    <d v="2016-01-14T00:00:00"/>
    <s v="Yes"/>
  </r>
  <r>
    <x v="1"/>
    <s v="CU00"/>
    <s v="JRNL00394882"/>
    <s v="FT00-00000-25SL-2832"/>
    <x v="0"/>
    <s v="00000"/>
    <x v="8"/>
    <s v="2832"/>
    <s v=""/>
    <n v="0"/>
    <x v="40"/>
    <s v=""/>
    <s v=""/>
    <s v="JRNL00394882"/>
    <x v="8"/>
    <d v="2016-01-14T00:00:00"/>
    <s v="Yes"/>
  </r>
  <r>
    <x v="0"/>
    <s v="CU00"/>
    <s v="JRNL00403771"/>
    <s v="FT00-00000-25AM-2832"/>
    <x v="0"/>
    <s v="00000"/>
    <x v="1"/>
    <s v="2832"/>
    <s v=""/>
    <n v="-4590"/>
    <x v="41"/>
    <s v=""/>
    <s v=""/>
    <s v="JRNL00403771"/>
    <x v="9"/>
    <d v="2016-04-11T00:00:00"/>
    <s v="Yes"/>
  </r>
  <r>
    <x v="0"/>
    <s v="CU00"/>
    <s v="JRNL00403771"/>
    <s v="FT00-00000-25BN-2831"/>
    <x v="0"/>
    <s v="00000"/>
    <x v="3"/>
    <s v="2831"/>
    <s v=""/>
    <n v="-1076"/>
    <x v="41"/>
    <s v=""/>
    <s v=""/>
    <s v="JRNL00403771"/>
    <x v="9"/>
    <d v="2016-04-11T00:00:00"/>
    <s v="Yes"/>
  </r>
  <r>
    <x v="0"/>
    <s v="CU00"/>
    <s v="JRNL00403771"/>
    <s v="FT00-00000-25CN-2831"/>
    <x v="0"/>
    <s v="00000"/>
    <x v="6"/>
    <s v="2831"/>
    <s v=""/>
    <n v="12769"/>
    <x v="41"/>
    <s v=""/>
    <s v=""/>
    <s v="JRNL00403771"/>
    <x v="9"/>
    <d v="2016-04-11T00:00:00"/>
    <s v="Yes"/>
  </r>
  <r>
    <x v="0"/>
    <s v="CU00"/>
    <s v="JRNL00403771"/>
    <s v="FT00-00000-25DP-2822"/>
    <x v="0"/>
    <s v="00000"/>
    <x v="0"/>
    <s v="2822"/>
    <s v=""/>
    <n v="-271"/>
    <x v="41"/>
    <s v=""/>
    <s v=""/>
    <s v="JRNL00403771"/>
    <x v="9"/>
    <d v="2016-04-11T00:00:00"/>
    <s v="Yes"/>
  </r>
  <r>
    <x v="0"/>
    <s v="CU00"/>
    <s v="JRNL00403771"/>
    <s v="FT00-00000-25DP-2822"/>
    <x v="0"/>
    <s v="00000"/>
    <x v="0"/>
    <s v="2822"/>
    <s v=""/>
    <n v="46"/>
    <x v="41"/>
    <s v=""/>
    <s v=""/>
    <s v="JRNL00403771"/>
    <x v="9"/>
    <d v="2016-04-11T00:00:00"/>
    <s v="Yes"/>
  </r>
  <r>
    <x v="0"/>
    <s v="CU00"/>
    <s v="JRNL00410513"/>
    <s v="FT00-00000-25AM-2832"/>
    <x v="0"/>
    <s v="00000"/>
    <x v="1"/>
    <s v="2832"/>
    <s v=""/>
    <n v="-9181"/>
    <x v="7"/>
    <s v=""/>
    <s v=""/>
    <s v="JRNL00410513"/>
    <x v="10"/>
    <d v="2016-07-12T00:00:00"/>
    <s v="Yes"/>
  </r>
  <r>
    <x v="0"/>
    <s v="CU00"/>
    <s v="JRNL00409083"/>
    <s v="FT00-00000-25AM-2832"/>
    <x v="0"/>
    <s v="00000"/>
    <x v="1"/>
    <s v="2832"/>
    <s v=""/>
    <n v="4590"/>
    <x v="42"/>
    <s v=""/>
    <s v=""/>
    <s v="JRNL00403771"/>
    <x v="10"/>
    <d v="2016-07-11T00:00:00"/>
    <s v="Yes"/>
  </r>
  <r>
    <x v="0"/>
    <s v="CU00"/>
    <s v="JRNL00409083"/>
    <s v="FT00-00000-25BN-2831"/>
    <x v="0"/>
    <s v="00000"/>
    <x v="3"/>
    <s v="2831"/>
    <s v=""/>
    <n v="1076"/>
    <x v="42"/>
    <s v=""/>
    <s v=""/>
    <s v="JRNL00403771"/>
    <x v="10"/>
    <d v="2016-07-11T00:00:00"/>
    <s v="Yes"/>
  </r>
  <r>
    <x v="0"/>
    <s v="CU00"/>
    <s v="JRNL00409083"/>
    <s v="FT00-00000-25CN-2831"/>
    <x v="0"/>
    <s v="00000"/>
    <x v="6"/>
    <s v="2831"/>
    <s v=""/>
    <n v="-12769"/>
    <x v="42"/>
    <s v=""/>
    <s v=""/>
    <s v="JRNL00403771"/>
    <x v="10"/>
    <d v="2016-07-11T00:00:00"/>
    <s v="Yes"/>
  </r>
  <r>
    <x v="0"/>
    <s v="CU00"/>
    <s v="JRNL00409083"/>
    <s v="FT00-00000-25DP-2822"/>
    <x v="0"/>
    <s v="00000"/>
    <x v="0"/>
    <s v="2822"/>
    <s v=""/>
    <n v="271"/>
    <x v="42"/>
    <s v=""/>
    <s v=""/>
    <s v="JRNL00403771"/>
    <x v="10"/>
    <d v="2016-07-11T00:00:00"/>
    <s v="Yes"/>
  </r>
  <r>
    <x v="0"/>
    <s v="CU00"/>
    <s v="JRNL00410513"/>
    <s v="FT00-00000-25BD-2831"/>
    <x v="0"/>
    <s v="00000"/>
    <x v="4"/>
    <s v="2831"/>
    <s v=""/>
    <n v="162"/>
    <x v="11"/>
    <s v=""/>
    <s v=""/>
    <s v="JRNL00410513"/>
    <x v="10"/>
    <d v="2016-07-12T00:00:00"/>
    <s v="Yes"/>
  </r>
  <r>
    <x v="0"/>
    <s v="CU00"/>
    <s v="JRNL00410513"/>
    <s v="FT00-00000-25DP-2822"/>
    <x v="0"/>
    <s v="00000"/>
    <x v="0"/>
    <s v="2822"/>
    <s v=""/>
    <n v="-541"/>
    <x v="12"/>
    <s v=""/>
    <s v=""/>
    <s v="JRNL00410513"/>
    <x v="10"/>
    <d v="2016-07-12T00:00:00"/>
    <s v="Yes"/>
  </r>
  <r>
    <x v="0"/>
    <s v="CU00"/>
    <s v="JRNL00409083"/>
    <s v="FT00-00000-25DP-2822"/>
    <x v="0"/>
    <s v="00000"/>
    <x v="0"/>
    <s v="2822"/>
    <s v=""/>
    <n v="-46"/>
    <x v="42"/>
    <s v=""/>
    <s v=""/>
    <s v="JRNL00403771"/>
    <x v="10"/>
    <d v="2016-07-11T00:00:00"/>
    <s v="Yes"/>
  </r>
  <r>
    <x v="0"/>
    <s v="CU00"/>
    <s v="JRNL00410513"/>
    <s v="FT00-00000-25ID-2831"/>
    <x v="0"/>
    <s v="00000"/>
    <x v="5"/>
    <s v="2831"/>
    <s v=""/>
    <n v="272"/>
    <x v="13"/>
    <s v=""/>
    <s v=""/>
    <s v="JRNL00410513"/>
    <x v="10"/>
    <d v="2016-07-12T00:00:00"/>
    <s v="Yes"/>
  </r>
  <r>
    <x v="0"/>
    <s v="CU00"/>
    <s v="JRNL00410513"/>
    <s v="FT00-00000-25BN-2831"/>
    <x v="0"/>
    <s v="00000"/>
    <x v="3"/>
    <s v="2831"/>
    <s v=""/>
    <n v="-2153"/>
    <x v="43"/>
    <s v=""/>
    <s v=""/>
    <s v="JRNL00410513"/>
    <x v="10"/>
    <d v="2016-07-12T00:00:00"/>
    <s v="Yes"/>
  </r>
  <r>
    <x v="0"/>
    <s v="CU00"/>
    <s v="JRNL00410513"/>
    <s v="FT00-00000-25CN-2831"/>
    <x v="0"/>
    <s v="00000"/>
    <x v="6"/>
    <s v="2831"/>
    <s v=""/>
    <n v="4837"/>
    <x v="14"/>
    <s v=""/>
    <s v=""/>
    <s v="JRNL00410513"/>
    <x v="10"/>
    <d v="2016-07-12T00:00:00"/>
    <s v="Yes"/>
  </r>
  <r>
    <x v="0"/>
    <s v="CU00"/>
    <s v="JRNL00416359"/>
    <s v="FT00-00000-25AM-2832"/>
    <x v="0"/>
    <s v="00000"/>
    <x v="1"/>
    <s v="2832"/>
    <s v=""/>
    <n v="9181"/>
    <x v="4"/>
    <s v=""/>
    <s v=""/>
    <s v="JRNL00410513"/>
    <x v="11"/>
    <d v="2016-10-12T00:00:00"/>
    <s v="Yes"/>
  </r>
  <r>
    <x v="0"/>
    <s v="CU00"/>
    <s v="JRNL00417381"/>
    <s v="FT00-00000-25AM-2832"/>
    <x v="0"/>
    <s v="00000"/>
    <x v="1"/>
    <s v="2832"/>
    <s v=""/>
    <n v="-13771"/>
    <x v="7"/>
    <s v=""/>
    <s v=""/>
    <s v="JRNL00417381"/>
    <x v="11"/>
    <d v="2016-10-12T00:00:00"/>
    <s v="Yes"/>
  </r>
  <r>
    <x v="0"/>
    <s v="CU00"/>
    <s v="JRNL00416359"/>
    <s v="FT00-00000-25BD-2831"/>
    <x v="0"/>
    <s v="00000"/>
    <x v="4"/>
    <s v="2831"/>
    <s v=""/>
    <n v="-162"/>
    <x v="4"/>
    <s v=""/>
    <s v=""/>
    <s v="JRNL00410513"/>
    <x v="11"/>
    <d v="2016-10-12T00:00:00"/>
    <s v="Yes"/>
  </r>
  <r>
    <x v="0"/>
    <s v="CU00"/>
    <s v="JRNL00416359"/>
    <s v="FT00-00000-25BN-2831"/>
    <x v="0"/>
    <s v="00000"/>
    <x v="3"/>
    <s v="2831"/>
    <s v=""/>
    <n v="2153"/>
    <x v="4"/>
    <s v=""/>
    <s v=""/>
    <s v="JRNL00410513"/>
    <x v="11"/>
    <d v="2016-10-12T00:00:00"/>
    <s v="Yes"/>
  </r>
  <r>
    <x v="0"/>
    <s v="CU00"/>
    <s v="JRNL00416359"/>
    <s v="FT00-00000-25CN-2831"/>
    <x v="0"/>
    <s v="00000"/>
    <x v="6"/>
    <s v="2831"/>
    <s v=""/>
    <n v="-4837"/>
    <x v="4"/>
    <s v=""/>
    <s v=""/>
    <s v="JRNL00410513"/>
    <x v="11"/>
    <d v="2016-10-12T00:00:00"/>
    <s v="Yes"/>
  </r>
  <r>
    <x v="0"/>
    <s v="CU00"/>
    <s v="JRNL00416359"/>
    <s v="FT00-00000-25DP-2822"/>
    <x v="0"/>
    <s v="00000"/>
    <x v="0"/>
    <s v="2822"/>
    <s v=""/>
    <n v="541"/>
    <x v="4"/>
    <s v=""/>
    <s v=""/>
    <s v="JRNL00410513"/>
    <x v="11"/>
    <d v="2016-10-12T00:00:00"/>
    <s v="Yes"/>
  </r>
  <r>
    <x v="0"/>
    <s v="CU00"/>
    <s v="JRNL00416359"/>
    <s v="FT00-00000-25ID-2831"/>
    <x v="0"/>
    <s v="00000"/>
    <x v="5"/>
    <s v="2831"/>
    <s v=""/>
    <n v="-272"/>
    <x v="4"/>
    <s v=""/>
    <s v=""/>
    <s v="JRNL00410513"/>
    <x v="11"/>
    <d v="2016-10-12T00:00:00"/>
    <s v="Yes"/>
  </r>
  <r>
    <x v="0"/>
    <s v="CU00"/>
    <s v="JRNL00417381"/>
    <s v="FT00-00000-25ID-2831"/>
    <x v="0"/>
    <s v="00000"/>
    <x v="5"/>
    <s v="2831"/>
    <s v=""/>
    <n v="-90"/>
    <x v="13"/>
    <s v=""/>
    <s v=""/>
    <s v="JRNL00417381"/>
    <x v="11"/>
    <d v="2016-10-12T00:00:00"/>
    <s v="Yes"/>
  </r>
  <r>
    <x v="0"/>
    <s v="CU00"/>
    <s v="JRNL00417381"/>
    <s v="FT00-00000-25BD-2831"/>
    <x v="0"/>
    <s v="00000"/>
    <x v="4"/>
    <s v="2831"/>
    <s v=""/>
    <n v="361"/>
    <x v="11"/>
    <s v=""/>
    <s v=""/>
    <s v="JRNL00417381"/>
    <x v="11"/>
    <d v="2016-10-12T00:00:00"/>
    <s v="Yes"/>
  </r>
  <r>
    <x v="0"/>
    <s v="CU00"/>
    <s v="JRNL00417381"/>
    <s v="FT00-00000-25BN-2831"/>
    <x v="0"/>
    <s v="00000"/>
    <x v="3"/>
    <s v="2831"/>
    <s v=""/>
    <n v="-3229"/>
    <x v="43"/>
    <s v=""/>
    <s v=""/>
    <s v="JRNL00417381"/>
    <x v="11"/>
    <d v="2016-10-12T00:00:00"/>
    <s v="Yes"/>
  </r>
  <r>
    <x v="0"/>
    <s v="CU00"/>
    <s v="JRNL00417381"/>
    <s v="FT00-00000-25CN-2831"/>
    <x v="0"/>
    <s v="00000"/>
    <x v="6"/>
    <s v="2831"/>
    <s v=""/>
    <n v="5053"/>
    <x v="14"/>
    <s v=""/>
    <s v=""/>
    <s v="JRNL00417381"/>
    <x v="11"/>
    <d v="2016-10-12T00:00:00"/>
    <s v="Yes"/>
  </r>
  <r>
    <x v="0"/>
    <s v="CU00"/>
    <s v="JRNL00417381"/>
    <s v="FT00-00000-25DP-2822"/>
    <x v="0"/>
    <s v="00000"/>
    <x v="0"/>
    <s v="2822"/>
    <s v=""/>
    <n v="-812"/>
    <x v="12"/>
    <s v=""/>
    <s v=""/>
    <s v="JRNL00417381"/>
    <x v="11"/>
    <d v="2016-10-12T00:00:00"/>
    <s v="Yes"/>
  </r>
  <r>
    <x v="0"/>
    <s v="CU00"/>
    <s v="JRNL00417381"/>
    <s v="FT00-00000-25DP-2822"/>
    <x v="0"/>
    <s v="00000"/>
    <x v="0"/>
    <s v="2822"/>
    <s v=""/>
    <n v="137"/>
    <x v="15"/>
    <s v=""/>
    <s v=""/>
    <s v="JRNL00417381"/>
    <x v="11"/>
    <d v="2016-10-12T00:00:00"/>
    <s v="Yes"/>
  </r>
  <r>
    <x v="2"/>
    <s v="CU00"/>
    <s v="JRNL00421585"/>
    <s v="FT00-00000-25BN-2831"/>
    <x v="0"/>
    <s v="00000"/>
    <x v="3"/>
    <s v="2831"/>
    <s v=""/>
    <n v="1"/>
    <x v="44"/>
    <s v=""/>
    <s v=""/>
    <s v="JRNL00421585"/>
    <x v="12"/>
    <d v="2016-12-08T00:00:00"/>
    <s v="Yes"/>
  </r>
  <r>
    <x v="2"/>
    <s v="CU00"/>
    <s v="JRNL00421585"/>
    <s v="FT00-00000-25DP-2822"/>
    <x v="0"/>
    <s v="00000"/>
    <x v="0"/>
    <s v="2822"/>
    <s v=""/>
    <n v="224"/>
    <x v="45"/>
    <s v=""/>
    <s v=""/>
    <s v="JRNL00421585"/>
    <x v="12"/>
    <d v="2016-12-08T00:00:00"/>
    <s v="Yes"/>
  </r>
  <r>
    <x v="2"/>
    <s v="CU00"/>
    <s v="JRNL00422963"/>
    <s v="FT00-00000-25AM-2832"/>
    <x v="0"/>
    <s v="00000"/>
    <x v="1"/>
    <s v="2832"/>
    <s v=""/>
    <n v="-347"/>
    <x v="46"/>
    <s v=""/>
    <s v=""/>
    <s v="JRNL00422963"/>
    <x v="13"/>
    <d v="2017-01-06T00:00:00"/>
    <s v="Yes"/>
  </r>
  <r>
    <x v="0"/>
    <s v="CU00"/>
    <s v="JRNL00424667"/>
    <s v="FT00-00000-25AM-2832"/>
    <x v="0"/>
    <s v="00000"/>
    <x v="1"/>
    <s v="2832"/>
    <s v=""/>
    <n v="-18360"/>
    <x v="7"/>
    <s v=""/>
    <s v=""/>
    <s v="JRNL00424667"/>
    <x v="13"/>
    <d v="2017-01-24T00:00:00"/>
    <s v="Yes"/>
  </r>
  <r>
    <x v="2"/>
    <s v="CU00"/>
    <s v="JRNL00424629"/>
    <s v="FT00-00000-25AM-2832"/>
    <x v="0"/>
    <s v="00000"/>
    <x v="1"/>
    <s v="2832"/>
    <s v=""/>
    <n v="694"/>
    <x v="47"/>
    <s v=""/>
    <s v=""/>
    <s v="JRNL00424629"/>
    <x v="13"/>
    <d v="2017-01-24T00:00:00"/>
    <s v="Yes"/>
  </r>
  <r>
    <x v="0"/>
    <s v="CU00"/>
    <s v="JRNL00424667"/>
    <s v="FT00-00000-25PG-2831"/>
    <x v="0"/>
    <s v="00000"/>
    <x v="2"/>
    <s v="2831"/>
    <s v=""/>
    <n v="-30328"/>
    <x v="8"/>
    <s v=""/>
    <s v=""/>
    <s v="JRNL00424667"/>
    <x v="13"/>
    <d v="2017-01-24T00:00:00"/>
    <s v="Yes"/>
  </r>
  <r>
    <x v="0"/>
    <s v="CU00"/>
    <s v="JRNL00423659"/>
    <s v="FT00-00000-25AM-2832"/>
    <x v="0"/>
    <s v="00000"/>
    <x v="1"/>
    <s v="2832"/>
    <s v=""/>
    <n v="13771"/>
    <x v="33"/>
    <s v=""/>
    <s v=""/>
    <s v="JRNL00417381"/>
    <x v="13"/>
    <d v="2017-01-12T00:00:00"/>
    <s v="Yes"/>
  </r>
  <r>
    <x v="1"/>
    <s v="FT00"/>
    <s v="JRNL00423907"/>
    <s v="FT00-00000-25DP-2822"/>
    <x v="0"/>
    <s v="00000"/>
    <x v="0"/>
    <s v="2822"/>
    <s v=""/>
    <n v="0"/>
    <x v="37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8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7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7"/>
    <s v=""/>
    <s v=""/>
    <s v="JRNL00423907"/>
    <x v="13"/>
    <d v="2017-01-24T00:00:00"/>
    <s v="Yes"/>
  </r>
  <r>
    <x v="0"/>
    <s v="CU00"/>
    <s v="JRNL00424667"/>
    <s v="FT00-00000-25ID-2831"/>
    <x v="0"/>
    <s v="00000"/>
    <x v="5"/>
    <s v="2831"/>
    <s v=""/>
    <n v="-83"/>
    <x v="13"/>
    <s v=""/>
    <s v=""/>
    <s v="JRNL00424667"/>
    <x v="13"/>
    <d v="2017-01-24T00:00:00"/>
    <s v="Yes"/>
  </r>
  <r>
    <x v="1"/>
    <s v="FT00"/>
    <s v="JRNL00423907"/>
    <s v="FT00-00000-25RE-2822"/>
    <x v="0"/>
    <s v="00000"/>
    <x v="7"/>
    <s v="2822"/>
    <s v=""/>
    <n v="8"/>
    <x v="37"/>
    <s v=""/>
    <s v=""/>
    <s v="JRNL00423907"/>
    <x v="13"/>
    <d v="2017-01-24T00:00:00"/>
    <s v="Yes"/>
  </r>
  <r>
    <x v="1"/>
    <s v="FT00"/>
    <s v="JRNL00423907"/>
    <s v="FT00-00000-25SL-2832"/>
    <x v="0"/>
    <s v="00000"/>
    <x v="8"/>
    <s v="2832"/>
    <s v=""/>
    <n v="0"/>
    <x v="37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5"/>
    <s v=""/>
    <s v=""/>
    <s v="JRNL00423907"/>
    <x v="13"/>
    <d v="2017-01-24T00:00:00"/>
    <s v="Yes"/>
  </r>
  <r>
    <x v="0"/>
    <s v="CU00"/>
    <s v="JRNL00424667"/>
    <s v="FT00-00000-25BD-2831"/>
    <x v="0"/>
    <s v="00000"/>
    <x v="4"/>
    <s v="2831"/>
    <s v=""/>
    <n v="143"/>
    <x v="11"/>
    <s v=""/>
    <s v=""/>
    <s v="JRNL00424667"/>
    <x v="13"/>
    <d v="2017-01-24T00:00:00"/>
    <s v="Yes"/>
  </r>
  <r>
    <x v="0"/>
    <s v="CU00"/>
    <s v="JRNL00424667"/>
    <s v="FT00-00000-25CN-2831"/>
    <x v="0"/>
    <s v="00000"/>
    <x v="6"/>
    <s v="2831"/>
    <s v=""/>
    <n v="7466"/>
    <x v="14"/>
    <s v=""/>
    <s v=""/>
    <s v="JRNL00424667"/>
    <x v="13"/>
    <d v="2017-01-24T00:00:00"/>
    <s v="Yes"/>
  </r>
  <r>
    <x v="0"/>
    <s v="CU00"/>
    <s v="JRNL00423659"/>
    <s v="FT00-00000-25BD-2831"/>
    <x v="0"/>
    <s v="00000"/>
    <x v="4"/>
    <s v="2831"/>
    <s v=""/>
    <n v="-361"/>
    <x v="33"/>
    <s v=""/>
    <s v=""/>
    <s v="JRNL00417381"/>
    <x v="13"/>
    <d v="2017-01-12T00:00:00"/>
    <s v="Yes"/>
  </r>
  <r>
    <x v="0"/>
    <s v="CU00"/>
    <s v="JRNL00423659"/>
    <s v="FT00-00000-25BN-2831"/>
    <x v="0"/>
    <s v="00000"/>
    <x v="3"/>
    <s v="2831"/>
    <s v=""/>
    <n v="3229"/>
    <x v="33"/>
    <s v=""/>
    <s v=""/>
    <s v="JRNL00417381"/>
    <x v="13"/>
    <d v="2017-01-12T00:00:00"/>
    <s v="Yes"/>
  </r>
  <r>
    <x v="0"/>
    <s v="CU00"/>
    <s v="JRNL00423659"/>
    <s v="FT00-00000-25CN-2831"/>
    <x v="0"/>
    <s v="00000"/>
    <x v="6"/>
    <s v="2831"/>
    <s v=""/>
    <n v="-5053"/>
    <x v="33"/>
    <s v=""/>
    <s v=""/>
    <s v="JRNL00417381"/>
    <x v="13"/>
    <d v="2017-01-12T00:00:00"/>
    <s v="Yes"/>
  </r>
  <r>
    <x v="0"/>
    <s v="CU00"/>
    <s v="JRNL00423659"/>
    <s v="FT00-00000-25DP-2822"/>
    <x v="0"/>
    <s v="00000"/>
    <x v="0"/>
    <s v="2822"/>
    <s v=""/>
    <n v="812"/>
    <x v="33"/>
    <s v=""/>
    <s v=""/>
    <s v="JRNL00417381"/>
    <x v="13"/>
    <d v="2017-01-12T00:00:00"/>
    <s v="Yes"/>
  </r>
  <r>
    <x v="0"/>
    <s v="CU00"/>
    <s v="JRNL00423659"/>
    <s v="FT00-00000-25DP-2822"/>
    <x v="0"/>
    <s v="00000"/>
    <x v="0"/>
    <s v="2822"/>
    <s v=""/>
    <n v="-137"/>
    <x v="33"/>
    <s v=""/>
    <s v=""/>
    <s v="JRNL00417381"/>
    <x v="13"/>
    <d v="2017-01-12T00:00:00"/>
    <s v="Yes"/>
  </r>
  <r>
    <x v="0"/>
    <s v="CU00"/>
    <s v="JRNL00423659"/>
    <s v="FT00-00000-25ID-2831"/>
    <x v="0"/>
    <s v="00000"/>
    <x v="5"/>
    <s v="2831"/>
    <s v=""/>
    <n v="90"/>
    <x v="33"/>
    <s v=""/>
    <s v=""/>
    <s v="JRNL00417381"/>
    <x v="13"/>
    <d v="2017-01-12T00:00:00"/>
    <s v="Yes"/>
  </r>
  <r>
    <x v="0"/>
    <s v="CU00"/>
    <s v="JRNL00424667"/>
    <s v="FT00-00000-25DP-2822"/>
    <x v="0"/>
    <s v="00000"/>
    <x v="0"/>
    <s v="2822"/>
    <s v=""/>
    <n v="-53423"/>
    <x v="12"/>
    <s v=""/>
    <s v=""/>
    <s v="JRNL00424667"/>
    <x v="13"/>
    <d v="2017-01-24T00:00:00"/>
    <s v="Yes"/>
  </r>
  <r>
    <x v="2"/>
    <s v="CU00"/>
    <s v="JRNL00423339"/>
    <s v="FT00-00000-25BD-2831"/>
    <x v="0"/>
    <s v="00000"/>
    <x v="4"/>
    <s v="2831"/>
    <s v=""/>
    <n v="-1"/>
    <x v="48"/>
    <s v=""/>
    <s v=""/>
    <s v="JRNL00423339"/>
    <x v="13"/>
    <d v="2017-01-09T00:00:00"/>
    <s v="Yes"/>
  </r>
  <r>
    <x v="2"/>
    <s v="CU00"/>
    <s v="JRNL00423339"/>
    <s v="FT00-00000-25BD-2831"/>
    <x v="0"/>
    <s v="00000"/>
    <x v="4"/>
    <s v="2831"/>
    <s v=""/>
    <n v="-136"/>
    <x v="48"/>
    <s v=""/>
    <s v=""/>
    <s v="JRNL00423339"/>
    <x v="13"/>
    <d v="2017-01-09T00:00:00"/>
    <s v="Yes"/>
  </r>
  <r>
    <x v="1"/>
    <s v="FT00"/>
    <s v="JRNL00423907"/>
    <s v="FT00-00000-25DP-2822"/>
    <x v="0"/>
    <s v="00000"/>
    <x v="0"/>
    <s v="2822"/>
    <s v=""/>
    <n v="0"/>
    <x v="36"/>
    <s v=""/>
    <s v=""/>
    <s v="JRNL00423907"/>
    <x v="13"/>
    <d v="2017-01-24T00:00:00"/>
    <s v="Yes"/>
  </r>
  <r>
    <x v="1"/>
    <s v="FT00"/>
    <s v="JRNL00423900"/>
    <s v="FT00-00000-25RE-2822"/>
    <x v="0"/>
    <s v="00000"/>
    <x v="7"/>
    <s v="2822"/>
    <s v=""/>
    <n v="-151"/>
    <x v="39"/>
    <s v=""/>
    <s v=""/>
    <s v="JRNL00423900"/>
    <x v="13"/>
    <d v="2017-01-24T00:00:00"/>
    <s v="Yes"/>
  </r>
  <r>
    <x v="1"/>
    <s v="FT00"/>
    <s v="JRNL00423907"/>
    <s v="FT00-00000-25RE-2822"/>
    <x v="0"/>
    <s v="00000"/>
    <x v="7"/>
    <s v="2822"/>
    <s v=""/>
    <n v="-24"/>
    <x v="39"/>
    <s v=""/>
    <s v=""/>
    <s v="JRNL00423907"/>
    <x v="13"/>
    <d v="2017-01-24T00:00:00"/>
    <s v="Yes"/>
  </r>
  <r>
    <x v="2"/>
    <s v="CU00"/>
    <s v="JRNL00422963"/>
    <s v="FT00-00000-25SI-2831"/>
    <x v="0"/>
    <s v="00000"/>
    <x v="9"/>
    <s v="2831"/>
    <s v=""/>
    <n v="-12869"/>
    <x v="46"/>
    <s v=""/>
    <s v=""/>
    <s v="JRNL00422963"/>
    <x v="13"/>
    <d v="2017-01-06T00:00:00"/>
    <s v="Yes"/>
  </r>
  <r>
    <x v="1"/>
    <s v="FT00"/>
    <s v="JRNL00423907"/>
    <s v="FT00-00000-25SL-2832"/>
    <x v="0"/>
    <s v="00000"/>
    <x v="8"/>
    <s v="2832"/>
    <s v=""/>
    <n v="0"/>
    <x v="40"/>
    <s v=""/>
    <s v=""/>
    <s v="JRNL00423907"/>
    <x v="13"/>
    <d v="2017-01-24T00:00:00"/>
    <s v="Yes"/>
  </r>
  <r>
    <x v="0"/>
    <s v="CU00"/>
    <s v="JRNL00424667"/>
    <s v="FT00-00000-25RE-2822"/>
    <x v="0"/>
    <s v="00000"/>
    <x v="7"/>
    <s v="2822"/>
    <s v=""/>
    <n v="-16"/>
    <x v="49"/>
    <s v=""/>
    <s v=""/>
    <s v="JRNL00424667"/>
    <x v="13"/>
    <d v="2017-01-24T00:00:00"/>
    <s v="Yes"/>
  </r>
  <r>
    <x v="0"/>
    <s v="CU00"/>
    <s v="JRNL00425169"/>
    <s v="FT00-00000-25RE-2822"/>
    <x v="0"/>
    <s v="00000"/>
    <x v="7"/>
    <s v="2822"/>
    <s v=""/>
    <n v="32"/>
    <x v="49"/>
    <s v=""/>
    <s v=""/>
    <s v="JRNL00425169"/>
    <x v="13"/>
    <d v="2017-02-02T00:00:00"/>
    <s v="Yes"/>
  </r>
  <r>
    <x v="2"/>
    <s v="CU00"/>
    <s v="JRNL00422963"/>
    <s v="FT00-00000-25CN-2831"/>
    <x v="0"/>
    <s v="00000"/>
    <x v="6"/>
    <s v="2831"/>
    <s v=""/>
    <n v="79"/>
    <x v="46"/>
    <s v=""/>
    <s v=""/>
    <s v="JRNL00422963"/>
    <x v="13"/>
    <d v="2017-01-06T00:00:00"/>
    <s v="Yes"/>
  </r>
  <r>
    <x v="0"/>
    <s v="CU00"/>
    <s v="JRNL00424667"/>
    <s v="FT00-00000-25DP-2822"/>
    <x v="0"/>
    <s v="00000"/>
    <x v="0"/>
    <s v="2822"/>
    <s v=""/>
    <n v="-222"/>
    <x v="15"/>
    <s v=""/>
    <s v=""/>
    <s v="JRNL00424667"/>
    <x v="13"/>
    <d v="2017-01-24T00:00:00"/>
    <s v="Yes"/>
  </r>
  <r>
    <x v="0"/>
    <s v="CU00"/>
    <s v="JRNL00433725"/>
    <s v="FT00-00000-25AM-2832"/>
    <x v="0"/>
    <s v="00000"/>
    <x v="1"/>
    <s v="2832"/>
    <s v=""/>
    <n v="-4590"/>
    <x v="7"/>
    <s v=""/>
    <s v=""/>
    <s v="JRNL00433725"/>
    <x v="14"/>
    <d v="2017-04-13T00:00:00"/>
    <s v="Yes"/>
  </r>
  <r>
    <x v="0"/>
    <s v="CU00"/>
    <s v="JRNL00433725"/>
    <s v="FT00-00000-25PG-2831"/>
    <x v="0"/>
    <s v="00000"/>
    <x v="2"/>
    <s v="2831"/>
    <s v=""/>
    <n v="19781"/>
    <x v="8"/>
    <s v=""/>
    <s v=""/>
    <s v="JRNL00433725"/>
    <x v="14"/>
    <d v="2017-04-13T00:00:00"/>
    <s v="Yes"/>
  </r>
  <r>
    <x v="0"/>
    <s v="CU00"/>
    <s v="JRNL00433725"/>
    <s v="FT00-00000-25ID-2831"/>
    <x v="0"/>
    <s v="00000"/>
    <x v="5"/>
    <s v="2831"/>
    <s v=""/>
    <n v="-21"/>
    <x v="13"/>
    <s v=""/>
    <s v=""/>
    <s v="JRNL00433725"/>
    <x v="14"/>
    <d v="2017-04-13T00:00:00"/>
    <s v="Yes"/>
  </r>
  <r>
    <x v="2"/>
    <s v="CU00"/>
    <s v="JRNL00429471"/>
    <s v="FT00-00000-25CN-2831"/>
    <x v="0"/>
    <s v="00000"/>
    <x v="6"/>
    <s v="2831"/>
    <s v=""/>
    <n v="-158"/>
    <x v="50"/>
    <s v=""/>
    <s v=""/>
    <s v="JRNL00429471"/>
    <x v="14"/>
    <d v="2017-04-12T00:00:00"/>
    <s v="Yes"/>
  </r>
  <r>
    <x v="2"/>
    <s v="CU00"/>
    <s v="JRNL00429471"/>
    <s v="FT00-00000-25DP-2822"/>
    <x v="0"/>
    <s v="00000"/>
    <x v="0"/>
    <s v="2822"/>
    <s v=""/>
    <n v="-288"/>
    <x v="51"/>
    <s v=""/>
    <s v=""/>
    <s v="JRNL00429471"/>
    <x v="14"/>
    <d v="2017-04-12T00:00:00"/>
    <s v="Yes"/>
  </r>
  <r>
    <x v="0"/>
    <s v="CU00"/>
    <s v="JRNL00433725"/>
    <s v="FT00-00000-25CN-2831"/>
    <x v="0"/>
    <s v="00000"/>
    <x v="6"/>
    <s v="2831"/>
    <s v=""/>
    <n v="2252"/>
    <x v="14"/>
    <s v=""/>
    <s v=""/>
    <s v="JRNL00433725"/>
    <x v="14"/>
    <d v="2017-04-13T00:00:00"/>
    <s v="Yes"/>
  </r>
  <r>
    <x v="0"/>
    <s v="CU00"/>
    <s v="JRNL00433725"/>
    <s v="FT00-00000-25DP-2822"/>
    <x v="0"/>
    <s v="00000"/>
    <x v="0"/>
    <s v="2822"/>
    <s v=""/>
    <n v="-4256"/>
    <x v="12"/>
    <s v=""/>
    <s v=""/>
    <s v="JRNL00433725"/>
    <x v="14"/>
    <d v="2017-04-13T00:00:00"/>
    <s v="Yes"/>
  </r>
  <r>
    <x v="0"/>
    <s v="CU00"/>
    <s v="JRNL00433725"/>
    <s v="FT00-00000-25BD-2831"/>
    <x v="0"/>
    <s v="00000"/>
    <x v="4"/>
    <s v="2831"/>
    <s v=""/>
    <n v="24"/>
    <x v="11"/>
    <s v=""/>
    <s v=""/>
    <s v="JRNL00433725"/>
    <x v="14"/>
    <d v="2017-04-13T00:00:00"/>
    <s v="Yes"/>
  </r>
  <r>
    <x v="0"/>
    <s v="CU00"/>
    <s v="JRNL00433725"/>
    <s v="FT00-00000-25DP-2822"/>
    <x v="0"/>
    <s v="00000"/>
    <x v="0"/>
    <s v="2822"/>
    <s v=""/>
    <n v="-56"/>
    <x v="15"/>
    <s v=""/>
    <s v=""/>
    <s v="JRNL00433725"/>
    <x v="14"/>
    <d v="2017-04-13T00:00:00"/>
    <s v="Yes"/>
  </r>
  <r>
    <x v="0"/>
    <s v="CU00"/>
    <s v="JRNL00439838"/>
    <s v="FT00-00000-25AM-2832"/>
    <x v="0"/>
    <s v="00000"/>
    <x v="1"/>
    <s v="2832"/>
    <s v=""/>
    <n v="4590"/>
    <x v="52"/>
    <s v=""/>
    <s v=""/>
    <s v="JRNL00433725"/>
    <x v="15"/>
    <d v="2017-07-12T00:00:00"/>
    <s v="Yes"/>
  </r>
  <r>
    <x v="0"/>
    <s v="CU00"/>
    <s v="JRNL00439994"/>
    <s v="FT00-00000-2500-2822"/>
    <x v="0"/>
    <s v="00000"/>
    <x v="10"/>
    <s v="2822"/>
    <s v=""/>
    <n v="25958"/>
    <x v="53"/>
    <s v=""/>
    <s v=""/>
    <s v="JRNL00439994"/>
    <x v="15"/>
    <d v="2017-07-12T00:00:00"/>
    <s v="Yes"/>
  </r>
  <r>
    <x v="0"/>
    <s v="CU00"/>
    <s v="JRNL00439838"/>
    <s v="FT00-00000-25PG-2831"/>
    <x v="0"/>
    <s v="00000"/>
    <x v="2"/>
    <s v="2831"/>
    <s v=""/>
    <n v="-19781"/>
    <x v="52"/>
    <s v=""/>
    <s v=""/>
    <s v="JRNL00433725"/>
    <x v="15"/>
    <d v="2017-07-12T00:00:00"/>
    <s v="Yes"/>
  </r>
  <r>
    <x v="0"/>
    <s v="CU00"/>
    <s v="JRNL00439838"/>
    <s v="FT00-00000-25BD-2831"/>
    <x v="0"/>
    <s v="00000"/>
    <x v="4"/>
    <s v="2831"/>
    <s v=""/>
    <n v="-24"/>
    <x v="52"/>
    <s v=""/>
    <s v=""/>
    <s v="JRNL00433725"/>
    <x v="15"/>
    <d v="2017-07-12T00:00:00"/>
    <s v="Yes"/>
  </r>
  <r>
    <x v="0"/>
    <s v="CU00"/>
    <s v="JRNL00439838"/>
    <s v="FT00-00000-25CN-2831"/>
    <x v="0"/>
    <s v="00000"/>
    <x v="6"/>
    <s v="2831"/>
    <s v=""/>
    <n v="-2252"/>
    <x v="52"/>
    <s v=""/>
    <s v=""/>
    <s v="JRNL00433725"/>
    <x v="15"/>
    <d v="2017-07-12T00:00:00"/>
    <s v="Yes"/>
  </r>
  <r>
    <x v="0"/>
    <s v="CU00"/>
    <s v="JRNL00439838"/>
    <s v="FT00-00000-25DP-2822"/>
    <x v="0"/>
    <s v="00000"/>
    <x v="0"/>
    <s v="2822"/>
    <s v=""/>
    <n v="4256"/>
    <x v="52"/>
    <s v=""/>
    <s v=""/>
    <s v="JRNL00433725"/>
    <x v="15"/>
    <d v="2017-07-12T00:00:00"/>
    <s v="Yes"/>
  </r>
  <r>
    <x v="0"/>
    <s v="CU00"/>
    <s v="JRNL00439838"/>
    <s v="FT00-00000-25DP-2822"/>
    <x v="0"/>
    <s v="00000"/>
    <x v="0"/>
    <s v="2822"/>
    <s v=""/>
    <n v="56"/>
    <x v="52"/>
    <s v=""/>
    <s v=""/>
    <s v="JRNL00433725"/>
    <x v="15"/>
    <d v="2017-07-12T00:00:00"/>
    <s v="Yes"/>
  </r>
  <r>
    <x v="0"/>
    <s v="CU00"/>
    <s v="JRNL00439838"/>
    <s v="FT00-00000-25ID-2831"/>
    <x v="0"/>
    <s v="00000"/>
    <x v="5"/>
    <s v="2831"/>
    <s v=""/>
    <n v="21"/>
    <x v="52"/>
    <s v=""/>
    <s v=""/>
    <s v="JRNL00433725"/>
    <x v="15"/>
    <d v="2017-07-12T00:00:00"/>
    <s v="Yes"/>
  </r>
  <r>
    <x v="0"/>
    <s v="CU00"/>
    <s v="JRNL00445432"/>
    <s v="FT00-00000-2500-2822"/>
    <x v="0"/>
    <s v="00000"/>
    <x v="10"/>
    <s v="2822"/>
    <s v=""/>
    <n v="-25958"/>
    <x v="4"/>
    <s v=""/>
    <s v=""/>
    <s v="JRNL00439994"/>
    <x v="16"/>
    <d v="2017-10-12T00:00:00"/>
    <s v="Yes"/>
  </r>
  <r>
    <x v="0"/>
    <s v="CU00"/>
    <s v="JRNL00446308"/>
    <s v="FT00-00000-2500-2822"/>
    <x v="0"/>
    <s v="00000"/>
    <x v="10"/>
    <s v="2822"/>
    <s v=""/>
    <n v="34886"/>
    <x v="53"/>
    <s v=""/>
    <s v=""/>
    <s v="JRNL00446308"/>
    <x v="16"/>
    <d v="2017-10-12T00:00:00"/>
    <s v="Yes"/>
  </r>
  <r>
    <x v="3"/>
    <s v="CU00"/>
    <s v="JRNL00454103"/>
    <s v="FT00-00000-25AM-2832"/>
    <x v="0"/>
    <s v="00000"/>
    <x v="1"/>
    <s v="2832"/>
    <s v=""/>
    <n v="-119"/>
    <x v="34"/>
    <s v=""/>
    <s v=""/>
    <s v="JRNL00454103"/>
    <x v="17"/>
    <d v="2018-01-31T00:00:00"/>
    <s v="Yes"/>
  </r>
  <r>
    <x v="0"/>
    <s v="CU00"/>
    <s v="JRNL00453448"/>
    <s v="FT00-00000-2500-2822"/>
    <x v="0"/>
    <s v="00000"/>
    <x v="10"/>
    <s v="2822"/>
    <s v=""/>
    <n v="-34886"/>
    <x v="54"/>
    <s v=""/>
    <s v=""/>
    <s v="JRNL00446308"/>
    <x v="17"/>
    <d v="2018-01-30T00:00:00"/>
    <s v="Yes"/>
  </r>
  <r>
    <x v="0"/>
    <s v="CU00"/>
    <s v="JRNL00453943"/>
    <s v="FT00-00000-25AM-2832"/>
    <x v="0"/>
    <s v="00000"/>
    <x v="1"/>
    <s v="2832"/>
    <s v=""/>
    <n v="-18360"/>
    <x v="7"/>
    <s v=""/>
    <s v=""/>
    <s v="JRNL00453943"/>
    <x v="17"/>
    <d v="2018-01-30T00:00:00"/>
    <s v="Yes"/>
  </r>
  <r>
    <x v="3"/>
    <s v="CU00"/>
    <s v="JRNL00454103"/>
    <s v="FT00-00000-25AM-2832"/>
    <x v="0"/>
    <s v="00000"/>
    <x v="1"/>
    <s v="2832"/>
    <s v=""/>
    <n v="31602"/>
    <x v="7"/>
    <s v=""/>
    <s v=""/>
    <s v="JRNL00454103"/>
    <x v="17"/>
    <d v="2018-01-31T00:00:00"/>
    <s v="Yes"/>
  </r>
  <r>
    <x v="0"/>
    <s v="CU00"/>
    <s v="JRNL00453943"/>
    <s v="FT00-00000-25PG-2831"/>
    <x v="0"/>
    <s v="00000"/>
    <x v="2"/>
    <s v="2831"/>
    <s v=""/>
    <n v="79123"/>
    <x v="8"/>
    <s v=""/>
    <s v=""/>
    <s v="JRNL00453943"/>
    <x v="17"/>
    <d v="2018-01-30T00:00:00"/>
    <s v="Yes"/>
  </r>
  <r>
    <x v="3"/>
    <s v="CU00"/>
    <s v="JRNL00454103"/>
    <s v="FT00-00000-25PG-2831"/>
    <x v="0"/>
    <s v="00000"/>
    <x v="2"/>
    <s v="2831"/>
    <s v=""/>
    <n v="-1564"/>
    <x v="8"/>
    <s v=""/>
    <s v=""/>
    <s v="JRNL00454103"/>
    <x v="17"/>
    <d v="2018-01-31T00:00:00"/>
    <s v="Yes"/>
  </r>
  <r>
    <x v="0"/>
    <s v="CU00"/>
    <s v="JRNL00453943"/>
    <s v="FT00-00000-25ID-2831"/>
    <x v="0"/>
    <s v="00000"/>
    <x v="5"/>
    <s v="2831"/>
    <s v=""/>
    <n v="-5"/>
    <x v="13"/>
    <s v=""/>
    <s v=""/>
    <s v="JRNL00453943"/>
    <x v="17"/>
    <d v="2018-01-30T00:00:00"/>
    <s v="Yes"/>
  </r>
  <r>
    <x v="3"/>
    <s v="CU00"/>
    <s v="JRNL00454103"/>
    <s v="FT00-00000-25ID-2831"/>
    <x v="0"/>
    <s v="00000"/>
    <x v="5"/>
    <s v="2831"/>
    <s v=""/>
    <n v="156"/>
    <x v="13"/>
    <s v=""/>
    <s v=""/>
    <s v="JRNL00454103"/>
    <x v="17"/>
    <d v="2018-01-31T00:00:00"/>
    <s v="Yes"/>
  </r>
  <r>
    <x v="3"/>
    <s v="CU00"/>
    <s v="JRNL00454103"/>
    <s v="FT00-00000-25TX-2822"/>
    <x v="0"/>
    <s v="00000"/>
    <x v="11"/>
    <s v="2822"/>
    <s v=""/>
    <n v="13517"/>
    <x v="55"/>
    <s v=""/>
    <s v=""/>
    <s v="JRNL00454103"/>
    <x v="17"/>
    <d v="2018-01-31T00:00:00"/>
    <s v="Yes"/>
  </r>
  <r>
    <x v="0"/>
    <s v="CU00"/>
    <s v="JRNL00453943"/>
    <s v="FT00-00000-25DP-2822"/>
    <x v="0"/>
    <s v="00000"/>
    <x v="0"/>
    <s v="2822"/>
    <s v=""/>
    <n v="-19368"/>
    <x v="12"/>
    <s v=""/>
    <s v=""/>
    <s v="JRNL00453943"/>
    <x v="17"/>
    <d v="2018-01-30T00:00:00"/>
    <s v="Yes"/>
  </r>
  <r>
    <x v="3"/>
    <s v="CU00"/>
    <s v="JRNL00454103"/>
    <s v="FT00-00000-25DP-2822"/>
    <x v="0"/>
    <s v="00000"/>
    <x v="0"/>
    <s v="2822"/>
    <s v=""/>
    <n v="36619"/>
    <x v="12"/>
    <s v=""/>
    <s v=""/>
    <s v="JRNL00454103"/>
    <x v="17"/>
    <d v="2018-01-31T00:00:00"/>
    <s v="Yes"/>
  </r>
  <r>
    <x v="3"/>
    <s v="CU00"/>
    <s v="JRNL00454103"/>
    <s v="FT00-00000-25SI-2831"/>
    <x v="0"/>
    <s v="00000"/>
    <x v="9"/>
    <s v="2831"/>
    <s v=""/>
    <n v="4414"/>
    <x v="56"/>
    <s v=""/>
    <s v=""/>
    <s v="JRNL00454103"/>
    <x v="17"/>
    <d v="2018-01-31T00:00:00"/>
    <s v="Yes"/>
  </r>
  <r>
    <x v="3"/>
    <s v="CU00"/>
    <s v="JRNL00454103"/>
    <s v="FT00-00000-25TX-2822"/>
    <x v="0"/>
    <s v="00000"/>
    <x v="11"/>
    <s v="2822"/>
    <s v=""/>
    <n v="16"/>
    <x v="57"/>
    <s v=""/>
    <s v=""/>
    <s v="JRNL00454103"/>
    <x v="17"/>
    <d v="2018-01-31T00:00:00"/>
    <s v="Yes"/>
  </r>
  <r>
    <x v="3"/>
    <s v="CU00"/>
    <s v="JRNL00454103"/>
    <s v="FT00-00000-25TX-2822"/>
    <x v="0"/>
    <s v="00000"/>
    <x v="11"/>
    <s v="2822"/>
    <s v=""/>
    <n v="11258"/>
    <x v="58"/>
    <s v=""/>
    <s v=""/>
    <s v="JRNL00454103"/>
    <x v="17"/>
    <d v="2018-01-31T00:00:00"/>
    <s v="Yes"/>
  </r>
  <r>
    <x v="0"/>
    <s v="CU00"/>
    <s v="JRNL00453943"/>
    <s v="FT00-00000-25CN-2831"/>
    <x v="0"/>
    <s v="00000"/>
    <x v="6"/>
    <s v="2831"/>
    <s v=""/>
    <n v="5486"/>
    <x v="14"/>
    <s v=""/>
    <s v=""/>
    <s v="JRNL00453943"/>
    <x v="17"/>
    <d v="2018-01-30T00:00:00"/>
    <s v="Yes"/>
  </r>
  <r>
    <x v="3"/>
    <s v="CU00"/>
    <s v="JRNL00454103"/>
    <s v="FT00-00000-25CN-2831"/>
    <x v="0"/>
    <s v="00000"/>
    <x v="6"/>
    <s v="2831"/>
    <s v=""/>
    <n v="-1087"/>
    <x v="14"/>
    <s v=""/>
    <s v=""/>
    <s v="JRNL00454103"/>
    <x v="17"/>
    <d v="2018-01-31T00:00:00"/>
    <s v="Yes"/>
  </r>
  <r>
    <x v="0"/>
    <s v="CU00"/>
    <s v="JRNL00453943"/>
    <s v="FT00-00000-25BD-2831"/>
    <x v="0"/>
    <s v="00000"/>
    <x v="4"/>
    <s v="2831"/>
    <s v=""/>
    <n v="96"/>
    <x v="11"/>
    <s v=""/>
    <s v=""/>
    <s v="JRNL00453943"/>
    <x v="17"/>
    <d v="2018-01-30T00:00:00"/>
    <s v="Yes"/>
  </r>
  <r>
    <x v="3"/>
    <s v="CU00"/>
    <s v="JRNL00454103"/>
    <s v="FT00-00000-25BD-2831"/>
    <x v="0"/>
    <s v="00000"/>
    <x v="4"/>
    <s v="2831"/>
    <s v=""/>
    <n v="-242"/>
    <x v="11"/>
    <s v=""/>
    <s v=""/>
    <s v="JRNL00454103"/>
    <x v="17"/>
    <d v="2018-01-31T00:00:00"/>
    <s v="Yes"/>
  </r>
  <r>
    <x v="0"/>
    <s v="CU00"/>
    <s v="JRNL00453943"/>
    <s v="FT00-00000-25RE-2822"/>
    <x v="0"/>
    <s v="00000"/>
    <x v="7"/>
    <s v="2822"/>
    <s v=""/>
    <n v="12"/>
    <x v="49"/>
    <s v=""/>
    <s v=""/>
    <s v="JRNL00453943"/>
    <x v="17"/>
    <d v="2018-01-30T00:00:00"/>
    <s v="Yes"/>
  </r>
  <r>
    <x v="3"/>
    <s v="CU00"/>
    <s v="JRNL00454103"/>
    <s v="FT00-00000-25RE-2822"/>
    <x v="0"/>
    <s v="00000"/>
    <x v="7"/>
    <s v="2822"/>
    <s v=""/>
    <n v="48"/>
    <x v="49"/>
    <s v=""/>
    <s v=""/>
    <s v="JRNL00454103"/>
    <x v="17"/>
    <d v="2018-01-31T00:00:00"/>
    <s v="Yes"/>
  </r>
  <r>
    <x v="0"/>
    <s v="CU00"/>
    <s v="JRNL00453943"/>
    <s v="FT00-00000-25DP-2822"/>
    <x v="0"/>
    <s v="00000"/>
    <x v="0"/>
    <s v="2822"/>
    <s v=""/>
    <n v="-7831"/>
    <x v="15"/>
    <s v=""/>
    <s v=""/>
    <s v="JRNL00453943"/>
    <x v="17"/>
    <d v="2018-01-30T00:00:00"/>
    <s v="Yes"/>
  </r>
  <r>
    <x v="3"/>
    <s v="CU00"/>
    <s v="JRNL00454103"/>
    <s v="FT00-00000-25DP-2822"/>
    <x v="0"/>
    <s v="00000"/>
    <x v="0"/>
    <s v="2822"/>
    <s v=""/>
    <n v="3195"/>
    <x v="15"/>
    <s v=""/>
    <s v=""/>
    <s v="JRNL00454103"/>
    <x v="17"/>
    <d v="2018-01-31T00:00:00"/>
    <s v="Yes"/>
  </r>
  <r>
    <x v="3"/>
    <s v="CU00"/>
    <s v="JRNL00457708"/>
    <s v="FT00-00000-25TX-2832"/>
    <x v="0"/>
    <s v="00000"/>
    <x v="11"/>
    <s v="2832"/>
    <s v=""/>
    <n v="-543"/>
    <x v="59"/>
    <s v=""/>
    <s v=""/>
    <s v="JRNL00457708"/>
    <x v="18"/>
    <d v="2018-03-14T00:00:00"/>
    <s v="Yes"/>
  </r>
  <r>
    <x v="3"/>
    <s v="CU00"/>
    <s v="JRNL00457707"/>
    <s v="FT00-AA700-25BN-2832"/>
    <x v="0"/>
    <s v="AA700"/>
    <x v="3"/>
    <s v="2832"/>
    <s v=""/>
    <n v="299"/>
    <x v="60"/>
    <s v=""/>
    <s v=""/>
    <s v="JRNL00457707"/>
    <x v="18"/>
    <d v="2018-03-14T00:00:00"/>
    <s v="Yes"/>
  </r>
  <r>
    <x v="3"/>
    <s v="CU00"/>
    <s v="JRNL00457707"/>
    <s v="FT00-AA700-25BN-2831"/>
    <x v="0"/>
    <s v="AA700"/>
    <x v="3"/>
    <s v="2831"/>
    <s v=""/>
    <n v="526"/>
    <x v="61"/>
    <s v=""/>
    <s v=""/>
    <s v="JRNL00457707"/>
    <x v="18"/>
    <d v="2018-03-14T00:00:00"/>
    <s v="Yes"/>
  </r>
  <r>
    <x v="3"/>
    <s v="CU00"/>
    <s v="JRNL00457707"/>
    <s v="FT00-AA700-25BN-2832"/>
    <x v="0"/>
    <s v="AA700"/>
    <x v="3"/>
    <s v="2832"/>
    <s v=""/>
    <n v="601"/>
    <x v="62"/>
    <s v=""/>
    <s v=""/>
    <s v="JRNL00457707"/>
    <x v="18"/>
    <d v="2018-03-14T00:00:00"/>
    <s v="Yes"/>
  </r>
  <r>
    <x v="3"/>
    <s v="CU00"/>
    <s v="JRNL00457707"/>
    <s v="FT00-AA700-25RT-2832"/>
    <x v="0"/>
    <s v="AA700"/>
    <x v="12"/>
    <s v="2832"/>
    <s v=""/>
    <n v="1369"/>
    <x v="63"/>
    <s v=""/>
    <s v=""/>
    <s v="JRNL00457707"/>
    <x v="18"/>
    <d v="2018-03-14T00:00:00"/>
    <s v="Yes"/>
  </r>
  <r>
    <x v="3"/>
    <s v="CU00"/>
    <s v="JRNL00457708"/>
    <s v="FT00-00000-25TX-2832"/>
    <x v="0"/>
    <s v="00000"/>
    <x v="11"/>
    <s v="2832"/>
    <s v=""/>
    <n v="-93"/>
    <x v="64"/>
    <s v=""/>
    <s v=""/>
    <s v="JRNL00457708"/>
    <x v="18"/>
    <d v="2018-03-14T00:00:00"/>
    <s v="Yes"/>
  </r>
  <r>
    <x v="3"/>
    <s v="CU00"/>
    <s v="JRNL00457708"/>
    <s v="FT00-00000-25TX-2832"/>
    <x v="0"/>
    <s v="00000"/>
    <x v="11"/>
    <s v="2832"/>
    <s v=""/>
    <n v="-107"/>
    <x v="65"/>
    <s v=""/>
    <s v=""/>
    <s v="JRNL00457708"/>
    <x v="18"/>
    <d v="2018-03-14T00:00:00"/>
    <s v="Yes"/>
  </r>
  <r>
    <x v="3"/>
    <s v="CU00"/>
    <s v="JRNL00457708"/>
    <s v="FT00-00000-25TX-2832"/>
    <x v="0"/>
    <s v="00000"/>
    <x v="11"/>
    <s v="2832"/>
    <s v=""/>
    <n v="-53"/>
    <x v="66"/>
    <s v=""/>
    <s v=""/>
    <s v="JRNL00457708"/>
    <x v="18"/>
    <d v="2018-03-14T00:00:00"/>
    <s v="Yes"/>
  </r>
  <r>
    <x v="3"/>
    <s v="CU00"/>
    <s v="JRNL00457707"/>
    <s v="FT00-AA700-25SR-2832"/>
    <x v="0"/>
    <s v="AA700"/>
    <x v="13"/>
    <s v="2832"/>
    <s v=""/>
    <n v="3063"/>
    <x v="67"/>
    <s v=""/>
    <s v=""/>
    <s v="JRNL00457707"/>
    <x v="18"/>
    <d v="2018-03-14T00:00:00"/>
    <s v="Yes"/>
  </r>
  <r>
    <x v="3"/>
    <s v="CU00"/>
    <s v="JRNL00457708"/>
    <s v="FT00-00000-25TX-2832"/>
    <x v="0"/>
    <s v="00000"/>
    <x v="11"/>
    <s v="2832"/>
    <s v=""/>
    <n v="-243"/>
    <x v="68"/>
    <s v=""/>
    <s v=""/>
    <s v="JRNL00457708"/>
    <x v="18"/>
    <d v="2018-03-14T00:00:00"/>
    <s v="Yes"/>
  </r>
  <r>
    <x v="4"/>
    <m/>
    <m/>
    <m/>
    <x v="1"/>
    <m/>
    <x v="14"/>
    <m/>
    <m/>
    <m/>
    <x v="69"/>
    <m/>
    <m/>
    <m/>
    <x v="19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">
  <r>
    <x v="0"/>
    <s v="25AF"/>
    <s v="AFUDC"/>
    <n v="0"/>
  </r>
  <r>
    <x v="1"/>
    <s v="25AM"/>
    <s v="Customer Based Intangibles"/>
    <n v="0"/>
  </r>
  <r>
    <x v="1"/>
    <s v="25AM.01"/>
    <s v="Amortization Schedules Prior Acquisitions"/>
    <n v="-3016"/>
  </r>
  <r>
    <x v="2"/>
    <s v="25BD"/>
    <s v="Bad Debts"/>
    <n v="258"/>
  </r>
  <r>
    <x v="3"/>
    <s v="25BN.01"/>
    <s v="Short Term Bonus"/>
    <n v="0"/>
  </r>
  <r>
    <x v="4"/>
    <s v="25CN"/>
    <s v="Conservation"/>
    <n v="492"/>
  </r>
  <r>
    <x v="5"/>
    <s v="25DP.01"/>
    <s v="Depreciation"/>
    <n v="-46"/>
  </r>
  <r>
    <x v="5"/>
    <s v="25DP.02"/>
    <s v="Contribution in Aid of Construction"/>
    <n v="0"/>
  </r>
  <r>
    <x v="5"/>
    <s v="25DP.03"/>
    <s v="Cost of Removal"/>
    <n v="-1286"/>
  </r>
  <r>
    <x v="5"/>
    <s v="25DP.04"/>
    <s v="Asset Gain/Loss"/>
    <n v="0"/>
  </r>
  <r>
    <x v="6"/>
    <s v="25ID"/>
    <s v="Reserve for Insurance Deductibles"/>
    <n v="-1"/>
  </r>
  <r>
    <x v="7"/>
    <s v="25PG"/>
    <s v="Purchased Gas Cots"/>
    <n v="12997"/>
  </r>
  <r>
    <x v="8"/>
    <s v="25RE"/>
    <s v="Repairs Deduction"/>
    <n v="2"/>
  </r>
  <r>
    <x v="9"/>
    <s v="25SI.01"/>
    <s v="Self Insurance (Current)"/>
    <n v="0"/>
  </r>
  <r>
    <x v="10"/>
    <s v="25TX"/>
    <s v="Tax Reform 2017 Reg Asset Gross Up"/>
    <n v="0"/>
  </r>
  <r>
    <x v="11"/>
    <s v="S_NOL_SYS"/>
    <s v="S_NOL_SYS"/>
    <n v="0"/>
  </r>
</pivotCacheRecords>
</file>

<file path=xl/pivotTables/_rels/pivotTable1.xml.rels>&#65279;<?xml version="1.0" encoding="UTF-8" standalone="yes"?>
<Relationships xmlns="http://schemas.openxmlformats.org/package/2006/relationships">
  <Relationship Id="rId1" Type="http://schemas.openxmlformats.org/officeDocument/2006/relationships/pivotCacheDefinition" Target="../pivotCache/pivotCacheDefinition2.xml" />
</Relationships>
</file>

<file path=xl/pivotTables/_rels/pivotTable2.xml.rels>&#65279;<?xml version="1.0" encoding="UTF-8" standalone="yes"?>
<Relationships xmlns="http://schemas.openxmlformats.org/package/2006/relationships">
  <Relationship Id="rId1" Type="http://schemas.openxmlformats.org/officeDocument/2006/relationships/pivotCacheDefinition" Target="../pivotCache/pivotCacheDefinition2.xml" />
</Relationships>
</file>

<file path=xl/pivotTables/_rels/pivotTable3.xml.rels>&#65279;<?xml version="1.0" encoding="UTF-8" standalone="yes"?>
<Relationships xmlns="http://schemas.openxmlformats.org/package/2006/relationships">
  <Relationship Id="rId1" Type="http://schemas.openxmlformats.org/officeDocument/2006/relationships/pivotCacheDefinition" Target="../pivotCache/pivotCacheDefinition1.xml" />
</Relationships>
</file>

<file path=xl/pivotTables/_rels/pivotTable4.xml.rels>&#65279;<?xml version="1.0" encoding="UTF-8" standalone="yes"?>
<Relationships xmlns="http://schemas.openxmlformats.org/package/2006/relationships">
  <Relationship Id="rId1" Type="http://schemas.openxmlformats.org/officeDocument/2006/relationships/pivotCacheDefinition" Target="../pivotCache/pivotCacheDefinition3.xml" />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5:D19" firstHeaderRow="1" firstDataRow="2" firstDataCol="1" rowPageCount="2" colPageCount="1"/>
  <pivotFields count="17">
    <pivotField axis="axisPage" multipleItemSelectionAllowed="1" showAll="0">
      <items count="20">
        <item h="1" m="1" x="11"/>
        <item h="1" m="1" x="12"/>
        <item h="1" m="1" x="5"/>
        <item h="1" m="1" x="10"/>
        <item h="1" m="1" x="17"/>
        <item h="1" m="1" x="8"/>
        <item h="1" m="1" x="15"/>
        <item h="1" m="1" x="14"/>
        <item h="1" m="1" x="13"/>
        <item h="1" x="0"/>
        <item h="1" m="1" x="16"/>
        <item x="3"/>
        <item h="1" x="1"/>
        <item h="1" x="2"/>
        <item h="1" m="1" x="7"/>
        <item h="1" m="1" x="9"/>
        <item h="1" x="4"/>
        <item h="1" m="1" x="18"/>
        <item h="1" m="1" x="6"/>
        <item t="default"/>
      </items>
    </pivotField>
    <pivotField showAll="0"/>
    <pivotField showAll="0"/>
    <pivotField showAll="0"/>
    <pivotField axis="axisPage" multipleItemSelectionAllowed="1" showAll="0">
      <items count="11">
        <item m="1" x="8"/>
        <item h="1" m="1" x="5"/>
        <item m="1" x="2"/>
        <item m="1" x="9"/>
        <item m="1" x="6"/>
        <item h="1" x="1"/>
        <item m="1" x="7"/>
        <item m="1" x="3"/>
        <item m="1" x="4"/>
        <item x="0"/>
        <item t="default"/>
      </items>
    </pivotField>
    <pivotField showAll="0"/>
    <pivotField axis="axisRow" showAll="0">
      <items count="41">
        <item sd="0" x="10"/>
        <item sd="0" m="1" x="33"/>
        <item sd="0" m="1" x="20"/>
        <item sd="0" m="1" x="34"/>
        <item sd="0" x="1"/>
        <item sd="0" x="4"/>
        <item sd="0" x="3"/>
        <item sd="0" m="1" x="16"/>
        <item sd="0" x="0"/>
        <item sd="0" m="1" x="15"/>
        <item sd="0" m="1" x="26"/>
        <item sd="0" x="5"/>
        <item sd="0" m="1" x="29"/>
        <item sd="0" m="1" x="30"/>
        <item sd="0" m="1" x="38"/>
        <item sd="0" x="2"/>
        <item sd="0" m="1" x="23"/>
        <item sd="0" m="1" x="39"/>
        <item sd="0" m="1" x="28"/>
        <item sd="0" x="7"/>
        <item sd="0" m="1" x="21"/>
        <item sd="0" x="12"/>
        <item sd="0" m="1" x="25"/>
        <item sd="0" x="9"/>
        <item sd="0" x="8"/>
        <item sd="0" x="13"/>
        <item sd="0" x="11"/>
        <item sd="0" m="1" x="18"/>
        <item m="1" x="35"/>
        <item sd="0" x="6"/>
        <item sd="0" m="1" x="24"/>
        <item m="1" x="17"/>
        <item sd="0" m="1" x="32"/>
        <item sd="0" m="1" x="19"/>
        <item m="1" x="31"/>
        <item x="14"/>
        <item m="1" x="36"/>
        <item m="1" x="22"/>
        <item sd="0" m="1" x="27"/>
        <item m="1" x="37"/>
        <item t="default" sd="0"/>
      </items>
    </pivotField>
    <pivotField showAll="0"/>
    <pivotField showAll="0"/>
    <pivotField dataField="1" numFmtId="165" showAll="0"/>
    <pivotField axis="axisRow" showAll="0">
      <items count="326">
        <item x="66"/>
        <item x="65"/>
        <item x="68"/>
        <item x="59"/>
        <item x="64"/>
        <item x="53"/>
        <item m="1" x="269"/>
        <item m="1" x="176"/>
        <item x="11"/>
        <item m="1" x="183"/>
        <item x="15"/>
        <item x="34"/>
        <item x="12"/>
        <item m="1" x="136"/>
        <item m="1" x="141"/>
        <item x="43"/>
        <item m="1" x="109"/>
        <item m="1" x="252"/>
        <item m="1" x="253"/>
        <item x="55"/>
        <item x="8"/>
        <item m="1" x="294"/>
        <item m="1" x="115"/>
        <item x="49"/>
        <item x="13"/>
        <item m="1" x="229"/>
        <item x="56"/>
        <item x="10"/>
        <item m="1" x="270"/>
        <item m="1" x="99"/>
        <item x="58"/>
        <item x="57"/>
        <item x="47"/>
        <item m="1" x="302"/>
        <item m="1" x="323"/>
        <item m="1" x="76"/>
        <item x="44"/>
        <item x="48"/>
        <item m="1" x="84"/>
        <item x="46"/>
        <item m="1" x="314"/>
        <item m="1" x="221"/>
        <item m="1" x="209"/>
        <item x="41"/>
        <item m="1" x="170"/>
        <item x="60"/>
        <item x="62"/>
        <item x="63"/>
        <item x="67"/>
        <item x="61"/>
        <item m="1" x="116"/>
        <item m="1" x="164"/>
        <item m="1" x="165"/>
        <item m="1" x="186"/>
        <item m="1" x="107"/>
        <item m="1" x="189"/>
        <item m="1" x="236"/>
        <item x="0"/>
        <item x="18"/>
        <item x="2"/>
        <item x="23"/>
        <item x="3"/>
        <item x="32"/>
        <item m="1" x="289"/>
        <item m="1" x="144"/>
        <item m="1" x="151"/>
        <item x="17"/>
        <item m="1" x="152"/>
        <item x="26"/>
        <item m="1" x="146"/>
        <item m="1" x="153"/>
        <item x="31"/>
        <item m="1" x="114"/>
        <item m="1" x="121"/>
        <item x="19"/>
        <item m="1" x="122"/>
        <item m="1" x="123"/>
        <item x="30"/>
        <item m="1" x="213"/>
        <item m="1" x="79"/>
        <item m="1" x="92"/>
        <item m="1" x="110"/>
        <item m="1" x="172"/>
        <item m="1" x="286"/>
        <item m="1" x="166"/>
        <item m="1" x="291"/>
        <item m="1" x="171"/>
        <item m="1" x="174"/>
        <item m="1" x="290"/>
        <item m="1" x="138"/>
        <item m="1" x="149"/>
        <item m="1" x="87"/>
        <item m="1" x="113"/>
        <item m="1" x="135"/>
        <item m="1" x="86"/>
        <item m="1" x="72"/>
        <item x="1"/>
        <item m="1" x="320"/>
        <item m="1" x="126"/>
        <item m="1" x="241"/>
        <item m="1" x="237"/>
        <item x="9"/>
        <item m="1" x="295"/>
        <item m="1" x="108"/>
        <item x="28"/>
        <item m="1" x="266"/>
        <item x="52"/>
        <item x="21"/>
        <item x="42"/>
        <item m="1" x="245"/>
        <item m="1" x="247"/>
        <item x="4"/>
        <item x="33"/>
        <item x="54"/>
        <item m="1" x="127"/>
        <item m="1" x="148"/>
        <item m="1" x="284"/>
        <item x="51"/>
        <item m="1" x="204"/>
        <item m="1" x="293"/>
        <item m="1" x="191"/>
        <item m="1" x="154"/>
        <item m="1" x="88"/>
        <item m="1" x="292"/>
        <item m="1" x="244"/>
        <item m="1" x="73"/>
        <item m="1" x="70"/>
        <item m="1" x="319"/>
        <item m="1" x="322"/>
        <item m="1" x="82"/>
        <item m="1" x="235"/>
        <item m="1" x="283"/>
        <item m="1" x="309"/>
        <item m="1" x="311"/>
        <item m="1" x="180"/>
        <item m="1" x="254"/>
        <item m="1" x="94"/>
        <item m="1" x="273"/>
        <item m="1" x="182"/>
        <item m="1" x="185"/>
        <item m="1" x="324"/>
        <item m="1" x="120"/>
        <item m="1" x="223"/>
        <item m="1" x="112"/>
        <item m="1" x="255"/>
        <item m="1" x="211"/>
        <item m="1" x="90"/>
        <item m="1" x="242"/>
        <item m="1" x="234"/>
        <item m="1" x="210"/>
        <item m="1" x="271"/>
        <item m="1" x="78"/>
        <item m="1" x="240"/>
        <item m="1" x="201"/>
        <item m="1" x="274"/>
        <item m="1" x="178"/>
        <item m="1" x="80"/>
        <item m="1" x="161"/>
        <item m="1" x="251"/>
        <item m="1" x="299"/>
        <item m="1" x="100"/>
        <item m="1" x="143"/>
        <item m="1" x="258"/>
        <item m="1" x="304"/>
        <item m="1" x="277"/>
        <item m="1" x="130"/>
        <item m="1" x="106"/>
        <item m="1" x="288"/>
        <item m="1" x="125"/>
        <item m="1" x="215"/>
        <item m="1" x="197"/>
        <item m="1" x="75"/>
        <item m="1" x="301"/>
        <item m="1" x="313"/>
        <item m="1" x="281"/>
        <item m="1" x="264"/>
        <item x="14"/>
        <item m="1" x="193"/>
        <item m="1" x="212"/>
        <item m="1" x="308"/>
        <item m="1" x="184"/>
        <item m="1" x="128"/>
        <item m="1" x="262"/>
        <item m="1" x="158"/>
        <item m="1" x="225"/>
        <item m="1" x="218"/>
        <item m="1" x="85"/>
        <item m="1" x="226"/>
        <item m="1" x="279"/>
        <item m="1" x="95"/>
        <item m="1" x="307"/>
        <item m="1" x="321"/>
        <item m="1" x="230"/>
        <item m="1" x="96"/>
        <item m="1" x="134"/>
        <item m="1" x="315"/>
        <item m="1" x="287"/>
        <item m="1" x="300"/>
        <item m="1" x="306"/>
        <item m="1" x="177"/>
        <item m="1" x="156"/>
        <item m="1" x="195"/>
        <item m="1" x="310"/>
        <item m="1" x="246"/>
        <item m="1" x="214"/>
        <item m="1" x="168"/>
        <item m="1" x="173"/>
        <item m="1" x="222"/>
        <item m="1" x="238"/>
        <item m="1" x="303"/>
        <item m="1" x="248"/>
        <item m="1" x="117"/>
        <item m="1" x="239"/>
        <item m="1" x="137"/>
        <item m="1" x="98"/>
        <item m="1" x="71"/>
        <item m="1" x="167"/>
        <item m="1" x="208"/>
        <item m="1" x="285"/>
        <item x="20"/>
        <item x="24"/>
        <item x="29"/>
        <item m="1" x="206"/>
        <item m="1" x="228"/>
        <item m="1" x="129"/>
        <item m="1" x="200"/>
        <item m="1" x="131"/>
        <item m="1" x="318"/>
        <item m="1" x="190"/>
        <item m="1" x="97"/>
        <item m="1" x="220"/>
        <item m="1" x="276"/>
        <item m="1" x="163"/>
        <item m="1" x="250"/>
        <item m="1" x="198"/>
        <item m="1" x="317"/>
        <item m="1" x="298"/>
        <item m="1" x="118"/>
        <item m="1" x="162"/>
        <item x="50"/>
        <item m="1" x="101"/>
        <item m="1" x="260"/>
        <item m="1" x="74"/>
        <item m="1" x="196"/>
        <item m="1" x="104"/>
        <item m="1" x="89"/>
        <item m="1" x="259"/>
        <item x="69"/>
        <item m="1" x="231"/>
        <item m="1" x="232"/>
        <item m="1" x="205"/>
        <item m="1" x="91"/>
        <item m="1" x="77"/>
        <item m="1" x="175"/>
        <item m="1" x="150"/>
        <item m="1" x="224"/>
        <item m="1" x="316"/>
        <item m="1" x="305"/>
        <item m="1" x="179"/>
        <item m="1" x="249"/>
        <item m="1" x="119"/>
        <item m="1" x="140"/>
        <item m="1" x="296"/>
        <item m="1" x="93"/>
        <item m="1" x="159"/>
        <item m="1" x="199"/>
        <item m="1" x="275"/>
        <item m="1" x="132"/>
        <item m="1" x="145"/>
        <item m="1" x="312"/>
        <item m="1" x="103"/>
        <item x="7"/>
        <item m="1" x="217"/>
        <item m="1" x="81"/>
        <item m="1" x="83"/>
        <item m="1" x="147"/>
        <item m="1" x="102"/>
        <item m="1" x="267"/>
        <item m="1" x="139"/>
        <item m="1" x="297"/>
        <item m="1" x="133"/>
        <item m="1" x="202"/>
        <item m="1" x="256"/>
        <item m="1" x="194"/>
        <item m="1" x="142"/>
        <item m="1" x="265"/>
        <item m="1" x="169"/>
        <item m="1" x="272"/>
        <item m="1" x="160"/>
        <item m="1" x="155"/>
        <item m="1" x="203"/>
        <item m="1" x="181"/>
        <item m="1" x="280"/>
        <item m="1" x="124"/>
        <item m="1" x="227"/>
        <item m="1" x="192"/>
        <item m="1" x="105"/>
        <item m="1" x="261"/>
        <item x="16"/>
        <item x="22"/>
        <item x="25"/>
        <item x="27"/>
        <item m="1" x="233"/>
        <item m="1" x="111"/>
        <item m="1" x="257"/>
        <item m="1" x="188"/>
        <item m="1" x="157"/>
        <item m="1" x="278"/>
        <item m="1" x="187"/>
        <item m="1" x="243"/>
        <item m="1" x="216"/>
        <item m="1" x="219"/>
        <item m="1" x="282"/>
        <item m="1" x="263"/>
        <item m="1" x="207"/>
        <item m="1" x="268"/>
        <item x="5"/>
        <item x="6"/>
        <item x="35"/>
        <item x="36"/>
        <item x="37"/>
        <item x="38"/>
        <item x="39"/>
        <item x="40"/>
        <item x="45"/>
        <item t="default"/>
      </items>
    </pivotField>
    <pivotField showAll="0"/>
    <pivotField showAll="0"/>
    <pivotField showAll="0"/>
    <pivotField axis="axisCol" numFmtId="164" multipleItemSelectionAllowed="1" showAll="0">
      <items count="253">
        <item h="1" m="1" x="110"/>
        <item h="1" m="1" x="153"/>
        <item h="1" m="1" x="127"/>
        <item h="1" m="1" x="244"/>
        <item h="1" m="1" x="92"/>
        <item h="1" m="1" x="70"/>
        <item h="1" m="1" x="199"/>
        <item h="1" m="1" x="170"/>
        <item h="1" m="1" x="217"/>
        <item h="1" m="1" x="54"/>
        <item h="1" m="1" x="34"/>
        <item h="1" m="1" x="138"/>
        <item h="1" m="1" x="111"/>
        <item h="1" m="1" x="155"/>
        <item h="1" m="1" x="128"/>
        <item h="1" m="1" x="245"/>
        <item h="1" m="1" x="93"/>
        <item h="1" m="1" x="71"/>
        <item h="1" m="1" x="200"/>
        <item h="1" m="1" x="172"/>
        <item h="1" m="1" x="218"/>
        <item h="1" m="1" x="55"/>
        <item h="1" m="1" x="35"/>
        <item h="1" m="1" x="140"/>
        <item h="1" m="1" x="112"/>
        <item h="1" m="1" x="158"/>
        <item h="1" m="1" x="129"/>
        <item h="1" m="1" x="247"/>
        <item h="1" m="1" x="94"/>
        <item h="1" m="1" x="74"/>
        <item h="1" m="1" x="201"/>
        <item h="1" m="1" x="174"/>
        <item h="1" m="1" x="219"/>
        <item h="1" m="1" x="56"/>
        <item h="1" m="1" x="36"/>
        <item h="1" m="1" x="142"/>
        <item h="1" m="1" x="113"/>
        <item h="1" m="1" x="159"/>
        <item h="1" m="1" x="72"/>
        <item h="1" m="1" x="249"/>
        <item h="1" m="1" x="95"/>
        <item h="1" m="1" x="75"/>
        <item h="1" m="1" x="202"/>
        <item h="1" m="1" x="176"/>
        <item h="1" m="1" x="220"/>
        <item h="1" m="1" x="57"/>
        <item h="1" m="1" x="37"/>
        <item h="1" m="1" x="143"/>
        <item h="1" m="1" x="114"/>
        <item h="1" m="1" x="162"/>
        <item h="1" m="1" x="130"/>
        <item h="1" m="1" x="250"/>
        <item h="1" m="1" x="96"/>
        <item h="1" m="1" x="76"/>
        <item h="1" m="1" x="203"/>
        <item h="1" m="1" x="178"/>
        <item h="1" m="1" x="221"/>
        <item h="1" m="1" x="58"/>
        <item h="1" m="1" x="51"/>
        <item h="1" m="1" x="145"/>
        <item h="1" m="1" x="115"/>
        <item h="1" m="1" x="163"/>
        <item h="1" m="1" x="132"/>
        <item h="1" m="1" x="251"/>
        <item h="1" m="1" x="97"/>
        <item h="1" m="1" x="77"/>
        <item h="1" m="1" x="204"/>
        <item h="1" m="1" x="180"/>
        <item h="1" m="1" x="222"/>
        <item h="1" m="1" x="59"/>
        <item h="1" m="1" x="38"/>
        <item h="1" m="1" x="146"/>
        <item h="1" m="1" x="116"/>
        <item h="1" m="1" x="165"/>
        <item h="1" m="1" x="133"/>
        <item h="1" m="1" x="20"/>
        <item h="1" m="1" x="98"/>
        <item h="1" m="1" x="79"/>
        <item h="1" m="1" x="205"/>
        <item h="1" m="1" x="182"/>
        <item h="1" m="1" x="223"/>
        <item h="1" m="1" x="60"/>
        <item h="1" m="1" x="147"/>
        <item h="1" m="1" x="117"/>
        <item h="1" m="1" x="166"/>
        <item h="1" m="1" x="78"/>
        <item h="1" m="1" x="21"/>
        <item h="1" m="1" x="99"/>
        <item h="1" m="1" x="80"/>
        <item h="1" m="1" x="206"/>
        <item h="1" m="1" x="185"/>
        <item h="1" m="1" x="225"/>
        <item h="1" m="1" x="61"/>
        <item h="1" m="1" x="39"/>
        <item h="1" m="1" x="241"/>
        <item h="1" m="1" x="160"/>
        <item h="1" m="1" x="148"/>
        <item h="1" m="1" x="118"/>
        <item h="1" m="1" x="167"/>
        <item h="1" m="1" x="134"/>
        <item h="1" m="1" x="22"/>
        <item h="1" m="1" x="183"/>
        <item h="1" m="1" x="100"/>
        <item h="1" m="1" x="224"/>
        <item h="1" m="1" x="81"/>
        <item h="1" m="1" x="27"/>
        <item h="1" m="1" x="207"/>
        <item h="1" m="1" x="108"/>
        <item h="1" m="1" x="187"/>
        <item h="1" m="1" x="226"/>
        <item h="1" m="1" x="62"/>
        <item h="1" m="1" x="197"/>
        <item h="1" m="1" x="40"/>
        <item h="1" m="1" x="239"/>
        <item h="1" m="1" x="149"/>
        <item h="1" m="1" x="119"/>
        <item h="1" m="1" x="168"/>
        <item h="1" m="1" x="32"/>
        <item h="1" m="1" x="135"/>
        <item h="1" m="1" x="23"/>
        <item h="1" m="1" x="186"/>
        <item h="1" m="1" x="101"/>
        <item h="1" m="1" x="238"/>
        <item h="1" m="1" x="82"/>
        <item h="1" m="1" x="67"/>
        <item h="1" m="1" x="208"/>
        <item h="1" m="1" x="188"/>
        <item h="1" m="1" x="33"/>
        <item h="1" m="1" x="227"/>
        <item h="1" m="1" x="63"/>
        <item h="1" m="1" x="198"/>
        <item h="1" m="1" x="41"/>
        <item h="1" m="1" x="150"/>
        <item h="1" m="1" x="31"/>
        <item h="1" m="1" x="121"/>
        <item h="1" m="1" x="169"/>
        <item h="1" m="1" x="136"/>
        <item h="1" m="1" x="24"/>
        <item h="1" m="1" x="102"/>
        <item h="1" m="1" x="84"/>
        <item h="1" m="1" x="209"/>
        <item h="1" m="1" x="189"/>
        <item h="1" m="1" x="228"/>
        <item h="1" m="1" x="64"/>
        <item h="1" m="1" x="42"/>
        <item h="1" m="1" x="152"/>
        <item h="1" m="1" x="123"/>
        <item h="1" m="1" x="171"/>
        <item h="1" m="1" x="83"/>
        <item h="1" m="1" x="25"/>
        <item h="1" m="1" x="103"/>
        <item h="1" m="1" x="85"/>
        <item h="1" m="1" x="211"/>
        <item h="1" m="1" x="190"/>
        <item h="1" m="1" x="229"/>
        <item h="1" m="1" x="65"/>
        <item h="1" m="1" x="44"/>
        <item h="1" m="1" x="154"/>
        <item h="1" m="1" x="124"/>
        <item h="1" m="1" x="173"/>
        <item h="1" m="1" x="137"/>
        <item h="1" m="1" x="26"/>
        <item h="1" m="1" x="104"/>
        <item h="1" m="1" x="86"/>
        <item h="1" m="1" x="213"/>
        <item h="1" m="1" x="192"/>
        <item h="1" m="1" x="231"/>
        <item h="1" m="1" x="66"/>
        <item h="1" m="1" x="46"/>
        <item h="1" m="1" x="156"/>
        <item h="1" m="1" x="125"/>
        <item h="1" m="1" x="175"/>
        <item h="1" m="1" x="139"/>
        <item h="1" x="0"/>
        <item h="1" m="1" x="191"/>
        <item h="1" m="1" x="230"/>
        <item h="1" m="1" x="30"/>
        <item h="1" x="1"/>
        <item h="1" m="1" x="193"/>
        <item h="1" m="1" x="234"/>
        <item h="1" x="2"/>
        <item h="1" m="1" x="109"/>
        <item h="1" m="1" x="47"/>
        <item h="1" x="3"/>
        <item h="1" x="4"/>
        <item h="1" m="1" x="177"/>
        <item h="1" m="1" x="141"/>
        <item h="1" x="5"/>
        <item h="1" m="1" x="105"/>
        <item h="1" m="1" x="89"/>
        <item h="1" x="6"/>
        <item h="1" m="1" x="194"/>
        <item h="1" m="1" x="235"/>
        <item h="1" x="7"/>
        <item h="1" m="1" x="48"/>
        <item h="1" m="1" x="161"/>
        <item h="1" x="8"/>
        <item h="1" m="1" x="179"/>
        <item h="1" m="1" x="88"/>
        <item h="1" x="9"/>
        <item h="1" m="1" x="106"/>
        <item h="1" m="1" x="90"/>
        <item h="1" x="10"/>
        <item h="1" m="1" x="195"/>
        <item h="1" m="1" x="236"/>
        <item h="1" x="11"/>
        <item h="1" m="1" x="49"/>
        <item h="1" x="12"/>
        <item h="1" x="13"/>
        <item h="1" m="1" x="181"/>
        <item h="1" m="1" x="144"/>
        <item h="1" x="14"/>
        <item h="1" m="1" x="107"/>
        <item h="1" m="1" x="91"/>
        <item h="1" m="1" x="68"/>
        <item h="1" x="15"/>
        <item h="1" m="1" x="196"/>
        <item h="1" m="1" x="237"/>
        <item h="1" m="1" x="73"/>
        <item h="1" x="16"/>
        <item h="1" m="1" x="53"/>
        <item h="1" m="1" x="164"/>
        <item x="17"/>
        <item m="1" x="184"/>
        <item x="18"/>
        <item h="1" m="1" x="151"/>
        <item h="1" m="1" x="214"/>
        <item h="1" m="1" x="210"/>
        <item h="1" m="1" x="120"/>
        <item h="1" m="1" x="212"/>
        <item h="1" m="1" x="122"/>
        <item h="1" m="1" x="45"/>
        <item h="1" m="1" x="216"/>
        <item h="1" m="1" x="52"/>
        <item h="1" m="1" x="43"/>
        <item h="1" m="1" x="232"/>
        <item h="1" m="1" x="29"/>
        <item h="1" m="1" x="242"/>
        <item h="1" m="1" x="157"/>
        <item h="1" m="1" x="215"/>
        <item h="1" m="1" x="246"/>
        <item h="1" m="1" x="69"/>
        <item h="1" m="1" x="126"/>
        <item h="1" m="1" x="248"/>
        <item h="1" m="1" x="240"/>
        <item h="1" m="1" x="131"/>
        <item h="1" m="1" x="233"/>
        <item h="1" m="1" x="50"/>
        <item h="1" m="1" x="28"/>
        <item h="1" x="19"/>
        <item h="1" m="1" x="243"/>
        <item h="1" m="1" x="87"/>
        <item t="default"/>
      </items>
    </pivotField>
    <pivotField numFmtId="164" showAll="0"/>
    <pivotField showAll="0"/>
  </pivotFields>
  <rowFields count="2">
    <field x="6"/>
    <field x="10"/>
  </rowFields>
  <rowItems count="13">
    <i>
      <x v="4"/>
    </i>
    <i>
      <x v="5"/>
    </i>
    <i>
      <x v="6"/>
    </i>
    <i>
      <x v="8"/>
    </i>
    <i>
      <x v="11"/>
    </i>
    <i>
      <x v="15"/>
    </i>
    <i>
      <x v="19"/>
    </i>
    <i>
      <x v="21"/>
    </i>
    <i>
      <x v="23"/>
    </i>
    <i>
      <x v="25"/>
    </i>
    <i>
      <x v="26"/>
    </i>
    <i>
      <x v="29"/>
    </i>
    <i t="grand">
      <x/>
    </i>
  </rowItems>
  <colFields count="1">
    <field x="14"/>
  </colFields>
  <colItems count="3">
    <i>
      <x v="222"/>
    </i>
    <i>
      <x v="224"/>
    </i>
    <i t="grand">
      <x/>
    </i>
  </colItems>
  <pageFields count="2">
    <pageField fld="4" hier="-1"/>
    <pageField fld="0" hier="-1"/>
  </pageFields>
  <dataFields count="1">
    <dataField name="Sum of Amount" fld="9" baseField="1" baseItem="659005304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F18" firstHeaderRow="1" firstDataRow="2" firstDataCol="1" rowPageCount="2" colPageCount="1"/>
  <pivotFields count="17">
    <pivotField axis="axisCol" showAll="0">
      <items count="20">
        <item m="1" x="11"/>
        <item m="1" x="12"/>
        <item m="1" x="5"/>
        <item m="1" x="10"/>
        <item m="1" x="17"/>
        <item m="1" x="8"/>
        <item m="1" x="15"/>
        <item m="1" x="14"/>
        <item m="1" x="13"/>
        <item x="0"/>
        <item m="1" x="16"/>
        <item x="3"/>
        <item x="1"/>
        <item x="2"/>
        <item x="4"/>
        <item m="1" x="7"/>
        <item m="1" x="9"/>
        <item m="1" x="18"/>
        <item m="1" x="6"/>
        <item t="default"/>
      </items>
    </pivotField>
    <pivotField showAll="0"/>
    <pivotField showAll="0"/>
    <pivotField showAll="0"/>
    <pivotField axis="axisPage" multipleItemSelectionAllowed="1" showAll="0">
      <items count="11">
        <item m="1" x="8"/>
        <item h="1" m="1" x="5"/>
        <item h="1" x="1"/>
        <item m="1" x="2"/>
        <item m="1" x="9"/>
        <item m="1" x="6"/>
        <item m="1" x="7"/>
        <item m="1" x="3"/>
        <item m="1" x="4"/>
        <item x="0"/>
        <item t="default"/>
      </items>
    </pivotField>
    <pivotField showAll="0"/>
    <pivotField axis="axisRow" showAll="0">
      <items count="41">
        <item x="10"/>
        <item m="1" x="33"/>
        <item m="1" x="20"/>
        <item m="1" x="34"/>
        <item x="1"/>
        <item x="4"/>
        <item x="3"/>
        <item m="1" x="16"/>
        <item x="0"/>
        <item m="1" x="15"/>
        <item m="1" x="26"/>
        <item x="5"/>
        <item m="1" x="29"/>
        <item m="1" x="30"/>
        <item m="1" x="38"/>
        <item x="2"/>
        <item m="1" x="23"/>
        <item m="1" x="39"/>
        <item m="1" x="28"/>
        <item x="7"/>
        <item m="1" x="21"/>
        <item x="12"/>
        <item m="1" x="25"/>
        <item x="9"/>
        <item x="8"/>
        <item x="13"/>
        <item x="11"/>
        <item m="1" x="18"/>
        <item x="14"/>
        <item m="1" x="35"/>
        <item x="6"/>
        <item m="1" x="24"/>
        <item m="1" x="17"/>
        <item m="1" x="32"/>
        <item m="1" x="19"/>
        <item m="1" x="31"/>
        <item m="1" x="36"/>
        <item m="1" x="22"/>
        <item m="1" x="27"/>
        <item m="1" x="37"/>
        <item t="default"/>
      </items>
    </pivotField>
    <pivotField showAll="0"/>
    <pivotField showAll="0"/>
    <pivotField dataField="1" numFmtId="165" showAll="0"/>
    <pivotField showAll="0"/>
    <pivotField showAll="0"/>
    <pivotField showAll="0"/>
    <pivotField showAll="0"/>
    <pivotField axis="axisPage" numFmtId="164" multipleItemSelectionAllowed="1" showAll="0">
      <items count="253">
        <item m="1" x="110"/>
        <item m="1" x="153"/>
        <item m="1" x="127"/>
        <item m="1" x="244"/>
        <item m="1" x="92"/>
        <item m="1" x="70"/>
        <item m="1" x="199"/>
        <item m="1" x="170"/>
        <item m="1" x="217"/>
        <item m="1" x="54"/>
        <item m="1" x="34"/>
        <item m="1" x="138"/>
        <item m="1" x="111"/>
        <item m="1" x="155"/>
        <item m="1" x="128"/>
        <item m="1" x="245"/>
        <item m="1" x="93"/>
        <item m="1" x="71"/>
        <item m="1" x="200"/>
        <item m="1" x="172"/>
        <item m="1" x="218"/>
        <item m="1" x="55"/>
        <item m="1" x="35"/>
        <item m="1" x="140"/>
        <item m="1" x="112"/>
        <item m="1" x="158"/>
        <item m="1" x="129"/>
        <item m="1" x="247"/>
        <item m="1" x="94"/>
        <item m="1" x="74"/>
        <item m="1" x="201"/>
        <item m="1" x="174"/>
        <item m="1" x="219"/>
        <item m="1" x="56"/>
        <item m="1" x="36"/>
        <item m="1" x="142"/>
        <item m="1" x="113"/>
        <item m="1" x="159"/>
        <item m="1" x="72"/>
        <item m="1" x="249"/>
        <item m="1" x="95"/>
        <item m="1" x="75"/>
        <item m="1" x="202"/>
        <item m="1" x="176"/>
        <item m="1" x="220"/>
        <item m="1" x="57"/>
        <item m="1" x="37"/>
        <item m="1" x="143"/>
        <item m="1" x="114"/>
        <item m="1" x="162"/>
        <item m="1" x="130"/>
        <item m="1" x="250"/>
        <item m="1" x="96"/>
        <item m="1" x="76"/>
        <item m="1" x="203"/>
        <item m="1" x="178"/>
        <item m="1" x="221"/>
        <item m="1" x="58"/>
        <item m="1" x="51"/>
        <item m="1" x="145"/>
        <item m="1" x="115"/>
        <item m="1" x="163"/>
        <item m="1" x="132"/>
        <item m="1" x="251"/>
        <item m="1" x="97"/>
        <item m="1" x="77"/>
        <item m="1" x="204"/>
        <item m="1" x="180"/>
        <item m="1" x="222"/>
        <item m="1" x="59"/>
        <item m="1" x="38"/>
        <item m="1" x="146"/>
        <item m="1" x="116"/>
        <item m="1" x="165"/>
        <item m="1" x="133"/>
        <item m="1" x="20"/>
        <item m="1" x="98"/>
        <item m="1" x="79"/>
        <item m="1" x="205"/>
        <item m="1" x="182"/>
        <item m="1" x="223"/>
        <item m="1" x="60"/>
        <item m="1" x="147"/>
        <item m="1" x="117"/>
        <item m="1" x="166"/>
        <item m="1" x="78"/>
        <item m="1" x="21"/>
        <item m="1" x="99"/>
        <item m="1" x="80"/>
        <item m="1" x="206"/>
        <item m="1" x="185"/>
        <item m="1" x="225"/>
        <item m="1" x="61"/>
        <item m="1" x="39"/>
        <item m="1" x="241"/>
        <item m="1" x="160"/>
        <item m="1" x="148"/>
        <item m="1" x="118"/>
        <item m="1" x="167"/>
        <item m="1" x="134"/>
        <item m="1" x="22"/>
        <item m="1" x="183"/>
        <item m="1" x="100"/>
        <item m="1" x="224"/>
        <item m="1" x="81"/>
        <item m="1" x="27"/>
        <item m="1" x="207"/>
        <item m="1" x="108"/>
        <item m="1" x="187"/>
        <item m="1" x="226"/>
        <item m="1" x="62"/>
        <item m="1" x="197"/>
        <item m="1" x="40"/>
        <item m="1" x="239"/>
        <item m="1" x="149"/>
        <item m="1" x="119"/>
        <item m="1" x="168"/>
        <item m="1" x="32"/>
        <item m="1" x="135"/>
        <item m="1" x="23"/>
        <item m="1" x="186"/>
        <item m="1" x="101"/>
        <item m="1" x="238"/>
        <item m="1" x="82"/>
        <item m="1" x="67"/>
        <item m="1" x="208"/>
        <item m="1" x="188"/>
        <item m="1" x="33"/>
        <item m="1" x="227"/>
        <item m="1" x="63"/>
        <item m="1" x="198"/>
        <item m="1" x="41"/>
        <item m="1" x="150"/>
        <item m="1" x="31"/>
        <item m="1" x="121"/>
        <item m="1" x="169"/>
        <item m="1" x="136"/>
        <item m="1" x="24"/>
        <item m="1" x="102"/>
        <item m="1" x="84"/>
        <item m="1" x="209"/>
        <item m="1" x="189"/>
        <item m="1" x="228"/>
        <item m="1" x="64"/>
        <item m="1" x="42"/>
        <item m="1" x="152"/>
        <item m="1" x="123"/>
        <item m="1" x="171"/>
        <item m="1" x="83"/>
        <item m="1" x="25"/>
        <item m="1" x="103"/>
        <item m="1" x="85"/>
        <item m="1" x="211"/>
        <item m="1" x="190"/>
        <item m="1" x="229"/>
        <item m="1" x="65"/>
        <item m="1" x="44"/>
        <item m="1" x="154"/>
        <item m="1" x="124"/>
        <item m="1" x="173"/>
        <item m="1" x="137"/>
        <item m="1" x="26"/>
        <item m="1" x="104"/>
        <item m="1" x="86"/>
        <item m="1" x="213"/>
        <item m="1" x="192"/>
        <item m="1" x="231"/>
        <item m="1" x="66"/>
        <item m="1" x="46"/>
        <item m="1" x="156"/>
        <item m="1" x="125"/>
        <item m="1" x="175"/>
        <item m="1" x="139"/>
        <item x="0"/>
        <item m="1" x="191"/>
        <item m="1" x="230"/>
        <item m="1" x="30"/>
        <item x="1"/>
        <item m="1" x="193"/>
        <item m="1" x="234"/>
        <item x="2"/>
        <item m="1" x="109"/>
        <item m="1" x="47"/>
        <item x="3"/>
        <item x="4"/>
        <item m="1" x="177"/>
        <item m="1" x="141"/>
        <item x="5"/>
        <item m="1" x="105"/>
        <item m="1" x="89"/>
        <item x="6"/>
        <item m="1" x="194"/>
        <item m="1" x="235"/>
        <item x="7"/>
        <item m="1" x="48"/>
        <item m="1" x="161"/>
        <item x="8"/>
        <item m="1" x="179"/>
        <item m="1" x="88"/>
        <item x="9"/>
        <item m="1" x="106"/>
        <item m="1" x="90"/>
        <item x="10"/>
        <item m="1" x="195"/>
        <item m="1" x="236"/>
        <item x="11"/>
        <item m="1" x="49"/>
        <item x="12"/>
        <item x="13"/>
        <item m="1" x="181"/>
        <item m="1" x="144"/>
        <item x="14"/>
        <item m="1" x="107"/>
        <item m="1" x="91"/>
        <item m="1" x="68"/>
        <item x="15"/>
        <item m="1" x="196"/>
        <item m="1" x="237"/>
        <item m="1" x="73"/>
        <item x="16"/>
        <item m="1" x="53"/>
        <item m="1" x="164"/>
        <item x="17"/>
        <item h="1" m="1" x="184"/>
        <item h="1" x="18"/>
        <item h="1" x="19"/>
        <item m="1" x="151"/>
        <item m="1" x="214"/>
        <item m="1" x="210"/>
        <item m="1" x="120"/>
        <item m="1" x="212"/>
        <item m="1" x="122"/>
        <item m="1" x="45"/>
        <item m="1" x="216"/>
        <item m="1" x="52"/>
        <item m="1" x="43"/>
        <item m="1" x="232"/>
        <item m="1" x="29"/>
        <item m="1" x="242"/>
        <item m="1" x="157"/>
        <item m="1" x="215"/>
        <item m="1" x="246"/>
        <item m="1" x="69"/>
        <item m="1" x="126"/>
        <item m="1" x="248"/>
        <item m="1" x="240"/>
        <item m="1" x="131"/>
        <item m="1" x="233"/>
        <item m="1" x="50"/>
        <item h="1" m="1" x="28"/>
        <item m="1" x="243"/>
        <item m="1" x="87"/>
        <item t="default"/>
      </items>
    </pivotField>
    <pivotField numFmtId="164" showAll="0"/>
    <pivotField showAll="0"/>
  </pivotFields>
  <rowFields count="1">
    <field x="6"/>
  </rowFields>
  <rowItems count="13">
    <i>
      <x/>
    </i>
    <i>
      <x v="4"/>
    </i>
    <i>
      <x v="5"/>
    </i>
    <i>
      <x v="6"/>
    </i>
    <i>
      <x v="8"/>
    </i>
    <i>
      <x v="11"/>
    </i>
    <i>
      <x v="15"/>
    </i>
    <i>
      <x v="19"/>
    </i>
    <i>
      <x v="23"/>
    </i>
    <i>
      <x v="24"/>
    </i>
    <i>
      <x v="26"/>
    </i>
    <i>
      <x v="30"/>
    </i>
    <i t="grand">
      <x/>
    </i>
  </rowItems>
  <colFields count="1">
    <field x="0"/>
  </colFields>
  <colItems count="5">
    <i>
      <x v="9"/>
    </i>
    <i>
      <x v="11"/>
    </i>
    <i>
      <x v="12"/>
    </i>
    <i>
      <x v="13"/>
    </i>
    <i t="grand">
      <x/>
    </i>
  </colItems>
  <pageFields count="2">
    <pageField fld="4" hier="-1"/>
    <pageField fld="14" hier="-1"/>
  </pageFields>
  <dataFields count="1">
    <dataField name="Sum of Amount" fld="9" baseField="1" baseItem="659005304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A3:G7" firstHeaderRow="1" firstDataRow="3" firstDataCol="1"/>
  <pivotFields count="17">
    <pivotField showAll="0"/>
    <pivotField showAll="0"/>
    <pivotField showAll="0"/>
    <pivotField showAll="0"/>
    <pivotField axis="axisRow" showAll="0">
      <items count="13">
        <item h="1" x="6"/>
        <item h="1" x="8"/>
        <item h="1" x="11"/>
        <item h="1" x="0"/>
        <item h="1" x="1"/>
        <item h="1" x="2"/>
        <item h="1" x="3"/>
        <item h="1" x="4"/>
        <item x="5"/>
        <item h="1" x="7"/>
        <item h="1" x="9"/>
        <item h="1" x="10"/>
        <item t="default"/>
      </items>
    </pivotField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dataField="1" numFmtId="165" showAll="0"/>
    <pivotField showAll="0"/>
    <pivotField showAll="0"/>
    <pivotField showAll="0"/>
    <pivotField showAll="0"/>
    <pivotField axis="axisCol" numFmtId="164" multipleItemSelectionAllowed="1" showAll="0">
      <items count="4">
        <item x="0"/>
        <item x="1"/>
        <item x="2"/>
        <item t="default"/>
      </items>
    </pivotField>
    <pivotField numFmtId="164" showAll="0"/>
    <pivotField showAll="0"/>
  </pivotFields>
  <rowFields count="1">
    <field x="4"/>
  </rowFields>
  <rowItems count="2">
    <i>
      <x v="8"/>
    </i>
    <i t="grand">
      <x/>
    </i>
  </rowItems>
  <colFields count="2">
    <field x="7"/>
    <field x="14"/>
  </colFields>
  <colItems count="6">
    <i>
      <x/>
      <x/>
    </i>
    <i r="1">
      <x v="1"/>
    </i>
    <i t="default">
      <x/>
    </i>
    <i>
      <x v="1"/>
      <x/>
    </i>
    <i t="default">
      <x v="1"/>
    </i>
    <i t="grand">
      <x/>
    </i>
  </colItems>
  <dataFields count="1">
    <dataField name="Sum of Amount" fld="9" baseField="0" baseItem="0" numFmtId="39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0:B43" firstHeaderRow="1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showAll="0"/>
    <pivotField showAll="0"/>
    <pivotField dataField="1" numFmtId="37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Current Activity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4.bin" />
  <Relationship Id="rId1" Type="http://schemas.openxmlformats.org/officeDocument/2006/relationships/pivotTable" Target="../pivotTables/pivotTable1.xml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5.bin" />
  <Relationship Id="rId1" Type="http://schemas.openxmlformats.org/officeDocument/2006/relationships/pivotTable" Target="../pivotTables/pivotTable2.xml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7.bin" />
  <Relationship Id="rId1" Type="http://schemas.openxmlformats.org/officeDocument/2006/relationships/pivotTable" Target="../pivotTables/pivotTable3.xml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9.bin" />
  <Relationship Id="rId1" Type="http://schemas.openxmlformats.org/officeDocument/2006/relationships/pivotTable" Target="../pivotTables/pivotTable4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9"/>
  <sheetViews>
    <sheetView tabSelected="1" workbookViewId="0">
      <selection activeCell="B1" sqref="B1:B1048576"/>
    </sheetView>
  </sheetViews>
  <sheetFormatPr defaultRowHeight="12.75" x14ac:dyDescent="0.2"/>
  <cols>
    <col min="1" max="3" width="9.140625" style="22"/>
    <col min="4" max="4" width="20.7109375" style="22" bestFit="1" customWidth="1"/>
    <col min="5" max="5" width="49.140625" style="22" bestFit="1" customWidth="1"/>
    <col min="6" max="6" width="12" style="22" bestFit="1" customWidth="1"/>
    <col min="7" max="7" width="10.85546875" style="22" bestFit="1" customWidth="1"/>
    <col min="8" max="8" width="12.85546875" style="22" customWidth="1"/>
    <col min="9" max="9" width="13.85546875" style="22" customWidth="1"/>
    <col min="10" max="10" width="15.28515625" style="22" customWidth="1"/>
    <col min="11" max="11" width="13.42578125" style="22" customWidth="1"/>
    <col min="12" max="12" width="15" style="22" bestFit="1" customWidth="1"/>
    <col min="13" max="15" width="12.7109375" style="22" customWidth="1"/>
    <col min="16" max="16" width="13.5703125" style="22" bestFit="1" customWidth="1"/>
    <col min="17" max="17" width="18" style="22" bestFit="1" customWidth="1"/>
    <col min="18" max="18" width="14.5703125" style="22" customWidth="1"/>
    <col min="19" max="19" width="12.85546875" style="22" bestFit="1" customWidth="1"/>
    <col min="20" max="20" width="9.140625" style="22" customWidth="1"/>
    <col min="21" max="16384" width="9.140625" style="22"/>
  </cols>
  <sheetData>
    <row r="1" spans="1:19" ht="30" x14ac:dyDescent="0.4">
      <c r="A1" s="38" t="s">
        <v>211</v>
      </c>
      <c r="B1" s="38"/>
      <c r="C1" s="13"/>
      <c r="E1" s="37"/>
      <c r="F1" s="37"/>
      <c r="G1" s="37"/>
      <c r="H1" s="37"/>
      <c r="I1" s="13"/>
      <c r="J1" s="13"/>
      <c r="K1" s="13"/>
      <c r="L1" s="13"/>
      <c r="M1" s="13"/>
      <c r="N1" s="86"/>
      <c r="O1" s="13"/>
      <c r="P1" s="13"/>
    </row>
    <row r="2" spans="1:19" x14ac:dyDescent="0.2">
      <c r="A2" s="13"/>
      <c r="B2" s="204"/>
      <c r="C2" s="13"/>
      <c r="D2" s="209" t="s">
        <v>210</v>
      </c>
      <c r="E2" s="210"/>
      <c r="F2" s="210"/>
      <c r="G2" s="210"/>
      <c r="H2" s="210"/>
      <c r="I2" s="13" t="s">
        <v>21</v>
      </c>
      <c r="J2" s="13" t="s">
        <v>21</v>
      </c>
      <c r="K2" s="13"/>
      <c r="L2" s="13" t="s">
        <v>21</v>
      </c>
      <c r="M2" s="13"/>
      <c r="N2" s="86"/>
      <c r="O2" s="13"/>
      <c r="P2" s="13"/>
    </row>
    <row r="3" spans="1:19" x14ac:dyDescent="0.2">
      <c r="A3" s="13"/>
      <c r="B3" s="204"/>
      <c r="C3" s="13"/>
      <c r="D3" s="211" t="s">
        <v>188</v>
      </c>
      <c r="E3" s="210"/>
      <c r="F3" s="210"/>
      <c r="G3" s="210"/>
      <c r="H3" s="210"/>
      <c r="I3" s="13" t="s">
        <v>21</v>
      </c>
      <c r="J3" s="13" t="s">
        <v>21</v>
      </c>
      <c r="K3" s="13"/>
      <c r="L3" s="13" t="s">
        <v>21</v>
      </c>
      <c r="M3" s="13"/>
      <c r="N3" s="86"/>
      <c r="O3" s="13"/>
      <c r="P3" s="13"/>
    </row>
    <row r="4" spans="1:19" ht="17.25" customHeight="1" x14ac:dyDescent="0.25">
      <c r="A4" s="13"/>
      <c r="B4" s="204"/>
      <c r="C4" s="13"/>
      <c r="D4" s="212" t="s">
        <v>363</v>
      </c>
      <c r="E4" s="213"/>
      <c r="F4" s="213"/>
      <c r="G4" s="213"/>
      <c r="H4" s="213"/>
      <c r="I4" s="13" t="s">
        <v>21</v>
      </c>
      <c r="J4" s="13" t="s">
        <v>21</v>
      </c>
      <c r="K4" s="13"/>
      <c r="L4" s="13" t="s">
        <v>21</v>
      </c>
      <c r="M4" s="13"/>
      <c r="N4" s="86"/>
      <c r="O4" s="13"/>
      <c r="P4" s="13"/>
    </row>
    <row r="5" spans="1:19" x14ac:dyDescent="0.2">
      <c r="A5" s="13"/>
      <c r="B5" s="204"/>
      <c r="C5" s="13"/>
      <c r="D5" s="211" t="s">
        <v>21</v>
      </c>
      <c r="E5" s="210"/>
      <c r="F5" s="210"/>
      <c r="G5" s="210"/>
      <c r="H5" s="210"/>
      <c r="I5" s="13" t="s">
        <v>21</v>
      </c>
      <c r="J5" s="13" t="s">
        <v>21</v>
      </c>
      <c r="K5" s="13"/>
      <c r="L5" s="13" t="s">
        <v>21</v>
      </c>
      <c r="M5" s="13"/>
      <c r="N5" s="86"/>
      <c r="O5" s="13"/>
      <c r="P5" s="13"/>
    </row>
    <row r="6" spans="1:19" x14ac:dyDescent="0.2">
      <c r="A6" s="16"/>
      <c r="B6" s="204"/>
      <c r="C6" s="16"/>
      <c r="D6" s="23"/>
      <c r="E6" s="16"/>
      <c r="F6" s="39" t="s">
        <v>212</v>
      </c>
      <c r="G6" s="208" t="s">
        <v>213</v>
      </c>
      <c r="H6" s="208"/>
      <c r="I6" s="208"/>
      <c r="J6" s="208"/>
      <c r="K6" s="208"/>
      <c r="L6" s="208"/>
      <c r="M6" s="208"/>
      <c r="N6" s="208"/>
      <c r="O6" s="208"/>
      <c r="P6" s="208"/>
    </row>
    <row r="7" spans="1:19" x14ac:dyDescent="0.2">
      <c r="A7" s="13" t="s">
        <v>295</v>
      </c>
      <c r="B7" s="204"/>
      <c r="C7" s="17">
        <v>5.5E-2</v>
      </c>
      <c r="D7" s="13" t="s">
        <v>21</v>
      </c>
      <c r="E7" s="13" t="s">
        <v>199</v>
      </c>
      <c r="F7" s="15">
        <v>0.35</v>
      </c>
      <c r="G7" s="15">
        <v>0.21</v>
      </c>
      <c r="H7" s="13" t="s">
        <v>21</v>
      </c>
      <c r="I7" s="13" t="s">
        <v>21</v>
      </c>
      <c r="J7" s="13" t="s">
        <v>21</v>
      </c>
      <c r="K7" s="13"/>
      <c r="L7" s="15">
        <v>0.21</v>
      </c>
      <c r="M7" s="13"/>
      <c r="N7" s="86"/>
      <c r="O7" s="13"/>
      <c r="P7" s="13"/>
    </row>
    <row r="8" spans="1:19" ht="25.5" x14ac:dyDescent="0.2">
      <c r="A8" s="13"/>
      <c r="B8" s="204"/>
      <c r="C8" s="17"/>
      <c r="D8" s="13"/>
      <c r="E8" s="13" t="s">
        <v>200</v>
      </c>
      <c r="F8" s="15">
        <f>(1-F7)*$C$7+F7</f>
        <v>0.38574999999999998</v>
      </c>
      <c r="G8" s="15">
        <f>(1-G7)*$C$7+G7</f>
        <v>0.25345000000000001</v>
      </c>
      <c r="H8" s="13"/>
      <c r="I8" s="13"/>
      <c r="J8" s="13"/>
      <c r="K8" s="13"/>
      <c r="L8" s="15">
        <f>(1-L7)*$C$7+L7</f>
        <v>0.25345000000000001</v>
      </c>
      <c r="M8" s="35" t="s">
        <v>208</v>
      </c>
      <c r="N8" s="169">
        <v>43190</v>
      </c>
      <c r="O8" s="35"/>
      <c r="P8" s="13"/>
    </row>
    <row r="9" spans="1:19" ht="26.25" x14ac:dyDescent="0.25">
      <c r="A9" s="59" t="s">
        <v>187</v>
      </c>
      <c r="B9" s="204" t="s">
        <v>1199</v>
      </c>
      <c r="C9"/>
      <c r="D9" s="12" t="s">
        <v>186</v>
      </c>
      <c r="E9" s="12" t="s">
        <v>185</v>
      </c>
      <c r="F9" s="12" t="s">
        <v>184</v>
      </c>
      <c r="G9" s="12" t="s">
        <v>183</v>
      </c>
      <c r="H9" s="18" t="s">
        <v>193</v>
      </c>
      <c r="I9" s="18" t="s">
        <v>195</v>
      </c>
      <c r="J9" s="18" t="s">
        <v>197</v>
      </c>
      <c r="K9" s="18" t="s">
        <v>203</v>
      </c>
      <c r="L9" s="18" t="s">
        <v>191</v>
      </c>
      <c r="M9" s="18" t="s">
        <v>197</v>
      </c>
      <c r="N9" s="18" t="s">
        <v>417</v>
      </c>
      <c r="O9" s="18" t="s">
        <v>1198</v>
      </c>
      <c r="P9" s="18" t="s">
        <v>416</v>
      </c>
    </row>
    <row r="10" spans="1:19" ht="15" x14ac:dyDescent="0.25">
      <c r="A10" s="59" t="str">
        <f t="shared" ref="A10:A25" si="0">LEFT(D10,4)</f>
        <v>25AF</v>
      </c>
      <c r="B10" s="204">
        <v>282</v>
      </c>
      <c r="C10" s="84" t="s">
        <v>1196</v>
      </c>
      <c r="D10" t="s">
        <v>26</v>
      </c>
      <c r="E10" t="s">
        <v>171</v>
      </c>
      <c r="F10" s="83">
        <v>0</v>
      </c>
      <c r="G10" s="83">
        <v>0</v>
      </c>
      <c r="H10" s="19"/>
      <c r="I10" s="19">
        <f>G10</f>
        <v>0</v>
      </c>
      <c r="J10" s="19">
        <f t="shared" ref="J10:J26" si="1">G10-H10-I10</f>
        <v>0</v>
      </c>
      <c r="K10" s="19"/>
      <c r="L10" s="19">
        <f t="shared" ref="L10:L26" si="2">SUM(F10:K10)-G10</f>
        <v>0</v>
      </c>
      <c r="M10" s="19"/>
      <c r="N10" s="19"/>
      <c r="O10" s="19">
        <f>VLOOKUP(D10,'Q1 Activity'!$B$10:$D$25,3,0)</f>
        <v>0</v>
      </c>
      <c r="P10" s="29">
        <f>SUM(L10:O10)</f>
        <v>0</v>
      </c>
      <c r="Q10" s="28"/>
      <c r="R10" s="58"/>
      <c r="S10" s="26">
        <f>+R10-L10</f>
        <v>0</v>
      </c>
    </row>
    <row r="11" spans="1:19" ht="15" x14ac:dyDescent="0.25">
      <c r="A11" s="59" t="str">
        <f t="shared" si="0"/>
        <v>25AM</v>
      </c>
      <c r="B11" s="204">
        <v>283</v>
      </c>
      <c r="C11" s="82" t="s">
        <v>362</v>
      </c>
      <c r="D11" t="s">
        <v>49</v>
      </c>
      <c r="E11" t="s">
        <v>291</v>
      </c>
      <c r="F11" s="83">
        <v>347</v>
      </c>
      <c r="G11" s="83">
        <v>-119</v>
      </c>
      <c r="H11" s="19"/>
      <c r="I11" s="19"/>
      <c r="J11" s="19">
        <f t="shared" si="1"/>
        <v>-119</v>
      </c>
      <c r="K11" s="19">
        <v>-5</v>
      </c>
      <c r="L11" s="19">
        <f t="shared" si="2"/>
        <v>223</v>
      </c>
      <c r="M11" s="19"/>
      <c r="N11" s="19"/>
      <c r="O11" s="19">
        <f>VLOOKUP(D11,'Q1 Activity'!$B$10:$D$25,3,0)</f>
        <v>0</v>
      </c>
      <c r="P11" s="29">
        <f t="shared" ref="P11:P26" si="3">SUM(L11:O11)</f>
        <v>223</v>
      </c>
      <c r="Q11" s="28"/>
      <c r="R11" s="58">
        <f>VLOOKUP(A11,'FT ADIT '!$A$6:$L$36,6,0)</f>
        <v>-60316</v>
      </c>
      <c r="S11" s="26">
        <f t="shared" ref="S11:S26" si="4">+R11-L11</f>
        <v>-60539</v>
      </c>
    </row>
    <row r="12" spans="1:19" ht="15" x14ac:dyDescent="0.25">
      <c r="A12" s="59" t="str">
        <f t="shared" si="0"/>
        <v>25AM</v>
      </c>
      <c r="B12" s="204">
        <v>283</v>
      </c>
      <c r="C12" s="82" t="s">
        <v>362</v>
      </c>
      <c r="D12" t="s">
        <v>292</v>
      </c>
      <c r="E12" t="s">
        <v>293</v>
      </c>
      <c r="F12" s="83">
        <v>-92141</v>
      </c>
      <c r="G12" s="83">
        <v>31602</v>
      </c>
      <c r="H12" s="30"/>
      <c r="I12" s="19"/>
      <c r="J12" s="19">
        <f t="shared" si="1"/>
        <v>31602</v>
      </c>
      <c r="K12" s="30"/>
      <c r="L12" s="19">
        <f t="shared" si="2"/>
        <v>-60539</v>
      </c>
      <c r="M12" s="19"/>
      <c r="N12" s="19"/>
      <c r="O12" s="19">
        <f>VLOOKUP(D12,'Q1 Activity'!$B$10:$D$25,3,0)</f>
        <v>-3016</v>
      </c>
      <c r="P12" s="29">
        <f t="shared" si="3"/>
        <v>-63555</v>
      </c>
      <c r="Q12" s="28"/>
      <c r="R12" s="58"/>
      <c r="S12" s="26">
        <f t="shared" si="4"/>
        <v>60539</v>
      </c>
    </row>
    <row r="13" spans="1:19" ht="15" x14ac:dyDescent="0.25">
      <c r="A13" s="59" t="str">
        <f t="shared" si="0"/>
        <v>25BD</v>
      </c>
      <c r="B13" s="204">
        <v>283</v>
      </c>
      <c r="C13" s="82" t="s">
        <v>362</v>
      </c>
      <c r="D13" t="s">
        <v>51</v>
      </c>
      <c r="E13" t="s">
        <v>170</v>
      </c>
      <c r="F13" s="83">
        <v>706</v>
      </c>
      <c r="G13" s="83">
        <v>-242</v>
      </c>
      <c r="H13" s="30"/>
      <c r="I13" s="19"/>
      <c r="J13" s="19">
        <f t="shared" si="1"/>
        <v>-242</v>
      </c>
      <c r="K13" s="30"/>
      <c r="L13" s="19">
        <f t="shared" si="2"/>
        <v>464</v>
      </c>
      <c r="M13" s="19"/>
      <c r="N13" s="19"/>
      <c r="O13" s="19">
        <f>VLOOKUP(D13,'Q1 Activity'!$B$10:$D$25,3,0)</f>
        <v>258</v>
      </c>
      <c r="P13" s="29">
        <f t="shared" si="3"/>
        <v>722</v>
      </c>
      <c r="Q13" s="28"/>
      <c r="R13" s="58">
        <f>VLOOKUP(A13,'FT ADIT '!$A$6:$L$36,6,0)</f>
        <v>464</v>
      </c>
      <c r="S13" s="26">
        <f t="shared" si="4"/>
        <v>0</v>
      </c>
    </row>
    <row r="14" spans="1:19" ht="15" x14ac:dyDescent="0.25">
      <c r="A14" s="59" t="str">
        <f t="shared" si="0"/>
        <v>25BN</v>
      </c>
      <c r="B14" s="204">
        <v>283</v>
      </c>
      <c r="C14" s="82" t="s">
        <v>362</v>
      </c>
      <c r="D14" t="s">
        <v>169</v>
      </c>
      <c r="E14" t="s">
        <v>168</v>
      </c>
      <c r="F14" s="83">
        <v>0</v>
      </c>
      <c r="G14" s="83">
        <v>0</v>
      </c>
      <c r="H14" s="30"/>
      <c r="I14" s="19"/>
      <c r="J14" s="19">
        <f t="shared" si="1"/>
        <v>0</v>
      </c>
      <c r="K14" s="19"/>
      <c r="L14" s="19">
        <f t="shared" si="2"/>
        <v>0</v>
      </c>
      <c r="M14" s="19">
        <f>'Tax Reform Entries TX-SPCL'!C9</f>
        <v>1426</v>
      </c>
      <c r="N14" s="19">
        <f>'Q1 ADIT 2018'!E298</f>
        <v>969</v>
      </c>
      <c r="O14" s="19">
        <f>VLOOKUP(D14,'Q1 Activity'!$B$10:$D$25,3,0)</f>
        <v>0</v>
      </c>
      <c r="P14" s="29">
        <f t="shared" si="3"/>
        <v>2395</v>
      </c>
      <c r="Q14" s="28"/>
      <c r="R14" s="58">
        <f>VLOOKUP(A14,'FT ADIT '!$A$6:$L$36,6,0)</f>
        <v>0</v>
      </c>
      <c r="S14" s="26">
        <f t="shared" si="4"/>
        <v>0</v>
      </c>
    </row>
    <row r="15" spans="1:19" ht="15" x14ac:dyDescent="0.25">
      <c r="A15" s="59" t="str">
        <f t="shared" si="0"/>
        <v>25CN</v>
      </c>
      <c r="B15" s="204">
        <v>283</v>
      </c>
      <c r="C15" s="82" t="s">
        <v>362</v>
      </c>
      <c r="D15" t="s">
        <v>242</v>
      </c>
      <c r="E15" t="s">
        <v>294</v>
      </c>
      <c r="F15" s="83">
        <v>3169</v>
      </c>
      <c r="G15" s="83">
        <v>-1087</v>
      </c>
      <c r="H15" s="30"/>
      <c r="I15" s="19"/>
      <c r="J15" s="19">
        <f t="shared" si="1"/>
        <v>-1087</v>
      </c>
      <c r="K15" s="19"/>
      <c r="L15" s="19">
        <f t="shared" si="2"/>
        <v>2082</v>
      </c>
      <c r="M15" s="19"/>
      <c r="N15" s="19"/>
      <c r="O15" s="19">
        <f>VLOOKUP(D15,'Q1 Activity'!$B$10:$D$25,3,0)</f>
        <v>492</v>
      </c>
      <c r="P15" s="29">
        <f t="shared" si="3"/>
        <v>2574</v>
      </c>
      <c r="Q15" s="28"/>
      <c r="R15" s="58">
        <f>VLOOKUP(A15,'FT ADIT '!$A$6:$L$36,6,0)</f>
        <v>2082</v>
      </c>
      <c r="S15" s="26">
        <f t="shared" si="4"/>
        <v>0</v>
      </c>
    </row>
    <row r="16" spans="1:19" ht="15" x14ac:dyDescent="0.25">
      <c r="A16" s="59" t="str">
        <f t="shared" si="0"/>
        <v>25DP</v>
      </c>
      <c r="B16" s="204">
        <v>282</v>
      </c>
      <c r="C16" s="80" t="s">
        <v>1197</v>
      </c>
      <c r="D16" t="s">
        <v>167</v>
      </c>
      <c r="E16" t="s">
        <v>166</v>
      </c>
      <c r="F16" s="83">
        <v>-106772</v>
      </c>
      <c r="G16" s="83">
        <v>36619</v>
      </c>
      <c r="H16" s="30">
        <f>G16</f>
        <v>36619</v>
      </c>
      <c r="I16" s="19"/>
      <c r="J16" s="19">
        <f t="shared" si="1"/>
        <v>0</v>
      </c>
      <c r="K16" s="19">
        <v>-3</v>
      </c>
      <c r="L16" s="19">
        <f t="shared" si="2"/>
        <v>-70156</v>
      </c>
      <c r="M16" s="19"/>
      <c r="N16" s="19"/>
      <c r="O16" s="19">
        <f>VLOOKUP(D16,'Q1 Activity'!$B$10:$D$25,3,0)</f>
        <v>-46</v>
      </c>
      <c r="P16" s="29">
        <f t="shared" si="3"/>
        <v>-70202</v>
      </c>
      <c r="Q16" s="28"/>
      <c r="R16" s="58">
        <f>VLOOKUP(A16,'FT ADIT '!$A$6:$L$36,6,0)</f>
        <v>-76277</v>
      </c>
      <c r="S16" s="26">
        <f t="shared" si="4"/>
        <v>-6121</v>
      </c>
    </row>
    <row r="17" spans="1:19" ht="15" x14ac:dyDescent="0.25">
      <c r="A17" s="59" t="str">
        <f t="shared" si="0"/>
        <v>25DP</v>
      </c>
      <c r="B17" s="204">
        <v>282</v>
      </c>
      <c r="C17" s="80" t="s">
        <v>1197</v>
      </c>
      <c r="D17" t="s">
        <v>165</v>
      </c>
      <c r="E17" t="s">
        <v>164</v>
      </c>
      <c r="F17" s="83">
        <v>0</v>
      </c>
      <c r="G17" s="83">
        <v>0</v>
      </c>
      <c r="H17" s="30">
        <f t="shared" ref="H17:H19" si="5">G17</f>
        <v>0</v>
      </c>
      <c r="I17" s="19"/>
      <c r="J17" s="19">
        <f t="shared" si="1"/>
        <v>0</v>
      </c>
      <c r="K17" s="19"/>
      <c r="L17" s="19">
        <f t="shared" si="2"/>
        <v>0</v>
      </c>
      <c r="M17" s="19"/>
      <c r="N17" s="19"/>
      <c r="O17" s="19">
        <f>VLOOKUP(D17,'Q1 Activity'!$B$10:$D$25,3,0)</f>
        <v>0</v>
      </c>
      <c r="P17" s="29">
        <f t="shared" si="3"/>
        <v>0</v>
      </c>
      <c r="Q17" s="28"/>
      <c r="R17" s="58"/>
      <c r="S17" s="26">
        <f t="shared" si="4"/>
        <v>0</v>
      </c>
    </row>
    <row r="18" spans="1:19" ht="15" x14ac:dyDescent="0.25">
      <c r="A18" s="59" t="str">
        <f t="shared" si="0"/>
        <v>25DP</v>
      </c>
      <c r="B18" s="204">
        <v>282</v>
      </c>
      <c r="C18" s="80" t="s">
        <v>1197</v>
      </c>
      <c r="D18" t="s">
        <v>163</v>
      </c>
      <c r="E18" t="s">
        <v>147</v>
      </c>
      <c r="F18" s="83">
        <v>-9316</v>
      </c>
      <c r="G18" s="83">
        <v>3195</v>
      </c>
      <c r="H18" s="30">
        <f t="shared" si="5"/>
        <v>3195</v>
      </c>
      <c r="I18" s="19"/>
      <c r="J18" s="19">
        <f t="shared" si="1"/>
        <v>0</v>
      </c>
      <c r="K18" s="19"/>
      <c r="L18" s="19">
        <f t="shared" si="2"/>
        <v>-6121</v>
      </c>
      <c r="M18" s="19"/>
      <c r="N18" s="19"/>
      <c r="O18" s="19">
        <f>VLOOKUP(D18,'Q1 Activity'!$B$10:$D$25,3,0)</f>
        <v>-1286</v>
      </c>
      <c r="P18" s="29">
        <f t="shared" si="3"/>
        <v>-7407</v>
      </c>
      <c r="Q18" s="28"/>
      <c r="R18" s="58"/>
      <c r="S18" s="26">
        <f t="shared" si="4"/>
        <v>6121</v>
      </c>
    </row>
    <row r="19" spans="1:19" ht="15" x14ac:dyDescent="0.25">
      <c r="A19" s="59" t="str">
        <f t="shared" si="0"/>
        <v>25DP</v>
      </c>
      <c r="B19" s="204">
        <v>282</v>
      </c>
      <c r="C19" s="80" t="s">
        <v>1197</v>
      </c>
      <c r="D19" t="s">
        <v>162</v>
      </c>
      <c r="E19" t="s">
        <v>161</v>
      </c>
      <c r="F19" s="83">
        <v>0</v>
      </c>
      <c r="G19" s="83">
        <v>0</v>
      </c>
      <c r="H19" s="30">
        <f t="shared" si="5"/>
        <v>0</v>
      </c>
      <c r="I19" s="19"/>
      <c r="J19" s="19">
        <f t="shared" si="1"/>
        <v>0</v>
      </c>
      <c r="K19" s="19"/>
      <c r="L19" s="19">
        <f t="shared" si="2"/>
        <v>0</v>
      </c>
      <c r="M19" s="19"/>
      <c r="N19" s="19"/>
      <c r="O19" s="19">
        <f>VLOOKUP(D19,'Q1 Activity'!$B$10:$D$25,3,0)</f>
        <v>0</v>
      </c>
      <c r="P19" s="29">
        <f t="shared" si="3"/>
        <v>0</v>
      </c>
      <c r="Q19" s="28"/>
      <c r="R19" s="58"/>
      <c r="S19" s="26">
        <f t="shared" si="4"/>
        <v>0</v>
      </c>
    </row>
    <row r="20" spans="1:19" ht="15" x14ac:dyDescent="0.25">
      <c r="A20" s="59" t="str">
        <f t="shared" si="0"/>
        <v>25ID</v>
      </c>
      <c r="B20" s="204">
        <v>283</v>
      </c>
      <c r="C20" s="82" t="s">
        <v>362</v>
      </c>
      <c r="D20" t="s">
        <v>87</v>
      </c>
      <c r="E20" t="s">
        <v>160</v>
      </c>
      <c r="F20" s="83">
        <v>-456</v>
      </c>
      <c r="G20" s="83">
        <v>156</v>
      </c>
      <c r="H20" s="30"/>
      <c r="I20" s="19"/>
      <c r="J20" s="19">
        <f t="shared" si="1"/>
        <v>156</v>
      </c>
      <c r="K20" s="19"/>
      <c r="L20" s="19">
        <f t="shared" si="2"/>
        <v>-300</v>
      </c>
      <c r="M20" s="19"/>
      <c r="N20" s="19"/>
      <c r="O20" s="19">
        <f>VLOOKUP(D20,'Q1 Activity'!$B$10:$D$25,3,0)</f>
        <v>-1</v>
      </c>
      <c r="P20" s="29">
        <f t="shared" si="3"/>
        <v>-301</v>
      </c>
      <c r="Q20" s="28"/>
      <c r="R20" s="58">
        <f>VLOOKUP(A20,'FT ADIT '!$A$6:$L$36,6,0)</f>
        <v>-300</v>
      </c>
      <c r="S20" s="26">
        <f t="shared" si="4"/>
        <v>0</v>
      </c>
    </row>
    <row r="21" spans="1:19" ht="15" x14ac:dyDescent="0.25">
      <c r="A21" s="59" t="str">
        <f t="shared" si="0"/>
        <v>25PG</v>
      </c>
      <c r="B21" s="204">
        <v>283</v>
      </c>
      <c r="C21" s="82" t="s">
        <v>362</v>
      </c>
      <c r="D21" t="s">
        <v>50</v>
      </c>
      <c r="E21" t="s">
        <v>159</v>
      </c>
      <c r="F21" s="83">
        <v>4561</v>
      </c>
      <c r="G21" s="83">
        <v>-1564</v>
      </c>
      <c r="H21" s="30"/>
      <c r="I21" s="19"/>
      <c r="J21" s="19">
        <f t="shared" si="1"/>
        <v>-1564</v>
      </c>
      <c r="K21" s="19">
        <v>-4</v>
      </c>
      <c r="L21" s="19">
        <f t="shared" si="2"/>
        <v>2993</v>
      </c>
      <c r="M21" s="19"/>
      <c r="N21" s="19"/>
      <c r="O21" s="19">
        <f>VLOOKUP(D21,'Q1 Activity'!$B$10:$D$25,3,0)</f>
        <v>12997</v>
      </c>
      <c r="P21" s="29">
        <f t="shared" si="3"/>
        <v>15990</v>
      </c>
      <c r="Q21" s="28"/>
      <c r="R21" s="58">
        <f>VLOOKUP(A21,'FT ADIT '!$A$6:$L$36,6,0)</f>
        <v>2993</v>
      </c>
      <c r="S21" s="26">
        <f t="shared" si="4"/>
        <v>0</v>
      </c>
    </row>
    <row r="22" spans="1:19" ht="15" x14ac:dyDescent="0.25">
      <c r="A22" s="59" t="str">
        <f t="shared" si="0"/>
        <v>25RE</v>
      </c>
      <c r="B22" s="204">
        <v>282</v>
      </c>
      <c r="C22" s="84" t="s">
        <v>1196</v>
      </c>
      <c r="D22" t="s">
        <v>127</v>
      </c>
      <c r="E22" t="s">
        <v>158</v>
      </c>
      <c r="F22" s="83">
        <v>-139</v>
      </c>
      <c r="G22" s="83">
        <v>48</v>
      </c>
      <c r="H22" s="30"/>
      <c r="I22" s="19">
        <f>G22</f>
        <v>48</v>
      </c>
      <c r="J22" s="19">
        <f t="shared" si="1"/>
        <v>0</v>
      </c>
      <c r="K22" s="19"/>
      <c r="L22" s="19">
        <f t="shared" si="2"/>
        <v>-91</v>
      </c>
      <c r="M22" s="19"/>
      <c r="N22" s="19"/>
      <c r="O22" s="19">
        <f>VLOOKUP(D22,'Q1 Activity'!$B$10:$D$25,3,0)</f>
        <v>2</v>
      </c>
      <c r="P22" s="29">
        <f t="shared" si="3"/>
        <v>-89</v>
      </c>
      <c r="Q22" s="28"/>
      <c r="R22" s="58">
        <f>VLOOKUP(A22,'FT ADIT '!$A$6:$L$36,6,0)</f>
        <v>-91</v>
      </c>
      <c r="S22" s="26">
        <f t="shared" si="4"/>
        <v>0</v>
      </c>
    </row>
    <row r="23" spans="1:19" ht="15" x14ac:dyDescent="0.25">
      <c r="A23" s="77" t="str">
        <f t="shared" si="0"/>
        <v>25RT</v>
      </c>
      <c r="B23" s="204">
        <v>283</v>
      </c>
      <c r="C23" s="82" t="s">
        <v>362</v>
      </c>
      <c r="D23" s="79" t="s">
        <v>135</v>
      </c>
      <c r="E23" s="79" t="s">
        <v>190</v>
      </c>
      <c r="F23" s="83"/>
      <c r="G23" s="83"/>
      <c r="H23" s="30"/>
      <c r="I23" s="19"/>
      <c r="J23" s="19"/>
      <c r="K23" s="19"/>
      <c r="L23" s="19">
        <f t="shared" ref="L23" si="6">SUM(F23:K23)-G23</f>
        <v>0</v>
      </c>
      <c r="M23" s="19">
        <f>'Tax Reform Entries TX-SPCL'!C14</f>
        <v>1369</v>
      </c>
      <c r="N23" s="19"/>
      <c r="O23" s="19"/>
      <c r="P23" s="29">
        <f t="shared" ref="P23" si="7">SUM(L23:O23)</f>
        <v>1369</v>
      </c>
      <c r="Q23" s="28"/>
      <c r="R23" s="58"/>
      <c r="S23" s="26"/>
    </row>
    <row r="24" spans="1:19" ht="15" x14ac:dyDescent="0.25">
      <c r="A24" s="59" t="str">
        <f t="shared" si="0"/>
        <v>25SI</v>
      </c>
      <c r="B24" s="204">
        <v>283</v>
      </c>
      <c r="C24" s="82" t="s">
        <v>362</v>
      </c>
      <c r="D24" t="s">
        <v>157</v>
      </c>
      <c r="E24" t="s">
        <v>156</v>
      </c>
      <c r="F24" s="83">
        <v>-12869</v>
      </c>
      <c r="G24" s="83">
        <v>4414</v>
      </c>
      <c r="H24" s="30"/>
      <c r="I24" s="19"/>
      <c r="J24" s="19">
        <f t="shared" si="1"/>
        <v>4414</v>
      </c>
      <c r="K24" s="19"/>
      <c r="L24" s="19">
        <f t="shared" si="2"/>
        <v>-8455</v>
      </c>
      <c r="M24" s="19"/>
      <c r="N24" s="19"/>
      <c r="O24" s="19">
        <f>VLOOKUP(D24,'Q1 Activity'!$B$10:$D$25,3,0)</f>
        <v>0</v>
      </c>
      <c r="P24" s="29">
        <f t="shared" si="3"/>
        <v>-8455</v>
      </c>
      <c r="Q24" s="28"/>
      <c r="R24" s="58">
        <f>VLOOKUP(A24,'FT ADIT '!$A$6:$L$36,6,0)</f>
        <v>-8455</v>
      </c>
      <c r="S24" s="26">
        <f t="shared" si="4"/>
        <v>0</v>
      </c>
    </row>
    <row r="25" spans="1:19" ht="15" x14ac:dyDescent="0.25">
      <c r="A25" s="77" t="str">
        <f t="shared" si="0"/>
        <v>25SR</v>
      </c>
      <c r="B25" s="204">
        <v>283</v>
      </c>
      <c r="C25" s="82" t="s">
        <v>362</v>
      </c>
      <c r="D25" s="79" t="s">
        <v>323</v>
      </c>
      <c r="E25" s="79" t="s">
        <v>296</v>
      </c>
      <c r="F25" s="83"/>
      <c r="G25" s="83"/>
      <c r="H25" s="30"/>
      <c r="I25" s="19"/>
      <c r="J25" s="19">
        <f t="shared" ref="J25" si="8">G25-H25-I25</f>
        <v>0</v>
      </c>
      <c r="K25" s="19"/>
      <c r="L25" s="19">
        <f t="shared" ref="L25" si="9">SUM(F25:K25)-G25</f>
        <v>0</v>
      </c>
      <c r="M25" s="19">
        <f>'Tax Reform Entries TX-SPCL'!C16</f>
        <v>3063</v>
      </c>
      <c r="N25" s="19"/>
      <c r="O25" s="19"/>
      <c r="P25" s="29">
        <f t="shared" ref="P25" si="10">SUM(L25:O25)</f>
        <v>3063</v>
      </c>
      <c r="Q25" s="28"/>
      <c r="R25" s="58"/>
      <c r="S25" s="26"/>
    </row>
    <row r="26" spans="1:19" ht="15" x14ac:dyDescent="0.25">
      <c r="A26" s="59" t="s">
        <v>123</v>
      </c>
      <c r="B26" s="204">
        <v>283</v>
      </c>
      <c r="C26" s="82" t="s">
        <v>362</v>
      </c>
      <c r="D26" t="s">
        <v>155</v>
      </c>
      <c r="E26" t="s">
        <v>155</v>
      </c>
      <c r="F26" s="83">
        <v>0</v>
      </c>
      <c r="G26" s="83">
        <v>0</v>
      </c>
      <c r="H26" s="19"/>
      <c r="I26" s="19"/>
      <c r="J26" s="19">
        <f t="shared" si="1"/>
        <v>0</v>
      </c>
      <c r="K26" s="19"/>
      <c r="L26" s="19">
        <f t="shared" si="2"/>
        <v>0</v>
      </c>
      <c r="M26" s="19"/>
      <c r="N26" s="19"/>
      <c r="O26" s="19">
        <f>VLOOKUP(D26,'Q1 Activity'!$B$10:$D$25,3,0)</f>
        <v>0</v>
      </c>
      <c r="P26" s="29">
        <f t="shared" si="3"/>
        <v>0</v>
      </c>
      <c r="Q26" s="28"/>
      <c r="R26" s="58">
        <f>VLOOKUP(A26,'FT ADIT '!$A$6:$L$36,6,0)</f>
        <v>0</v>
      </c>
      <c r="S26" s="26">
        <f t="shared" si="4"/>
        <v>0</v>
      </c>
    </row>
    <row r="27" spans="1:19" x14ac:dyDescent="0.2">
      <c r="A27" s="13"/>
      <c r="B27" s="204"/>
      <c r="C27" s="13"/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13" t="s">
        <v>21</v>
      </c>
      <c r="K27" s="13"/>
      <c r="L27" s="13" t="s">
        <v>21</v>
      </c>
      <c r="M27" s="13" t="s">
        <v>21</v>
      </c>
      <c r="N27" s="86"/>
      <c r="O27" s="13"/>
      <c r="P27" s="13"/>
    </row>
    <row r="28" spans="1:19" ht="13.5" thickBot="1" x14ac:dyDescent="0.25">
      <c r="A28" s="13"/>
      <c r="B28" s="204"/>
      <c r="C28" s="13"/>
      <c r="D28" s="20" t="s">
        <v>154</v>
      </c>
      <c r="E28" s="20" t="s">
        <v>21</v>
      </c>
      <c r="F28" s="21">
        <f t="shared" ref="F28:P28" si="11">SUM(F10:F27)</f>
        <v>-212910</v>
      </c>
      <c r="G28" s="21">
        <f t="shared" si="11"/>
        <v>73022</v>
      </c>
      <c r="H28" s="21">
        <f t="shared" si="11"/>
        <v>39814</v>
      </c>
      <c r="I28" s="21">
        <f t="shared" si="11"/>
        <v>48</v>
      </c>
      <c r="J28" s="21">
        <f t="shared" si="11"/>
        <v>33160</v>
      </c>
      <c r="K28" s="21">
        <f t="shared" si="11"/>
        <v>-12</v>
      </c>
      <c r="L28" s="21">
        <f t="shared" si="11"/>
        <v>-139900</v>
      </c>
      <c r="M28" s="21">
        <f t="shared" si="11"/>
        <v>5858</v>
      </c>
      <c r="N28" s="21">
        <f t="shared" si="11"/>
        <v>969</v>
      </c>
      <c r="O28" s="21">
        <f t="shared" si="11"/>
        <v>9400</v>
      </c>
      <c r="P28" s="21">
        <f t="shared" si="11"/>
        <v>-123673</v>
      </c>
      <c r="R28" s="21">
        <f>SUM(R10:R27)</f>
        <v>-139900</v>
      </c>
      <c r="S28" s="21">
        <f>SUM(S10:S27)</f>
        <v>0</v>
      </c>
    </row>
    <row r="29" spans="1:19" ht="13.5" thickTop="1" x14ac:dyDescent="0.2">
      <c r="A29" s="13"/>
      <c r="B29" s="204"/>
      <c r="C29" s="13"/>
      <c r="D29" s="13"/>
      <c r="E29" s="13"/>
      <c r="F29" s="36">
        <f>F28-'FT-OTP Deferreds'!X25</f>
        <v>1</v>
      </c>
      <c r="G29" s="36">
        <f>G28-'FT-OTP Deferreds'!J25-'FT-OTP Deferreds'!L25-'FT-OTP Deferreds'!N25</f>
        <v>0</v>
      </c>
      <c r="H29" s="13"/>
      <c r="I29" s="13"/>
      <c r="J29" s="13"/>
      <c r="K29" s="13"/>
      <c r="L29" s="13"/>
      <c r="M29" s="13"/>
      <c r="N29" s="86"/>
      <c r="O29" s="13"/>
      <c r="P29" s="13"/>
    </row>
    <row r="30" spans="1:19" x14ac:dyDescent="0.2">
      <c r="A30" s="13"/>
      <c r="B30" s="204"/>
      <c r="C30" s="24"/>
      <c r="D30" s="13"/>
      <c r="E30" s="13" t="s">
        <v>194</v>
      </c>
      <c r="F30" s="13"/>
      <c r="G30" s="13"/>
      <c r="H30" s="19">
        <f>(H28/(1-$G$8)-H28)</f>
        <v>13516.65434331257</v>
      </c>
      <c r="I30" s="13"/>
      <c r="J30" s="13"/>
      <c r="K30" s="13"/>
      <c r="L30" s="19">
        <f>SUM(F30:J30)-G30</f>
        <v>13516.65434331257</v>
      </c>
      <c r="M30" s="13"/>
      <c r="N30" s="86"/>
      <c r="O30" s="13"/>
      <c r="P30" s="36">
        <f>SUM(L30:O30)</f>
        <v>13516.65434331257</v>
      </c>
      <c r="R30" s="26">
        <f>+R28-S28</f>
        <v>-139900</v>
      </c>
    </row>
    <row r="31" spans="1:19" x14ac:dyDescent="0.2">
      <c r="E31" s="22" t="s">
        <v>196</v>
      </c>
      <c r="I31" s="19">
        <f>(I28/(1-$G$8)-I28)</f>
        <v>16.29576049829214</v>
      </c>
      <c r="L31" s="19">
        <f>SUM(F31:J31)-G31</f>
        <v>16.29576049829214</v>
      </c>
      <c r="P31" s="36">
        <f t="shared" ref="P31:P33" si="12">SUM(L31:O31)</f>
        <v>16.29576049829214</v>
      </c>
    </row>
    <row r="32" spans="1:19" x14ac:dyDescent="0.2">
      <c r="E32" s="22" t="s">
        <v>198</v>
      </c>
      <c r="J32" s="19">
        <f>(J28/(1-$G$8)-J28)</f>
        <v>11257.654544236822</v>
      </c>
      <c r="K32" s="19"/>
      <c r="L32" s="19">
        <f>SUM(F32:J32)-G32</f>
        <v>11257.654544236822</v>
      </c>
      <c r="M32" s="19">
        <f>'Tax Reform Entries TX-SPCL'!C17</f>
        <v>-1039</v>
      </c>
      <c r="N32" s="19">
        <f>'Q1 ADIT 2018'!E324</f>
        <v>-171</v>
      </c>
      <c r="O32" s="19"/>
      <c r="P32" s="36">
        <f t="shared" si="12"/>
        <v>10047.654544236822</v>
      </c>
    </row>
    <row r="33" spans="1:19" x14ac:dyDescent="0.2">
      <c r="E33" s="22" t="s">
        <v>236</v>
      </c>
      <c r="J33" s="19"/>
      <c r="K33" s="19"/>
      <c r="L33" s="19">
        <f>SUM(F33:J33)-G33</f>
        <v>0</v>
      </c>
      <c r="P33" s="36">
        <f t="shared" si="12"/>
        <v>0</v>
      </c>
    </row>
    <row r="34" spans="1:19" x14ac:dyDescent="0.2"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9" x14ac:dyDescent="0.2">
      <c r="A35" s="13" t="s">
        <v>132</v>
      </c>
      <c r="B35" s="204"/>
      <c r="C35" s="24"/>
      <c r="D35" s="13" t="s">
        <v>132</v>
      </c>
      <c r="E35" s="13" t="s">
        <v>192</v>
      </c>
      <c r="H35" s="26">
        <f>SUM(H30:H34)</f>
        <v>13516.65434331257</v>
      </c>
      <c r="I35" s="26">
        <f>SUM(I30:I34)</f>
        <v>16.29576049829214</v>
      </c>
      <c r="J35" s="26">
        <f>SUM(J30:J34)</f>
        <v>11257.654544236822</v>
      </c>
      <c r="K35" s="26"/>
      <c r="L35" s="26">
        <f>SUM(L30:L34)</f>
        <v>24790.604648047687</v>
      </c>
      <c r="M35" s="26">
        <f>SUM(M30:M34)</f>
        <v>-1039</v>
      </c>
      <c r="N35" s="26">
        <f>SUM(N30:N34)</f>
        <v>-171</v>
      </c>
      <c r="O35" s="26"/>
      <c r="P35" s="26">
        <f>SUM(P30:P34)</f>
        <v>23580.604648047687</v>
      </c>
      <c r="R35" s="58"/>
      <c r="S35" s="58"/>
    </row>
    <row r="37" spans="1:19" ht="13.5" thickBot="1" x14ac:dyDescent="0.25">
      <c r="D37" s="20" t="s">
        <v>221</v>
      </c>
      <c r="H37" s="31">
        <f>H28+H35</f>
        <v>53330.65434331257</v>
      </c>
      <c r="I37" s="31">
        <f>I28+I35</f>
        <v>64.29576049829214</v>
      </c>
      <c r="J37" s="31">
        <f>J28+J35</f>
        <v>44417.654544236822</v>
      </c>
      <c r="L37" s="31">
        <f>L28+L35</f>
        <v>-115109.39535195232</v>
      </c>
      <c r="M37" s="31">
        <f>M28+M35</f>
        <v>4819</v>
      </c>
      <c r="N37" s="31">
        <f>N28+N35</f>
        <v>798</v>
      </c>
      <c r="O37" s="31">
        <f>O28+O35</f>
        <v>9400</v>
      </c>
      <c r="P37" s="31">
        <f>P28+P35</f>
        <v>-100092.39535195232</v>
      </c>
    </row>
    <row r="38" spans="1:19" ht="13.5" thickTop="1" x14ac:dyDescent="0.2">
      <c r="H38" s="43" t="s">
        <v>214</v>
      </c>
      <c r="I38" s="43" t="s">
        <v>215</v>
      </c>
      <c r="J38" s="43" t="s">
        <v>216</v>
      </c>
    </row>
    <row r="39" spans="1:19" ht="15" x14ac:dyDescent="0.25">
      <c r="D39" s="47" t="s">
        <v>239</v>
      </c>
      <c r="H39" s="43"/>
      <c r="I39" s="43"/>
      <c r="J39" s="43"/>
    </row>
    <row r="40" spans="1:19" ht="15" x14ac:dyDescent="0.25">
      <c r="E40" s="44" t="s">
        <v>232</v>
      </c>
      <c r="H40" s="19">
        <f>-H28</f>
        <v>-39814</v>
      </c>
      <c r="I40" s="43"/>
      <c r="J40" s="43"/>
      <c r="P40" s="26">
        <f>SUM(H40:O40)</f>
        <v>-39814</v>
      </c>
    </row>
    <row r="41" spans="1:19" ht="15" x14ac:dyDescent="0.25">
      <c r="E41" s="44" t="s">
        <v>233</v>
      </c>
      <c r="H41" s="19">
        <f>-I28</f>
        <v>-48</v>
      </c>
      <c r="I41" s="43"/>
      <c r="J41" s="43"/>
      <c r="P41" s="26">
        <f t="shared" ref="P41:P42" si="13">SUM(H41:O41)</f>
        <v>-48</v>
      </c>
    </row>
    <row r="42" spans="1:19" ht="15" x14ac:dyDescent="0.25">
      <c r="E42" s="44" t="s">
        <v>234</v>
      </c>
      <c r="H42" s="19">
        <f>-J28</f>
        <v>-33160</v>
      </c>
      <c r="I42" s="43"/>
      <c r="J42" s="49"/>
      <c r="M42" s="26">
        <f>-M28</f>
        <v>-5858</v>
      </c>
      <c r="N42" s="26">
        <f>-N28</f>
        <v>-969</v>
      </c>
      <c r="P42" s="26">
        <f t="shared" si="13"/>
        <v>-39987</v>
      </c>
    </row>
    <row r="43" spans="1:19" ht="15" x14ac:dyDescent="0.25">
      <c r="E43" s="48"/>
      <c r="H43" s="45"/>
      <c r="I43" s="43"/>
      <c r="J43" s="43"/>
      <c r="P43" s="45"/>
    </row>
    <row r="44" spans="1:19" ht="15.75" thickBot="1" x14ac:dyDescent="0.3">
      <c r="E44" s="44" t="s">
        <v>235</v>
      </c>
      <c r="H44" s="46">
        <f>SUM(H40:H43)</f>
        <v>-73022</v>
      </c>
      <c r="I44" s="43"/>
      <c r="J44" s="43"/>
      <c r="P44" s="46">
        <f>SUM(P40:P43)</f>
        <v>-79849</v>
      </c>
    </row>
    <row r="45" spans="1:19" ht="15.75" thickTop="1" x14ac:dyDescent="0.25">
      <c r="E45" s="44"/>
      <c r="H45" s="50"/>
      <c r="I45" s="43"/>
      <c r="J45" s="43"/>
    </row>
    <row r="46" spans="1:19" ht="6.75" customHeight="1" x14ac:dyDescent="0.25">
      <c r="C46" s="51"/>
      <c r="D46" s="51"/>
      <c r="E46" s="52"/>
      <c r="F46" s="51"/>
      <c r="G46" s="51"/>
      <c r="H46" s="53"/>
      <c r="I46" s="54"/>
      <c r="J46" s="54"/>
      <c r="K46" s="51"/>
      <c r="L46" s="51"/>
      <c r="M46" s="51"/>
      <c r="N46" s="51"/>
      <c r="O46" s="51"/>
      <c r="P46" s="51"/>
      <c r="Q46" s="51"/>
    </row>
    <row r="47" spans="1:19" ht="15" x14ac:dyDescent="0.25">
      <c r="E47" s="44"/>
      <c r="H47" s="50"/>
      <c r="I47" s="43"/>
      <c r="J47" s="43"/>
    </row>
    <row r="48" spans="1:19" x14ac:dyDescent="0.2">
      <c r="H48" s="43"/>
      <c r="I48" s="43"/>
      <c r="J48" s="43"/>
    </row>
    <row r="49" spans="4:17" x14ac:dyDescent="0.2">
      <c r="J49" s="41" t="s">
        <v>364</v>
      </c>
      <c r="K49" s="41" t="s">
        <v>201</v>
      </c>
      <c r="L49" s="26">
        <f>'FT TB'!C116</f>
        <v>-115109</v>
      </c>
      <c r="P49" s="26">
        <f>'FT TB'!F116</f>
        <v>-100092</v>
      </c>
    </row>
    <row r="50" spans="4:17" x14ac:dyDescent="0.2">
      <c r="L50" s="25"/>
      <c r="P50" s="25"/>
    </row>
    <row r="51" spans="4:17" x14ac:dyDescent="0.2">
      <c r="J51" s="22" t="s">
        <v>202</v>
      </c>
      <c r="L51" s="26">
        <f>L37-L49</f>
        <v>-0.3953519523201976</v>
      </c>
      <c r="P51" s="26">
        <f>P37-P49</f>
        <v>-0.3953519523201976</v>
      </c>
    </row>
    <row r="54" spans="4:17" x14ac:dyDescent="0.2">
      <c r="D54" s="13" t="s">
        <v>132</v>
      </c>
      <c r="E54" s="13" t="s">
        <v>192</v>
      </c>
      <c r="L54" s="26">
        <f>L35</f>
        <v>24790.604648047687</v>
      </c>
      <c r="P54" s="26">
        <f>P35</f>
        <v>23580.604648047687</v>
      </c>
    </row>
    <row r="55" spans="4:17" x14ac:dyDescent="0.2">
      <c r="D55" s="13" t="s">
        <v>132</v>
      </c>
      <c r="E55" s="22" t="s">
        <v>201</v>
      </c>
      <c r="L55" s="27">
        <f>'FT TB'!C114</f>
        <v>24791</v>
      </c>
      <c r="P55" s="27">
        <f>'FT TB'!F114</f>
        <v>23581</v>
      </c>
    </row>
    <row r="56" spans="4:17" x14ac:dyDescent="0.2">
      <c r="L56" s="25"/>
      <c r="P56" s="25"/>
    </row>
    <row r="57" spans="4:17" x14ac:dyDescent="0.2">
      <c r="J57" s="22" t="s">
        <v>202</v>
      </c>
      <c r="L57" s="27">
        <f>L54-L55</f>
        <v>-0.39535195231292164</v>
      </c>
      <c r="P57" s="27">
        <f>P54-P55</f>
        <v>-0.39535195231292164</v>
      </c>
    </row>
    <row r="58" spans="4:17" x14ac:dyDescent="0.2">
      <c r="L58" s="43" t="s">
        <v>217</v>
      </c>
    </row>
    <row r="59" spans="4:17" x14ac:dyDescent="0.2">
      <c r="L59" s="42"/>
    </row>
    <row r="61" spans="4:17" x14ac:dyDescent="0.2">
      <c r="D61" s="22" t="s">
        <v>205</v>
      </c>
      <c r="E61" s="22" t="s">
        <v>218</v>
      </c>
      <c r="K61" s="43" t="s">
        <v>214</v>
      </c>
      <c r="L61" s="26">
        <f>-H37</f>
        <v>-53330.65434331257</v>
      </c>
      <c r="P61" s="26">
        <f>L61</f>
        <v>-53330.65434331257</v>
      </c>
      <c r="Q61" s="27"/>
    </row>
    <row r="62" spans="4:17" x14ac:dyDescent="0.2">
      <c r="D62" s="22" t="s">
        <v>206</v>
      </c>
      <c r="E62" s="22" t="s">
        <v>219</v>
      </c>
      <c r="K62" s="43" t="s">
        <v>220</v>
      </c>
      <c r="L62" s="28">
        <f>L57-I37-J37</f>
        <v>-44482.34565668743</v>
      </c>
      <c r="M62" s="27">
        <f>'ACCT 254N &amp; P Reg Liab'!C7</f>
        <v>4097</v>
      </c>
      <c r="N62" s="27">
        <v>676</v>
      </c>
      <c r="P62" s="26">
        <f>SUM(L62:O62)</f>
        <v>-39709.34565668743</v>
      </c>
      <c r="Q62" s="28"/>
    </row>
    <row r="63" spans="4:17" x14ac:dyDescent="0.2">
      <c r="L63" s="25"/>
      <c r="P63" s="25"/>
    </row>
    <row r="64" spans="4:17" x14ac:dyDescent="0.2">
      <c r="L64" s="26">
        <f>SUM(L61:L63)</f>
        <v>-97813</v>
      </c>
      <c r="P64" s="26">
        <f>SUM(P61:P63)</f>
        <v>-93040</v>
      </c>
      <c r="Q64" s="26">
        <f>P64-'FT TB'!F142</f>
        <v>0</v>
      </c>
    </row>
    <row r="65" spans="5:17" x14ac:dyDescent="0.2">
      <c r="P65" s="28"/>
    </row>
    <row r="66" spans="5:17" x14ac:dyDescent="0.2">
      <c r="E66" s="22" t="s">
        <v>237</v>
      </c>
      <c r="L66" s="26">
        <f>-I37</f>
        <v>-64.29576049829214</v>
      </c>
      <c r="P66" s="26">
        <f>SUM(L66:M66)</f>
        <v>-64.29576049829214</v>
      </c>
    </row>
    <row r="67" spans="5:17" x14ac:dyDescent="0.2">
      <c r="E67" s="22" t="s">
        <v>238</v>
      </c>
      <c r="L67" s="26">
        <f>-J37</f>
        <v>-44417.654544236822</v>
      </c>
      <c r="M67" s="28">
        <f>+M62</f>
        <v>4097</v>
      </c>
      <c r="N67" s="28">
        <f>+N62</f>
        <v>676</v>
      </c>
      <c r="P67" s="26">
        <f>SUM(L67:O67)</f>
        <v>-39644.654544236822</v>
      </c>
    </row>
    <row r="68" spans="5:17" x14ac:dyDescent="0.2">
      <c r="L68" s="25"/>
      <c r="P68" s="25"/>
    </row>
    <row r="69" spans="5:17" x14ac:dyDescent="0.2">
      <c r="L69" s="26">
        <f>SUM(L66:L68)</f>
        <v>-44481.950304735117</v>
      </c>
      <c r="P69" s="26">
        <f>SUM(P66:P68)</f>
        <v>-39708.950304735117</v>
      </c>
      <c r="Q69" s="27"/>
    </row>
  </sheetData>
  <mergeCells count="5">
    <mergeCell ref="G6:P6"/>
    <mergeCell ref="D2:H2"/>
    <mergeCell ref="D3:H3"/>
    <mergeCell ref="D4:H4"/>
    <mergeCell ref="D5:H5"/>
  </mergeCells>
  <pageMargins left="0.7" right="0.7" top="0.75" bottom="0.75" header="0.3" footer="0.3"/>
  <pageSetup scale="42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09"/>
  <sheetViews>
    <sheetView workbookViewId="0">
      <pane ySplit="7" topLeftCell="A121" activePane="bottomLeft" state="frozenSplit"/>
      <selection pane="bottomLeft" activeCell="I120" sqref="I120"/>
    </sheetView>
  </sheetViews>
  <sheetFormatPr defaultRowHeight="12.75" x14ac:dyDescent="0.2"/>
  <cols>
    <col min="1" max="1" width="23.7109375" style="176" customWidth="1"/>
    <col min="2" max="2" width="50.7109375" style="176" customWidth="1"/>
    <col min="3" max="6" width="17.7109375" style="177" customWidth="1"/>
    <col min="7" max="8" width="9.140625" style="176"/>
    <col min="9" max="9" width="11.28515625" style="176" bestFit="1" customWidth="1"/>
    <col min="10" max="256" width="9.140625" style="176"/>
    <col min="257" max="257" width="23.7109375" style="176" customWidth="1"/>
    <col min="258" max="258" width="50.7109375" style="176" customWidth="1"/>
    <col min="259" max="262" width="17.7109375" style="176" customWidth="1"/>
    <col min="263" max="512" width="9.140625" style="176"/>
    <col min="513" max="513" width="23.7109375" style="176" customWidth="1"/>
    <col min="514" max="514" width="50.7109375" style="176" customWidth="1"/>
    <col min="515" max="518" width="17.7109375" style="176" customWidth="1"/>
    <col min="519" max="768" width="9.140625" style="176"/>
    <col min="769" max="769" width="23.7109375" style="176" customWidth="1"/>
    <col min="770" max="770" width="50.7109375" style="176" customWidth="1"/>
    <col min="771" max="774" width="17.7109375" style="176" customWidth="1"/>
    <col min="775" max="1024" width="9.140625" style="176"/>
    <col min="1025" max="1025" width="23.7109375" style="176" customWidth="1"/>
    <col min="1026" max="1026" width="50.7109375" style="176" customWidth="1"/>
    <col min="1027" max="1030" width="17.7109375" style="176" customWidth="1"/>
    <col min="1031" max="1280" width="9.140625" style="176"/>
    <col min="1281" max="1281" width="23.7109375" style="176" customWidth="1"/>
    <col min="1282" max="1282" width="50.7109375" style="176" customWidth="1"/>
    <col min="1283" max="1286" width="17.7109375" style="176" customWidth="1"/>
    <col min="1287" max="1536" width="9.140625" style="176"/>
    <col min="1537" max="1537" width="23.7109375" style="176" customWidth="1"/>
    <col min="1538" max="1538" width="50.7109375" style="176" customWidth="1"/>
    <col min="1539" max="1542" width="17.7109375" style="176" customWidth="1"/>
    <col min="1543" max="1792" width="9.140625" style="176"/>
    <col min="1793" max="1793" width="23.7109375" style="176" customWidth="1"/>
    <col min="1794" max="1794" width="50.7109375" style="176" customWidth="1"/>
    <col min="1795" max="1798" width="17.7109375" style="176" customWidth="1"/>
    <col min="1799" max="2048" width="9.140625" style="176"/>
    <col min="2049" max="2049" width="23.7109375" style="176" customWidth="1"/>
    <col min="2050" max="2050" width="50.7109375" style="176" customWidth="1"/>
    <col min="2051" max="2054" width="17.7109375" style="176" customWidth="1"/>
    <col min="2055" max="2304" width="9.140625" style="176"/>
    <col min="2305" max="2305" width="23.7109375" style="176" customWidth="1"/>
    <col min="2306" max="2306" width="50.7109375" style="176" customWidth="1"/>
    <col min="2307" max="2310" width="17.7109375" style="176" customWidth="1"/>
    <col min="2311" max="2560" width="9.140625" style="176"/>
    <col min="2561" max="2561" width="23.7109375" style="176" customWidth="1"/>
    <col min="2562" max="2562" width="50.7109375" style="176" customWidth="1"/>
    <col min="2563" max="2566" width="17.7109375" style="176" customWidth="1"/>
    <col min="2567" max="2816" width="9.140625" style="176"/>
    <col min="2817" max="2817" width="23.7109375" style="176" customWidth="1"/>
    <col min="2818" max="2818" width="50.7109375" style="176" customWidth="1"/>
    <col min="2819" max="2822" width="17.7109375" style="176" customWidth="1"/>
    <col min="2823" max="3072" width="9.140625" style="176"/>
    <col min="3073" max="3073" width="23.7109375" style="176" customWidth="1"/>
    <col min="3074" max="3074" width="50.7109375" style="176" customWidth="1"/>
    <col min="3075" max="3078" width="17.7109375" style="176" customWidth="1"/>
    <col min="3079" max="3328" width="9.140625" style="176"/>
    <col min="3329" max="3329" width="23.7109375" style="176" customWidth="1"/>
    <col min="3330" max="3330" width="50.7109375" style="176" customWidth="1"/>
    <col min="3331" max="3334" width="17.7109375" style="176" customWidth="1"/>
    <col min="3335" max="3584" width="9.140625" style="176"/>
    <col min="3585" max="3585" width="23.7109375" style="176" customWidth="1"/>
    <col min="3586" max="3586" width="50.7109375" style="176" customWidth="1"/>
    <col min="3587" max="3590" width="17.7109375" style="176" customWidth="1"/>
    <col min="3591" max="3840" width="9.140625" style="176"/>
    <col min="3841" max="3841" width="23.7109375" style="176" customWidth="1"/>
    <col min="3842" max="3842" width="50.7109375" style="176" customWidth="1"/>
    <col min="3843" max="3846" width="17.7109375" style="176" customWidth="1"/>
    <col min="3847" max="4096" width="9.140625" style="176"/>
    <col min="4097" max="4097" width="23.7109375" style="176" customWidth="1"/>
    <col min="4098" max="4098" width="50.7109375" style="176" customWidth="1"/>
    <col min="4099" max="4102" width="17.7109375" style="176" customWidth="1"/>
    <col min="4103" max="4352" width="9.140625" style="176"/>
    <col min="4353" max="4353" width="23.7109375" style="176" customWidth="1"/>
    <col min="4354" max="4354" width="50.7109375" style="176" customWidth="1"/>
    <col min="4355" max="4358" width="17.7109375" style="176" customWidth="1"/>
    <col min="4359" max="4608" width="9.140625" style="176"/>
    <col min="4609" max="4609" width="23.7109375" style="176" customWidth="1"/>
    <col min="4610" max="4610" width="50.7109375" style="176" customWidth="1"/>
    <col min="4611" max="4614" width="17.7109375" style="176" customWidth="1"/>
    <col min="4615" max="4864" width="9.140625" style="176"/>
    <col min="4865" max="4865" width="23.7109375" style="176" customWidth="1"/>
    <col min="4866" max="4866" width="50.7109375" style="176" customWidth="1"/>
    <col min="4867" max="4870" width="17.7109375" style="176" customWidth="1"/>
    <col min="4871" max="5120" width="9.140625" style="176"/>
    <col min="5121" max="5121" width="23.7109375" style="176" customWidth="1"/>
    <col min="5122" max="5122" width="50.7109375" style="176" customWidth="1"/>
    <col min="5123" max="5126" width="17.7109375" style="176" customWidth="1"/>
    <col min="5127" max="5376" width="9.140625" style="176"/>
    <col min="5377" max="5377" width="23.7109375" style="176" customWidth="1"/>
    <col min="5378" max="5378" width="50.7109375" style="176" customWidth="1"/>
    <col min="5379" max="5382" width="17.7109375" style="176" customWidth="1"/>
    <col min="5383" max="5632" width="9.140625" style="176"/>
    <col min="5633" max="5633" width="23.7109375" style="176" customWidth="1"/>
    <col min="5634" max="5634" width="50.7109375" style="176" customWidth="1"/>
    <col min="5635" max="5638" width="17.7109375" style="176" customWidth="1"/>
    <col min="5639" max="5888" width="9.140625" style="176"/>
    <col min="5889" max="5889" width="23.7109375" style="176" customWidth="1"/>
    <col min="5890" max="5890" width="50.7109375" style="176" customWidth="1"/>
    <col min="5891" max="5894" width="17.7109375" style="176" customWidth="1"/>
    <col min="5895" max="6144" width="9.140625" style="176"/>
    <col min="6145" max="6145" width="23.7109375" style="176" customWidth="1"/>
    <col min="6146" max="6146" width="50.7109375" style="176" customWidth="1"/>
    <col min="6147" max="6150" width="17.7109375" style="176" customWidth="1"/>
    <col min="6151" max="6400" width="9.140625" style="176"/>
    <col min="6401" max="6401" width="23.7109375" style="176" customWidth="1"/>
    <col min="6402" max="6402" width="50.7109375" style="176" customWidth="1"/>
    <col min="6403" max="6406" width="17.7109375" style="176" customWidth="1"/>
    <col min="6407" max="6656" width="9.140625" style="176"/>
    <col min="6657" max="6657" width="23.7109375" style="176" customWidth="1"/>
    <col min="6658" max="6658" width="50.7109375" style="176" customWidth="1"/>
    <col min="6659" max="6662" width="17.7109375" style="176" customWidth="1"/>
    <col min="6663" max="6912" width="9.140625" style="176"/>
    <col min="6913" max="6913" width="23.7109375" style="176" customWidth="1"/>
    <col min="6914" max="6914" width="50.7109375" style="176" customWidth="1"/>
    <col min="6915" max="6918" width="17.7109375" style="176" customWidth="1"/>
    <col min="6919" max="7168" width="9.140625" style="176"/>
    <col min="7169" max="7169" width="23.7109375" style="176" customWidth="1"/>
    <col min="7170" max="7170" width="50.7109375" style="176" customWidth="1"/>
    <col min="7171" max="7174" width="17.7109375" style="176" customWidth="1"/>
    <col min="7175" max="7424" width="9.140625" style="176"/>
    <col min="7425" max="7425" width="23.7109375" style="176" customWidth="1"/>
    <col min="7426" max="7426" width="50.7109375" style="176" customWidth="1"/>
    <col min="7427" max="7430" width="17.7109375" style="176" customWidth="1"/>
    <col min="7431" max="7680" width="9.140625" style="176"/>
    <col min="7681" max="7681" width="23.7109375" style="176" customWidth="1"/>
    <col min="7682" max="7682" width="50.7109375" style="176" customWidth="1"/>
    <col min="7683" max="7686" width="17.7109375" style="176" customWidth="1"/>
    <col min="7687" max="7936" width="9.140625" style="176"/>
    <col min="7937" max="7937" width="23.7109375" style="176" customWidth="1"/>
    <col min="7938" max="7938" width="50.7109375" style="176" customWidth="1"/>
    <col min="7939" max="7942" width="17.7109375" style="176" customWidth="1"/>
    <col min="7943" max="8192" width="9.140625" style="176"/>
    <col min="8193" max="8193" width="23.7109375" style="176" customWidth="1"/>
    <col min="8194" max="8194" width="50.7109375" style="176" customWidth="1"/>
    <col min="8195" max="8198" width="17.7109375" style="176" customWidth="1"/>
    <col min="8199" max="8448" width="9.140625" style="176"/>
    <col min="8449" max="8449" width="23.7109375" style="176" customWidth="1"/>
    <col min="8450" max="8450" width="50.7109375" style="176" customWidth="1"/>
    <col min="8451" max="8454" width="17.7109375" style="176" customWidth="1"/>
    <col min="8455" max="8704" width="9.140625" style="176"/>
    <col min="8705" max="8705" width="23.7109375" style="176" customWidth="1"/>
    <col min="8706" max="8706" width="50.7109375" style="176" customWidth="1"/>
    <col min="8707" max="8710" width="17.7109375" style="176" customWidth="1"/>
    <col min="8711" max="8960" width="9.140625" style="176"/>
    <col min="8961" max="8961" width="23.7109375" style="176" customWidth="1"/>
    <col min="8962" max="8962" width="50.7109375" style="176" customWidth="1"/>
    <col min="8963" max="8966" width="17.7109375" style="176" customWidth="1"/>
    <col min="8967" max="9216" width="9.140625" style="176"/>
    <col min="9217" max="9217" width="23.7109375" style="176" customWidth="1"/>
    <col min="9218" max="9218" width="50.7109375" style="176" customWidth="1"/>
    <col min="9219" max="9222" width="17.7109375" style="176" customWidth="1"/>
    <col min="9223" max="9472" width="9.140625" style="176"/>
    <col min="9473" max="9473" width="23.7109375" style="176" customWidth="1"/>
    <col min="9474" max="9474" width="50.7109375" style="176" customWidth="1"/>
    <col min="9475" max="9478" width="17.7109375" style="176" customWidth="1"/>
    <col min="9479" max="9728" width="9.140625" style="176"/>
    <col min="9729" max="9729" width="23.7109375" style="176" customWidth="1"/>
    <col min="9730" max="9730" width="50.7109375" style="176" customWidth="1"/>
    <col min="9731" max="9734" width="17.7109375" style="176" customWidth="1"/>
    <col min="9735" max="9984" width="9.140625" style="176"/>
    <col min="9985" max="9985" width="23.7109375" style="176" customWidth="1"/>
    <col min="9986" max="9986" width="50.7109375" style="176" customWidth="1"/>
    <col min="9987" max="9990" width="17.7109375" style="176" customWidth="1"/>
    <col min="9991" max="10240" width="9.140625" style="176"/>
    <col min="10241" max="10241" width="23.7109375" style="176" customWidth="1"/>
    <col min="10242" max="10242" width="50.7109375" style="176" customWidth="1"/>
    <col min="10243" max="10246" width="17.7109375" style="176" customWidth="1"/>
    <col min="10247" max="10496" width="9.140625" style="176"/>
    <col min="10497" max="10497" width="23.7109375" style="176" customWidth="1"/>
    <col min="10498" max="10498" width="50.7109375" style="176" customWidth="1"/>
    <col min="10499" max="10502" width="17.7109375" style="176" customWidth="1"/>
    <col min="10503" max="10752" width="9.140625" style="176"/>
    <col min="10753" max="10753" width="23.7109375" style="176" customWidth="1"/>
    <col min="10754" max="10754" width="50.7109375" style="176" customWidth="1"/>
    <col min="10755" max="10758" width="17.7109375" style="176" customWidth="1"/>
    <col min="10759" max="11008" width="9.140625" style="176"/>
    <col min="11009" max="11009" width="23.7109375" style="176" customWidth="1"/>
    <col min="11010" max="11010" width="50.7109375" style="176" customWidth="1"/>
    <col min="11011" max="11014" width="17.7109375" style="176" customWidth="1"/>
    <col min="11015" max="11264" width="9.140625" style="176"/>
    <col min="11265" max="11265" width="23.7109375" style="176" customWidth="1"/>
    <col min="11266" max="11266" width="50.7109375" style="176" customWidth="1"/>
    <col min="11267" max="11270" width="17.7109375" style="176" customWidth="1"/>
    <col min="11271" max="11520" width="9.140625" style="176"/>
    <col min="11521" max="11521" width="23.7109375" style="176" customWidth="1"/>
    <col min="11522" max="11522" width="50.7109375" style="176" customWidth="1"/>
    <col min="11523" max="11526" width="17.7109375" style="176" customWidth="1"/>
    <col min="11527" max="11776" width="9.140625" style="176"/>
    <col min="11777" max="11777" width="23.7109375" style="176" customWidth="1"/>
    <col min="11778" max="11778" width="50.7109375" style="176" customWidth="1"/>
    <col min="11779" max="11782" width="17.7109375" style="176" customWidth="1"/>
    <col min="11783" max="12032" width="9.140625" style="176"/>
    <col min="12033" max="12033" width="23.7109375" style="176" customWidth="1"/>
    <col min="12034" max="12034" width="50.7109375" style="176" customWidth="1"/>
    <col min="12035" max="12038" width="17.7109375" style="176" customWidth="1"/>
    <col min="12039" max="12288" width="9.140625" style="176"/>
    <col min="12289" max="12289" width="23.7109375" style="176" customWidth="1"/>
    <col min="12290" max="12290" width="50.7109375" style="176" customWidth="1"/>
    <col min="12291" max="12294" width="17.7109375" style="176" customWidth="1"/>
    <col min="12295" max="12544" width="9.140625" style="176"/>
    <col min="12545" max="12545" width="23.7109375" style="176" customWidth="1"/>
    <col min="12546" max="12546" width="50.7109375" style="176" customWidth="1"/>
    <col min="12547" max="12550" width="17.7109375" style="176" customWidth="1"/>
    <col min="12551" max="12800" width="9.140625" style="176"/>
    <col min="12801" max="12801" width="23.7109375" style="176" customWidth="1"/>
    <col min="12802" max="12802" width="50.7109375" style="176" customWidth="1"/>
    <col min="12803" max="12806" width="17.7109375" style="176" customWidth="1"/>
    <col min="12807" max="13056" width="9.140625" style="176"/>
    <col min="13057" max="13057" width="23.7109375" style="176" customWidth="1"/>
    <col min="13058" max="13058" width="50.7109375" style="176" customWidth="1"/>
    <col min="13059" max="13062" width="17.7109375" style="176" customWidth="1"/>
    <col min="13063" max="13312" width="9.140625" style="176"/>
    <col min="13313" max="13313" width="23.7109375" style="176" customWidth="1"/>
    <col min="13314" max="13314" width="50.7109375" style="176" customWidth="1"/>
    <col min="13315" max="13318" width="17.7109375" style="176" customWidth="1"/>
    <col min="13319" max="13568" width="9.140625" style="176"/>
    <col min="13569" max="13569" width="23.7109375" style="176" customWidth="1"/>
    <col min="13570" max="13570" width="50.7109375" style="176" customWidth="1"/>
    <col min="13571" max="13574" width="17.7109375" style="176" customWidth="1"/>
    <col min="13575" max="13824" width="9.140625" style="176"/>
    <col min="13825" max="13825" width="23.7109375" style="176" customWidth="1"/>
    <col min="13826" max="13826" width="50.7109375" style="176" customWidth="1"/>
    <col min="13827" max="13830" width="17.7109375" style="176" customWidth="1"/>
    <col min="13831" max="14080" width="9.140625" style="176"/>
    <col min="14081" max="14081" width="23.7109375" style="176" customWidth="1"/>
    <col min="14082" max="14082" width="50.7109375" style="176" customWidth="1"/>
    <col min="14083" max="14086" width="17.7109375" style="176" customWidth="1"/>
    <col min="14087" max="14336" width="9.140625" style="176"/>
    <col min="14337" max="14337" width="23.7109375" style="176" customWidth="1"/>
    <col min="14338" max="14338" width="50.7109375" style="176" customWidth="1"/>
    <col min="14339" max="14342" width="17.7109375" style="176" customWidth="1"/>
    <col min="14343" max="14592" width="9.140625" style="176"/>
    <col min="14593" max="14593" width="23.7109375" style="176" customWidth="1"/>
    <col min="14594" max="14594" width="50.7109375" style="176" customWidth="1"/>
    <col min="14595" max="14598" width="17.7109375" style="176" customWidth="1"/>
    <col min="14599" max="14848" width="9.140625" style="176"/>
    <col min="14849" max="14849" width="23.7109375" style="176" customWidth="1"/>
    <col min="14850" max="14850" width="50.7109375" style="176" customWidth="1"/>
    <col min="14851" max="14854" width="17.7109375" style="176" customWidth="1"/>
    <col min="14855" max="15104" width="9.140625" style="176"/>
    <col min="15105" max="15105" width="23.7109375" style="176" customWidth="1"/>
    <col min="15106" max="15106" width="50.7109375" style="176" customWidth="1"/>
    <col min="15107" max="15110" width="17.7109375" style="176" customWidth="1"/>
    <col min="15111" max="15360" width="9.140625" style="176"/>
    <col min="15361" max="15361" width="23.7109375" style="176" customWidth="1"/>
    <col min="15362" max="15362" width="50.7109375" style="176" customWidth="1"/>
    <col min="15363" max="15366" width="17.7109375" style="176" customWidth="1"/>
    <col min="15367" max="15616" width="9.140625" style="176"/>
    <col min="15617" max="15617" width="23.7109375" style="176" customWidth="1"/>
    <col min="15618" max="15618" width="50.7109375" style="176" customWidth="1"/>
    <col min="15619" max="15622" width="17.7109375" style="176" customWidth="1"/>
    <col min="15623" max="15872" width="9.140625" style="176"/>
    <col min="15873" max="15873" width="23.7109375" style="176" customWidth="1"/>
    <col min="15874" max="15874" width="50.7109375" style="176" customWidth="1"/>
    <col min="15875" max="15878" width="17.7109375" style="176" customWidth="1"/>
    <col min="15879" max="16128" width="9.140625" style="176"/>
    <col min="16129" max="16129" width="23.7109375" style="176" customWidth="1"/>
    <col min="16130" max="16130" width="50.7109375" style="176" customWidth="1"/>
    <col min="16131" max="16134" width="17.7109375" style="176" customWidth="1"/>
    <col min="16135" max="16384" width="9.140625" style="176"/>
  </cols>
  <sheetData>
    <row r="1" spans="1:6" ht="19.5" x14ac:dyDescent="0.4">
      <c r="A1" s="175" t="s">
        <v>426</v>
      </c>
    </row>
    <row r="2" spans="1:6" ht="15" x14ac:dyDescent="0.3">
      <c r="A2" s="178" t="s">
        <v>427</v>
      </c>
    </row>
    <row r="3" spans="1:6" ht="15" x14ac:dyDescent="0.3">
      <c r="A3" s="178" t="s">
        <v>428</v>
      </c>
    </row>
    <row r="5" spans="1:6" x14ac:dyDescent="0.2">
      <c r="C5" s="179" t="s">
        <v>429</v>
      </c>
      <c r="F5" s="179" t="s">
        <v>430</v>
      </c>
    </row>
    <row r="6" spans="1:6" x14ac:dyDescent="0.2">
      <c r="A6" s="180" t="s">
        <v>431</v>
      </c>
      <c r="B6" s="180" t="s">
        <v>432</v>
      </c>
      <c r="C6" s="181" t="s">
        <v>433</v>
      </c>
      <c r="D6" s="181" t="s">
        <v>434</v>
      </c>
      <c r="E6" s="181" t="s">
        <v>435</v>
      </c>
      <c r="F6" s="181" t="s">
        <v>436</v>
      </c>
    </row>
    <row r="8" spans="1:6" x14ac:dyDescent="0.2">
      <c r="A8" s="182"/>
      <c r="B8" s="183" t="s">
        <v>437</v>
      </c>
      <c r="C8" s="184"/>
      <c r="D8" s="184"/>
      <c r="E8" s="184"/>
      <c r="F8" s="184"/>
    </row>
    <row r="9" spans="1:6" x14ac:dyDescent="0.2">
      <c r="B9" s="185" t="s">
        <v>438</v>
      </c>
      <c r="C9" s="186">
        <v>-43255.760000000497</v>
      </c>
      <c r="D9" s="186">
        <v>894557.48</v>
      </c>
      <c r="E9" s="186">
        <v>843888.54</v>
      </c>
      <c r="F9" s="186">
        <v>7413.1799999999002</v>
      </c>
    </row>
    <row r="10" spans="1:6" x14ac:dyDescent="0.2">
      <c r="B10" s="185" t="s">
        <v>439</v>
      </c>
      <c r="C10" s="177">
        <v>187539.58</v>
      </c>
      <c r="D10" s="177">
        <v>195758.89</v>
      </c>
      <c r="E10" s="177">
        <v>195208.09</v>
      </c>
      <c r="F10" s="177">
        <v>188090.38</v>
      </c>
    </row>
    <row r="11" spans="1:6" x14ac:dyDescent="0.2">
      <c r="B11" s="185" t="s">
        <v>440</v>
      </c>
      <c r="C11" s="177">
        <v>-144283.82</v>
      </c>
      <c r="D11" s="177">
        <v>257067.99</v>
      </c>
      <c r="E11" s="177">
        <v>308287.73</v>
      </c>
      <c r="F11" s="177">
        <v>-195503.56</v>
      </c>
    </row>
    <row r="12" spans="1:6" x14ac:dyDescent="0.2">
      <c r="A12" s="187"/>
      <c r="B12" s="188" t="s">
        <v>441</v>
      </c>
      <c r="C12" s="189"/>
      <c r="D12" s="189"/>
      <c r="E12" s="189"/>
      <c r="F12" s="189"/>
    </row>
    <row r="13" spans="1:6" x14ac:dyDescent="0.2">
      <c r="B13" s="185" t="s">
        <v>442</v>
      </c>
      <c r="D13" s="177">
        <v>75980.31</v>
      </c>
      <c r="E13" s="177">
        <v>131092.64000000001</v>
      </c>
      <c r="F13" s="177">
        <v>-55112.33</v>
      </c>
    </row>
    <row r="14" spans="1:6" x14ac:dyDescent="0.2">
      <c r="B14" s="185" t="s">
        <v>443</v>
      </c>
      <c r="D14" s="177">
        <v>173179.61</v>
      </c>
      <c r="E14" s="177">
        <v>162429.95000000001</v>
      </c>
      <c r="F14" s="177">
        <v>10749.66</v>
      </c>
    </row>
    <row r="15" spans="1:6" x14ac:dyDescent="0.2">
      <c r="B15" s="185" t="s">
        <v>444</v>
      </c>
      <c r="D15" s="177">
        <v>87.95</v>
      </c>
      <c r="E15" s="177">
        <v>17.14</v>
      </c>
      <c r="F15" s="177">
        <v>70.81</v>
      </c>
    </row>
    <row r="16" spans="1:6" x14ac:dyDescent="0.2">
      <c r="B16" s="185" t="s">
        <v>445</v>
      </c>
      <c r="D16" s="177">
        <v>4560.33</v>
      </c>
      <c r="F16" s="177">
        <v>4560.33</v>
      </c>
    </row>
    <row r="17" spans="1:6" x14ac:dyDescent="0.2">
      <c r="B17" s="185" t="s">
        <v>446</v>
      </c>
      <c r="D17" s="177">
        <v>15559</v>
      </c>
      <c r="E17" s="177">
        <v>18792</v>
      </c>
      <c r="F17" s="177">
        <v>-3233</v>
      </c>
    </row>
    <row r="18" spans="1:6" x14ac:dyDescent="0.2">
      <c r="B18" s="185" t="s">
        <v>447</v>
      </c>
      <c r="D18" s="177">
        <v>193386.89</v>
      </c>
      <c r="E18" s="177">
        <v>181239.09</v>
      </c>
      <c r="F18" s="177">
        <v>12147.8</v>
      </c>
    </row>
    <row r="19" spans="1:6" ht="13.5" thickBot="1" x14ac:dyDescent="0.25">
      <c r="A19" s="190"/>
      <c r="B19" s="191" t="s">
        <v>448</v>
      </c>
      <c r="C19" s="192"/>
      <c r="D19" s="192"/>
      <c r="E19" s="192"/>
      <c r="F19" s="192"/>
    </row>
    <row r="20" spans="1:6" ht="13.5" thickTop="1" x14ac:dyDescent="0.2">
      <c r="A20" s="193"/>
      <c r="B20" s="194" t="s">
        <v>449</v>
      </c>
      <c r="C20" s="195"/>
      <c r="D20" s="195"/>
      <c r="E20" s="195"/>
      <c r="F20" s="195"/>
    </row>
    <row r="21" spans="1:6" x14ac:dyDescent="0.2">
      <c r="A21" s="185" t="s">
        <v>450</v>
      </c>
      <c r="B21" s="185" t="s">
        <v>451</v>
      </c>
      <c r="C21" s="177">
        <v>1110475.48</v>
      </c>
      <c r="D21" s="177">
        <v>11513.04</v>
      </c>
      <c r="E21" s="177">
        <v>4643.22</v>
      </c>
      <c r="F21" s="177">
        <v>1117345.3</v>
      </c>
    </row>
    <row r="22" spans="1:6" x14ac:dyDescent="0.2">
      <c r="A22" s="185" t="s">
        <v>452</v>
      </c>
      <c r="B22" s="185" t="s">
        <v>453</v>
      </c>
      <c r="D22" s="177">
        <v>25785.59</v>
      </c>
      <c r="E22" s="177">
        <v>25531.88</v>
      </c>
      <c r="F22" s="177">
        <v>253.71</v>
      </c>
    </row>
    <row r="23" spans="1:6" x14ac:dyDescent="0.2">
      <c r="A23" s="185" t="s">
        <v>454</v>
      </c>
      <c r="B23" s="185" t="s">
        <v>455</v>
      </c>
      <c r="D23" s="177">
        <v>705</v>
      </c>
      <c r="E23" s="177">
        <v>310</v>
      </c>
      <c r="F23" s="177">
        <v>395</v>
      </c>
    </row>
    <row r="24" spans="1:6" x14ac:dyDescent="0.2">
      <c r="A24" s="185" t="s">
        <v>456</v>
      </c>
      <c r="B24" s="185" t="s">
        <v>457</v>
      </c>
      <c r="D24" s="177">
        <v>3823.61</v>
      </c>
      <c r="E24" s="177">
        <v>1285</v>
      </c>
      <c r="F24" s="177">
        <v>2538.61</v>
      </c>
    </row>
    <row r="25" spans="1:6" x14ac:dyDescent="0.2">
      <c r="A25" s="185" t="s">
        <v>458</v>
      </c>
      <c r="B25" s="185" t="s">
        <v>459</v>
      </c>
      <c r="C25" s="177">
        <v>-404499.06</v>
      </c>
      <c r="D25" s="177">
        <v>60675.19</v>
      </c>
      <c r="E25" s="177">
        <v>83604.639999999999</v>
      </c>
      <c r="F25" s="177">
        <v>-427428.51</v>
      </c>
    </row>
    <row r="26" spans="1:6" x14ac:dyDescent="0.2">
      <c r="A26" s="185" t="s">
        <v>460</v>
      </c>
      <c r="B26" s="185" t="s">
        <v>461</v>
      </c>
      <c r="C26" s="177">
        <v>44370.87</v>
      </c>
      <c r="D26" s="177">
        <v>16152.32</v>
      </c>
      <c r="E26" s="177">
        <v>60523.19</v>
      </c>
    </row>
    <row r="27" spans="1:6" x14ac:dyDescent="0.2">
      <c r="A27" s="185" t="s">
        <v>462</v>
      </c>
      <c r="B27" s="185" t="s">
        <v>463</v>
      </c>
      <c r="D27" s="177">
        <v>405</v>
      </c>
      <c r="E27" s="177">
        <v>405</v>
      </c>
    </row>
    <row r="28" spans="1:6" x14ac:dyDescent="0.2">
      <c r="A28" s="185" t="s">
        <v>464</v>
      </c>
      <c r="B28" s="185" t="s">
        <v>465</v>
      </c>
      <c r="D28" s="177">
        <v>1773.1</v>
      </c>
      <c r="E28" s="177">
        <v>660</v>
      </c>
      <c r="F28" s="177">
        <v>1113.0999999999999</v>
      </c>
    </row>
    <row r="29" spans="1:6" x14ac:dyDescent="0.2">
      <c r="C29" s="196" t="s">
        <v>466</v>
      </c>
      <c r="D29" s="196" t="s">
        <v>466</v>
      </c>
      <c r="E29" s="196" t="s">
        <v>466</v>
      </c>
      <c r="F29" s="196" t="s">
        <v>466</v>
      </c>
    </row>
    <row r="30" spans="1:6" x14ac:dyDescent="0.2">
      <c r="A30" s="193"/>
      <c r="B30" s="194" t="s">
        <v>467</v>
      </c>
      <c r="C30" s="195">
        <v>750347.29</v>
      </c>
      <c r="D30" s="195">
        <v>120832.85</v>
      </c>
      <c r="E30" s="195">
        <v>176962.93</v>
      </c>
      <c r="F30" s="195">
        <v>694217.21</v>
      </c>
    </row>
    <row r="31" spans="1:6" x14ac:dyDescent="0.2">
      <c r="A31" s="185" t="s">
        <v>468</v>
      </c>
      <c r="B31" s="185" t="s">
        <v>469</v>
      </c>
      <c r="C31" s="177">
        <v>-53430.94</v>
      </c>
      <c r="D31" s="177">
        <v>141006.78</v>
      </c>
      <c r="E31" s="177">
        <v>143998.57999999999</v>
      </c>
      <c r="F31" s="177">
        <v>-56422.74</v>
      </c>
    </row>
    <row r="32" spans="1:6" x14ac:dyDescent="0.2">
      <c r="C32" s="196" t="s">
        <v>466</v>
      </c>
      <c r="D32" s="196" t="s">
        <v>466</v>
      </c>
      <c r="E32" s="196" t="s">
        <v>466</v>
      </c>
      <c r="F32" s="196" t="s">
        <v>466</v>
      </c>
    </row>
    <row r="33" spans="1:6" x14ac:dyDescent="0.2">
      <c r="A33" s="193"/>
      <c r="B33" s="194" t="s">
        <v>470</v>
      </c>
      <c r="C33" s="195">
        <v>696916.35</v>
      </c>
      <c r="D33" s="195">
        <v>261839.63</v>
      </c>
      <c r="E33" s="195">
        <v>320961.51</v>
      </c>
      <c r="F33" s="195">
        <v>637794.47</v>
      </c>
    </row>
    <row r="35" spans="1:6" x14ac:dyDescent="0.2">
      <c r="C35" s="196" t="s">
        <v>466</v>
      </c>
      <c r="D35" s="196" t="s">
        <v>466</v>
      </c>
      <c r="E35" s="196" t="s">
        <v>466</v>
      </c>
      <c r="F35" s="196" t="s">
        <v>466</v>
      </c>
    </row>
    <row r="36" spans="1:6" x14ac:dyDescent="0.2">
      <c r="A36" s="193"/>
      <c r="B36" s="194" t="s">
        <v>471</v>
      </c>
      <c r="C36" s="195"/>
      <c r="D36" s="195"/>
      <c r="E36" s="195"/>
      <c r="F36" s="195"/>
    </row>
    <row r="37" spans="1:6" x14ac:dyDescent="0.2">
      <c r="A37" s="185" t="s">
        <v>472</v>
      </c>
      <c r="B37" s="185" t="s">
        <v>473</v>
      </c>
      <c r="C37" s="177">
        <v>21210.21</v>
      </c>
      <c r="D37" s="177">
        <v>104048.53</v>
      </c>
      <c r="E37" s="177">
        <v>103411.22</v>
      </c>
      <c r="F37" s="177">
        <v>21847.52</v>
      </c>
    </row>
    <row r="38" spans="1:6" x14ac:dyDescent="0.2">
      <c r="A38" s="185" t="s">
        <v>474</v>
      </c>
      <c r="B38" s="185" t="s">
        <v>475</v>
      </c>
      <c r="C38" s="177">
        <v>-2184.02</v>
      </c>
      <c r="D38" s="177">
        <v>327.13</v>
      </c>
      <c r="E38" s="177">
        <v>1346.95</v>
      </c>
      <c r="F38" s="177">
        <v>-3203.84</v>
      </c>
    </row>
    <row r="39" spans="1:6" x14ac:dyDescent="0.2">
      <c r="A39" s="197" t="s">
        <v>476</v>
      </c>
      <c r="B39" s="197" t="s">
        <v>477</v>
      </c>
      <c r="C39" s="198">
        <v>7997.08</v>
      </c>
      <c r="D39" s="198">
        <v>24137.96</v>
      </c>
      <c r="E39" s="198">
        <v>24192.58</v>
      </c>
      <c r="F39" s="198">
        <v>7942.46</v>
      </c>
    </row>
    <row r="40" spans="1:6" x14ac:dyDescent="0.2">
      <c r="A40" s="197" t="s">
        <v>478</v>
      </c>
      <c r="B40" s="197" t="s">
        <v>479</v>
      </c>
      <c r="C40" s="198">
        <v>6124</v>
      </c>
      <c r="D40" s="198">
        <v>1684</v>
      </c>
      <c r="E40" s="198">
        <v>2292</v>
      </c>
      <c r="F40" s="198">
        <v>5516</v>
      </c>
    </row>
    <row r="41" spans="1:6" x14ac:dyDescent="0.2">
      <c r="A41" s="185" t="s">
        <v>480</v>
      </c>
      <c r="B41" s="185" t="s">
        <v>481</v>
      </c>
      <c r="C41" s="177">
        <v>4475.8900000000003</v>
      </c>
      <c r="D41" s="177">
        <v>4708.3100000000004</v>
      </c>
      <c r="E41" s="177">
        <v>4475.8900000000003</v>
      </c>
      <c r="F41" s="177">
        <v>4708.3100000000004</v>
      </c>
    </row>
    <row r="42" spans="1:6" x14ac:dyDescent="0.2">
      <c r="C42" s="196" t="s">
        <v>466</v>
      </c>
      <c r="D42" s="196" t="s">
        <v>466</v>
      </c>
      <c r="E42" s="196" t="s">
        <v>466</v>
      </c>
      <c r="F42" s="196" t="s">
        <v>466</v>
      </c>
    </row>
    <row r="43" spans="1:6" x14ac:dyDescent="0.2">
      <c r="A43" s="193"/>
      <c r="B43" s="194" t="s">
        <v>482</v>
      </c>
      <c r="C43" s="195">
        <v>37623.160000000003</v>
      </c>
      <c r="D43" s="195">
        <v>134905.93</v>
      </c>
      <c r="E43" s="195">
        <v>135718.64000000001</v>
      </c>
      <c r="F43" s="195">
        <v>36810.449999999997</v>
      </c>
    </row>
    <row r="45" spans="1:6" x14ac:dyDescent="0.2">
      <c r="A45" s="193"/>
      <c r="B45" s="194" t="s">
        <v>483</v>
      </c>
      <c r="C45" s="195"/>
      <c r="D45" s="195"/>
      <c r="E45" s="195"/>
      <c r="F45" s="195"/>
    </row>
    <row r="46" spans="1:6" x14ac:dyDescent="0.2">
      <c r="A46" s="185" t="s">
        <v>484</v>
      </c>
      <c r="B46" s="185" t="s">
        <v>485</v>
      </c>
      <c r="C46" s="177">
        <v>-500.68</v>
      </c>
      <c r="E46" s="177">
        <v>82.26</v>
      </c>
      <c r="F46" s="177">
        <v>-582.94000000000005</v>
      </c>
    </row>
    <row r="47" spans="1:6" x14ac:dyDescent="0.2">
      <c r="A47" s="185" t="s">
        <v>486</v>
      </c>
      <c r="B47" s="185" t="s">
        <v>487</v>
      </c>
      <c r="C47" s="177">
        <v>-44118.91</v>
      </c>
      <c r="F47" s="177">
        <v>-44118.91</v>
      </c>
    </row>
    <row r="48" spans="1:6" x14ac:dyDescent="0.2">
      <c r="A48" s="185" t="s">
        <v>488</v>
      </c>
      <c r="B48" s="185" t="s">
        <v>489</v>
      </c>
      <c r="C48" s="177">
        <v>-5030.17</v>
      </c>
      <c r="F48" s="177">
        <v>-5030.17</v>
      </c>
    </row>
    <row r="49" spans="1:6" x14ac:dyDescent="0.2">
      <c r="A49" s="185" t="s">
        <v>490</v>
      </c>
      <c r="B49" s="185" t="s">
        <v>491</v>
      </c>
      <c r="C49" s="177">
        <v>-375082.06</v>
      </c>
      <c r="D49" s="177">
        <v>212280.01</v>
      </c>
      <c r="E49" s="177">
        <v>187889.8</v>
      </c>
      <c r="F49" s="177">
        <v>-350691.85</v>
      </c>
    </row>
    <row r="50" spans="1:6" x14ac:dyDescent="0.2">
      <c r="A50" s="185" t="s">
        <v>492</v>
      </c>
      <c r="B50" s="185" t="s">
        <v>493</v>
      </c>
      <c r="C50" s="177">
        <v>-1095619.3400000001</v>
      </c>
      <c r="D50" s="177">
        <v>222256.25</v>
      </c>
      <c r="E50" s="177">
        <v>205725.16</v>
      </c>
      <c r="F50" s="177">
        <v>-1079088.25</v>
      </c>
    </row>
    <row r="51" spans="1:6" x14ac:dyDescent="0.2">
      <c r="A51" s="185" t="s">
        <v>494</v>
      </c>
      <c r="B51" s="185" t="s">
        <v>495</v>
      </c>
      <c r="C51" s="177">
        <v>-85054.85</v>
      </c>
      <c r="D51" s="177">
        <v>28924.959999999999</v>
      </c>
      <c r="E51" s="177">
        <v>30268.51</v>
      </c>
      <c r="F51" s="177">
        <v>-86398.399999999994</v>
      </c>
    </row>
    <row r="52" spans="1:6" x14ac:dyDescent="0.2">
      <c r="C52" s="196" t="s">
        <v>466</v>
      </c>
      <c r="D52" s="196" t="s">
        <v>466</v>
      </c>
      <c r="E52" s="196" t="s">
        <v>466</v>
      </c>
      <c r="F52" s="196" t="s">
        <v>466</v>
      </c>
    </row>
    <row r="53" spans="1:6" x14ac:dyDescent="0.2">
      <c r="A53" s="193"/>
      <c r="B53" s="194" t="s">
        <v>496</v>
      </c>
      <c r="C53" s="195">
        <v>-1605406.01</v>
      </c>
      <c r="D53" s="195">
        <v>463461.22</v>
      </c>
      <c r="E53" s="195">
        <v>423965.73</v>
      </c>
      <c r="F53" s="195">
        <v>-1565910.52</v>
      </c>
    </row>
    <row r="55" spans="1:6" x14ac:dyDescent="0.2">
      <c r="A55" s="193"/>
      <c r="B55" s="194" t="s">
        <v>497</v>
      </c>
      <c r="C55" s="195"/>
      <c r="D55" s="195"/>
      <c r="E55" s="195"/>
      <c r="F55" s="195"/>
    </row>
    <row r="56" spans="1:6" x14ac:dyDescent="0.2">
      <c r="A56" s="185" t="s">
        <v>498</v>
      </c>
      <c r="B56" s="185" t="s">
        <v>499</v>
      </c>
      <c r="C56" s="177">
        <v>14437</v>
      </c>
      <c r="F56" s="177">
        <v>14437</v>
      </c>
    </row>
    <row r="57" spans="1:6" x14ac:dyDescent="0.2">
      <c r="C57" s="196" t="s">
        <v>466</v>
      </c>
      <c r="D57" s="196" t="s">
        <v>466</v>
      </c>
      <c r="E57" s="196" t="s">
        <v>466</v>
      </c>
      <c r="F57" s="196" t="s">
        <v>466</v>
      </c>
    </row>
    <row r="58" spans="1:6" x14ac:dyDescent="0.2">
      <c r="A58" s="193"/>
      <c r="B58" s="194" t="s">
        <v>500</v>
      </c>
      <c r="C58" s="195">
        <v>14437</v>
      </c>
      <c r="D58" s="195"/>
      <c r="E58" s="195"/>
      <c r="F58" s="195">
        <v>14437</v>
      </c>
    </row>
    <row r="60" spans="1:6" x14ac:dyDescent="0.2">
      <c r="A60" s="193"/>
      <c r="B60" s="194" t="s">
        <v>501</v>
      </c>
      <c r="C60" s="195"/>
      <c r="D60" s="195"/>
      <c r="E60" s="195"/>
      <c r="F60" s="195"/>
    </row>
    <row r="61" spans="1:6" x14ac:dyDescent="0.2">
      <c r="A61" s="185" t="s">
        <v>502</v>
      </c>
      <c r="B61" s="185" t="s">
        <v>503</v>
      </c>
      <c r="C61" s="177">
        <v>1181</v>
      </c>
      <c r="D61" s="177">
        <v>8</v>
      </c>
      <c r="E61" s="177">
        <v>425</v>
      </c>
      <c r="F61" s="177">
        <v>764</v>
      </c>
    </row>
    <row r="62" spans="1:6" x14ac:dyDescent="0.2">
      <c r="C62" s="196" t="s">
        <v>466</v>
      </c>
      <c r="D62" s="196" t="s">
        <v>466</v>
      </c>
      <c r="E62" s="196" t="s">
        <v>466</v>
      </c>
      <c r="F62" s="196" t="s">
        <v>466</v>
      </c>
    </row>
    <row r="63" spans="1:6" x14ac:dyDescent="0.2">
      <c r="A63" s="193"/>
      <c r="B63" s="194" t="s">
        <v>504</v>
      </c>
      <c r="C63" s="195">
        <v>1181</v>
      </c>
      <c r="D63" s="195">
        <v>8</v>
      </c>
      <c r="E63" s="195">
        <v>425</v>
      </c>
      <c r="F63" s="195">
        <v>764</v>
      </c>
    </row>
    <row r="65" spans="1:6" x14ac:dyDescent="0.2">
      <c r="A65" s="193"/>
      <c r="B65" s="194" t="s">
        <v>505</v>
      </c>
      <c r="C65" s="195"/>
      <c r="D65" s="195"/>
      <c r="E65" s="195"/>
      <c r="F65" s="195"/>
    </row>
    <row r="66" spans="1:6" x14ac:dyDescent="0.2">
      <c r="A66" s="185" t="s">
        <v>506</v>
      </c>
      <c r="B66" s="185" t="s">
        <v>507</v>
      </c>
      <c r="D66" s="177">
        <v>37827</v>
      </c>
      <c r="E66" s="177">
        <v>37827</v>
      </c>
    </row>
    <row r="67" spans="1:6" x14ac:dyDescent="0.2">
      <c r="C67" s="196" t="s">
        <v>466</v>
      </c>
      <c r="D67" s="196" t="s">
        <v>466</v>
      </c>
      <c r="E67" s="196" t="s">
        <v>466</v>
      </c>
      <c r="F67" s="196" t="s">
        <v>466</v>
      </c>
    </row>
    <row r="68" spans="1:6" x14ac:dyDescent="0.2">
      <c r="A68" s="193"/>
      <c r="B68" s="194" t="s">
        <v>508</v>
      </c>
      <c r="C68" s="195"/>
      <c r="D68" s="195">
        <v>37827</v>
      </c>
      <c r="E68" s="195">
        <v>37827</v>
      </c>
      <c r="F68" s="195"/>
    </row>
    <row r="70" spans="1:6" x14ac:dyDescent="0.2">
      <c r="A70" s="193"/>
      <c r="B70" s="194" t="s">
        <v>509</v>
      </c>
      <c r="C70" s="195"/>
      <c r="D70" s="195"/>
      <c r="E70" s="195"/>
      <c r="F70" s="195"/>
    </row>
    <row r="71" spans="1:6" x14ac:dyDescent="0.2">
      <c r="A71" s="185" t="s">
        <v>510</v>
      </c>
      <c r="B71" s="185" t="s">
        <v>511</v>
      </c>
      <c r="C71" s="177">
        <v>44631.76</v>
      </c>
      <c r="D71" s="177">
        <v>137522.48000000001</v>
      </c>
      <c r="E71" s="177">
        <v>68989.240000000005</v>
      </c>
      <c r="F71" s="177">
        <v>113165</v>
      </c>
    </row>
    <row r="72" spans="1:6" x14ac:dyDescent="0.2">
      <c r="C72" s="196" t="s">
        <v>466</v>
      </c>
      <c r="D72" s="196" t="s">
        <v>466</v>
      </c>
      <c r="E72" s="196" t="s">
        <v>466</v>
      </c>
      <c r="F72" s="196" t="s">
        <v>466</v>
      </c>
    </row>
    <row r="73" spans="1:6" x14ac:dyDescent="0.2">
      <c r="A73" s="193"/>
      <c r="B73" s="194" t="s">
        <v>512</v>
      </c>
      <c r="C73" s="195">
        <v>44631.76</v>
      </c>
      <c r="D73" s="195">
        <v>137522.48000000001</v>
      </c>
      <c r="E73" s="195">
        <v>68989.240000000005</v>
      </c>
      <c r="F73" s="195">
        <v>113165</v>
      </c>
    </row>
    <row r="75" spans="1:6" x14ac:dyDescent="0.2">
      <c r="A75" s="193"/>
      <c r="B75" s="194" t="s">
        <v>513</v>
      </c>
      <c r="C75" s="195"/>
      <c r="D75" s="195"/>
      <c r="E75" s="195"/>
      <c r="F75" s="195"/>
    </row>
    <row r="76" spans="1:6" x14ac:dyDescent="0.2">
      <c r="A76" s="185" t="s">
        <v>514</v>
      </c>
      <c r="B76" s="185" t="s">
        <v>513</v>
      </c>
      <c r="C76" s="177">
        <v>713930.04</v>
      </c>
      <c r="F76" s="177">
        <v>713930.04</v>
      </c>
    </row>
    <row r="77" spans="1:6" x14ac:dyDescent="0.2">
      <c r="C77" s="196" t="s">
        <v>466</v>
      </c>
      <c r="D77" s="196" t="s">
        <v>466</v>
      </c>
      <c r="E77" s="196" t="s">
        <v>466</v>
      </c>
      <c r="F77" s="196" t="s">
        <v>466</v>
      </c>
    </row>
    <row r="78" spans="1:6" x14ac:dyDescent="0.2">
      <c r="A78" s="193"/>
      <c r="B78" s="194" t="s">
        <v>515</v>
      </c>
      <c r="C78" s="195">
        <v>713930.04</v>
      </c>
      <c r="D78" s="195"/>
      <c r="E78" s="195"/>
      <c r="F78" s="195">
        <v>713930.04</v>
      </c>
    </row>
    <row r="80" spans="1:6" x14ac:dyDescent="0.2">
      <c r="A80" s="193"/>
      <c r="B80" s="194" t="s">
        <v>516</v>
      </c>
      <c r="C80" s="195"/>
      <c r="D80" s="195"/>
      <c r="E80" s="195"/>
      <c r="F80" s="195"/>
    </row>
    <row r="81" spans="1:6" x14ac:dyDescent="0.2">
      <c r="A81" s="185" t="s">
        <v>517</v>
      </c>
      <c r="B81" s="185" t="s">
        <v>518</v>
      </c>
      <c r="C81" s="177">
        <v>-9257.8799999999992</v>
      </c>
      <c r="D81" s="177">
        <v>18945.09</v>
      </c>
      <c r="E81" s="177">
        <v>18092.29</v>
      </c>
      <c r="F81" s="177">
        <v>-8405.08</v>
      </c>
    </row>
    <row r="82" spans="1:6" x14ac:dyDescent="0.2">
      <c r="C82" s="196" t="s">
        <v>466</v>
      </c>
      <c r="D82" s="196" t="s">
        <v>466</v>
      </c>
      <c r="E82" s="196" t="s">
        <v>466</v>
      </c>
      <c r="F82" s="196" t="s">
        <v>466</v>
      </c>
    </row>
    <row r="83" spans="1:6" x14ac:dyDescent="0.2">
      <c r="A83" s="193"/>
      <c r="B83" s="194" t="s">
        <v>519</v>
      </c>
      <c r="C83" s="195">
        <v>-9257.8799999999992</v>
      </c>
      <c r="D83" s="195">
        <v>18945.09</v>
      </c>
      <c r="E83" s="195">
        <v>18092.29</v>
      </c>
      <c r="F83" s="195">
        <v>-8405.08</v>
      </c>
    </row>
    <row r="85" spans="1:6" x14ac:dyDescent="0.2">
      <c r="A85" s="193"/>
      <c r="B85" s="194" t="s">
        <v>520</v>
      </c>
      <c r="C85" s="195"/>
      <c r="D85" s="195"/>
      <c r="E85" s="195"/>
      <c r="F85" s="195"/>
    </row>
    <row r="86" spans="1:6" x14ac:dyDescent="0.2">
      <c r="A86" s="185" t="s">
        <v>521</v>
      </c>
      <c r="B86" s="185" t="s">
        <v>522</v>
      </c>
      <c r="C86" s="177">
        <v>-14679</v>
      </c>
      <c r="D86" s="177">
        <v>267.22000000000003</v>
      </c>
      <c r="E86" s="177">
        <v>817</v>
      </c>
      <c r="F86" s="177">
        <v>-15228.78</v>
      </c>
    </row>
    <row r="87" spans="1:6" x14ac:dyDescent="0.2">
      <c r="C87" s="196" t="s">
        <v>466</v>
      </c>
      <c r="D87" s="196" t="s">
        <v>466</v>
      </c>
      <c r="E87" s="196" t="s">
        <v>466</v>
      </c>
      <c r="F87" s="196" t="s">
        <v>466</v>
      </c>
    </row>
    <row r="88" spans="1:6" x14ac:dyDescent="0.2">
      <c r="A88" s="193"/>
      <c r="B88" s="194" t="s">
        <v>523</v>
      </c>
      <c r="C88" s="195">
        <v>-14679</v>
      </c>
      <c r="D88" s="195">
        <v>267.22000000000003</v>
      </c>
      <c r="E88" s="195">
        <v>817</v>
      </c>
      <c r="F88" s="195">
        <v>-15228.78</v>
      </c>
    </row>
    <row r="90" spans="1:6" x14ac:dyDescent="0.2">
      <c r="A90" s="193"/>
      <c r="B90" s="194" t="s">
        <v>524</v>
      </c>
      <c r="C90" s="195"/>
      <c r="D90" s="195"/>
      <c r="E90" s="195"/>
      <c r="F90" s="195"/>
    </row>
    <row r="91" spans="1:6" x14ac:dyDescent="0.2">
      <c r="A91" s="185" t="s">
        <v>525</v>
      </c>
      <c r="B91" s="185" t="s">
        <v>526</v>
      </c>
      <c r="C91" s="177">
        <v>-265.33999999999997</v>
      </c>
      <c r="D91" s="177">
        <v>243.86</v>
      </c>
      <c r="E91" s="177">
        <v>46.5</v>
      </c>
      <c r="F91" s="177">
        <v>-67.98</v>
      </c>
    </row>
    <row r="92" spans="1:6" x14ac:dyDescent="0.2">
      <c r="C92" s="196" t="s">
        <v>466</v>
      </c>
      <c r="D92" s="196" t="s">
        <v>466</v>
      </c>
      <c r="E92" s="196" t="s">
        <v>466</v>
      </c>
      <c r="F92" s="196" t="s">
        <v>466</v>
      </c>
    </row>
    <row r="93" spans="1:6" x14ac:dyDescent="0.2">
      <c r="A93" s="193"/>
      <c r="B93" s="194" t="s">
        <v>527</v>
      </c>
      <c r="C93" s="195">
        <v>-265.33999999999997</v>
      </c>
      <c r="D93" s="195">
        <v>243.86</v>
      </c>
      <c r="E93" s="195">
        <v>46.5</v>
      </c>
      <c r="F93" s="195">
        <v>-67.98</v>
      </c>
    </row>
    <row r="95" spans="1:6" x14ac:dyDescent="0.2">
      <c r="A95" s="193"/>
      <c r="B95" s="194" t="s">
        <v>528</v>
      </c>
      <c r="C95" s="195"/>
      <c r="D95" s="195"/>
      <c r="E95" s="195"/>
      <c r="F95" s="195"/>
    </row>
    <row r="96" spans="1:6" x14ac:dyDescent="0.2">
      <c r="A96" s="185" t="s">
        <v>529</v>
      </c>
      <c r="B96" s="185" t="s">
        <v>530</v>
      </c>
      <c r="C96" s="177">
        <v>157882.20000000001</v>
      </c>
      <c r="D96" s="177">
        <v>22126</v>
      </c>
      <c r="E96" s="177">
        <v>72079</v>
      </c>
      <c r="F96" s="177">
        <v>107929.2</v>
      </c>
    </row>
    <row r="97" spans="1:9" x14ac:dyDescent="0.2">
      <c r="A97" s="185" t="s">
        <v>531</v>
      </c>
      <c r="B97" s="185" t="s">
        <v>532</v>
      </c>
      <c r="C97" s="177">
        <v>31489</v>
      </c>
      <c r="D97" s="177">
        <v>2841</v>
      </c>
      <c r="E97" s="177">
        <v>4179</v>
      </c>
      <c r="F97" s="177">
        <v>30151</v>
      </c>
    </row>
    <row r="98" spans="1:9" x14ac:dyDescent="0.2">
      <c r="C98" s="196" t="s">
        <v>466</v>
      </c>
      <c r="D98" s="196" t="s">
        <v>466</v>
      </c>
      <c r="E98" s="196" t="s">
        <v>466</v>
      </c>
      <c r="F98" s="196" t="s">
        <v>466</v>
      </c>
    </row>
    <row r="99" spans="1:9" x14ac:dyDescent="0.2">
      <c r="A99" s="193"/>
      <c r="B99" s="194" t="s">
        <v>533</v>
      </c>
      <c r="C99" s="195">
        <v>189371.2</v>
      </c>
      <c r="D99" s="195">
        <v>24967</v>
      </c>
      <c r="E99" s="195">
        <v>76258</v>
      </c>
      <c r="F99" s="195">
        <v>138080.20000000001</v>
      </c>
    </row>
    <row r="101" spans="1:9" x14ac:dyDescent="0.2">
      <c r="A101" s="193"/>
      <c r="B101" s="194" t="s">
        <v>534</v>
      </c>
      <c r="C101" s="195"/>
      <c r="D101" s="195"/>
      <c r="E101" s="195"/>
      <c r="F101" s="195"/>
    </row>
    <row r="102" spans="1:9" x14ac:dyDescent="0.2">
      <c r="A102" s="185" t="s">
        <v>31</v>
      </c>
      <c r="B102" s="185" t="s">
        <v>534</v>
      </c>
      <c r="D102" s="177">
        <v>13749</v>
      </c>
      <c r="E102" s="177">
        <v>4349</v>
      </c>
      <c r="F102" s="177">
        <v>9400</v>
      </c>
      <c r="H102" s="202">
        <f>-'Q1 Activity'!D26</f>
        <v>-9401</v>
      </c>
      <c r="I102" s="203">
        <f>SUM(F102:H102)</f>
        <v>-1</v>
      </c>
    </row>
    <row r="103" spans="1:9" x14ac:dyDescent="0.2">
      <c r="A103" s="185" t="s">
        <v>49</v>
      </c>
      <c r="B103" s="185" t="s">
        <v>535</v>
      </c>
      <c r="C103" s="177">
        <v>-60316</v>
      </c>
      <c r="F103" s="177">
        <v>-60316</v>
      </c>
      <c r="H103" s="176">
        <f>VLOOKUP(A103,'Q1 Activity'!$A$31:$B$42,2,0)</f>
        <v>-3016</v>
      </c>
      <c r="I103" s="203">
        <f t="shared" ref="I103:I114" si="0">SUM(F103:H103)</f>
        <v>-63332</v>
      </c>
    </row>
    <row r="104" spans="1:9" x14ac:dyDescent="0.2">
      <c r="A104" s="185" t="s">
        <v>51</v>
      </c>
      <c r="B104" s="185" t="s">
        <v>536</v>
      </c>
      <c r="C104" s="177">
        <v>464</v>
      </c>
      <c r="F104" s="177">
        <v>464</v>
      </c>
      <c r="H104" s="176">
        <f>VLOOKUP(A104,'Q1 Activity'!$A$31:$B$42,2,0)</f>
        <v>258</v>
      </c>
      <c r="I104" s="203">
        <f t="shared" si="0"/>
        <v>722</v>
      </c>
    </row>
    <row r="105" spans="1:9" x14ac:dyDescent="0.2">
      <c r="A105" s="185" t="s">
        <v>44</v>
      </c>
      <c r="B105" s="185" t="s">
        <v>537</v>
      </c>
      <c r="D105" s="177">
        <v>2996</v>
      </c>
      <c r="E105" s="177">
        <v>601</v>
      </c>
      <c r="F105" s="177">
        <v>2395</v>
      </c>
      <c r="H105" s="176">
        <f>VLOOKUP(A105,'Q1 Activity'!$A$31:$B$42,2,0)</f>
        <v>0</v>
      </c>
      <c r="I105" s="203">
        <f t="shared" si="0"/>
        <v>2395</v>
      </c>
    </row>
    <row r="106" spans="1:9" x14ac:dyDescent="0.2">
      <c r="A106" s="185" t="s">
        <v>242</v>
      </c>
      <c r="B106" s="185" t="s">
        <v>538</v>
      </c>
      <c r="C106" s="177">
        <v>2082</v>
      </c>
      <c r="F106" s="177">
        <v>2082</v>
      </c>
      <c r="H106" s="176">
        <f>VLOOKUP(A106,'Q1 Activity'!$A$31:$B$42,2,0)</f>
        <v>492</v>
      </c>
      <c r="I106" s="203">
        <f t="shared" si="0"/>
        <v>2574</v>
      </c>
    </row>
    <row r="107" spans="1:9" x14ac:dyDescent="0.2">
      <c r="A107" s="185" t="s">
        <v>41</v>
      </c>
      <c r="B107" s="185" t="s">
        <v>539</v>
      </c>
      <c r="C107" s="177">
        <v>-76277</v>
      </c>
      <c r="F107" s="177">
        <v>-76277</v>
      </c>
      <c r="H107" s="176">
        <f>VLOOKUP(A107,'Q1 Activity'!$A$31:$B$42,2,0)</f>
        <v>-1332</v>
      </c>
      <c r="I107" s="203">
        <f t="shared" si="0"/>
        <v>-77609</v>
      </c>
    </row>
    <row r="108" spans="1:9" x14ac:dyDescent="0.2">
      <c r="A108" s="185" t="s">
        <v>87</v>
      </c>
      <c r="B108" s="185" t="s">
        <v>540</v>
      </c>
      <c r="C108" s="177">
        <v>-300</v>
      </c>
      <c r="F108" s="177">
        <v>-300</v>
      </c>
      <c r="H108" s="176">
        <f>VLOOKUP(A108,'Q1 Activity'!$A$31:$B$42,2,0)</f>
        <v>-1</v>
      </c>
      <c r="I108" s="203">
        <f t="shared" si="0"/>
        <v>-301</v>
      </c>
    </row>
    <row r="109" spans="1:9" x14ac:dyDescent="0.2">
      <c r="A109" s="185" t="s">
        <v>50</v>
      </c>
      <c r="B109" s="185" t="s">
        <v>541</v>
      </c>
      <c r="C109" s="177">
        <v>2993</v>
      </c>
      <c r="F109" s="177">
        <v>2993</v>
      </c>
      <c r="H109" s="176">
        <f>VLOOKUP(A109,'Q1 Activity'!$A$31:$B$42,2,0)</f>
        <v>12997</v>
      </c>
      <c r="I109" s="203">
        <f t="shared" si="0"/>
        <v>15990</v>
      </c>
    </row>
    <row r="110" spans="1:9" x14ac:dyDescent="0.2">
      <c r="A110" s="185" t="s">
        <v>127</v>
      </c>
      <c r="B110" s="185" t="s">
        <v>542</v>
      </c>
      <c r="C110" s="177">
        <v>-91</v>
      </c>
      <c r="F110" s="177">
        <v>-91</v>
      </c>
      <c r="H110" s="176">
        <f>VLOOKUP(A110,'Q1 Activity'!$A$31:$B$42,2,0)</f>
        <v>2</v>
      </c>
      <c r="I110" s="203">
        <f t="shared" si="0"/>
        <v>-89</v>
      </c>
    </row>
    <row r="111" spans="1:9" x14ac:dyDescent="0.2">
      <c r="A111" s="185" t="s">
        <v>135</v>
      </c>
      <c r="B111" s="185" t="s">
        <v>543</v>
      </c>
      <c r="D111" s="177">
        <v>1369</v>
      </c>
      <c r="F111" s="177">
        <v>1369</v>
      </c>
      <c r="I111" s="203">
        <f t="shared" si="0"/>
        <v>1369</v>
      </c>
    </row>
    <row r="112" spans="1:9" x14ac:dyDescent="0.2">
      <c r="A112" s="185" t="s">
        <v>122</v>
      </c>
      <c r="B112" s="185" t="s">
        <v>544</v>
      </c>
      <c r="C112" s="177">
        <v>-8455</v>
      </c>
      <c r="F112" s="177">
        <v>-8455</v>
      </c>
      <c r="H112" s="176">
        <f>VLOOKUP(A112,'Q1 Activity'!$A$31:$B$42,2,0)</f>
        <v>0</v>
      </c>
      <c r="I112" s="203">
        <f t="shared" si="0"/>
        <v>-8455</v>
      </c>
    </row>
    <row r="113" spans="1:9" x14ac:dyDescent="0.2">
      <c r="A113" s="185" t="s">
        <v>143</v>
      </c>
      <c r="B113" s="185" t="s">
        <v>545</v>
      </c>
      <c r="D113" s="177">
        <v>3063</v>
      </c>
      <c r="F113" s="177">
        <v>3063</v>
      </c>
      <c r="I113" s="203">
        <f t="shared" si="0"/>
        <v>3063</v>
      </c>
    </row>
    <row r="114" spans="1:9" x14ac:dyDescent="0.2">
      <c r="A114" s="185" t="s">
        <v>132</v>
      </c>
      <c r="B114" s="185" t="s">
        <v>546</v>
      </c>
      <c r="C114" s="177">
        <v>24791</v>
      </c>
      <c r="D114" s="177">
        <v>160</v>
      </c>
      <c r="E114" s="177">
        <v>1370</v>
      </c>
      <c r="F114" s="177">
        <v>23581</v>
      </c>
      <c r="H114" s="176">
        <f>VLOOKUP(A114,'Q1 Activity'!$A$31:$B$42,2,0)</f>
        <v>0</v>
      </c>
      <c r="I114" s="203">
        <f t="shared" si="0"/>
        <v>23581</v>
      </c>
    </row>
    <row r="115" spans="1:9" x14ac:dyDescent="0.2">
      <c r="C115" s="196" t="s">
        <v>466</v>
      </c>
      <c r="D115" s="196" t="s">
        <v>466</v>
      </c>
      <c r="E115" s="196" t="s">
        <v>466</v>
      </c>
      <c r="F115" s="196" t="s">
        <v>466</v>
      </c>
      <c r="H115" s="196" t="s">
        <v>466</v>
      </c>
      <c r="I115" s="196" t="s">
        <v>466</v>
      </c>
    </row>
    <row r="116" spans="1:9" x14ac:dyDescent="0.2">
      <c r="A116" s="193"/>
      <c r="B116" s="194" t="s">
        <v>547</v>
      </c>
      <c r="C116" s="195">
        <v>-115109</v>
      </c>
      <c r="D116" s="195">
        <v>21337</v>
      </c>
      <c r="E116" s="195">
        <v>6320</v>
      </c>
      <c r="F116" s="195">
        <v>-100092</v>
      </c>
      <c r="H116" s="195">
        <f>SUM(H102:H114)</f>
        <v>-1</v>
      </c>
      <c r="I116" s="195">
        <f>SUM(I102:I114)</f>
        <v>-100093</v>
      </c>
    </row>
    <row r="118" spans="1:9" x14ac:dyDescent="0.2">
      <c r="A118" s="193"/>
      <c r="B118" s="194" t="s">
        <v>548</v>
      </c>
      <c r="C118" s="195"/>
      <c r="D118" s="195"/>
      <c r="E118" s="195"/>
      <c r="F118" s="195"/>
    </row>
    <row r="119" spans="1:9" x14ac:dyDescent="0.2">
      <c r="A119" s="185" t="s">
        <v>549</v>
      </c>
      <c r="B119" s="185" t="s">
        <v>550</v>
      </c>
      <c r="C119" s="177">
        <v>-8215.49</v>
      </c>
      <c r="D119" s="177">
        <v>26982.14</v>
      </c>
      <c r="E119" s="177">
        <v>28924.959999999999</v>
      </c>
      <c r="F119" s="177">
        <v>-10158.31</v>
      </c>
    </row>
    <row r="120" spans="1:9" x14ac:dyDescent="0.2">
      <c r="A120" s="185" t="s">
        <v>551</v>
      </c>
      <c r="B120" s="185" t="s">
        <v>552</v>
      </c>
      <c r="C120" s="177">
        <v>-13525</v>
      </c>
      <c r="D120" s="177">
        <v>4579</v>
      </c>
      <c r="E120" s="177">
        <v>1295</v>
      </c>
      <c r="F120" s="177">
        <v>-10241</v>
      </c>
    </row>
    <row r="121" spans="1:9" x14ac:dyDescent="0.2">
      <c r="C121" s="196" t="s">
        <v>466</v>
      </c>
      <c r="D121" s="196" t="s">
        <v>466</v>
      </c>
      <c r="E121" s="196" t="s">
        <v>466</v>
      </c>
      <c r="F121" s="196" t="s">
        <v>466</v>
      </c>
    </row>
    <row r="122" spans="1:9" x14ac:dyDescent="0.2">
      <c r="A122" s="193"/>
      <c r="B122" s="194" t="s">
        <v>553</v>
      </c>
      <c r="C122" s="195">
        <v>-21740.49</v>
      </c>
      <c r="D122" s="195">
        <v>31561.14</v>
      </c>
      <c r="E122" s="195">
        <v>30219.96</v>
      </c>
      <c r="F122" s="195">
        <v>-20399.310000000001</v>
      </c>
    </row>
    <row r="124" spans="1:9" x14ac:dyDescent="0.2">
      <c r="A124" s="193"/>
      <c r="B124" s="194" t="s">
        <v>554</v>
      </c>
      <c r="C124" s="195"/>
      <c r="D124" s="195"/>
      <c r="E124" s="195"/>
      <c r="F124" s="195"/>
    </row>
    <row r="125" spans="1:9" x14ac:dyDescent="0.2">
      <c r="A125" s="185" t="s">
        <v>555</v>
      </c>
      <c r="B125" s="185" t="s">
        <v>556</v>
      </c>
      <c r="E125" s="177">
        <v>3255</v>
      </c>
      <c r="F125" s="177">
        <v>-3255</v>
      </c>
    </row>
    <row r="126" spans="1:9" x14ac:dyDescent="0.2">
      <c r="C126" s="196" t="s">
        <v>466</v>
      </c>
      <c r="D126" s="196" t="s">
        <v>466</v>
      </c>
      <c r="E126" s="196" t="s">
        <v>466</v>
      </c>
      <c r="F126" s="196" t="s">
        <v>466</v>
      </c>
    </row>
    <row r="127" spans="1:9" x14ac:dyDescent="0.2">
      <c r="A127" s="193"/>
      <c r="B127" s="194" t="s">
        <v>557</v>
      </c>
      <c r="C127" s="195"/>
      <c r="D127" s="195"/>
      <c r="E127" s="195">
        <v>3255</v>
      </c>
      <c r="F127" s="195">
        <v>-3255</v>
      </c>
    </row>
    <row r="129" spans="1:6" x14ac:dyDescent="0.2">
      <c r="A129" s="193"/>
      <c r="B129" s="194" t="s">
        <v>558</v>
      </c>
      <c r="C129" s="195"/>
      <c r="D129" s="195"/>
      <c r="E129" s="195"/>
      <c r="F129" s="195"/>
    </row>
    <row r="130" spans="1:6" x14ac:dyDescent="0.2">
      <c r="A130" s="185" t="s">
        <v>559</v>
      </c>
      <c r="B130" s="185" t="s">
        <v>560</v>
      </c>
      <c r="E130" s="177">
        <v>2602.4699999999998</v>
      </c>
      <c r="F130" s="177">
        <v>-2602.4699999999998</v>
      </c>
    </row>
    <row r="131" spans="1:6" x14ac:dyDescent="0.2">
      <c r="A131" s="185" t="s">
        <v>561</v>
      </c>
      <c r="B131" s="185" t="s">
        <v>562</v>
      </c>
      <c r="C131" s="177">
        <v>-1946.7</v>
      </c>
      <c r="D131" s="177">
        <v>5194.79</v>
      </c>
      <c r="E131" s="177">
        <v>4834.29</v>
      </c>
      <c r="F131" s="177">
        <v>-1586.2</v>
      </c>
    </row>
    <row r="132" spans="1:6" x14ac:dyDescent="0.2">
      <c r="A132" s="185" t="s">
        <v>563</v>
      </c>
      <c r="B132" s="185" t="s">
        <v>564</v>
      </c>
      <c r="C132" s="177">
        <v>-685.27</v>
      </c>
      <c r="D132" s="177">
        <v>685.27</v>
      </c>
      <c r="E132" s="177">
        <v>500.12</v>
      </c>
      <c r="F132" s="177">
        <v>-500.12</v>
      </c>
    </row>
    <row r="133" spans="1:6" x14ac:dyDescent="0.2">
      <c r="A133" s="185" t="s">
        <v>565</v>
      </c>
      <c r="B133" s="185" t="s">
        <v>566</v>
      </c>
      <c r="C133" s="177">
        <v>-501.68</v>
      </c>
      <c r="D133" s="177">
        <v>1882.87</v>
      </c>
      <c r="E133" s="177">
        <v>1810.26</v>
      </c>
      <c r="F133" s="177">
        <v>-429.07</v>
      </c>
    </row>
    <row r="134" spans="1:6" x14ac:dyDescent="0.2">
      <c r="A134" s="185" t="s">
        <v>567</v>
      </c>
      <c r="B134" s="185" t="s">
        <v>568</v>
      </c>
      <c r="C134" s="177">
        <v>-1895.28</v>
      </c>
      <c r="D134" s="177">
        <v>5567.97</v>
      </c>
      <c r="E134" s="177">
        <v>5411.8</v>
      </c>
      <c r="F134" s="177">
        <v>-1739.11</v>
      </c>
    </row>
    <row r="135" spans="1:6" x14ac:dyDescent="0.2">
      <c r="A135" s="185" t="s">
        <v>569</v>
      </c>
      <c r="B135" s="185" t="s">
        <v>570</v>
      </c>
      <c r="C135" s="177">
        <v>-16330.44</v>
      </c>
      <c r="D135" s="177">
        <v>6</v>
      </c>
      <c r="E135" s="177">
        <v>1404.46</v>
      </c>
      <c r="F135" s="177">
        <v>-17728.900000000001</v>
      </c>
    </row>
    <row r="136" spans="1:6" x14ac:dyDescent="0.2">
      <c r="C136" s="196" t="s">
        <v>466</v>
      </c>
      <c r="D136" s="196" t="s">
        <v>466</v>
      </c>
      <c r="E136" s="196" t="s">
        <v>466</v>
      </c>
      <c r="F136" s="196" t="s">
        <v>466</v>
      </c>
    </row>
    <row r="137" spans="1:6" x14ac:dyDescent="0.2">
      <c r="A137" s="193"/>
      <c r="B137" s="194" t="s">
        <v>571</v>
      </c>
      <c r="C137" s="195">
        <v>-21359.37</v>
      </c>
      <c r="D137" s="195">
        <v>13336.9</v>
      </c>
      <c r="E137" s="195">
        <v>16563.400000000001</v>
      </c>
      <c r="F137" s="195">
        <v>-24585.87</v>
      </c>
    </row>
    <row r="139" spans="1:6" x14ac:dyDescent="0.2">
      <c r="A139" s="193"/>
      <c r="B139" s="194" t="s">
        <v>572</v>
      </c>
      <c r="C139" s="195"/>
      <c r="D139" s="195"/>
      <c r="E139" s="195"/>
      <c r="F139" s="195"/>
    </row>
    <row r="140" spans="1:6" x14ac:dyDescent="0.2">
      <c r="A140" s="185" t="s">
        <v>227</v>
      </c>
      <c r="B140" s="185" t="s">
        <v>573</v>
      </c>
      <c r="C140" s="177">
        <v>-97813</v>
      </c>
      <c r="D140" s="177">
        <v>5403</v>
      </c>
      <c r="E140" s="177">
        <v>630</v>
      </c>
      <c r="F140" s="177">
        <v>-93040</v>
      </c>
    </row>
    <row r="141" spans="1:6" x14ac:dyDescent="0.2">
      <c r="C141" s="196" t="s">
        <v>466</v>
      </c>
      <c r="D141" s="196" t="s">
        <v>466</v>
      </c>
      <c r="E141" s="196" t="s">
        <v>466</v>
      </c>
      <c r="F141" s="196" t="s">
        <v>466</v>
      </c>
    </row>
    <row r="142" spans="1:6" x14ac:dyDescent="0.2">
      <c r="A142" s="193"/>
      <c r="B142" s="194" t="s">
        <v>574</v>
      </c>
      <c r="C142" s="195">
        <v>-97813</v>
      </c>
      <c r="D142" s="195">
        <v>5403</v>
      </c>
      <c r="E142" s="195">
        <v>630</v>
      </c>
      <c r="F142" s="195">
        <v>-93040</v>
      </c>
    </row>
    <row r="144" spans="1:6" x14ac:dyDescent="0.2">
      <c r="A144" s="193"/>
      <c r="B144" s="194" t="s">
        <v>575</v>
      </c>
      <c r="C144" s="195"/>
      <c r="D144" s="195"/>
      <c r="E144" s="195"/>
      <c r="F144" s="195"/>
    </row>
    <row r="145" spans="1:6" x14ac:dyDescent="0.2">
      <c r="A145" s="185" t="s">
        <v>576</v>
      </c>
      <c r="B145" s="185" t="s">
        <v>577</v>
      </c>
      <c r="E145" s="177">
        <v>12087</v>
      </c>
      <c r="F145" s="177">
        <v>-12087</v>
      </c>
    </row>
    <row r="146" spans="1:6" x14ac:dyDescent="0.2">
      <c r="C146" s="196" t="s">
        <v>466</v>
      </c>
      <c r="D146" s="196" t="s">
        <v>466</v>
      </c>
      <c r="E146" s="196" t="s">
        <v>466</v>
      </c>
      <c r="F146" s="196" t="s">
        <v>466</v>
      </c>
    </row>
    <row r="147" spans="1:6" x14ac:dyDescent="0.2">
      <c r="A147" s="193"/>
      <c r="B147" s="194" t="s">
        <v>578</v>
      </c>
      <c r="C147" s="195"/>
      <c r="D147" s="195"/>
      <c r="E147" s="195">
        <v>12087</v>
      </c>
      <c r="F147" s="195">
        <v>-12087</v>
      </c>
    </row>
    <row r="149" spans="1:6" x14ac:dyDescent="0.2">
      <c r="A149" s="193"/>
      <c r="B149" s="194" t="s">
        <v>579</v>
      </c>
      <c r="C149" s="195"/>
      <c r="D149" s="195"/>
      <c r="E149" s="195"/>
      <c r="F149" s="195"/>
    </row>
    <row r="150" spans="1:6" x14ac:dyDescent="0.2">
      <c r="A150" s="185" t="s">
        <v>580</v>
      </c>
      <c r="B150" s="185" t="s">
        <v>581</v>
      </c>
      <c r="D150" s="177">
        <v>2372</v>
      </c>
      <c r="E150" s="177">
        <v>8566</v>
      </c>
      <c r="F150" s="177">
        <v>-6194</v>
      </c>
    </row>
    <row r="151" spans="1:6" x14ac:dyDescent="0.2">
      <c r="A151" s="185" t="s">
        <v>582</v>
      </c>
      <c r="B151" s="185" t="s">
        <v>583</v>
      </c>
      <c r="C151" s="177">
        <v>187539.58</v>
      </c>
      <c r="D151" s="177">
        <v>193386.89</v>
      </c>
      <c r="E151" s="177">
        <v>181239.09</v>
      </c>
      <c r="F151" s="177">
        <v>199687.38</v>
      </c>
    </row>
    <row r="152" spans="1:6" x14ac:dyDescent="0.2">
      <c r="A152" s="185" t="s">
        <v>584</v>
      </c>
      <c r="B152" s="185" t="s">
        <v>585</v>
      </c>
      <c r="E152" s="177">
        <v>5403</v>
      </c>
      <c r="F152" s="177">
        <v>-5403</v>
      </c>
    </row>
    <row r="153" spans="1:6" x14ac:dyDescent="0.2">
      <c r="C153" s="196" t="s">
        <v>466</v>
      </c>
      <c r="D153" s="196" t="s">
        <v>466</v>
      </c>
      <c r="E153" s="196" t="s">
        <v>466</v>
      </c>
      <c r="F153" s="196" t="s">
        <v>466</v>
      </c>
    </row>
    <row r="154" spans="1:6" x14ac:dyDescent="0.2">
      <c r="A154" s="193"/>
      <c r="B154" s="194" t="s">
        <v>586</v>
      </c>
      <c r="C154" s="195">
        <v>187539.58</v>
      </c>
      <c r="D154" s="195">
        <v>195758.89</v>
      </c>
      <c r="E154" s="195">
        <v>195208.09</v>
      </c>
      <c r="F154" s="195">
        <v>188090.38</v>
      </c>
    </row>
    <row r="156" spans="1:6" x14ac:dyDescent="0.2">
      <c r="A156" s="199"/>
      <c r="B156" s="197" t="s">
        <v>439</v>
      </c>
      <c r="C156" s="198">
        <v>187539.58</v>
      </c>
      <c r="D156" s="198">
        <v>195758.89</v>
      </c>
      <c r="E156" s="198">
        <v>195208.09</v>
      </c>
      <c r="F156" s="198">
        <v>188090.38</v>
      </c>
    </row>
    <row r="157" spans="1:6" ht="13.5" thickBot="1" x14ac:dyDescent="0.25">
      <c r="A157" s="200"/>
      <c r="B157" s="200"/>
      <c r="C157" s="201"/>
      <c r="D157" s="201"/>
      <c r="E157" s="201"/>
      <c r="F157" s="201"/>
    </row>
    <row r="158" spans="1:6" ht="13.5" thickTop="1" x14ac:dyDescent="0.2">
      <c r="A158" s="193"/>
      <c r="B158" s="194" t="s">
        <v>587</v>
      </c>
      <c r="C158" s="195"/>
      <c r="D158" s="195"/>
      <c r="E158" s="195"/>
      <c r="F158" s="195"/>
    </row>
    <row r="159" spans="1:6" x14ac:dyDescent="0.2">
      <c r="A159" s="182"/>
      <c r="B159" s="183" t="s">
        <v>588</v>
      </c>
      <c r="C159" s="184"/>
      <c r="D159" s="184"/>
      <c r="E159" s="184"/>
      <c r="F159" s="184"/>
    </row>
    <row r="160" spans="1:6" x14ac:dyDescent="0.2">
      <c r="A160" s="185" t="s">
        <v>589</v>
      </c>
      <c r="B160" s="185" t="s">
        <v>590</v>
      </c>
      <c r="D160" s="177">
        <v>40119</v>
      </c>
      <c r="E160" s="177">
        <v>41456.93</v>
      </c>
      <c r="F160" s="177">
        <v>-1337.93</v>
      </c>
    </row>
    <row r="161" spans="1:6" x14ac:dyDescent="0.2">
      <c r="A161" s="185" t="s">
        <v>591</v>
      </c>
      <c r="B161" s="185" t="s">
        <v>592</v>
      </c>
      <c r="E161" s="177">
        <v>101.66</v>
      </c>
      <c r="F161" s="177">
        <v>-101.66</v>
      </c>
    </row>
    <row r="162" spans="1:6" x14ac:dyDescent="0.2">
      <c r="A162" s="185" t="s">
        <v>593</v>
      </c>
      <c r="B162" s="185" t="s">
        <v>594</v>
      </c>
      <c r="D162" s="177">
        <v>1230</v>
      </c>
      <c r="E162" s="177">
        <v>51136.3</v>
      </c>
      <c r="F162" s="177">
        <v>-49906.3</v>
      </c>
    </row>
    <row r="163" spans="1:6" x14ac:dyDescent="0.2">
      <c r="A163" s="185" t="s">
        <v>595</v>
      </c>
      <c r="B163" s="185" t="s">
        <v>562</v>
      </c>
      <c r="E163" s="177">
        <v>4826.9799999999996</v>
      </c>
      <c r="F163" s="177">
        <v>-4826.9799999999996</v>
      </c>
    </row>
    <row r="164" spans="1:6" x14ac:dyDescent="0.2">
      <c r="A164" s="185" t="s">
        <v>596</v>
      </c>
      <c r="B164" s="185" t="s">
        <v>597</v>
      </c>
      <c r="E164" s="177">
        <v>1810.26</v>
      </c>
      <c r="F164" s="177">
        <v>-1810.26</v>
      </c>
    </row>
    <row r="165" spans="1:6" x14ac:dyDescent="0.2">
      <c r="C165" s="196" t="s">
        <v>466</v>
      </c>
      <c r="D165" s="196" t="s">
        <v>466</v>
      </c>
      <c r="E165" s="196" t="s">
        <v>466</v>
      </c>
      <c r="F165" s="196" t="s">
        <v>466</v>
      </c>
    </row>
    <row r="166" spans="1:6" x14ac:dyDescent="0.2">
      <c r="A166" s="182"/>
      <c r="B166" s="183" t="s">
        <v>598</v>
      </c>
      <c r="C166" s="184"/>
      <c r="D166" s="184">
        <v>41349</v>
      </c>
      <c r="E166" s="184">
        <v>99332.13</v>
      </c>
      <c r="F166" s="184">
        <v>-57983.13</v>
      </c>
    </row>
    <row r="168" spans="1:6" x14ac:dyDescent="0.2">
      <c r="A168" s="182"/>
      <c r="B168" s="183" t="s">
        <v>599</v>
      </c>
      <c r="C168" s="184"/>
      <c r="D168" s="184"/>
      <c r="E168" s="184"/>
      <c r="F168" s="184"/>
    </row>
    <row r="169" spans="1:6" x14ac:dyDescent="0.2">
      <c r="C169" s="196" t="s">
        <v>466</v>
      </c>
      <c r="D169" s="196" t="s">
        <v>466</v>
      </c>
      <c r="E169" s="196" t="s">
        <v>466</v>
      </c>
      <c r="F169" s="196" t="s">
        <v>466</v>
      </c>
    </row>
    <row r="170" spans="1:6" x14ac:dyDescent="0.2">
      <c r="A170" s="182"/>
      <c r="B170" s="183" t="s">
        <v>600</v>
      </c>
      <c r="C170" s="184"/>
      <c r="D170" s="184">
        <v>41349</v>
      </c>
      <c r="E170" s="184">
        <v>99332.13</v>
      </c>
      <c r="F170" s="184">
        <v>-57983.13</v>
      </c>
    </row>
    <row r="173" spans="1:6" x14ac:dyDescent="0.2">
      <c r="A173" s="182"/>
      <c r="B173" s="183" t="s">
        <v>601</v>
      </c>
      <c r="C173" s="184"/>
      <c r="D173" s="184"/>
      <c r="E173" s="184"/>
      <c r="F173" s="184"/>
    </row>
    <row r="174" spans="1:6" x14ac:dyDescent="0.2">
      <c r="A174" s="185" t="s">
        <v>602</v>
      </c>
      <c r="B174" s="185" t="s">
        <v>603</v>
      </c>
      <c r="D174" s="177">
        <v>24192.58</v>
      </c>
      <c r="E174" s="177">
        <v>24137.96</v>
      </c>
      <c r="F174" s="177">
        <v>54.62</v>
      </c>
    </row>
    <row r="175" spans="1:6" x14ac:dyDescent="0.2">
      <c r="A175" s="185" t="s">
        <v>604</v>
      </c>
      <c r="B175" s="185" t="s">
        <v>605</v>
      </c>
      <c r="E175" s="177">
        <v>3201.23</v>
      </c>
      <c r="F175" s="177">
        <v>-3201.23</v>
      </c>
    </row>
    <row r="176" spans="1:6" x14ac:dyDescent="0.2">
      <c r="A176" s="185" t="s">
        <v>606</v>
      </c>
      <c r="B176" s="185" t="s">
        <v>607</v>
      </c>
      <c r="E176" s="177">
        <v>1915.06</v>
      </c>
      <c r="F176" s="177">
        <v>-1915.06</v>
      </c>
    </row>
    <row r="177" spans="1:6" x14ac:dyDescent="0.2">
      <c r="A177" s="185" t="s">
        <v>608</v>
      </c>
      <c r="B177" s="185" t="s">
        <v>609</v>
      </c>
      <c r="D177" s="177">
        <v>15</v>
      </c>
      <c r="E177" s="177">
        <v>22.62</v>
      </c>
      <c r="F177" s="177">
        <v>-7.62</v>
      </c>
    </row>
    <row r="178" spans="1:6" x14ac:dyDescent="0.2">
      <c r="A178" s="185" t="s">
        <v>610</v>
      </c>
      <c r="B178" s="185" t="s">
        <v>611</v>
      </c>
      <c r="E178" s="177">
        <v>500</v>
      </c>
      <c r="F178" s="177">
        <v>-500</v>
      </c>
    </row>
    <row r="179" spans="1:6" x14ac:dyDescent="0.2">
      <c r="A179" s="185" t="s">
        <v>612</v>
      </c>
      <c r="B179" s="185" t="s">
        <v>613</v>
      </c>
      <c r="E179" s="177">
        <v>69</v>
      </c>
      <c r="F179" s="177">
        <v>-69</v>
      </c>
    </row>
    <row r="180" spans="1:6" x14ac:dyDescent="0.2">
      <c r="A180" s="185" t="s">
        <v>614</v>
      </c>
      <c r="B180" s="185" t="s">
        <v>615</v>
      </c>
      <c r="E180" s="177">
        <v>30</v>
      </c>
      <c r="F180" s="177">
        <v>-30</v>
      </c>
    </row>
    <row r="181" spans="1:6" x14ac:dyDescent="0.2">
      <c r="A181" s="185" t="s">
        <v>616</v>
      </c>
      <c r="B181" s="185" t="s">
        <v>617</v>
      </c>
      <c r="E181" s="177">
        <v>382</v>
      </c>
      <c r="F181" s="177">
        <v>-382</v>
      </c>
    </row>
    <row r="182" spans="1:6" x14ac:dyDescent="0.2">
      <c r="A182" s="185" t="s">
        <v>618</v>
      </c>
      <c r="B182" s="185" t="s">
        <v>619</v>
      </c>
      <c r="E182" s="177">
        <v>1429</v>
      </c>
      <c r="F182" s="177">
        <v>-1429</v>
      </c>
    </row>
    <row r="183" spans="1:6" x14ac:dyDescent="0.2">
      <c r="C183" s="196" t="s">
        <v>466</v>
      </c>
      <c r="D183" s="196" t="s">
        <v>466</v>
      </c>
      <c r="E183" s="196" t="s">
        <v>466</v>
      </c>
      <c r="F183" s="196" t="s">
        <v>466</v>
      </c>
    </row>
    <row r="184" spans="1:6" x14ac:dyDescent="0.2">
      <c r="A184" s="182"/>
      <c r="B184" s="183" t="s">
        <v>620</v>
      </c>
      <c r="C184" s="184"/>
      <c r="D184" s="184">
        <v>24207.58</v>
      </c>
      <c r="E184" s="184">
        <v>31686.87</v>
      </c>
      <c r="F184" s="184">
        <v>-7479.29</v>
      </c>
    </row>
    <row r="186" spans="1:6" x14ac:dyDescent="0.2">
      <c r="A186" s="193"/>
      <c r="B186" s="194" t="s">
        <v>621</v>
      </c>
      <c r="C186" s="195"/>
      <c r="D186" s="195">
        <v>65556.58</v>
      </c>
      <c r="E186" s="195">
        <v>131019</v>
      </c>
      <c r="F186" s="195">
        <v>-65462.42</v>
      </c>
    </row>
    <row r="188" spans="1:6" x14ac:dyDescent="0.2">
      <c r="A188" s="193"/>
      <c r="B188" s="194" t="s">
        <v>622</v>
      </c>
      <c r="C188" s="195"/>
      <c r="D188" s="195"/>
      <c r="E188" s="195"/>
      <c r="F188" s="195"/>
    </row>
    <row r="189" spans="1:6" x14ac:dyDescent="0.2">
      <c r="A189" s="182"/>
      <c r="B189" s="183" t="s">
        <v>623</v>
      </c>
      <c r="C189" s="184"/>
      <c r="D189" s="184"/>
      <c r="E189" s="184"/>
      <c r="F189" s="184"/>
    </row>
    <row r="190" spans="1:6" x14ac:dyDescent="0.2">
      <c r="A190" s="185" t="s">
        <v>624</v>
      </c>
      <c r="B190" s="185" t="s">
        <v>625</v>
      </c>
      <c r="D190" s="177">
        <v>101.16</v>
      </c>
      <c r="F190" s="177">
        <v>101.16</v>
      </c>
    </row>
    <row r="191" spans="1:6" x14ac:dyDescent="0.2">
      <c r="A191" s="185" t="s">
        <v>626</v>
      </c>
      <c r="B191" s="185" t="s">
        <v>627</v>
      </c>
      <c r="D191" s="177">
        <v>4826.9799999999996</v>
      </c>
      <c r="F191" s="177">
        <v>4826.9799999999996</v>
      </c>
    </row>
    <row r="192" spans="1:6" x14ac:dyDescent="0.2">
      <c r="A192" s="185" t="s">
        <v>628</v>
      </c>
      <c r="B192" s="185" t="s">
        <v>629</v>
      </c>
      <c r="D192" s="177">
        <v>1810.26</v>
      </c>
      <c r="F192" s="177">
        <v>1810.26</v>
      </c>
    </row>
    <row r="193" spans="1:6" x14ac:dyDescent="0.2">
      <c r="A193" s="185" t="s">
        <v>630</v>
      </c>
      <c r="B193" s="185" t="s">
        <v>631</v>
      </c>
      <c r="D193" s="177">
        <v>500.12</v>
      </c>
      <c r="E193" s="177">
        <v>73.64</v>
      </c>
      <c r="F193" s="177">
        <v>426.48</v>
      </c>
    </row>
    <row r="194" spans="1:6" x14ac:dyDescent="0.2">
      <c r="C194" s="196" t="s">
        <v>466</v>
      </c>
      <c r="D194" s="196" t="s">
        <v>466</v>
      </c>
      <c r="E194" s="196" t="s">
        <v>466</v>
      </c>
      <c r="F194" s="196" t="s">
        <v>466</v>
      </c>
    </row>
    <row r="195" spans="1:6" x14ac:dyDescent="0.2">
      <c r="A195" s="182"/>
      <c r="B195" s="183" t="s">
        <v>632</v>
      </c>
      <c r="C195" s="184"/>
      <c r="D195" s="184">
        <v>7238.52</v>
      </c>
      <c r="E195" s="184">
        <v>73.64</v>
      </c>
      <c r="F195" s="184">
        <v>7164.88</v>
      </c>
    </row>
    <row r="197" spans="1:6" x14ac:dyDescent="0.2">
      <c r="A197" s="182"/>
      <c r="B197" s="183" t="s">
        <v>633</v>
      </c>
      <c r="C197" s="184"/>
      <c r="D197" s="184"/>
      <c r="E197" s="184"/>
      <c r="F197" s="184"/>
    </row>
    <row r="198" spans="1:6" x14ac:dyDescent="0.2">
      <c r="A198" s="185" t="s">
        <v>634</v>
      </c>
      <c r="B198" s="185" t="s">
        <v>635</v>
      </c>
      <c r="D198" s="177">
        <v>3185.21</v>
      </c>
      <c r="F198" s="177">
        <v>3185.21</v>
      </c>
    </row>
    <row r="199" spans="1:6" x14ac:dyDescent="0.2">
      <c r="C199" s="196" t="s">
        <v>466</v>
      </c>
      <c r="D199" s="196" t="s">
        <v>466</v>
      </c>
      <c r="E199" s="196" t="s">
        <v>466</v>
      </c>
      <c r="F199" s="196" t="s">
        <v>466</v>
      </c>
    </row>
    <row r="200" spans="1:6" x14ac:dyDescent="0.2">
      <c r="A200" s="182"/>
      <c r="B200" s="183" t="s">
        <v>636</v>
      </c>
      <c r="C200" s="184"/>
      <c r="D200" s="184">
        <v>3185.21</v>
      </c>
      <c r="E200" s="184"/>
      <c r="F200" s="184">
        <v>3185.21</v>
      </c>
    </row>
    <row r="202" spans="1:6" x14ac:dyDescent="0.2">
      <c r="A202" s="193"/>
      <c r="B202" s="194" t="s">
        <v>637</v>
      </c>
      <c r="C202" s="195"/>
      <c r="D202" s="195">
        <v>10423.73</v>
      </c>
      <c r="E202" s="195">
        <v>73.64</v>
      </c>
      <c r="F202" s="195">
        <v>10350.09</v>
      </c>
    </row>
    <row r="203" spans="1:6" x14ac:dyDescent="0.2">
      <c r="A203" s="199"/>
      <c r="B203" s="197" t="s">
        <v>442</v>
      </c>
      <c r="C203" s="198"/>
      <c r="D203" s="198">
        <v>75980.31</v>
      </c>
      <c r="E203" s="198">
        <v>131092.64000000001</v>
      </c>
      <c r="F203" s="198">
        <v>-55112.33</v>
      </c>
    </row>
    <row r="205" spans="1:6" x14ac:dyDescent="0.2">
      <c r="A205" s="193"/>
      <c r="B205" s="194" t="s">
        <v>638</v>
      </c>
      <c r="C205" s="195"/>
      <c r="D205" s="195"/>
      <c r="E205" s="195"/>
      <c r="F205" s="195"/>
    </row>
    <row r="206" spans="1:6" x14ac:dyDescent="0.2">
      <c r="A206" s="185" t="s">
        <v>639</v>
      </c>
      <c r="B206" s="185" t="s">
        <v>640</v>
      </c>
      <c r="D206" s="177">
        <v>7511.05</v>
      </c>
      <c r="E206" s="177">
        <v>2106.1799999999998</v>
      </c>
      <c r="F206" s="177">
        <v>5404.87</v>
      </c>
    </row>
    <row r="207" spans="1:6" x14ac:dyDescent="0.2">
      <c r="A207" s="185" t="s">
        <v>641</v>
      </c>
      <c r="B207" s="185" t="s">
        <v>642</v>
      </c>
      <c r="D207" s="177">
        <v>16073.15</v>
      </c>
      <c r="E207" s="177">
        <v>5171.7700000000004</v>
      </c>
      <c r="F207" s="177">
        <v>10901.38</v>
      </c>
    </row>
    <row r="208" spans="1:6" x14ac:dyDescent="0.2">
      <c r="A208" s="185" t="s">
        <v>643</v>
      </c>
      <c r="B208" s="185" t="s">
        <v>644</v>
      </c>
      <c r="D208" s="177">
        <v>282.32</v>
      </c>
      <c r="E208" s="177">
        <v>92.32</v>
      </c>
      <c r="F208" s="177">
        <v>190</v>
      </c>
    </row>
    <row r="209" spans="1:6" x14ac:dyDescent="0.2">
      <c r="A209" s="185" t="s">
        <v>645</v>
      </c>
      <c r="B209" s="185" t="s">
        <v>646</v>
      </c>
      <c r="D209" s="177">
        <v>127.5</v>
      </c>
      <c r="F209" s="177">
        <v>127.5</v>
      </c>
    </row>
    <row r="210" spans="1:6" x14ac:dyDescent="0.2">
      <c r="A210" s="185" t="s">
        <v>647</v>
      </c>
      <c r="B210" s="185" t="s">
        <v>648</v>
      </c>
      <c r="D210" s="177">
        <v>4055.29</v>
      </c>
      <c r="E210" s="177">
        <v>3512.08</v>
      </c>
      <c r="F210" s="177">
        <v>543.21</v>
      </c>
    </row>
    <row r="211" spans="1:6" x14ac:dyDescent="0.2">
      <c r="A211" s="185" t="s">
        <v>649</v>
      </c>
      <c r="B211" s="185" t="s">
        <v>650</v>
      </c>
      <c r="D211" s="177">
        <v>232.83</v>
      </c>
      <c r="E211" s="177">
        <v>184.99</v>
      </c>
      <c r="F211" s="177">
        <v>47.84</v>
      </c>
    </row>
    <row r="212" spans="1:6" x14ac:dyDescent="0.2">
      <c r="A212" s="185" t="s">
        <v>651</v>
      </c>
      <c r="B212" s="185" t="s">
        <v>652</v>
      </c>
      <c r="D212" s="177">
        <v>444.18</v>
      </c>
      <c r="E212" s="177">
        <v>175.05</v>
      </c>
      <c r="F212" s="177">
        <v>269.13</v>
      </c>
    </row>
    <row r="213" spans="1:6" x14ac:dyDescent="0.2">
      <c r="A213" s="185" t="s">
        <v>653</v>
      </c>
      <c r="B213" s="185" t="s">
        <v>654</v>
      </c>
      <c r="D213" s="177">
        <v>849.76</v>
      </c>
      <c r="E213" s="177">
        <v>407.71</v>
      </c>
      <c r="F213" s="177">
        <v>442.05</v>
      </c>
    </row>
    <row r="214" spans="1:6" x14ac:dyDescent="0.2">
      <c r="A214" s="185" t="s">
        <v>655</v>
      </c>
      <c r="B214" s="185" t="s">
        <v>656</v>
      </c>
      <c r="D214" s="177">
        <v>89.02</v>
      </c>
      <c r="E214" s="177">
        <v>35.630000000000003</v>
      </c>
      <c r="F214" s="177">
        <v>53.39</v>
      </c>
    </row>
    <row r="215" spans="1:6" x14ac:dyDescent="0.2">
      <c r="C215" s="196" t="s">
        <v>466</v>
      </c>
      <c r="D215" s="196" t="s">
        <v>466</v>
      </c>
      <c r="E215" s="196" t="s">
        <v>466</v>
      </c>
      <c r="F215" s="196" t="s">
        <v>466</v>
      </c>
    </row>
    <row r="216" spans="1:6" x14ac:dyDescent="0.2">
      <c r="A216" s="193"/>
      <c r="B216" s="194" t="s">
        <v>657</v>
      </c>
      <c r="C216" s="195"/>
      <c r="D216" s="195">
        <v>29665.1</v>
      </c>
      <c r="E216" s="195">
        <v>11685.73</v>
      </c>
      <c r="F216" s="195">
        <v>17979.37</v>
      </c>
    </row>
    <row r="218" spans="1:6" x14ac:dyDescent="0.2">
      <c r="A218" s="193"/>
      <c r="B218" s="194" t="s">
        <v>658</v>
      </c>
      <c r="C218" s="195"/>
      <c r="D218" s="195"/>
      <c r="E218" s="195"/>
      <c r="F218" s="195"/>
    </row>
    <row r="219" spans="1:6" x14ac:dyDescent="0.2">
      <c r="A219" s="185" t="s">
        <v>659</v>
      </c>
      <c r="B219" s="185" t="s">
        <v>660</v>
      </c>
      <c r="D219" s="177">
        <v>861.65</v>
      </c>
      <c r="E219" s="177">
        <v>292.42</v>
      </c>
      <c r="F219" s="177">
        <v>569.23</v>
      </c>
    </row>
    <row r="220" spans="1:6" x14ac:dyDescent="0.2">
      <c r="A220" s="185" t="s">
        <v>661</v>
      </c>
      <c r="B220" s="185" t="s">
        <v>662</v>
      </c>
      <c r="D220" s="177">
        <v>1012.96</v>
      </c>
      <c r="E220" s="177">
        <v>291.22000000000003</v>
      </c>
      <c r="F220" s="177">
        <v>721.74</v>
      </c>
    </row>
    <row r="221" spans="1:6" x14ac:dyDescent="0.2">
      <c r="A221" s="185" t="s">
        <v>663</v>
      </c>
      <c r="B221" s="185" t="s">
        <v>664</v>
      </c>
      <c r="D221" s="177">
        <v>295.95999999999998</v>
      </c>
      <c r="E221" s="177">
        <v>76.42</v>
      </c>
      <c r="F221" s="177">
        <v>219.54</v>
      </c>
    </row>
    <row r="222" spans="1:6" x14ac:dyDescent="0.2">
      <c r="A222" s="185" t="s">
        <v>665</v>
      </c>
      <c r="B222" s="185" t="s">
        <v>666</v>
      </c>
      <c r="D222" s="177">
        <v>329.27</v>
      </c>
      <c r="E222" s="177">
        <v>99.69</v>
      </c>
      <c r="F222" s="177">
        <v>229.58</v>
      </c>
    </row>
    <row r="223" spans="1:6" x14ac:dyDescent="0.2">
      <c r="A223" s="185" t="s">
        <v>667</v>
      </c>
      <c r="B223" s="185" t="s">
        <v>668</v>
      </c>
      <c r="D223" s="177">
        <v>199.78</v>
      </c>
      <c r="E223" s="177">
        <v>61.71</v>
      </c>
      <c r="F223" s="177">
        <v>138.07</v>
      </c>
    </row>
    <row r="224" spans="1:6" x14ac:dyDescent="0.2">
      <c r="A224" s="185" t="s">
        <v>669</v>
      </c>
      <c r="B224" s="185" t="s">
        <v>670</v>
      </c>
      <c r="D224" s="177">
        <v>63.67</v>
      </c>
      <c r="E224" s="177">
        <v>17.559999999999999</v>
      </c>
      <c r="F224" s="177">
        <v>46.11</v>
      </c>
    </row>
    <row r="225" spans="1:6" x14ac:dyDescent="0.2">
      <c r="A225" s="185" t="s">
        <v>671</v>
      </c>
      <c r="B225" s="185" t="s">
        <v>672</v>
      </c>
      <c r="D225" s="177">
        <v>115.66</v>
      </c>
      <c r="E225" s="177">
        <v>37.93</v>
      </c>
      <c r="F225" s="177">
        <v>77.73</v>
      </c>
    </row>
    <row r="226" spans="1:6" x14ac:dyDescent="0.2">
      <c r="A226" s="185" t="s">
        <v>673</v>
      </c>
      <c r="B226" s="185" t="s">
        <v>674</v>
      </c>
      <c r="D226" s="177">
        <v>216.55</v>
      </c>
      <c r="E226" s="177">
        <v>77.02</v>
      </c>
      <c r="F226" s="177">
        <v>139.53</v>
      </c>
    </row>
    <row r="227" spans="1:6" x14ac:dyDescent="0.2">
      <c r="C227" s="196" t="s">
        <v>466</v>
      </c>
      <c r="D227" s="196" t="s">
        <v>466</v>
      </c>
      <c r="E227" s="196" t="s">
        <v>466</v>
      </c>
      <c r="F227" s="196" t="s">
        <v>466</v>
      </c>
    </row>
    <row r="228" spans="1:6" x14ac:dyDescent="0.2">
      <c r="A228" s="193"/>
      <c r="B228" s="194" t="s">
        <v>675</v>
      </c>
      <c r="C228" s="195"/>
      <c r="D228" s="195">
        <v>3095.5</v>
      </c>
      <c r="E228" s="195">
        <v>953.97</v>
      </c>
      <c r="F228" s="195">
        <v>2141.5300000000002</v>
      </c>
    </row>
    <row r="230" spans="1:6" x14ac:dyDescent="0.2">
      <c r="A230" s="193"/>
      <c r="B230" s="194" t="s">
        <v>676</v>
      </c>
      <c r="C230" s="195"/>
      <c r="D230" s="195"/>
      <c r="E230" s="195"/>
      <c r="F230" s="195"/>
    </row>
    <row r="231" spans="1:6" x14ac:dyDescent="0.2">
      <c r="A231" s="185" t="s">
        <v>677</v>
      </c>
      <c r="B231" s="185" t="s">
        <v>676</v>
      </c>
      <c r="D231" s="177">
        <v>82.66</v>
      </c>
      <c r="E231" s="177">
        <v>22.62</v>
      </c>
      <c r="F231" s="177">
        <v>60.04</v>
      </c>
    </row>
    <row r="232" spans="1:6" x14ac:dyDescent="0.2">
      <c r="A232" s="185" t="s">
        <v>678</v>
      </c>
      <c r="B232" s="185" t="s">
        <v>679</v>
      </c>
      <c r="D232" s="177">
        <v>148.38</v>
      </c>
      <c r="E232" s="177">
        <v>36.270000000000003</v>
      </c>
      <c r="F232" s="177">
        <v>112.11</v>
      </c>
    </row>
    <row r="233" spans="1:6" x14ac:dyDescent="0.2">
      <c r="A233" s="185" t="s">
        <v>680</v>
      </c>
      <c r="B233" s="185" t="s">
        <v>681</v>
      </c>
      <c r="D233" s="177">
        <v>224.45</v>
      </c>
      <c r="E233" s="177">
        <v>57.17</v>
      </c>
      <c r="F233" s="177">
        <v>167.28</v>
      </c>
    </row>
    <row r="234" spans="1:6" x14ac:dyDescent="0.2">
      <c r="A234" s="185" t="s">
        <v>682</v>
      </c>
      <c r="B234" s="185" t="s">
        <v>683</v>
      </c>
      <c r="D234" s="177">
        <v>50.15</v>
      </c>
      <c r="E234" s="177">
        <v>12.65</v>
      </c>
      <c r="F234" s="177">
        <v>37.5</v>
      </c>
    </row>
    <row r="235" spans="1:6" x14ac:dyDescent="0.2">
      <c r="A235" s="185" t="s">
        <v>684</v>
      </c>
      <c r="B235" s="185" t="s">
        <v>685</v>
      </c>
      <c r="D235" s="177">
        <v>164.66</v>
      </c>
      <c r="E235" s="177">
        <v>62.99</v>
      </c>
      <c r="F235" s="177">
        <v>101.67</v>
      </c>
    </row>
    <row r="236" spans="1:6" x14ac:dyDescent="0.2">
      <c r="C236" s="196" t="s">
        <v>466</v>
      </c>
      <c r="D236" s="196" t="s">
        <v>466</v>
      </c>
      <c r="E236" s="196" t="s">
        <v>466</v>
      </c>
      <c r="F236" s="196" t="s">
        <v>466</v>
      </c>
    </row>
    <row r="237" spans="1:6" x14ac:dyDescent="0.2">
      <c r="A237" s="193"/>
      <c r="B237" s="194" t="s">
        <v>686</v>
      </c>
      <c r="C237" s="195"/>
      <c r="D237" s="195">
        <v>670.3</v>
      </c>
      <c r="E237" s="195">
        <v>191.7</v>
      </c>
      <c r="F237" s="195">
        <v>478.6</v>
      </c>
    </row>
    <row r="239" spans="1:6" x14ac:dyDescent="0.2">
      <c r="A239" s="193"/>
      <c r="B239" s="194" t="s">
        <v>687</v>
      </c>
      <c r="C239" s="195"/>
      <c r="D239" s="195"/>
      <c r="E239" s="195"/>
      <c r="F239" s="195"/>
    </row>
    <row r="240" spans="1:6" x14ac:dyDescent="0.2">
      <c r="A240" s="185" t="s">
        <v>688</v>
      </c>
      <c r="B240" s="185" t="s">
        <v>689</v>
      </c>
      <c r="D240" s="177">
        <v>441.64</v>
      </c>
      <c r="E240" s="177">
        <v>123.84</v>
      </c>
      <c r="F240" s="177">
        <v>317.8</v>
      </c>
    </row>
    <row r="241" spans="1:6" x14ac:dyDescent="0.2">
      <c r="A241" s="185" t="s">
        <v>690</v>
      </c>
      <c r="B241" s="185" t="s">
        <v>691</v>
      </c>
      <c r="D241" s="177">
        <v>102.34</v>
      </c>
      <c r="E241" s="177">
        <v>21.25</v>
      </c>
      <c r="F241" s="177">
        <v>81.09</v>
      </c>
    </row>
    <row r="242" spans="1:6" x14ac:dyDescent="0.2">
      <c r="A242" s="185" t="s">
        <v>692</v>
      </c>
      <c r="B242" s="185" t="s">
        <v>693</v>
      </c>
      <c r="D242" s="177">
        <v>2512.77</v>
      </c>
      <c r="E242" s="177">
        <v>875.9</v>
      </c>
      <c r="F242" s="177">
        <v>1636.87</v>
      </c>
    </row>
    <row r="243" spans="1:6" x14ac:dyDescent="0.2">
      <c r="A243" s="185" t="s">
        <v>694</v>
      </c>
      <c r="B243" s="185" t="s">
        <v>695</v>
      </c>
      <c r="D243" s="177">
        <v>256.58999999999997</v>
      </c>
      <c r="E243" s="177">
        <v>776.36</v>
      </c>
      <c r="F243" s="177">
        <v>-519.77</v>
      </c>
    </row>
    <row r="244" spans="1:6" x14ac:dyDescent="0.2">
      <c r="A244" s="185" t="s">
        <v>696</v>
      </c>
      <c r="B244" s="185" t="s">
        <v>697</v>
      </c>
      <c r="D244" s="177">
        <v>394.12</v>
      </c>
      <c r="E244" s="177">
        <v>129.43</v>
      </c>
      <c r="F244" s="177">
        <v>264.69</v>
      </c>
    </row>
    <row r="245" spans="1:6" x14ac:dyDescent="0.2">
      <c r="A245" s="185" t="s">
        <v>698</v>
      </c>
      <c r="B245" s="185" t="s">
        <v>699</v>
      </c>
      <c r="D245" s="177">
        <v>77.87</v>
      </c>
      <c r="E245" s="177">
        <v>24.21</v>
      </c>
      <c r="F245" s="177">
        <v>53.66</v>
      </c>
    </row>
    <row r="246" spans="1:6" x14ac:dyDescent="0.2">
      <c r="C246" s="196" t="s">
        <v>466</v>
      </c>
      <c r="D246" s="196" t="s">
        <v>466</v>
      </c>
      <c r="E246" s="196" t="s">
        <v>466</v>
      </c>
      <c r="F246" s="196" t="s">
        <v>466</v>
      </c>
    </row>
    <row r="247" spans="1:6" x14ac:dyDescent="0.2">
      <c r="A247" s="193"/>
      <c r="B247" s="194" t="s">
        <v>700</v>
      </c>
      <c r="C247" s="195"/>
      <c r="D247" s="195">
        <v>3785.33</v>
      </c>
      <c r="E247" s="195">
        <v>1950.99</v>
      </c>
      <c r="F247" s="195">
        <v>1834.34</v>
      </c>
    </row>
    <row r="249" spans="1:6" x14ac:dyDescent="0.2">
      <c r="A249" s="193"/>
      <c r="B249" s="194" t="s">
        <v>701</v>
      </c>
      <c r="C249" s="195"/>
      <c r="D249" s="195"/>
      <c r="E249" s="195"/>
      <c r="F249" s="195"/>
    </row>
    <row r="250" spans="1:6" x14ac:dyDescent="0.2">
      <c r="A250" s="185" t="s">
        <v>702</v>
      </c>
      <c r="B250" s="185" t="s">
        <v>701</v>
      </c>
      <c r="D250" s="177">
        <v>537.71</v>
      </c>
      <c r="E250" s="177">
        <v>189.78</v>
      </c>
      <c r="F250" s="177">
        <v>347.93</v>
      </c>
    </row>
    <row r="251" spans="1:6" x14ac:dyDescent="0.2">
      <c r="A251" s="185" t="s">
        <v>703</v>
      </c>
      <c r="B251" s="185" t="s">
        <v>704</v>
      </c>
      <c r="D251" s="177">
        <v>443.52</v>
      </c>
      <c r="E251" s="177">
        <v>276.44</v>
      </c>
      <c r="F251" s="177">
        <v>167.08</v>
      </c>
    </row>
    <row r="252" spans="1:6" x14ac:dyDescent="0.2">
      <c r="A252" s="185" t="s">
        <v>705</v>
      </c>
      <c r="B252" s="185" t="s">
        <v>706</v>
      </c>
      <c r="D252" s="177">
        <v>1192.28</v>
      </c>
      <c r="E252" s="177">
        <v>520.54</v>
      </c>
      <c r="F252" s="177">
        <v>671.74</v>
      </c>
    </row>
    <row r="253" spans="1:6" x14ac:dyDescent="0.2">
      <c r="A253" s="185" t="s">
        <v>707</v>
      </c>
      <c r="B253" s="185" t="s">
        <v>708</v>
      </c>
      <c r="D253" s="177">
        <v>53.56</v>
      </c>
      <c r="E253" s="177">
        <v>26.54</v>
      </c>
      <c r="F253" s="177">
        <v>27.02</v>
      </c>
    </row>
    <row r="254" spans="1:6" x14ac:dyDescent="0.2">
      <c r="A254" s="185" t="s">
        <v>709</v>
      </c>
      <c r="B254" s="185" t="s">
        <v>710</v>
      </c>
      <c r="D254" s="177">
        <v>3.3</v>
      </c>
      <c r="F254" s="177">
        <v>3.3</v>
      </c>
    </row>
    <row r="255" spans="1:6" x14ac:dyDescent="0.2">
      <c r="A255" s="185" t="s">
        <v>711</v>
      </c>
      <c r="B255" s="185" t="s">
        <v>701</v>
      </c>
      <c r="D255" s="177">
        <v>19.03</v>
      </c>
      <c r="F255" s="177">
        <v>19.03</v>
      </c>
    </row>
    <row r="256" spans="1:6" x14ac:dyDescent="0.2">
      <c r="C256" s="196" t="s">
        <v>466</v>
      </c>
      <c r="D256" s="196" t="s">
        <v>466</v>
      </c>
      <c r="E256" s="196" t="s">
        <v>466</v>
      </c>
      <c r="F256" s="196" t="s">
        <v>466</v>
      </c>
    </row>
    <row r="257" spans="1:6" x14ac:dyDescent="0.2">
      <c r="A257" s="193"/>
      <c r="B257" s="194" t="s">
        <v>712</v>
      </c>
      <c r="C257" s="195"/>
      <c r="D257" s="195">
        <v>2249.4</v>
      </c>
      <c r="E257" s="195">
        <v>1013.3</v>
      </c>
      <c r="F257" s="195">
        <v>1236.0999999999999</v>
      </c>
    </row>
    <row r="259" spans="1:6" x14ac:dyDescent="0.2">
      <c r="A259" s="193"/>
      <c r="B259" s="194" t="s">
        <v>713</v>
      </c>
      <c r="C259" s="195"/>
      <c r="D259" s="195"/>
      <c r="E259" s="195"/>
      <c r="F259" s="195"/>
    </row>
    <row r="260" spans="1:6" x14ac:dyDescent="0.2">
      <c r="A260" s="185" t="s">
        <v>714</v>
      </c>
      <c r="B260" s="185" t="s">
        <v>715</v>
      </c>
      <c r="D260" s="177">
        <v>78.56</v>
      </c>
      <c r="E260" s="177">
        <v>18.350000000000001</v>
      </c>
      <c r="F260" s="177">
        <v>60.21</v>
      </c>
    </row>
    <row r="261" spans="1:6" x14ac:dyDescent="0.2">
      <c r="C261" s="196" t="s">
        <v>466</v>
      </c>
      <c r="D261" s="196" t="s">
        <v>466</v>
      </c>
      <c r="E261" s="196" t="s">
        <v>466</v>
      </c>
      <c r="F261" s="196" t="s">
        <v>466</v>
      </c>
    </row>
    <row r="262" spans="1:6" x14ac:dyDescent="0.2">
      <c r="A262" s="193"/>
      <c r="B262" s="194" t="s">
        <v>716</v>
      </c>
      <c r="C262" s="195"/>
      <c r="D262" s="195">
        <v>78.56</v>
      </c>
      <c r="E262" s="195">
        <v>18.350000000000001</v>
      </c>
      <c r="F262" s="195">
        <v>60.21</v>
      </c>
    </row>
    <row r="264" spans="1:6" x14ac:dyDescent="0.2">
      <c r="A264" s="193"/>
      <c r="B264" s="194" t="s">
        <v>717</v>
      </c>
      <c r="C264" s="195"/>
      <c r="D264" s="195"/>
      <c r="E264" s="195"/>
      <c r="F264" s="195"/>
    </row>
    <row r="265" spans="1:6" x14ac:dyDescent="0.2">
      <c r="A265" s="185" t="s">
        <v>718</v>
      </c>
      <c r="B265" s="185" t="s">
        <v>719</v>
      </c>
      <c r="D265" s="177">
        <v>5.89</v>
      </c>
      <c r="E265" s="177">
        <v>2.0099999999999998</v>
      </c>
      <c r="F265" s="177">
        <v>3.88</v>
      </c>
    </row>
    <row r="266" spans="1:6" x14ac:dyDescent="0.2">
      <c r="A266" s="185" t="s">
        <v>720</v>
      </c>
      <c r="B266" s="185" t="s">
        <v>721</v>
      </c>
      <c r="D266" s="177">
        <v>48.34</v>
      </c>
      <c r="E266" s="177">
        <v>5.5</v>
      </c>
      <c r="F266" s="177">
        <v>42.84</v>
      </c>
    </row>
    <row r="267" spans="1:6" x14ac:dyDescent="0.2">
      <c r="A267" s="185" t="s">
        <v>722</v>
      </c>
      <c r="B267" s="185" t="s">
        <v>723</v>
      </c>
      <c r="D267" s="177">
        <v>12.23</v>
      </c>
      <c r="E267" s="177">
        <v>5.3</v>
      </c>
      <c r="F267" s="177">
        <v>6.93</v>
      </c>
    </row>
    <row r="268" spans="1:6" x14ac:dyDescent="0.2">
      <c r="C268" s="196" t="s">
        <v>466</v>
      </c>
      <c r="D268" s="196" t="s">
        <v>466</v>
      </c>
      <c r="E268" s="196" t="s">
        <v>466</v>
      </c>
      <c r="F268" s="196" t="s">
        <v>466</v>
      </c>
    </row>
    <row r="269" spans="1:6" x14ac:dyDescent="0.2">
      <c r="A269" s="193"/>
      <c r="B269" s="194" t="s">
        <v>724</v>
      </c>
      <c r="C269" s="195"/>
      <c r="D269" s="195">
        <v>66.459999999999994</v>
      </c>
      <c r="E269" s="195">
        <v>12.81</v>
      </c>
      <c r="F269" s="195">
        <v>53.65</v>
      </c>
    </row>
    <row r="271" spans="1:6" x14ac:dyDescent="0.2">
      <c r="A271" s="193"/>
      <c r="B271" s="194" t="s">
        <v>725</v>
      </c>
      <c r="C271" s="195"/>
      <c r="D271" s="195"/>
      <c r="E271" s="195"/>
      <c r="F271" s="195"/>
    </row>
    <row r="272" spans="1:6" x14ac:dyDescent="0.2">
      <c r="A272" s="185" t="s">
        <v>726</v>
      </c>
      <c r="B272" s="185" t="s">
        <v>727</v>
      </c>
      <c r="D272" s="177">
        <v>64.78</v>
      </c>
      <c r="E272" s="177">
        <v>18.12</v>
      </c>
      <c r="F272" s="177">
        <v>46.66</v>
      </c>
    </row>
    <row r="273" spans="1:6" x14ac:dyDescent="0.2">
      <c r="A273" s="185" t="s">
        <v>728</v>
      </c>
      <c r="B273" s="185" t="s">
        <v>729</v>
      </c>
      <c r="D273" s="177">
        <v>64.430000000000007</v>
      </c>
      <c r="E273" s="177">
        <v>10.75</v>
      </c>
      <c r="F273" s="177">
        <v>53.68</v>
      </c>
    </row>
    <row r="274" spans="1:6" x14ac:dyDescent="0.2">
      <c r="A274" s="185" t="s">
        <v>730</v>
      </c>
      <c r="B274" s="185" t="s">
        <v>731</v>
      </c>
      <c r="D274" s="177">
        <v>5155.0200000000004</v>
      </c>
      <c r="E274" s="177">
        <v>57.45</v>
      </c>
      <c r="F274" s="177">
        <v>5097.57</v>
      </c>
    </row>
    <row r="275" spans="1:6" x14ac:dyDescent="0.2">
      <c r="C275" s="196" t="s">
        <v>466</v>
      </c>
      <c r="D275" s="196" t="s">
        <v>466</v>
      </c>
      <c r="E275" s="196" t="s">
        <v>466</v>
      </c>
      <c r="F275" s="196" t="s">
        <v>466</v>
      </c>
    </row>
    <row r="276" spans="1:6" x14ac:dyDescent="0.2">
      <c r="A276" s="193"/>
      <c r="B276" s="194" t="s">
        <v>732</v>
      </c>
      <c r="C276" s="195"/>
      <c r="D276" s="195">
        <v>5284.23</v>
      </c>
      <c r="E276" s="195">
        <v>86.32</v>
      </c>
      <c r="F276" s="195">
        <v>5197.91</v>
      </c>
    </row>
    <row r="278" spans="1:6" x14ac:dyDescent="0.2">
      <c r="A278" s="193"/>
      <c r="B278" s="194" t="s">
        <v>733</v>
      </c>
      <c r="C278" s="195"/>
      <c r="D278" s="195"/>
      <c r="E278" s="195"/>
      <c r="F278" s="195"/>
    </row>
    <row r="279" spans="1:6" x14ac:dyDescent="0.2">
      <c r="A279" s="185" t="s">
        <v>734</v>
      </c>
      <c r="B279" s="185" t="s">
        <v>735</v>
      </c>
      <c r="D279" s="177">
        <v>33.32</v>
      </c>
      <c r="F279" s="177">
        <v>33.32</v>
      </c>
    </row>
    <row r="280" spans="1:6" x14ac:dyDescent="0.2">
      <c r="A280" s="185" t="s">
        <v>736</v>
      </c>
      <c r="B280" s="185" t="s">
        <v>170</v>
      </c>
      <c r="D280" s="177">
        <v>1104</v>
      </c>
      <c r="E280" s="177">
        <v>8</v>
      </c>
      <c r="F280" s="177">
        <v>1096</v>
      </c>
    </row>
    <row r="281" spans="1:6" x14ac:dyDescent="0.2">
      <c r="A281" s="185" t="s">
        <v>737</v>
      </c>
      <c r="B281" s="185" t="s">
        <v>738</v>
      </c>
      <c r="D281" s="177">
        <v>1030.05</v>
      </c>
      <c r="E281" s="177">
        <v>477</v>
      </c>
      <c r="F281" s="177">
        <v>553.04999999999995</v>
      </c>
    </row>
    <row r="282" spans="1:6" x14ac:dyDescent="0.2">
      <c r="C282" s="196" t="s">
        <v>466</v>
      </c>
      <c r="D282" s="196" t="s">
        <v>466</v>
      </c>
      <c r="E282" s="196" t="s">
        <v>466</v>
      </c>
      <c r="F282" s="196" t="s">
        <v>466</v>
      </c>
    </row>
    <row r="283" spans="1:6" x14ac:dyDescent="0.2">
      <c r="A283" s="193"/>
      <c r="B283" s="194" t="s">
        <v>739</v>
      </c>
      <c r="C283" s="195"/>
      <c r="D283" s="195">
        <v>2167.37</v>
      </c>
      <c r="E283" s="195">
        <v>485</v>
      </c>
      <c r="F283" s="195">
        <v>1682.37</v>
      </c>
    </row>
    <row r="285" spans="1:6" x14ac:dyDescent="0.2">
      <c r="A285" s="193"/>
      <c r="B285" s="194" t="s">
        <v>740</v>
      </c>
      <c r="C285" s="195"/>
      <c r="D285" s="195"/>
      <c r="E285" s="195"/>
      <c r="F285" s="195"/>
    </row>
    <row r="286" spans="1:6" x14ac:dyDescent="0.2">
      <c r="A286" s="185" t="s">
        <v>741</v>
      </c>
      <c r="B286" s="185" t="s">
        <v>742</v>
      </c>
      <c r="D286" s="177">
        <v>1280.74</v>
      </c>
      <c r="E286" s="177">
        <v>253.51</v>
      </c>
      <c r="F286" s="177">
        <v>1027.23</v>
      </c>
    </row>
    <row r="287" spans="1:6" x14ac:dyDescent="0.2">
      <c r="A287" s="185" t="s">
        <v>743</v>
      </c>
      <c r="B287" s="185" t="s">
        <v>744</v>
      </c>
      <c r="D287" s="177">
        <v>231</v>
      </c>
      <c r="F287" s="177">
        <v>231</v>
      </c>
    </row>
    <row r="288" spans="1:6" x14ac:dyDescent="0.2">
      <c r="A288" s="185" t="s">
        <v>745</v>
      </c>
      <c r="B288" s="185" t="s">
        <v>746</v>
      </c>
      <c r="D288" s="177">
        <v>294</v>
      </c>
      <c r="F288" s="177">
        <v>294</v>
      </c>
    </row>
    <row r="289" spans="1:6" x14ac:dyDescent="0.2">
      <c r="A289" s="185" t="s">
        <v>747</v>
      </c>
      <c r="B289" s="185" t="s">
        <v>748</v>
      </c>
      <c r="D289" s="177">
        <v>232.2</v>
      </c>
      <c r="E289" s="177">
        <v>131.15</v>
      </c>
      <c r="F289" s="177">
        <v>101.05</v>
      </c>
    </row>
    <row r="290" spans="1:6" x14ac:dyDescent="0.2">
      <c r="A290" s="185" t="s">
        <v>749</v>
      </c>
      <c r="B290" s="185" t="s">
        <v>750</v>
      </c>
      <c r="D290" s="177">
        <v>2121.46</v>
      </c>
      <c r="E290" s="177">
        <v>853.63</v>
      </c>
      <c r="F290" s="177">
        <v>1267.83</v>
      </c>
    </row>
    <row r="291" spans="1:6" x14ac:dyDescent="0.2">
      <c r="A291" s="185" t="s">
        <v>751</v>
      </c>
      <c r="B291" s="185" t="s">
        <v>752</v>
      </c>
      <c r="D291" s="177">
        <v>50</v>
      </c>
      <c r="F291" s="177">
        <v>50</v>
      </c>
    </row>
    <row r="292" spans="1:6" x14ac:dyDescent="0.2">
      <c r="A292" s="185" t="s">
        <v>753</v>
      </c>
      <c r="B292" s="185" t="s">
        <v>754</v>
      </c>
      <c r="D292" s="177">
        <v>22547.96</v>
      </c>
      <c r="E292" s="177">
        <v>8056.26</v>
      </c>
      <c r="F292" s="177">
        <v>14491.7</v>
      </c>
    </row>
    <row r="293" spans="1:6" x14ac:dyDescent="0.2">
      <c r="C293" s="196" t="s">
        <v>466</v>
      </c>
      <c r="D293" s="196" t="s">
        <v>466</v>
      </c>
      <c r="E293" s="196" t="s">
        <v>466</v>
      </c>
      <c r="F293" s="196" t="s">
        <v>466</v>
      </c>
    </row>
    <row r="294" spans="1:6" x14ac:dyDescent="0.2">
      <c r="A294" s="193"/>
      <c r="B294" s="194" t="s">
        <v>740</v>
      </c>
      <c r="C294" s="195"/>
      <c r="D294" s="195">
        <v>26757.360000000001</v>
      </c>
      <c r="E294" s="195">
        <v>9294.5499999999993</v>
      </c>
      <c r="F294" s="195">
        <v>17462.810000000001</v>
      </c>
    </row>
    <row r="296" spans="1:6" x14ac:dyDescent="0.2">
      <c r="A296" s="193"/>
      <c r="B296" s="194" t="s">
        <v>755</v>
      </c>
      <c r="C296" s="195"/>
      <c r="D296" s="195"/>
      <c r="E296" s="195"/>
      <c r="F296" s="195"/>
    </row>
    <row r="297" spans="1:6" x14ac:dyDescent="0.2">
      <c r="A297" s="185" t="s">
        <v>756</v>
      </c>
      <c r="B297" s="185" t="s">
        <v>755</v>
      </c>
      <c r="D297" s="177">
        <v>110.77</v>
      </c>
      <c r="E297" s="177">
        <v>35.71</v>
      </c>
      <c r="F297" s="177">
        <v>75.06</v>
      </c>
    </row>
    <row r="298" spans="1:6" x14ac:dyDescent="0.2">
      <c r="A298" s="185" t="s">
        <v>757</v>
      </c>
      <c r="B298" s="185" t="s">
        <v>758</v>
      </c>
      <c r="D298" s="177">
        <v>348.98</v>
      </c>
      <c r="E298" s="177">
        <v>174.96</v>
      </c>
      <c r="F298" s="177">
        <v>174.02</v>
      </c>
    </row>
    <row r="299" spans="1:6" x14ac:dyDescent="0.2">
      <c r="A299" s="185" t="s">
        <v>759</v>
      </c>
      <c r="B299" s="185" t="s">
        <v>760</v>
      </c>
      <c r="D299" s="177">
        <v>161.43</v>
      </c>
      <c r="F299" s="177">
        <v>161.43</v>
      </c>
    </row>
    <row r="300" spans="1:6" x14ac:dyDescent="0.2">
      <c r="A300" s="185" t="s">
        <v>761</v>
      </c>
      <c r="B300" s="185" t="s">
        <v>762</v>
      </c>
      <c r="D300" s="177">
        <v>0.02</v>
      </c>
      <c r="E300" s="177">
        <v>0.03</v>
      </c>
      <c r="F300" s="177">
        <v>-0.01</v>
      </c>
    </row>
    <row r="301" spans="1:6" x14ac:dyDescent="0.2">
      <c r="C301" s="196" t="s">
        <v>466</v>
      </c>
      <c r="D301" s="196" t="s">
        <v>466</v>
      </c>
      <c r="E301" s="196" t="s">
        <v>466</v>
      </c>
      <c r="F301" s="196" t="s">
        <v>466</v>
      </c>
    </row>
    <row r="302" spans="1:6" x14ac:dyDescent="0.2">
      <c r="A302" s="193"/>
      <c r="B302" s="194" t="s">
        <v>763</v>
      </c>
      <c r="C302" s="195"/>
      <c r="D302" s="195">
        <v>621.20000000000005</v>
      </c>
      <c r="E302" s="195">
        <v>210.7</v>
      </c>
      <c r="F302" s="195">
        <v>410.5</v>
      </c>
    </row>
    <row r="304" spans="1:6" x14ac:dyDescent="0.2">
      <c r="A304" s="193"/>
      <c r="B304" s="194" t="s">
        <v>764</v>
      </c>
      <c r="C304" s="195"/>
      <c r="D304" s="195"/>
      <c r="E304" s="195"/>
      <c r="F304" s="195"/>
    </row>
    <row r="305" spans="1:6" x14ac:dyDescent="0.2">
      <c r="A305" s="185" t="s">
        <v>765</v>
      </c>
      <c r="B305" s="185" t="s">
        <v>766</v>
      </c>
      <c r="D305" s="177">
        <v>1053.0899999999999</v>
      </c>
      <c r="E305" s="177">
        <v>248.82</v>
      </c>
      <c r="F305" s="177">
        <v>804.27</v>
      </c>
    </row>
    <row r="306" spans="1:6" x14ac:dyDescent="0.2">
      <c r="C306" s="196" t="s">
        <v>466</v>
      </c>
      <c r="D306" s="196" t="s">
        <v>466</v>
      </c>
      <c r="E306" s="196" t="s">
        <v>466</v>
      </c>
      <c r="F306" s="196" t="s">
        <v>466</v>
      </c>
    </row>
    <row r="307" spans="1:6" x14ac:dyDescent="0.2">
      <c r="A307" s="193"/>
      <c r="B307" s="194" t="s">
        <v>767</v>
      </c>
      <c r="C307" s="195"/>
      <c r="D307" s="195">
        <v>1053.0899999999999</v>
      </c>
      <c r="E307" s="195">
        <v>248.82</v>
      </c>
      <c r="F307" s="195">
        <v>804.27</v>
      </c>
    </row>
    <row r="309" spans="1:6" x14ac:dyDescent="0.2">
      <c r="A309" s="193"/>
      <c r="B309" s="194" t="s">
        <v>768</v>
      </c>
      <c r="C309" s="195"/>
      <c r="D309" s="195"/>
      <c r="E309" s="195"/>
      <c r="F309" s="195"/>
    </row>
    <row r="310" spans="1:6" x14ac:dyDescent="0.2">
      <c r="A310" s="185" t="s">
        <v>769</v>
      </c>
      <c r="B310" s="185" t="s">
        <v>770</v>
      </c>
      <c r="D310" s="177">
        <v>17.66</v>
      </c>
      <c r="E310" s="177">
        <v>7.4</v>
      </c>
      <c r="F310" s="177">
        <v>10.26</v>
      </c>
    </row>
    <row r="311" spans="1:6" x14ac:dyDescent="0.2">
      <c r="A311" s="185" t="s">
        <v>771</v>
      </c>
      <c r="B311" s="185" t="s">
        <v>772</v>
      </c>
      <c r="D311" s="177">
        <v>77</v>
      </c>
      <c r="F311" s="177">
        <v>77</v>
      </c>
    </row>
    <row r="312" spans="1:6" x14ac:dyDescent="0.2">
      <c r="A312" s="185" t="s">
        <v>773</v>
      </c>
      <c r="B312" s="185" t="s">
        <v>774</v>
      </c>
      <c r="D312" s="177">
        <v>9</v>
      </c>
      <c r="F312" s="177">
        <v>9</v>
      </c>
    </row>
    <row r="313" spans="1:6" x14ac:dyDescent="0.2">
      <c r="A313" s="185" t="s">
        <v>775</v>
      </c>
      <c r="B313" s="185" t="s">
        <v>776</v>
      </c>
      <c r="D313" s="177">
        <v>228</v>
      </c>
      <c r="F313" s="177">
        <v>228</v>
      </c>
    </row>
    <row r="314" spans="1:6" x14ac:dyDescent="0.2">
      <c r="A314" s="185" t="s">
        <v>777</v>
      </c>
      <c r="B314" s="185" t="s">
        <v>778</v>
      </c>
      <c r="D314" s="177">
        <v>63</v>
      </c>
      <c r="F314" s="177">
        <v>63</v>
      </c>
    </row>
    <row r="315" spans="1:6" x14ac:dyDescent="0.2">
      <c r="A315" s="185" t="s">
        <v>779</v>
      </c>
      <c r="B315" s="185" t="s">
        <v>780</v>
      </c>
      <c r="D315" s="177">
        <v>15</v>
      </c>
      <c r="F315" s="177">
        <v>15</v>
      </c>
    </row>
    <row r="316" spans="1:6" x14ac:dyDescent="0.2">
      <c r="A316" s="185" t="s">
        <v>781</v>
      </c>
      <c r="B316" s="185" t="s">
        <v>782</v>
      </c>
      <c r="D316" s="177">
        <v>6</v>
      </c>
      <c r="F316" s="177">
        <v>6</v>
      </c>
    </row>
    <row r="317" spans="1:6" x14ac:dyDescent="0.2">
      <c r="A317" s="185" t="s">
        <v>783</v>
      </c>
      <c r="B317" s="185" t="s">
        <v>784</v>
      </c>
      <c r="D317" s="177">
        <v>9</v>
      </c>
      <c r="F317" s="177">
        <v>9</v>
      </c>
    </row>
    <row r="318" spans="1:6" x14ac:dyDescent="0.2">
      <c r="A318" s="185" t="s">
        <v>785</v>
      </c>
      <c r="B318" s="185" t="s">
        <v>786</v>
      </c>
      <c r="D318" s="177">
        <v>18</v>
      </c>
      <c r="F318" s="177">
        <v>18</v>
      </c>
    </row>
    <row r="319" spans="1:6" x14ac:dyDescent="0.2">
      <c r="C319" s="196" t="s">
        <v>466</v>
      </c>
      <c r="D319" s="196" t="s">
        <v>466</v>
      </c>
      <c r="E319" s="196" t="s">
        <v>466</v>
      </c>
      <c r="F319" s="196" t="s">
        <v>466</v>
      </c>
    </row>
    <row r="320" spans="1:6" x14ac:dyDescent="0.2">
      <c r="A320" s="193"/>
      <c r="B320" s="194" t="s">
        <v>787</v>
      </c>
      <c r="C320" s="195"/>
      <c r="D320" s="195">
        <v>442.66</v>
      </c>
      <c r="E320" s="195">
        <v>7.4</v>
      </c>
      <c r="F320" s="195">
        <v>435.26</v>
      </c>
    </row>
    <row r="322" spans="1:6" x14ac:dyDescent="0.2">
      <c r="A322" s="193"/>
      <c r="B322" s="194" t="s">
        <v>788</v>
      </c>
      <c r="C322" s="195"/>
      <c r="D322" s="195"/>
      <c r="E322" s="195"/>
      <c r="F322" s="195"/>
    </row>
    <row r="323" spans="1:6" x14ac:dyDescent="0.2">
      <c r="A323" s="185" t="s">
        <v>789</v>
      </c>
      <c r="B323" s="185" t="s">
        <v>790</v>
      </c>
      <c r="D323" s="177">
        <v>1.1000000000000001</v>
      </c>
      <c r="E323" s="177">
        <v>0.27</v>
      </c>
      <c r="F323" s="177">
        <v>0.83</v>
      </c>
    </row>
    <row r="324" spans="1:6" x14ac:dyDescent="0.2">
      <c r="A324" s="185" t="s">
        <v>791</v>
      </c>
      <c r="B324" s="185" t="s">
        <v>792</v>
      </c>
      <c r="D324" s="177">
        <v>3.01</v>
      </c>
      <c r="E324" s="177">
        <v>0.78</v>
      </c>
      <c r="F324" s="177">
        <v>2.23</v>
      </c>
    </row>
    <row r="325" spans="1:6" x14ac:dyDescent="0.2">
      <c r="A325" s="185" t="s">
        <v>793</v>
      </c>
      <c r="B325" s="185" t="s">
        <v>794</v>
      </c>
      <c r="D325" s="177">
        <v>3.27</v>
      </c>
      <c r="E325" s="177">
        <v>1.52</v>
      </c>
      <c r="F325" s="177">
        <v>1.75</v>
      </c>
    </row>
    <row r="326" spans="1:6" x14ac:dyDescent="0.2">
      <c r="A326" s="185" t="s">
        <v>795</v>
      </c>
      <c r="B326" s="185" t="s">
        <v>796</v>
      </c>
      <c r="D326" s="177">
        <v>8.02</v>
      </c>
      <c r="E326" s="177">
        <v>3.19</v>
      </c>
      <c r="F326" s="177">
        <v>4.83</v>
      </c>
    </row>
    <row r="327" spans="1:6" x14ac:dyDescent="0.2">
      <c r="C327" s="196" t="s">
        <v>466</v>
      </c>
      <c r="D327" s="196" t="s">
        <v>466</v>
      </c>
      <c r="E327" s="196" t="s">
        <v>466</v>
      </c>
      <c r="F327" s="196" t="s">
        <v>466</v>
      </c>
    </row>
    <row r="328" spans="1:6" x14ac:dyDescent="0.2">
      <c r="A328" s="193"/>
      <c r="B328" s="194" t="s">
        <v>797</v>
      </c>
      <c r="C328" s="195"/>
      <c r="D328" s="195">
        <v>15.4</v>
      </c>
      <c r="E328" s="195">
        <v>5.76</v>
      </c>
      <c r="F328" s="195">
        <v>9.64</v>
      </c>
    </row>
    <row r="330" spans="1:6" x14ac:dyDescent="0.2">
      <c r="A330" s="193"/>
      <c r="B330" s="194" t="s">
        <v>798</v>
      </c>
      <c r="C330" s="195"/>
      <c r="D330" s="195"/>
      <c r="E330" s="195"/>
      <c r="F330" s="195"/>
    </row>
    <row r="331" spans="1:6" x14ac:dyDescent="0.2">
      <c r="A331" s="185" t="s">
        <v>799</v>
      </c>
      <c r="B331" s="185" t="s">
        <v>800</v>
      </c>
      <c r="D331" s="177">
        <v>1712.15</v>
      </c>
      <c r="E331" s="177">
        <v>512.74</v>
      </c>
      <c r="F331" s="177">
        <v>1199.4100000000001</v>
      </c>
    </row>
    <row r="332" spans="1:6" x14ac:dyDescent="0.2">
      <c r="A332" s="185" t="s">
        <v>801</v>
      </c>
      <c r="B332" s="185" t="s">
        <v>802</v>
      </c>
      <c r="D332" s="177">
        <v>238.72</v>
      </c>
      <c r="E332" s="177">
        <v>59.68</v>
      </c>
      <c r="F332" s="177">
        <v>179.04</v>
      </c>
    </row>
    <row r="333" spans="1:6" x14ac:dyDescent="0.2">
      <c r="A333" s="185" t="s">
        <v>803</v>
      </c>
      <c r="B333" s="185" t="s">
        <v>804</v>
      </c>
      <c r="D333" s="177">
        <v>203.94</v>
      </c>
      <c r="E333" s="177">
        <v>77.56</v>
      </c>
      <c r="F333" s="177">
        <v>126.38</v>
      </c>
    </row>
    <row r="334" spans="1:6" x14ac:dyDescent="0.2">
      <c r="A334" s="185" t="s">
        <v>805</v>
      </c>
      <c r="B334" s="185" t="s">
        <v>806</v>
      </c>
      <c r="D334" s="177">
        <v>467.55</v>
      </c>
      <c r="E334" s="177">
        <v>115.02</v>
      </c>
      <c r="F334" s="177">
        <v>352.53</v>
      </c>
    </row>
    <row r="335" spans="1:6" x14ac:dyDescent="0.2">
      <c r="A335" s="185" t="s">
        <v>807</v>
      </c>
      <c r="B335" s="185" t="s">
        <v>808</v>
      </c>
      <c r="D335" s="177">
        <v>878.67</v>
      </c>
      <c r="E335" s="177">
        <v>437.65</v>
      </c>
      <c r="F335" s="177">
        <v>441.02</v>
      </c>
    </row>
    <row r="336" spans="1:6" x14ac:dyDescent="0.2">
      <c r="A336" s="185" t="s">
        <v>809</v>
      </c>
      <c r="B336" s="185" t="s">
        <v>810</v>
      </c>
      <c r="D336" s="177">
        <v>35.729999999999997</v>
      </c>
      <c r="E336" s="177">
        <v>17.28</v>
      </c>
      <c r="F336" s="177">
        <v>18.45</v>
      </c>
    </row>
    <row r="337" spans="1:6" x14ac:dyDescent="0.2">
      <c r="A337" s="185" t="s">
        <v>811</v>
      </c>
      <c r="B337" s="185" t="s">
        <v>812</v>
      </c>
      <c r="D337" s="177">
        <v>12.04</v>
      </c>
      <c r="E337" s="177">
        <v>6.02</v>
      </c>
      <c r="F337" s="177">
        <v>6.02</v>
      </c>
    </row>
    <row r="338" spans="1:6" x14ac:dyDescent="0.2">
      <c r="A338" s="185" t="s">
        <v>813</v>
      </c>
      <c r="B338" s="185" t="s">
        <v>814</v>
      </c>
      <c r="D338" s="177">
        <v>1299.17</v>
      </c>
      <c r="F338" s="177">
        <v>1299.17</v>
      </c>
    </row>
    <row r="339" spans="1:6" x14ac:dyDescent="0.2">
      <c r="A339" s="185" t="s">
        <v>815</v>
      </c>
      <c r="B339" s="185" t="s">
        <v>816</v>
      </c>
      <c r="D339" s="177">
        <v>237.91</v>
      </c>
      <c r="E339" s="177">
        <v>102.24</v>
      </c>
      <c r="F339" s="177">
        <v>135.66999999999999</v>
      </c>
    </row>
    <row r="340" spans="1:6" x14ac:dyDescent="0.2">
      <c r="C340" s="196" t="s">
        <v>466</v>
      </c>
      <c r="D340" s="196" t="s">
        <v>466</v>
      </c>
      <c r="E340" s="196" t="s">
        <v>466</v>
      </c>
      <c r="F340" s="196" t="s">
        <v>466</v>
      </c>
    </row>
    <row r="341" spans="1:6" x14ac:dyDescent="0.2">
      <c r="A341" s="193"/>
      <c r="B341" s="194" t="s">
        <v>817</v>
      </c>
      <c r="C341" s="195"/>
      <c r="D341" s="195">
        <v>5085.88</v>
      </c>
      <c r="E341" s="195">
        <v>1328.19</v>
      </c>
      <c r="F341" s="195">
        <v>3757.69</v>
      </c>
    </row>
    <row r="343" spans="1:6" x14ac:dyDescent="0.2">
      <c r="A343" s="193"/>
      <c r="B343" s="194" t="s">
        <v>818</v>
      </c>
      <c r="C343" s="195"/>
      <c r="D343" s="195"/>
      <c r="E343" s="195"/>
      <c r="F343" s="195"/>
    </row>
    <row r="344" spans="1:6" x14ac:dyDescent="0.2">
      <c r="A344" s="185" t="s">
        <v>819</v>
      </c>
      <c r="B344" s="185" t="s">
        <v>820</v>
      </c>
      <c r="D344" s="177">
        <v>698.6</v>
      </c>
      <c r="E344" s="177">
        <v>143.31</v>
      </c>
      <c r="F344" s="177">
        <v>555.29</v>
      </c>
    </row>
    <row r="345" spans="1:6" x14ac:dyDescent="0.2">
      <c r="A345" s="185" t="s">
        <v>821</v>
      </c>
      <c r="B345" s="185" t="s">
        <v>822</v>
      </c>
      <c r="D345" s="177">
        <v>3.83</v>
      </c>
      <c r="E345" s="177">
        <v>0.87</v>
      </c>
      <c r="F345" s="177">
        <v>2.96</v>
      </c>
    </row>
    <row r="346" spans="1:6" x14ac:dyDescent="0.2">
      <c r="A346" s="185" t="s">
        <v>823</v>
      </c>
      <c r="B346" s="185" t="s">
        <v>824</v>
      </c>
      <c r="D346" s="177">
        <v>3205.54</v>
      </c>
      <c r="E346" s="177">
        <v>2176.06</v>
      </c>
      <c r="F346" s="177">
        <v>1029.48</v>
      </c>
    </row>
    <row r="347" spans="1:6" x14ac:dyDescent="0.2">
      <c r="C347" s="196" t="s">
        <v>466</v>
      </c>
      <c r="D347" s="196" t="s">
        <v>466</v>
      </c>
      <c r="E347" s="196" t="s">
        <v>466</v>
      </c>
      <c r="F347" s="196" t="s">
        <v>466</v>
      </c>
    </row>
    <row r="348" spans="1:6" x14ac:dyDescent="0.2">
      <c r="A348" s="193"/>
      <c r="B348" s="194" t="s">
        <v>825</v>
      </c>
      <c r="C348" s="195"/>
      <c r="D348" s="195">
        <v>3907.97</v>
      </c>
      <c r="E348" s="195">
        <v>2320.2399999999998</v>
      </c>
      <c r="F348" s="195">
        <v>1587.73</v>
      </c>
    </row>
    <row r="350" spans="1:6" x14ac:dyDescent="0.2">
      <c r="A350" s="194" t="s">
        <v>826</v>
      </c>
      <c r="B350" s="194" t="s">
        <v>827</v>
      </c>
      <c r="C350" s="195"/>
      <c r="D350" s="195">
        <v>20</v>
      </c>
      <c r="E350" s="195">
        <v>20</v>
      </c>
      <c r="F350" s="195"/>
    </row>
    <row r="352" spans="1:6" x14ac:dyDescent="0.2">
      <c r="A352" s="194" t="s">
        <v>828</v>
      </c>
      <c r="B352" s="194" t="s">
        <v>829</v>
      </c>
      <c r="C352" s="195"/>
      <c r="D352" s="195"/>
      <c r="E352" s="195">
        <v>23</v>
      </c>
      <c r="F352" s="195">
        <v>-23</v>
      </c>
    </row>
    <row r="354" spans="1:6" x14ac:dyDescent="0.2">
      <c r="A354" s="193"/>
      <c r="B354" s="194" t="s">
        <v>830</v>
      </c>
      <c r="C354" s="195"/>
      <c r="D354" s="195"/>
      <c r="E354" s="195"/>
      <c r="F354" s="195"/>
    </row>
    <row r="355" spans="1:6" x14ac:dyDescent="0.2">
      <c r="A355" s="185" t="s">
        <v>831</v>
      </c>
      <c r="B355" s="185" t="s">
        <v>166</v>
      </c>
      <c r="D355" s="177">
        <v>7275</v>
      </c>
      <c r="E355" s="177">
        <v>592</v>
      </c>
      <c r="F355" s="177">
        <v>6683</v>
      </c>
    </row>
    <row r="356" spans="1:6" x14ac:dyDescent="0.2">
      <c r="C356" s="196" t="s">
        <v>466</v>
      </c>
      <c r="D356" s="196" t="s">
        <v>466</v>
      </c>
      <c r="E356" s="196" t="s">
        <v>466</v>
      </c>
      <c r="F356" s="196" t="s">
        <v>466</v>
      </c>
    </row>
    <row r="357" spans="1:6" x14ac:dyDescent="0.2">
      <c r="A357" s="193"/>
      <c r="B357" s="194" t="s">
        <v>832</v>
      </c>
      <c r="C357" s="195"/>
      <c r="D357" s="195">
        <v>7275</v>
      </c>
      <c r="E357" s="195">
        <v>592</v>
      </c>
      <c r="F357" s="195">
        <v>6683</v>
      </c>
    </row>
    <row r="359" spans="1:6" x14ac:dyDescent="0.2">
      <c r="A359" s="193"/>
      <c r="B359" s="194" t="s">
        <v>833</v>
      </c>
      <c r="C359" s="195"/>
      <c r="D359" s="195"/>
      <c r="E359" s="195"/>
      <c r="F359" s="195"/>
    </row>
    <row r="360" spans="1:6" x14ac:dyDescent="0.2">
      <c r="A360" s="185" t="s">
        <v>834</v>
      </c>
      <c r="B360" s="185" t="s">
        <v>835</v>
      </c>
      <c r="D360" s="177">
        <v>596.75</v>
      </c>
      <c r="E360" s="177">
        <v>185.94</v>
      </c>
      <c r="F360" s="177">
        <v>410.81</v>
      </c>
    </row>
    <row r="361" spans="1:6" x14ac:dyDescent="0.2">
      <c r="A361" s="185" t="s">
        <v>836</v>
      </c>
      <c r="B361" s="185" t="s">
        <v>837</v>
      </c>
      <c r="D361" s="177">
        <v>1696.27</v>
      </c>
      <c r="E361" s="177">
        <v>702.54</v>
      </c>
      <c r="F361" s="177">
        <v>993.73</v>
      </c>
    </row>
    <row r="362" spans="1:6" x14ac:dyDescent="0.2">
      <c r="A362" s="185" t="s">
        <v>838</v>
      </c>
      <c r="B362" s="185" t="s">
        <v>560</v>
      </c>
      <c r="D362" s="177">
        <v>2602.4699999999998</v>
      </c>
      <c r="F362" s="177">
        <v>2602.4699999999998</v>
      </c>
    </row>
    <row r="363" spans="1:6" x14ac:dyDescent="0.2">
      <c r="A363" s="185" t="s">
        <v>839</v>
      </c>
      <c r="B363" s="185" t="s">
        <v>840</v>
      </c>
      <c r="D363" s="177">
        <v>63</v>
      </c>
      <c r="F363" s="177">
        <v>63</v>
      </c>
    </row>
    <row r="364" spans="1:6" x14ac:dyDescent="0.2">
      <c r="C364" s="196" t="s">
        <v>466</v>
      </c>
      <c r="D364" s="196" t="s">
        <v>466</v>
      </c>
      <c r="E364" s="196" t="s">
        <v>466</v>
      </c>
      <c r="F364" s="196" t="s">
        <v>466</v>
      </c>
    </row>
    <row r="365" spans="1:6" x14ac:dyDescent="0.2">
      <c r="A365" s="193"/>
      <c r="B365" s="194" t="s">
        <v>841</v>
      </c>
      <c r="C365" s="195"/>
      <c r="D365" s="195">
        <v>4958.49</v>
      </c>
      <c r="E365" s="195">
        <v>888.48</v>
      </c>
      <c r="F365" s="195">
        <v>4070.01</v>
      </c>
    </row>
    <row r="367" spans="1:6" x14ac:dyDescent="0.2">
      <c r="A367" s="193"/>
      <c r="B367" s="194" t="s">
        <v>842</v>
      </c>
      <c r="C367" s="195"/>
      <c r="D367" s="195"/>
      <c r="E367" s="195"/>
      <c r="F367" s="195"/>
    </row>
    <row r="368" spans="1:6" x14ac:dyDescent="0.2">
      <c r="A368" s="185" t="s">
        <v>843</v>
      </c>
      <c r="B368" s="185" t="s">
        <v>844</v>
      </c>
      <c r="D368" s="177">
        <v>1338</v>
      </c>
      <c r="F368" s="177">
        <v>1338</v>
      </c>
    </row>
    <row r="369" spans="1:6" x14ac:dyDescent="0.2">
      <c r="A369" s="185" t="s">
        <v>845</v>
      </c>
      <c r="B369" s="185" t="s">
        <v>846</v>
      </c>
      <c r="D369" s="177">
        <v>9852</v>
      </c>
      <c r="E369" s="177">
        <v>5023</v>
      </c>
      <c r="F369" s="177">
        <v>4829</v>
      </c>
    </row>
    <row r="370" spans="1:6" x14ac:dyDescent="0.2">
      <c r="A370" s="185" t="s">
        <v>413</v>
      </c>
      <c r="B370" s="185" t="s">
        <v>847</v>
      </c>
      <c r="D370" s="177">
        <v>4349</v>
      </c>
      <c r="E370" s="177">
        <v>13749</v>
      </c>
      <c r="F370" s="177">
        <v>-9400</v>
      </c>
    </row>
    <row r="371" spans="1:6" x14ac:dyDescent="0.2">
      <c r="A371" s="185" t="s">
        <v>848</v>
      </c>
      <c r="B371" s="185" t="s">
        <v>849</v>
      </c>
      <c r="D371" s="177">
        <v>4</v>
      </c>
      <c r="F371" s="177">
        <v>4</v>
      </c>
    </row>
    <row r="372" spans="1:6" x14ac:dyDescent="0.2">
      <c r="C372" s="196" t="s">
        <v>466</v>
      </c>
      <c r="D372" s="196" t="s">
        <v>466</v>
      </c>
      <c r="E372" s="196" t="s">
        <v>466</v>
      </c>
      <c r="F372" s="196" t="s">
        <v>466</v>
      </c>
    </row>
    <row r="373" spans="1:6" x14ac:dyDescent="0.2">
      <c r="A373" s="193"/>
      <c r="B373" s="194" t="s">
        <v>850</v>
      </c>
      <c r="C373" s="195"/>
      <c r="D373" s="195">
        <v>15543</v>
      </c>
      <c r="E373" s="195">
        <v>18772</v>
      </c>
      <c r="F373" s="195">
        <v>-3229</v>
      </c>
    </row>
    <row r="375" spans="1:6" x14ac:dyDescent="0.2">
      <c r="A375" s="193"/>
      <c r="B375" s="194" t="s">
        <v>851</v>
      </c>
      <c r="C375" s="195"/>
      <c r="D375" s="195"/>
      <c r="E375" s="195"/>
      <c r="F375" s="195"/>
    </row>
    <row r="376" spans="1:6" x14ac:dyDescent="0.2">
      <c r="A376" s="185" t="s">
        <v>852</v>
      </c>
      <c r="B376" s="185" t="s">
        <v>445</v>
      </c>
      <c r="D376" s="177">
        <v>2308.54</v>
      </c>
      <c r="F376" s="177">
        <v>2308.54</v>
      </c>
    </row>
    <row r="377" spans="1:6" x14ac:dyDescent="0.2">
      <c r="A377" s="185" t="s">
        <v>853</v>
      </c>
      <c r="B377" s="185" t="s">
        <v>854</v>
      </c>
      <c r="D377" s="177">
        <v>2251.79</v>
      </c>
      <c r="F377" s="177">
        <v>2251.79</v>
      </c>
    </row>
    <row r="378" spans="1:6" x14ac:dyDescent="0.2">
      <c r="C378" s="196" t="s">
        <v>466</v>
      </c>
      <c r="D378" s="196" t="s">
        <v>466</v>
      </c>
      <c r="E378" s="196" t="s">
        <v>466</v>
      </c>
      <c r="F378" s="196" t="s">
        <v>466</v>
      </c>
    </row>
    <row r="379" spans="1:6" x14ac:dyDescent="0.2">
      <c r="A379" s="193"/>
      <c r="B379" s="194" t="s">
        <v>855</v>
      </c>
      <c r="C379" s="195"/>
      <c r="D379" s="195">
        <v>4560.33</v>
      </c>
      <c r="E379" s="195"/>
      <c r="F379" s="195">
        <v>4560.33</v>
      </c>
    </row>
    <row r="381" spans="1:6" x14ac:dyDescent="0.2">
      <c r="A381" s="193"/>
      <c r="B381" s="194" t="s">
        <v>856</v>
      </c>
      <c r="C381" s="195"/>
      <c r="D381" s="195"/>
      <c r="E381" s="195"/>
      <c r="F381" s="195"/>
    </row>
    <row r="382" spans="1:6" x14ac:dyDescent="0.2">
      <c r="A382" s="185" t="s">
        <v>857</v>
      </c>
      <c r="B382" s="185" t="s">
        <v>858</v>
      </c>
      <c r="D382" s="177">
        <v>65</v>
      </c>
      <c r="E382" s="177">
        <v>17.14</v>
      </c>
      <c r="F382" s="177">
        <v>47.86</v>
      </c>
    </row>
    <row r="383" spans="1:6" x14ac:dyDescent="0.2">
      <c r="C383" s="196" t="s">
        <v>466</v>
      </c>
      <c r="D383" s="196" t="s">
        <v>466</v>
      </c>
      <c r="E383" s="196" t="s">
        <v>466</v>
      </c>
      <c r="F383" s="196" t="s">
        <v>466</v>
      </c>
    </row>
    <row r="384" spans="1:6" x14ac:dyDescent="0.2">
      <c r="A384" s="193"/>
      <c r="B384" s="194" t="s">
        <v>859</v>
      </c>
      <c r="C384" s="195"/>
      <c r="D384" s="195">
        <v>65</v>
      </c>
      <c r="E384" s="195">
        <v>17.14</v>
      </c>
      <c r="F384" s="195">
        <v>47.86</v>
      </c>
    </row>
    <row r="386" spans="1:6" x14ac:dyDescent="0.2">
      <c r="A386" s="193"/>
      <c r="B386" s="194" t="s">
        <v>860</v>
      </c>
      <c r="C386" s="195"/>
      <c r="D386" s="195"/>
      <c r="E386" s="195"/>
      <c r="F386" s="195"/>
    </row>
    <row r="387" spans="1:6" x14ac:dyDescent="0.2">
      <c r="A387" s="185" t="s">
        <v>861</v>
      </c>
      <c r="B387" s="185" t="s">
        <v>862</v>
      </c>
      <c r="D387" s="177">
        <v>22.95</v>
      </c>
      <c r="F387" s="177">
        <v>22.95</v>
      </c>
    </row>
    <row r="388" spans="1:6" x14ac:dyDescent="0.2">
      <c r="C388" s="196" t="s">
        <v>466</v>
      </c>
      <c r="D388" s="196" t="s">
        <v>466</v>
      </c>
      <c r="E388" s="196" t="s">
        <v>466</v>
      </c>
      <c r="F388" s="196" t="s">
        <v>466</v>
      </c>
    </row>
    <row r="389" spans="1:6" x14ac:dyDescent="0.2">
      <c r="A389" s="193"/>
      <c r="B389" s="194" t="s">
        <v>863</v>
      </c>
      <c r="C389" s="195"/>
      <c r="D389" s="195">
        <v>22.95</v>
      </c>
      <c r="E389" s="195"/>
      <c r="F389" s="195">
        <v>22.95</v>
      </c>
    </row>
    <row r="391" spans="1:6" x14ac:dyDescent="0.2">
      <c r="A391" s="193"/>
      <c r="B391" s="194" t="s">
        <v>864</v>
      </c>
      <c r="C391" s="195"/>
      <c r="D391" s="195"/>
      <c r="E391" s="195"/>
      <c r="F391" s="195"/>
    </row>
    <row r="392" spans="1:6" x14ac:dyDescent="0.2">
      <c r="A392" s="185" t="s">
        <v>865</v>
      </c>
      <c r="B392" s="185" t="s">
        <v>866</v>
      </c>
      <c r="D392" s="177">
        <v>16</v>
      </c>
      <c r="E392" s="177">
        <v>16</v>
      </c>
    </row>
    <row r="393" spans="1:6" x14ac:dyDescent="0.2">
      <c r="A393" s="185" t="s">
        <v>867</v>
      </c>
      <c r="B393" s="185" t="s">
        <v>868</v>
      </c>
      <c r="E393" s="177">
        <v>4</v>
      </c>
      <c r="F393" s="177">
        <v>-4</v>
      </c>
    </row>
    <row r="394" spans="1:6" x14ac:dyDescent="0.2">
      <c r="C394" s="196" t="s">
        <v>466</v>
      </c>
      <c r="D394" s="196" t="s">
        <v>466</v>
      </c>
      <c r="E394" s="196" t="s">
        <v>466</v>
      </c>
      <c r="F394" s="196" t="s">
        <v>466</v>
      </c>
    </row>
    <row r="395" spans="1:6" x14ac:dyDescent="0.2">
      <c r="A395" s="193"/>
      <c r="B395" s="194" t="s">
        <v>869</v>
      </c>
      <c r="C395" s="195"/>
      <c r="D395" s="195">
        <v>16</v>
      </c>
      <c r="E395" s="195">
        <v>20</v>
      </c>
      <c r="F395" s="195">
        <v>-4</v>
      </c>
    </row>
    <row r="397" spans="1:6" x14ac:dyDescent="0.2">
      <c r="A397" s="194" t="s">
        <v>870</v>
      </c>
      <c r="B397" s="194" t="s">
        <v>871</v>
      </c>
      <c r="C397" s="195"/>
      <c r="D397" s="195">
        <v>181239.09</v>
      </c>
      <c r="E397" s="195">
        <v>193386.89</v>
      </c>
      <c r="F397" s="195">
        <v>-12147.8</v>
      </c>
    </row>
    <row r="399" spans="1:6" x14ac:dyDescent="0.2">
      <c r="C399" s="196" t="s">
        <v>466</v>
      </c>
      <c r="D399" s="196" t="s">
        <v>466</v>
      </c>
      <c r="E399" s="196" t="s">
        <v>466</v>
      </c>
      <c r="F399" s="196" t="s">
        <v>466</v>
      </c>
    </row>
    <row r="400" spans="1:6" x14ac:dyDescent="0.2">
      <c r="B400" s="185" t="s">
        <v>407</v>
      </c>
      <c r="D400" s="177">
        <v>1722010.34</v>
      </c>
      <c r="E400" s="177">
        <v>1722010.34</v>
      </c>
    </row>
    <row r="401" spans="1:6" x14ac:dyDescent="0.2">
      <c r="C401" s="196" t="s">
        <v>872</v>
      </c>
      <c r="D401" s="196" t="s">
        <v>872</v>
      </c>
      <c r="E401" s="196" t="s">
        <v>872</v>
      </c>
      <c r="F401" s="196" t="s">
        <v>872</v>
      </c>
    </row>
    <row r="406" spans="1:6" x14ac:dyDescent="0.2">
      <c r="A406" s="185" t="s">
        <v>873</v>
      </c>
    </row>
    <row r="407" spans="1:6" x14ac:dyDescent="0.2">
      <c r="A407" s="185" t="s">
        <v>874</v>
      </c>
    </row>
    <row r="408" spans="1:6" x14ac:dyDescent="0.2">
      <c r="A408" s="185" t="s">
        <v>875</v>
      </c>
    </row>
    <row r="409" spans="1:6" x14ac:dyDescent="0.2">
      <c r="A409" s="185" t="s">
        <v>876</v>
      </c>
    </row>
  </sheetData>
  <pageMargins left="0.75" right="0.75" top="0.75" bottom="0.75" header="0.5" footer="0.5"/>
  <pageSetup scale="13" orientation="portrait" r:id="rId1"/>
  <headerFooter alignWithMargins="0"/>
  <rowBreaks count="1" manualBreakCount="1">
    <brk min="1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F326"/>
  <sheetViews>
    <sheetView workbookViewId="0">
      <selection activeCell="B18" sqref="B18"/>
    </sheetView>
  </sheetViews>
  <sheetFormatPr defaultRowHeight="15" x14ac:dyDescent="0.25"/>
  <cols>
    <col min="1" max="1" width="28.7109375" style="1" customWidth="1"/>
    <col min="2" max="2" width="21.7109375" style="1" customWidth="1"/>
    <col min="3" max="3" width="14.7109375" style="2" customWidth="1"/>
    <col min="4" max="4" width="24.5703125" style="3" customWidth="1"/>
    <col min="5" max="5" width="20.28515625" style="3" customWidth="1"/>
    <col min="6" max="6" width="21.7109375" style="3" customWidth="1"/>
    <col min="7" max="16384" width="9.140625" style="104"/>
  </cols>
  <sheetData>
    <row r="1" spans="1:6" s="7" customFormat="1" x14ac:dyDescent="0.25">
      <c r="A1" s="4" t="s">
        <v>877</v>
      </c>
      <c r="B1" s="4" t="s">
        <v>878</v>
      </c>
      <c r="C1" s="6" t="s">
        <v>879</v>
      </c>
      <c r="D1" s="5" t="s">
        <v>184</v>
      </c>
      <c r="E1" s="5" t="s">
        <v>880</v>
      </c>
      <c r="F1" s="5" t="s">
        <v>172</v>
      </c>
    </row>
    <row r="2" spans="1:6" hidden="1" x14ac:dyDescent="0.25">
      <c r="A2" s="1" t="s">
        <v>881</v>
      </c>
      <c r="B2" s="1" t="s">
        <v>253</v>
      </c>
      <c r="C2" s="2">
        <v>43190</v>
      </c>
      <c r="D2" s="3">
        <v>0</v>
      </c>
      <c r="E2" s="3">
        <v>0</v>
      </c>
      <c r="F2" s="3">
        <v>0</v>
      </c>
    </row>
    <row r="3" spans="1:6" hidden="1" x14ac:dyDescent="0.25">
      <c r="A3" s="1" t="s">
        <v>882</v>
      </c>
      <c r="B3" s="1" t="s">
        <v>253</v>
      </c>
      <c r="C3" s="2">
        <v>43190</v>
      </c>
      <c r="D3" s="3">
        <v>12056</v>
      </c>
      <c r="E3" s="3">
        <v>0</v>
      </c>
      <c r="F3" s="3">
        <v>12056</v>
      </c>
    </row>
    <row r="4" spans="1:6" hidden="1" x14ac:dyDescent="0.25">
      <c r="A4" s="1" t="s">
        <v>883</v>
      </c>
      <c r="B4" s="1" t="s">
        <v>253</v>
      </c>
      <c r="C4" s="2">
        <v>43190</v>
      </c>
      <c r="D4" s="3">
        <v>56532</v>
      </c>
      <c r="E4" s="3">
        <v>0</v>
      </c>
      <c r="F4" s="3">
        <v>56532</v>
      </c>
    </row>
    <row r="5" spans="1:6" hidden="1" x14ac:dyDescent="0.25">
      <c r="A5" s="1" t="s">
        <v>884</v>
      </c>
      <c r="B5" s="1" t="s">
        <v>253</v>
      </c>
      <c r="C5" s="2">
        <v>43190</v>
      </c>
      <c r="D5" s="3">
        <v>-12449629</v>
      </c>
      <c r="E5" s="3">
        <v>0</v>
      </c>
      <c r="F5" s="3">
        <v>-12449629</v>
      </c>
    </row>
    <row r="6" spans="1:6" hidden="1" x14ac:dyDescent="0.25">
      <c r="A6" s="1" t="s">
        <v>885</v>
      </c>
      <c r="B6" s="1" t="s">
        <v>253</v>
      </c>
      <c r="C6" s="2">
        <v>43190</v>
      </c>
      <c r="D6" s="3">
        <v>-13911</v>
      </c>
      <c r="E6" s="3">
        <v>0</v>
      </c>
      <c r="F6" s="3">
        <v>-13911</v>
      </c>
    </row>
    <row r="7" spans="1:6" hidden="1" x14ac:dyDescent="0.25">
      <c r="A7" s="1" t="s">
        <v>886</v>
      </c>
      <c r="B7" s="1" t="s">
        <v>253</v>
      </c>
      <c r="C7" s="2">
        <v>43190</v>
      </c>
      <c r="D7" s="3">
        <v>-34461</v>
      </c>
      <c r="E7" s="3">
        <v>0</v>
      </c>
      <c r="F7" s="3">
        <v>-34461</v>
      </c>
    </row>
    <row r="8" spans="1:6" hidden="1" x14ac:dyDescent="0.25">
      <c r="A8" s="1" t="s">
        <v>887</v>
      </c>
      <c r="B8" s="1" t="s">
        <v>253</v>
      </c>
      <c r="C8" s="2">
        <v>43190</v>
      </c>
      <c r="D8" s="3">
        <v>49932</v>
      </c>
      <c r="E8" s="3">
        <v>0</v>
      </c>
      <c r="F8" s="3">
        <v>49932</v>
      </c>
    </row>
    <row r="9" spans="1:6" hidden="1" x14ac:dyDescent="0.25">
      <c r="A9" s="1" t="s">
        <v>888</v>
      </c>
      <c r="B9" s="1" t="s">
        <v>253</v>
      </c>
      <c r="C9" s="2">
        <v>43190</v>
      </c>
      <c r="D9" s="3">
        <v>15639</v>
      </c>
      <c r="E9" s="3">
        <v>0</v>
      </c>
      <c r="F9" s="3">
        <v>15639</v>
      </c>
    </row>
    <row r="10" spans="1:6" hidden="1" x14ac:dyDescent="0.25">
      <c r="A10" s="1" t="s">
        <v>889</v>
      </c>
      <c r="B10" s="1" t="s">
        <v>253</v>
      </c>
      <c r="C10" s="2">
        <v>43190</v>
      </c>
      <c r="D10" s="3">
        <v>0</v>
      </c>
      <c r="E10" s="3">
        <v>0</v>
      </c>
      <c r="F10" s="3">
        <v>0</v>
      </c>
    </row>
    <row r="11" spans="1:6" hidden="1" x14ac:dyDescent="0.25">
      <c r="A11" s="1" t="s">
        <v>890</v>
      </c>
      <c r="B11" s="1" t="s">
        <v>253</v>
      </c>
      <c r="C11" s="2">
        <v>43190</v>
      </c>
      <c r="D11" s="3">
        <v>0</v>
      </c>
      <c r="E11" s="3">
        <v>0</v>
      </c>
      <c r="F11" s="3">
        <v>0</v>
      </c>
    </row>
    <row r="12" spans="1:6" hidden="1" x14ac:dyDescent="0.25">
      <c r="A12" s="1" t="s">
        <v>891</v>
      </c>
      <c r="B12" s="1" t="s">
        <v>253</v>
      </c>
      <c r="C12" s="2">
        <v>43190</v>
      </c>
      <c r="D12" s="3">
        <v>0</v>
      </c>
      <c r="E12" s="3">
        <v>0</v>
      </c>
      <c r="F12" s="3">
        <v>0</v>
      </c>
    </row>
    <row r="13" spans="1:6" hidden="1" x14ac:dyDescent="0.25">
      <c r="A13" s="1" t="s">
        <v>892</v>
      </c>
      <c r="B13" s="1" t="s">
        <v>253</v>
      </c>
      <c r="C13" s="2">
        <v>43190</v>
      </c>
      <c r="D13" s="3">
        <v>67434</v>
      </c>
      <c r="E13" s="3">
        <v>0</v>
      </c>
      <c r="F13" s="3">
        <v>67434</v>
      </c>
    </row>
    <row r="14" spans="1:6" hidden="1" x14ac:dyDescent="0.25">
      <c r="A14" s="1" t="s">
        <v>893</v>
      </c>
      <c r="B14" s="1" t="s">
        <v>253</v>
      </c>
      <c r="C14" s="2">
        <v>43190</v>
      </c>
      <c r="D14" s="3">
        <v>0</v>
      </c>
      <c r="E14" s="3">
        <v>0</v>
      </c>
      <c r="F14" s="3">
        <v>0</v>
      </c>
    </row>
    <row r="15" spans="1:6" hidden="1" x14ac:dyDescent="0.25">
      <c r="A15" s="1" t="s">
        <v>894</v>
      </c>
      <c r="B15" s="1" t="s">
        <v>253</v>
      </c>
      <c r="C15" s="2">
        <v>43190</v>
      </c>
      <c r="D15" s="3">
        <v>96520</v>
      </c>
      <c r="E15" s="3">
        <v>0</v>
      </c>
      <c r="F15" s="3">
        <v>96520</v>
      </c>
    </row>
    <row r="16" spans="1:6" hidden="1" x14ac:dyDescent="0.25">
      <c r="A16" s="1" t="s">
        <v>895</v>
      </c>
      <c r="B16" s="1" t="s">
        <v>253</v>
      </c>
      <c r="C16" s="2">
        <v>43190</v>
      </c>
      <c r="D16" s="3">
        <v>22093</v>
      </c>
      <c r="E16" s="3">
        <v>0</v>
      </c>
      <c r="F16" s="3">
        <v>22093</v>
      </c>
    </row>
    <row r="17" spans="1:6" hidden="1" x14ac:dyDescent="0.25">
      <c r="A17" s="1" t="s">
        <v>896</v>
      </c>
      <c r="B17" s="1" t="s">
        <v>253</v>
      </c>
      <c r="C17" s="2">
        <v>43190</v>
      </c>
      <c r="D17" s="3">
        <v>0</v>
      </c>
      <c r="E17" s="3">
        <v>0</v>
      </c>
      <c r="F17" s="3">
        <v>0</v>
      </c>
    </row>
    <row r="18" spans="1:6" hidden="1" x14ac:dyDescent="0.25">
      <c r="A18" s="1" t="s">
        <v>897</v>
      </c>
      <c r="B18" s="1" t="s">
        <v>253</v>
      </c>
      <c r="C18" s="2">
        <v>43190</v>
      </c>
      <c r="D18" s="3">
        <v>-3938</v>
      </c>
      <c r="E18" s="3">
        <v>0</v>
      </c>
      <c r="F18" s="3">
        <v>-3938</v>
      </c>
    </row>
    <row r="19" spans="1:6" hidden="1" x14ac:dyDescent="0.25">
      <c r="A19" s="1" t="s">
        <v>898</v>
      </c>
      <c r="B19" s="1" t="s">
        <v>253</v>
      </c>
      <c r="C19" s="2">
        <v>43190</v>
      </c>
      <c r="D19" s="3">
        <v>-12374</v>
      </c>
      <c r="E19" s="3">
        <v>0</v>
      </c>
      <c r="F19" s="3">
        <v>-12374</v>
      </c>
    </row>
    <row r="20" spans="1:6" hidden="1" x14ac:dyDescent="0.25">
      <c r="A20" s="1" t="s">
        <v>899</v>
      </c>
      <c r="B20" s="1" t="s">
        <v>253</v>
      </c>
      <c r="C20" s="2">
        <v>43190</v>
      </c>
      <c r="D20" s="3">
        <v>0</v>
      </c>
      <c r="E20" s="3">
        <v>0</v>
      </c>
      <c r="F20" s="3">
        <v>0</v>
      </c>
    </row>
    <row r="21" spans="1:6" hidden="1" x14ac:dyDescent="0.25">
      <c r="A21" s="1" t="s">
        <v>900</v>
      </c>
      <c r="B21" s="1" t="s">
        <v>253</v>
      </c>
      <c r="C21" s="2">
        <v>43190</v>
      </c>
      <c r="D21" s="3">
        <v>0</v>
      </c>
      <c r="E21" s="3">
        <v>0</v>
      </c>
      <c r="F21" s="3">
        <v>0</v>
      </c>
    </row>
    <row r="22" spans="1:6" hidden="1" x14ac:dyDescent="0.25">
      <c r="A22" s="1" t="s">
        <v>901</v>
      </c>
      <c r="B22" s="1" t="s">
        <v>253</v>
      </c>
      <c r="C22" s="2">
        <v>43190</v>
      </c>
      <c r="D22" s="3">
        <v>-28451</v>
      </c>
      <c r="E22" s="3">
        <v>0</v>
      </c>
      <c r="F22" s="3">
        <v>-28451</v>
      </c>
    </row>
    <row r="23" spans="1:6" hidden="1" x14ac:dyDescent="0.25">
      <c r="A23" s="1" t="s">
        <v>902</v>
      </c>
      <c r="B23" s="1" t="s">
        <v>253</v>
      </c>
      <c r="C23" s="2">
        <v>43190</v>
      </c>
      <c r="D23" s="3">
        <v>11932</v>
      </c>
      <c r="E23" s="3">
        <v>0</v>
      </c>
      <c r="F23" s="3">
        <v>11932</v>
      </c>
    </row>
    <row r="24" spans="1:6" hidden="1" x14ac:dyDescent="0.25">
      <c r="A24" s="1" t="s">
        <v>903</v>
      </c>
      <c r="B24" s="1" t="s">
        <v>253</v>
      </c>
      <c r="C24" s="2">
        <v>43190</v>
      </c>
      <c r="D24" s="3">
        <v>499191</v>
      </c>
      <c r="E24" s="3">
        <v>0</v>
      </c>
      <c r="F24" s="3">
        <v>499191</v>
      </c>
    </row>
    <row r="25" spans="1:6" hidden="1" x14ac:dyDescent="0.25">
      <c r="A25" s="1" t="s">
        <v>904</v>
      </c>
      <c r="B25" s="1" t="s">
        <v>240</v>
      </c>
      <c r="C25" s="2">
        <v>43190</v>
      </c>
      <c r="D25" s="3">
        <v>1834.460000000021</v>
      </c>
      <c r="E25" s="3">
        <v>-26362</v>
      </c>
      <c r="F25" s="3">
        <v>-24527.539999999979</v>
      </c>
    </row>
    <row r="26" spans="1:6" hidden="1" x14ac:dyDescent="0.25">
      <c r="A26" s="1" t="s">
        <v>905</v>
      </c>
      <c r="B26" s="1" t="s">
        <v>240</v>
      </c>
      <c r="C26" s="2">
        <v>43190</v>
      </c>
      <c r="D26" s="3">
        <v>-627836</v>
      </c>
      <c r="E26" s="3">
        <v>0</v>
      </c>
      <c r="F26" s="3">
        <v>-627836</v>
      </c>
    </row>
    <row r="27" spans="1:6" hidden="1" x14ac:dyDescent="0.25">
      <c r="A27" s="1" t="s">
        <v>906</v>
      </c>
      <c r="B27" s="1" t="s">
        <v>241</v>
      </c>
      <c r="C27" s="2">
        <v>43190</v>
      </c>
      <c r="D27" s="3">
        <v>-8737245.2800000012</v>
      </c>
      <c r="E27" s="3">
        <v>0</v>
      </c>
      <c r="F27" s="3">
        <v>-8737245.2800000012</v>
      </c>
    </row>
    <row r="28" spans="1:6" hidden="1" x14ac:dyDescent="0.25">
      <c r="A28" s="1" t="s">
        <v>907</v>
      </c>
      <c r="B28" s="1" t="s">
        <v>400</v>
      </c>
      <c r="C28" s="2">
        <v>43190</v>
      </c>
      <c r="D28" s="3">
        <v>-2760999</v>
      </c>
      <c r="E28" s="3">
        <v>0</v>
      </c>
      <c r="F28" s="3">
        <v>-2760999</v>
      </c>
    </row>
    <row r="29" spans="1:6" hidden="1" x14ac:dyDescent="0.25">
      <c r="A29" s="1" t="s">
        <v>908</v>
      </c>
      <c r="B29" s="1" t="s">
        <v>259</v>
      </c>
      <c r="C29" s="2">
        <v>43190</v>
      </c>
      <c r="D29" s="3">
        <v>-30893600</v>
      </c>
      <c r="E29" s="3">
        <v>0</v>
      </c>
      <c r="F29" s="3">
        <v>-30893600</v>
      </c>
    </row>
    <row r="30" spans="1:6" hidden="1" x14ac:dyDescent="0.25">
      <c r="A30" s="1" t="s">
        <v>909</v>
      </c>
      <c r="B30" s="1" t="s">
        <v>910</v>
      </c>
      <c r="C30" s="2">
        <v>43190</v>
      </c>
      <c r="D30" s="3">
        <v>0</v>
      </c>
      <c r="E30" s="3">
        <v>0</v>
      </c>
      <c r="F30" s="3">
        <v>0</v>
      </c>
    </row>
    <row r="31" spans="1:6" hidden="1" x14ac:dyDescent="0.25">
      <c r="A31" s="1" t="s">
        <v>911</v>
      </c>
      <c r="B31" s="1" t="s">
        <v>912</v>
      </c>
      <c r="C31" s="2">
        <v>43190</v>
      </c>
      <c r="D31" s="3">
        <v>0</v>
      </c>
      <c r="E31" s="3">
        <v>0</v>
      </c>
      <c r="F31" s="3">
        <v>0</v>
      </c>
    </row>
    <row r="32" spans="1:6" hidden="1" x14ac:dyDescent="0.25">
      <c r="A32" s="1" t="s">
        <v>913</v>
      </c>
      <c r="B32" s="1" t="s">
        <v>914</v>
      </c>
      <c r="C32" s="2">
        <v>43190</v>
      </c>
      <c r="D32" s="3">
        <v>0</v>
      </c>
      <c r="E32" s="3">
        <v>0</v>
      </c>
      <c r="F32" s="3">
        <v>0</v>
      </c>
    </row>
    <row r="33" spans="1:6" hidden="1" x14ac:dyDescent="0.25">
      <c r="A33" s="1" t="s">
        <v>915</v>
      </c>
      <c r="B33" s="1" t="s">
        <v>910</v>
      </c>
      <c r="C33" s="2">
        <v>43190</v>
      </c>
      <c r="D33" s="3">
        <v>0</v>
      </c>
      <c r="E33" s="3">
        <v>0</v>
      </c>
      <c r="F33" s="3">
        <v>0</v>
      </c>
    </row>
    <row r="34" spans="1:6" hidden="1" x14ac:dyDescent="0.25">
      <c r="A34" s="1" t="s">
        <v>916</v>
      </c>
      <c r="B34" s="1" t="s">
        <v>912</v>
      </c>
      <c r="C34" s="2">
        <v>43190</v>
      </c>
      <c r="D34" s="3">
        <v>0</v>
      </c>
      <c r="E34" s="3">
        <v>0</v>
      </c>
      <c r="F34" s="3">
        <v>0</v>
      </c>
    </row>
    <row r="35" spans="1:6" hidden="1" x14ac:dyDescent="0.25">
      <c r="A35" s="1" t="s">
        <v>917</v>
      </c>
      <c r="B35" s="1" t="s">
        <v>914</v>
      </c>
      <c r="C35" s="2">
        <v>43190</v>
      </c>
      <c r="D35" s="3">
        <v>0</v>
      </c>
      <c r="E35" s="3">
        <v>0</v>
      </c>
      <c r="F35" s="3">
        <v>0</v>
      </c>
    </row>
    <row r="36" spans="1:6" hidden="1" x14ac:dyDescent="0.25">
      <c r="A36" s="1" t="s">
        <v>918</v>
      </c>
      <c r="B36" s="1" t="s">
        <v>910</v>
      </c>
      <c r="C36" s="2">
        <v>43190</v>
      </c>
      <c r="D36" s="3">
        <v>0</v>
      </c>
      <c r="E36" s="3">
        <v>0</v>
      </c>
      <c r="F36" s="3">
        <v>0</v>
      </c>
    </row>
    <row r="37" spans="1:6" hidden="1" x14ac:dyDescent="0.25">
      <c r="A37" s="1" t="s">
        <v>919</v>
      </c>
      <c r="B37" s="1" t="s">
        <v>912</v>
      </c>
      <c r="C37" s="2">
        <v>43190</v>
      </c>
      <c r="D37" s="3">
        <v>0</v>
      </c>
      <c r="E37" s="3">
        <v>0</v>
      </c>
      <c r="F37" s="3">
        <v>0</v>
      </c>
    </row>
    <row r="38" spans="1:6" hidden="1" x14ac:dyDescent="0.25">
      <c r="A38" s="1" t="s">
        <v>920</v>
      </c>
      <c r="B38" s="1" t="s">
        <v>914</v>
      </c>
      <c r="C38" s="2">
        <v>43190</v>
      </c>
      <c r="D38" s="3">
        <v>0</v>
      </c>
      <c r="E38" s="3">
        <v>0</v>
      </c>
      <c r="F38" s="3">
        <v>0</v>
      </c>
    </row>
    <row r="39" spans="1:6" hidden="1" x14ac:dyDescent="0.25">
      <c r="A39" s="1" t="s">
        <v>921</v>
      </c>
      <c r="B39" s="1" t="s">
        <v>922</v>
      </c>
      <c r="C39" s="2">
        <v>43190</v>
      </c>
      <c r="D39" s="3">
        <v>0</v>
      </c>
      <c r="E39" s="3">
        <v>0</v>
      </c>
      <c r="F39" s="3">
        <v>0</v>
      </c>
    </row>
    <row r="40" spans="1:6" hidden="1" x14ac:dyDescent="0.25">
      <c r="A40" s="1" t="s">
        <v>923</v>
      </c>
      <c r="B40" s="1" t="s">
        <v>924</v>
      </c>
      <c r="C40" s="2">
        <v>43190</v>
      </c>
      <c r="D40" s="3">
        <v>0</v>
      </c>
      <c r="E40" s="3">
        <v>0</v>
      </c>
      <c r="F40" s="3">
        <v>0</v>
      </c>
    </row>
    <row r="41" spans="1:6" hidden="1" x14ac:dyDescent="0.25">
      <c r="A41" s="1" t="s">
        <v>925</v>
      </c>
      <c r="B41" s="1" t="s">
        <v>922</v>
      </c>
      <c r="C41" s="2">
        <v>43190</v>
      </c>
      <c r="D41" s="3">
        <v>0</v>
      </c>
      <c r="E41" s="3">
        <v>0</v>
      </c>
      <c r="F41" s="3">
        <v>0</v>
      </c>
    </row>
    <row r="42" spans="1:6" hidden="1" x14ac:dyDescent="0.25">
      <c r="A42" s="1" t="s">
        <v>926</v>
      </c>
      <c r="B42" s="1" t="s">
        <v>924</v>
      </c>
      <c r="C42" s="2">
        <v>43190</v>
      </c>
      <c r="D42" s="3">
        <v>0</v>
      </c>
      <c r="E42" s="3">
        <v>0</v>
      </c>
      <c r="F42" s="3">
        <v>0</v>
      </c>
    </row>
    <row r="43" spans="1:6" hidden="1" x14ac:dyDescent="0.25">
      <c r="A43" s="1" t="s">
        <v>927</v>
      </c>
      <c r="B43" s="1" t="s">
        <v>922</v>
      </c>
      <c r="C43" s="2">
        <v>43190</v>
      </c>
      <c r="D43" s="3">
        <v>0</v>
      </c>
      <c r="E43" s="3">
        <v>0</v>
      </c>
      <c r="F43" s="3">
        <v>0</v>
      </c>
    </row>
    <row r="44" spans="1:6" hidden="1" x14ac:dyDescent="0.25">
      <c r="A44" s="1" t="s">
        <v>928</v>
      </c>
      <c r="B44" s="1" t="s">
        <v>924</v>
      </c>
      <c r="C44" s="2">
        <v>43190</v>
      </c>
      <c r="D44" s="3">
        <v>0</v>
      </c>
      <c r="E44" s="3">
        <v>0</v>
      </c>
      <c r="F44" s="3">
        <v>0</v>
      </c>
    </row>
    <row r="45" spans="1:6" hidden="1" x14ac:dyDescent="0.25">
      <c r="A45" s="1" t="s">
        <v>929</v>
      </c>
      <c r="B45" s="1" t="s">
        <v>922</v>
      </c>
      <c r="C45" s="2">
        <v>43190</v>
      </c>
      <c r="D45" s="3">
        <v>0</v>
      </c>
      <c r="E45" s="3">
        <v>0</v>
      </c>
      <c r="F45" s="3">
        <v>0</v>
      </c>
    </row>
    <row r="46" spans="1:6" hidden="1" x14ac:dyDescent="0.25">
      <c r="A46" s="1" t="s">
        <v>930</v>
      </c>
      <c r="B46" s="1" t="s">
        <v>924</v>
      </c>
      <c r="C46" s="2">
        <v>43190</v>
      </c>
      <c r="D46" s="3">
        <v>0</v>
      </c>
      <c r="E46" s="3">
        <v>0</v>
      </c>
      <c r="F46" s="3">
        <v>0</v>
      </c>
    </row>
    <row r="47" spans="1:6" hidden="1" x14ac:dyDescent="0.25">
      <c r="A47" s="1" t="s">
        <v>931</v>
      </c>
      <c r="B47" s="1" t="s">
        <v>922</v>
      </c>
      <c r="C47" s="2">
        <v>43190</v>
      </c>
      <c r="D47" s="3">
        <v>0</v>
      </c>
      <c r="E47" s="3">
        <v>0</v>
      </c>
      <c r="F47" s="3">
        <v>0</v>
      </c>
    </row>
    <row r="48" spans="1:6" hidden="1" x14ac:dyDescent="0.25">
      <c r="A48" s="1" t="s">
        <v>932</v>
      </c>
      <c r="B48" s="1" t="s">
        <v>924</v>
      </c>
      <c r="C48" s="2">
        <v>43190</v>
      </c>
      <c r="D48" s="3">
        <v>0</v>
      </c>
      <c r="E48" s="3">
        <v>0</v>
      </c>
      <c r="F48" s="3">
        <v>0</v>
      </c>
    </row>
    <row r="49" spans="1:6" hidden="1" x14ac:dyDescent="0.25">
      <c r="A49" s="1" t="s">
        <v>933</v>
      </c>
      <c r="B49" s="1" t="s">
        <v>922</v>
      </c>
      <c r="C49" s="2">
        <v>43190</v>
      </c>
      <c r="D49" s="3">
        <v>0</v>
      </c>
      <c r="E49" s="3">
        <v>0</v>
      </c>
      <c r="F49" s="3">
        <v>0</v>
      </c>
    </row>
    <row r="50" spans="1:6" hidden="1" x14ac:dyDescent="0.25">
      <c r="A50" s="1" t="s">
        <v>934</v>
      </c>
      <c r="B50" s="1" t="s">
        <v>924</v>
      </c>
      <c r="C50" s="2">
        <v>43190</v>
      </c>
      <c r="D50" s="3">
        <v>0</v>
      </c>
      <c r="E50" s="3">
        <v>0</v>
      </c>
      <c r="F50" s="3">
        <v>0</v>
      </c>
    </row>
    <row r="51" spans="1:6" hidden="1" x14ac:dyDescent="0.25">
      <c r="A51" s="1" t="s">
        <v>935</v>
      </c>
      <c r="B51" s="1" t="s">
        <v>936</v>
      </c>
      <c r="C51" s="2">
        <v>43190</v>
      </c>
      <c r="D51" s="3">
        <v>-7.2759576141834259E-12</v>
      </c>
      <c r="E51" s="3">
        <v>0</v>
      </c>
      <c r="F51" s="3">
        <v>-7.2759576141834259E-12</v>
      </c>
    </row>
    <row r="52" spans="1:6" hidden="1" x14ac:dyDescent="0.25">
      <c r="A52" s="1" t="s">
        <v>937</v>
      </c>
      <c r="B52" s="1" t="s">
        <v>938</v>
      </c>
      <c r="C52" s="2">
        <v>43190</v>
      </c>
      <c r="D52" s="3">
        <v>0</v>
      </c>
      <c r="E52" s="3">
        <v>0</v>
      </c>
      <c r="F52" s="3">
        <v>0</v>
      </c>
    </row>
    <row r="53" spans="1:6" hidden="1" x14ac:dyDescent="0.25">
      <c r="A53" s="1" t="s">
        <v>939</v>
      </c>
      <c r="B53" s="1" t="s">
        <v>936</v>
      </c>
      <c r="C53" s="2">
        <v>43190</v>
      </c>
      <c r="D53" s="3">
        <v>0</v>
      </c>
      <c r="E53" s="3">
        <v>0</v>
      </c>
      <c r="F53" s="3">
        <v>0</v>
      </c>
    </row>
    <row r="54" spans="1:6" hidden="1" x14ac:dyDescent="0.25">
      <c r="A54" s="1" t="s">
        <v>940</v>
      </c>
      <c r="B54" s="1" t="s">
        <v>938</v>
      </c>
      <c r="C54" s="2">
        <v>43190</v>
      </c>
      <c r="D54" s="3">
        <v>0</v>
      </c>
      <c r="E54" s="3">
        <v>0</v>
      </c>
      <c r="F54" s="3">
        <v>0</v>
      </c>
    </row>
    <row r="55" spans="1:6" hidden="1" x14ac:dyDescent="0.25">
      <c r="A55" s="1" t="s">
        <v>941</v>
      </c>
      <c r="B55" s="1" t="s">
        <v>936</v>
      </c>
      <c r="C55" s="2">
        <v>43190</v>
      </c>
      <c r="D55" s="3">
        <v>0</v>
      </c>
      <c r="E55" s="3">
        <v>0</v>
      </c>
      <c r="F55" s="3">
        <v>0</v>
      </c>
    </row>
    <row r="56" spans="1:6" hidden="1" x14ac:dyDescent="0.25">
      <c r="A56" s="1" t="s">
        <v>942</v>
      </c>
      <c r="B56" s="1" t="s">
        <v>938</v>
      </c>
      <c r="C56" s="2">
        <v>43190</v>
      </c>
      <c r="D56" s="3">
        <v>0</v>
      </c>
      <c r="E56" s="3">
        <v>0</v>
      </c>
      <c r="F56" s="3">
        <v>0</v>
      </c>
    </row>
    <row r="57" spans="1:6" hidden="1" x14ac:dyDescent="0.25">
      <c r="A57" s="1" t="s">
        <v>943</v>
      </c>
      <c r="B57" s="1" t="s">
        <v>936</v>
      </c>
      <c r="C57" s="2">
        <v>43190</v>
      </c>
      <c r="D57" s="3">
        <v>0</v>
      </c>
      <c r="E57" s="3">
        <v>0</v>
      </c>
      <c r="F57" s="3">
        <v>0</v>
      </c>
    </row>
    <row r="58" spans="1:6" hidden="1" x14ac:dyDescent="0.25">
      <c r="A58" s="1" t="s">
        <v>944</v>
      </c>
      <c r="B58" s="1" t="s">
        <v>938</v>
      </c>
      <c r="C58" s="2">
        <v>43190</v>
      </c>
      <c r="D58" s="3">
        <v>0</v>
      </c>
      <c r="E58" s="3">
        <v>0</v>
      </c>
      <c r="F58" s="3">
        <v>0</v>
      </c>
    </row>
    <row r="59" spans="1:6" hidden="1" x14ac:dyDescent="0.25">
      <c r="A59" s="1" t="s">
        <v>945</v>
      </c>
      <c r="B59" s="1" t="s">
        <v>936</v>
      </c>
      <c r="C59" s="2">
        <v>43190</v>
      </c>
      <c r="D59" s="3">
        <v>-5.8207660913467407E-11</v>
      </c>
      <c r="E59" s="3">
        <v>0</v>
      </c>
      <c r="F59" s="3">
        <v>-5.8207660913467407E-11</v>
      </c>
    </row>
    <row r="60" spans="1:6" hidden="1" x14ac:dyDescent="0.25">
      <c r="A60" s="1" t="s">
        <v>946</v>
      </c>
      <c r="B60" s="1" t="s">
        <v>938</v>
      </c>
      <c r="C60" s="2">
        <v>43190</v>
      </c>
      <c r="D60" s="3">
        <v>0</v>
      </c>
      <c r="E60" s="3">
        <v>0</v>
      </c>
      <c r="F60" s="3">
        <v>0</v>
      </c>
    </row>
    <row r="61" spans="1:6" hidden="1" x14ac:dyDescent="0.25">
      <c r="A61" s="1" t="s">
        <v>947</v>
      </c>
      <c r="B61" s="1" t="s">
        <v>936</v>
      </c>
      <c r="C61" s="2">
        <v>43190</v>
      </c>
      <c r="D61" s="3">
        <v>0</v>
      </c>
      <c r="E61" s="3">
        <v>0</v>
      </c>
      <c r="F61" s="3">
        <v>0</v>
      </c>
    </row>
    <row r="62" spans="1:6" hidden="1" x14ac:dyDescent="0.25">
      <c r="A62" s="1" t="s">
        <v>948</v>
      </c>
      <c r="B62" s="1" t="s">
        <v>922</v>
      </c>
      <c r="C62" s="2">
        <v>43190</v>
      </c>
      <c r="D62" s="3">
        <v>0</v>
      </c>
      <c r="E62" s="3">
        <v>0</v>
      </c>
      <c r="F62" s="3">
        <v>0</v>
      </c>
    </row>
    <row r="63" spans="1:6" hidden="1" x14ac:dyDescent="0.25">
      <c r="A63" s="1" t="s">
        <v>949</v>
      </c>
      <c r="B63" s="1" t="s">
        <v>924</v>
      </c>
      <c r="C63" s="2">
        <v>43190</v>
      </c>
      <c r="D63" s="3">
        <v>0</v>
      </c>
      <c r="E63" s="3">
        <v>0</v>
      </c>
      <c r="F63" s="3">
        <v>0</v>
      </c>
    </row>
    <row r="64" spans="1:6" hidden="1" x14ac:dyDescent="0.25">
      <c r="A64" s="1" t="s">
        <v>950</v>
      </c>
      <c r="B64" s="1" t="s">
        <v>922</v>
      </c>
      <c r="C64" s="2">
        <v>43190</v>
      </c>
      <c r="D64" s="3">
        <v>0</v>
      </c>
      <c r="E64" s="3">
        <v>0</v>
      </c>
      <c r="F64" s="3">
        <v>0</v>
      </c>
    </row>
    <row r="65" spans="1:6" hidden="1" x14ac:dyDescent="0.25">
      <c r="A65" s="1" t="s">
        <v>951</v>
      </c>
      <c r="B65" s="1" t="s">
        <v>924</v>
      </c>
      <c r="C65" s="2">
        <v>43190</v>
      </c>
      <c r="D65" s="3">
        <v>0</v>
      </c>
      <c r="E65" s="3">
        <v>0</v>
      </c>
      <c r="F65" s="3">
        <v>0</v>
      </c>
    </row>
    <row r="66" spans="1:6" hidden="1" x14ac:dyDescent="0.25">
      <c r="A66" s="1" t="s">
        <v>952</v>
      </c>
      <c r="B66" s="1" t="s">
        <v>922</v>
      </c>
      <c r="C66" s="2">
        <v>43190</v>
      </c>
      <c r="D66" s="3">
        <v>0</v>
      </c>
      <c r="E66" s="3">
        <v>0</v>
      </c>
      <c r="F66" s="3">
        <v>0</v>
      </c>
    </row>
    <row r="67" spans="1:6" hidden="1" x14ac:dyDescent="0.25">
      <c r="A67" s="1" t="s">
        <v>953</v>
      </c>
      <c r="B67" s="1" t="s">
        <v>924</v>
      </c>
      <c r="C67" s="2">
        <v>43190</v>
      </c>
      <c r="D67" s="3">
        <v>0</v>
      </c>
      <c r="E67" s="3">
        <v>0</v>
      </c>
      <c r="F67" s="3">
        <v>0</v>
      </c>
    </row>
    <row r="68" spans="1:6" hidden="1" x14ac:dyDescent="0.25">
      <c r="A68" s="1" t="s">
        <v>954</v>
      </c>
      <c r="B68" s="1" t="s">
        <v>910</v>
      </c>
      <c r="C68" s="2">
        <v>43190</v>
      </c>
      <c r="D68" s="3">
        <v>0</v>
      </c>
      <c r="E68" s="3">
        <v>0</v>
      </c>
      <c r="F68" s="3">
        <v>0</v>
      </c>
    </row>
    <row r="69" spans="1:6" hidden="1" x14ac:dyDescent="0.25">
      <c r="A69" s="1" t="s">
        <v>955</v>
      </c>
      <c r="B69" s="1" t="s">
        <v>912</v>
      </c>
      <c r="C69" s="2">
        <v>43190</v>
      </c>
      <c r="D69" s="3">
        <v>0</v>
      </c>
      <c r="E69" s="3">
        <v>0</v>
      </c>
      <c r="F69" s="3">
        <v>0</v>
      </c>
    </row>
    <row r="70" spans="1:6" hidden="1" x14ac:dyDescent="0.25">
      <c r="A70" s="1" t="s">
        <v>956</v>
      </c>
      <c r="B70" s="1" t="s">
        <v>914</v>
      </c>
      <c r="C70" s="2">
        <v>43190</v>
      </c>
      <c r="D70" s="3">
        <v>0</v>
      </c>
      <c r="E70" s="3">
        <v>0</v>
      </c>
      <c r="F70" s="3">
        <v>0</v>
      </c>
    </row>
    <row r="71" spans="1:6" hidden="1" x14ac:dyDescent="0.25">
      <c r="A71" s="1" t="s">
        <v>957</v>
      </c>
      <c r="B71" s="1" t="s">
        <v>910</v>
      </c>
      <c r="C71" s="2">
        <v>43190</v>
      </c>
      <c r="D71" s="3">
        <v>0</v>
      </c>
      <c r="E71" s="3">
        <v>0</v>
      </c>
      <c r="F71" s="3">
        <v>0</v>
      </c>
    </row>
    <row r="72" spans="1:6" hidden="1" x14ac:dyDescent="0.25">
      <c r="A72" s="1" t="s">
        <v>958</v>
      </c>
      <c r="B72" s="1" t="s">
        <v>912</v>
      </c>
      <c r="C72" s="2">
        <v>43190</v>
      </c>
      <c r="D72" s="3">
        <v>0</v>
      </c>
      <c r="E72" s="3">
        <v>0</v>
      </c>
      <c r="F72" s="3">
        <v>0</v>
      </c>
    </row>
    <row r="73" spans="1:6" hidden="1" x14ac:dyDescent="0.25">
      <c r="A73" s="1" t="s">
        <v>959</v>
      </c>
      <c r="B73" s="1" t="s">
        <v>914</v>
      </c>
      <c r="C73" s="2">
        <v>43190</v>
      </c>
      <c r="D73" s="3">
        <v>0</v>
      </c>
      <c r="E73" s="3">
        <v>0</v>
      </c>
      <c r="F73" s="3">
        <v>0</v>
      </c>
    </row>
    <row r="74" spans="1:6" hidden="1" x14ac:dyDescent="0.25">
      <c r="A74" s="1" t="s">
        <v>960</v>
      </c>
      <c r="B74" s="1" t="s">
        <v>922</v>
      </c>
      <c r="C74" s="2">
        <v>43190</v>
      </c>
      <c r="D74" s="3">
        <v>0</v>
      </c>
      <c r="E74" s="3">
        <v>0</v>
      </c>
      <c r="F74" s="3">
        <v>0</v>
      </c>
    </row>
    <row r="75" spans="1:6" hidden="1" x14ac:dyDescent="0.25">
      <c r="A75" s="1" t="s">
        <v>961</v>
      </c>
      <c r="B75" s="1" t="s">
        <v>924</v>
      </c>
      <c r="C75" s="2">
        <v>43190</v>
      </c>
      <c r="D75" s="3">
        <v>0</v>
      </c>
      <c r="E75" s="3">
        <v>0</v>
      </c>
      <c r="F75" s="3">
        <v>0</v>
      </c>
    </row>
    <row r="76" spans="1:6" hidden="1" x14ac:dyDescent="0.25">
      <c r="A76" s="1" t="s">
        <v>962</v>
      </c>
      <c r="B76" s="1" t="s">
        <v>922</v>
      </c>
      <c r="C76" s="2">
        <v>43190</v>
      </c>
      <c r="D76" s="3">
        <v>0</v>
      </c>
      <c r="E76" s="3">
        <v>0</v>
      </c>
      <c r="F76" s="3">
        <v>0</v>
      </c>
    </row>
    <row r="77" spans="1:6" hidden="1" x14ac:dyDescent="0.25">
      <c r="A77" s="1" t="s">
        <v>963</v>
      </c>
      <c r="B77" s="1" t="s">
        <v>924</v>
      </c>
      <c r="C77" s="2">
        <v>43190</v>
      </c>
      <c r="D77" s="3">
        <v>0</v>
      </c>
      <c r="E77" s="3">
        <v>0</v>
      </c>
      <c r="F77" s="3">
        <v>0</v>
      </c>
    </row>
    <row r="78" spans="1:6" hidden="1" x14ac:dyDescent="0.25">
      <c r="A78" s="1" t="s">
        <v>964</v>
      </c>
      <c r="B78" s="1" t="s">
        <v>936</v>
      </c>
      <c r="C78" s="2">
        <v>43190</v>
      </c>
      <c r="D78" s="3">
        <v>0</v>
      </c>
      <c r="E78" s="3">
        <v>0</v>
      </c>
      <c r="F78" s="3">
        <v>0</v>
      </c>
    </row>
    <row r="79" spans="1:6" hidden="1" x14ac:dyDescent="0.25">
      <c r="A79" s="1" t="s">
        <v>965</v>
      </c>
      <c r="B79" s="1" t="s">
        <v>938</v>
      </c>
      <c r="C79" s="2">
        <v>43190</v>
      </c>
      <c r="D79" s="3">
        <v>0</v>
      </c>
      <c r="E79" s="3">
        <v>0</v>
      </c>
      <c r="F79" s="3">
        <v>0</v>
      </c>
    </row>
    <row r="80" spans="1:6" hidden="1" x14ac:dyDescent="0.25">
      <c r="A80" s="1" t="s">
        <v>966</v>
      </c>
      <c r="B80" s="1" t="s">
        <v>936</v>
      </c>
      <c r="C80" s="2">
        <v>43190</v>
      </c>
      <c r="D80" s="3">
        <v>0</v>
      </c>
      <c r="E80" s="3">
        <v>0</v>
      </c>
      <c r="F80" s="3">
        <v>0</v>
      </c>
    </row>
    <row r="81" spans="1:6" hidden="1" x14ac:dyDescent="0.25">
      <c r="A81" s="1" t="s">
        <v>967</v>
      </c>
      <c r="B81" s="1" t="s">
        <v>938</v>
      </c>
      <c r="C81" s="2">
        <v>43190</v>
      </c>
      <c r="D81" s="3">
        <v>0</v>
      </c>
      <c r="E81" s="3">
        <v>0</v>
      </c>
      <c r="F81" s="3">
        <v>0</v>
      </c>
    </row>
    <row r="82" spans="1:6" hidden="1" x14ac:dyDescent="0.25">
      <c r="A82" s="1" t="s">
        <v>968</v>
      </c>
      <c r="B82" s="1" t="s">
        <v>936</v>
      </c>
      <c r="C82" s="2">
        <v>43190</v>
      </c>
      <c r="D82" s="3">
        <v>0</v>
      </c>
      <c r="E82" s="3">
        <v>0</v>
      </c>
      <c r="F82" s="3">
        <v>0</v>
      </c>
    </row>
    <row r="83" spans="1:6" hidden="1" x14ac:dyDescent="0.25">
      <c r="A83" s="1" t="s">
        <v>969</v>
      </c>
      <c r="B83" s="1" t="s">
        <v>938</v>
      </c>
      <c r="C83" s="2">
        <v>43190</v>
      </c>
      <c r="D83" s="3">
        <v>0</v>
      </c>
      <c r="E83" s="3">
        <v>0</v>
      </c>
      <c r="F83" s="3">
        <v>0</v>
      </c>
    </row>
    <row r="84" spans="1:6" hidden="1" x14ac:dyDescent="0.25">
      <c r="A84" s="1" t="s">
        <v>970</v>
      </c>
      <c r="B84" s="1" t="s">
        <v>936</v>
      </c>
      <c r="C84" s="2">
        <v>43190</v>
      </c>
      <c r="D84" s="3">
        <v>0</v>
      </c>
      <c r="E84" s="3">
        <v>0</v>
      </c>
      <c r="F84" s="3">
        <v>0</v>
      </c>
    </row>
    <row r="85" spans="1:6" hidden="1" x14ac:dyDescent="0.25">
      <c r="A85" s="1" t="s">
        <v>971</v>
      </c>
      <c r="B85" s="1" t="s">
        <v>938</v>
      </c>
      <c r="C85" s="2">
        <v>43190</v>
      </c>
      <c r="D85" s="3">
        <v>0</v>
      </c>
      <c r="E85" s="3">
        <v>0</v>
      </c>
      <c r="F85" s="3">
        <v>0</v>
      </c>
    </row>
    <row r="86" spans="1:6" hidden="1" x14ac:dyDescent="0.25">
      <c r="A86" s="1" t="s">
        <v>972</v>
      </c>
      <c r="B86" s="1" t="s">
        <v>936</v>
      </c>
      <c r="C86" s="2">
        <v>43190</v>
      </c>
      <c r="D86" s="3">
        <v>0</v>
      </c>
      <c r="E86" s="3">
        <v>0</v>
      </c>
      <c r="F86" s="3">
        <v>0</v>
      </c>
    </row>
    <row r="87" spans="1:6" hidden="1" x14ac:dyDescent="0.25">
      <c r="A87" s="1" t="s">
        <v>973</v>
      </c>
      <c r="B87" s="1" t="s">
        <v>938</v>
      </c>
      <c r="C87" s="2">
        <v>43190</v>
      </c>
      <c r="D87" s="3">
        <v>0</v>
      </c>
      <c r="E87" s="3">
        <v>0</v>
      </c>
      <c r="F87" s="3">
        <v>0</v>
      </c>
    </row>
    <row r="88" spans="1:6" hidden="1" x14ac:dyDescent="0.25">
      <c r="A88" s="1" t="s">
        <v>974</v>
      </c>
      <c r="B88" s="1" t="s">
        <v>910</v>
      </c>
      <c r="C88" s="2">
        <v>43190</v>
      </c>
      <c r="D88" s="3">
        <v>0</v>
      </c>
      <c r="E88" s="3">
        <v>0</v>
      </c>
      <c r="F88" s="3">
        <v>0</v>
      </c>
    </row>
    <row r="89" spans="1:6" hidden="1" x14ac:dyDescent="0.25">
      <c r="A89" s="1" t="s">
        <v>975</v>
      </c>
      <c r="B89" s="1" t="s">
        <v>912</v>
      </c>
      <c r="C89" s="2">
        <v>43190</v>
      </c>
      <c r="D89" s="3">
        <v>0</v>
      </c>
      <c r="E89" s="3">
        <v>0</v>
      </c>
      <c r="F89" s="3">
        <v>0</v>
      </c>
    </row>
    <row r="90" spans="1:6" hidden="1" x14ac:dyDescent="0.25">
      <c r="A90" s="1" t="s">
        <v>976</v>
      </c>
      <c r="B90" s="1" t="s">
        <v>914</v>
      </c>
      <c r="C90" s="2">
        <v>43190</v>
      </c>
      <c r="D90" s="3">
        <v>0</v>
      </c>
      <c r="E90" s="3">
        <v>0</v>
      </c>
      <c r="F90" s="3">
        <v>0</v>
      </c>
    </row>
    <row r="91" spans="1:6" hidden="1" x14ac:dyDescent="0.25">
      <c r="A91" s="1" t="s">
        <v>977</v>
      </c>
      <c r="B91" s="1" t="s">
        <v>922</v>
      </c>
      <c r="C91" s="2">
        <v>43190</v>
      </c>
      <c r="D91" s="3">
        <v>0</v>
      </c>
      <c r="E91" s="3">
        <v>0</v>
      </c>
      <c r="F91" s="3">
        <v>0</v>
      </c>
    </row>
    <row r="92" spans="1:6" hidden="1" x14ac:dyDescent="0.25">
      <c r="A92" s="1" t="s">
        <v>978</v>
      </c>
      <c r="B92" s="1" t="s">
        <v>924</v>
      </c>
      <c r="C92" s="2">
        <v>43190</v>
      </c>
      <c r="D92" s="3">
        <v>0</v>
      </c>
      <c r="E92" s="3">
        <v>0</v>
      </c>
      <c r="F92" s="3">
        <v>0</v>
      </c>
    </row>
    <row r="93" spans="1:6" hidden="1" x14ac:dyDescent="0.25">
      <c r="A93" s="1" t="s">
        <v>979</v>
      </c>
      <c r="B93" s="1" t="s">
        <v>936</v>
      </c>
      <c r="C93" s="2">
        <v>43190</v>
      </c>
      <c r="D93" s="3">
        <v>0</v>
      </c>
      <c r="E93" s="3">
        <v>0</v>
      </c>
      <c r="F93" s="3">
        <v>0</v>
      </c>
    </row>
    <row r="94" spans="1:6" hidden="1" x14ac:dyDescent="0.25">
      <c r="A94" s="1" t="s">
        <v>980</v>
      </c>
      <c r="B94" s="1" t="s">
        <v>938</v>
      </c>
      <c r="C94" s="2">
        <v>43190</v>
      </c>
      <c r="D94" s="3">
        <v>0</v>
      </c>
      <c r="E94" s="3">
        <v>0</v>
      </c>
      <c r="F94" s="3">
        <v>0</v>
      </c>
    </row>
    <row r="95" spans="1:6" hidden="1" x14ac:dyDescent="0.25">
      <c r="A95" s="1" t="s">
        <v>981</v>
      </c>
      <c r="B95" s="1" t="s">
        <v>910</v>
      </c>
      <c r="C95" s="2">
        <v>43190</v>
      </c>
      <c r="D95" s="3">
        <v>0</v>
      </c>
      <c r="E95" s="3">
        <v>0</v>
      </c>
      <c r="F95" s="3">
        <v>0</v>
      </c>
    </row>
    <row r="96" spans="1:6" hidden="1" x14ac:dyDescent="0.25">
      <c r="A96" s="1" t="s">
        <v>982</v>
      </c>
      <c r="B96" s="1" t="s">
        <v>912</v>
      </c>
      <c r="C96" s="2">
        <v>43190</v>
      </c>
      <c r="D96" s="3">
        <v>0</v>
      </c>
      <c r="E96" s="3">
        <v>0</v>
      </c>
      <c r="F96" s="3">
        <v>0</v>
      </c>
    </row>
    <row r="97" spans="1:6" hidden="1" x14ac:dyDescent="0.25">
      <c r="A97" s="1" t="s">
        <v>983</v>
      </c>
      <c r="B97" s="1" t="s">
        <v>914</v>
      </c>
      <c r="C97" s="2">
        <v>43190</v>
      </c>
      <c r="D97" s="3">
        <v>0</v>
      </c>
      <c r="E97" s="3">
        <v>0</v>
      </c>
      <c r="F97" s="3">
        <v>0</v>
      </c>
    </row>
    <row r="98" spans="1:6" hidden="1" x14ac:dyDescent="0.25">
      <c r="A98" s="1" t="s">
        <v>984</v>
      </c>
      <c r="B98" s="1" t="s">
        <v>936</v>
      </c>
      <c r="C98" s="2">
        <v>43190</v>
      </c>
      <c r="D98" s="3">
        <v>0</v>
      </c>
      <c r="E98" s="3">
        <v>0</v>
      </c>
      <c r="F98" s="3">
        <v>0</v>
      </c>
    </row>
    <row r="99" spans="1:6" hidden="1" x14ac:dyDescent="0.25">
      <c r="A99" s="1" t="s">
        <v>985</v>
      </c>
      <c r="B99" s="1" t="s">
        <v>938</v>
      </c>
      <c r="C99" s="2">
        <v>43190</v>
      </c>
      <c r="D99" s="3">
        <v>0</v>
      </c>
      <c r="E99" s="3">
        <v>0</v>
      </c>
      <c r="F99" s="3">
        <v>0</v>
      </c>
    </row>
    <row r="100" spans="1:6" hidden="1" x14ac:dyDescent="0.25">
      <c r="A100" s="1" t="s">
        <v>986</v>
      </c>
      <c r="B100" s="1" t="s">
        <v>922</v>
      </c>
      <c r="C100" s="2">
        <v>43190</v>
      </c>
      <c r="D100" s="3">
        <v>0</v>
      </c>
      <c r="E100" s="3">
        <v>0</v>
      </c>
      <c r="F100" s="3">
        <v>0</v>
      </c>
    </row>
    <row r="101" spans="1:6" hidden="1" x14ac:dyDescent="0.25">
      <c r="A101" s="1" t="s">
        <v>987</v>
      </c>
      <c r="B101" s="1" t="s">
        <v>924</v>
      </c>
      <c r="C101" s="2">
        <v>43190</v>
      </c>
      <c r="D101" s="3">
        <v>0</v>
      </c>
      <c r="E101" s="3">
        <v>0</v>
      </c>
      <c r="F101" s="3">
        <v>0</v>
      </c>
    </row>
    <row r="102" spans="1:6" hidden="1" x14ac:dyDescent="0.25">
      <c r="A102" s="1" t="s">
        <v>988</v>
      </c>
      <c r="B102" s="1" t="s">
        <v>240</v>
      </c>
      <c r="C102" s="2">
        <v>43190</v>
      </c>
      <c r="D102" s="3">
        <v>0</v>
      </c>
      <c r="E102" s="3">
        <v>0</v>
      </c>
      <c r="F102" s="3">
        <v>0</v>
      </c>
    </row>
    <row r="103" spans="1:6" hidden="1" x14ac:dyDescent="0.25">
      <c r="A103" s="1" t="s">
        <v>989</v>
      </c>
      <c r="B103" s="1" t="s">
        <v>241</v>
      </c>
      <c r="C103" s="2">
        <v>43190</v>
      </c>
      <c r="D103" s="3">
        <v>2.9103830456733704E-11</v>
      </c>
      <c r="E103" s="3">
        <v>0</v>
      </c>
      <c r="F103" s="3">
        <v>2.9103830456733704E-11</v>
      </c>
    </row>
    <row r="104" spans="1:6" hidden="1" x14ac:dyDescent="0.25">
      <c r="A104" s="1" t="s">
        <v>990</v>
      </c>
      <c r="B104" s="1" t="s">
        <v>259</v>
      </c>
      <c r="C104" s="2">
        <v>43190</v>
      </c>
      <c r="D104" s="3">
        <v>-4.3655745685100555E-11</v>
      </c>
      <c r="E104" s="3">
        <v>0</v>
      </c>
      <c r="F104" s="3">
        <v>-4.3655745685100555E-11</v>
      </c>
    </row>
    <row r="105" spans="1:6" hidden="1" x14ac:dyDescent="0.25">
      <c r="A105" s="1" t="s">
        <v>991</v>
      </c>
      <c r="B105" s="1" t="s">
        <v>401</v>
      </c>
      <c r="C105" s="2">
        <v>43190</v>
      </c>
      <c r="D105" s="3">
        <v>0</v>
      </c>
      <c r="E105" s="3">
        <v>0</v>
      </c>
      <c r="F105" s="3">
        <v>0</v>
      </c>
    </row>
    <row r="106" spans="1:6" hidden="1" x14ac:dyDescent="0.25">
      <c r="A106" s="1" t="s">
        <v>992</v>
      </c>
      <c r="B106" s="1" t="s">
        <v>241</v>
      </c>
      <c r="C106" s="2">
        <v>43190</v>
      </c>
      <c r="D106" s="3">
        <v>-1428501</v>
      </c>
      <c r="E106" s="3">
        <v>0</v>
      </c>
      <c r="F106" s="3">
        <v>-1428501</v>
      </c>
    </row>
    <row r="107" spans="1:6" hidden="1" x14ac:dyDescent="0.25">
      <c r="A107" s="1" t="s">
        <v>993</v>
      </c>
      <c r="B107" s="1" t="s">
        <v>259</v>
      </c>
      <c r="C107" s="2">
        <v>43190</v>
      </c>
      <c r="D107" s="3">
        <v>1286931</v>
      </c>
      <c r="E107" s="3">
        <v>0</v>
      </c>
      <c r="F107" s="3">
        <v>1286931</v>
      </c>
    </row>
    <row r="108" spans="1:6" hidden="1" x14ac:dyDescent="0.25">
      <c r="A108" s="1" t="s">
        <v>994</v>
      </c>
      <c r="B108" s="1" t="s">
        <v>259</v>
      </c>
      <c r="C108" s="2">
        <v>43190</v>
      </c>
      <c r="D108" s="3">
        <v>0</v>
      </c>
      <c r="E108" s="3">
        <v>0</v>
      </c>
      <c r="F108" s="3">
        <v>0</v>
      </c>
    </row>
    <row r="109" spans="1:6" hidden="1" x14ac:dyDescent="0.25">
      <c r="A109" s="1" t="s">
        <v>995</v>
      </c>
      <c r="B109" s="1" t="s">
        <v>259</v>
      </c>
      <c r="C109" s="2">
        <v>43190</v>
      </c>
      <c r="D109" s="3">
        <v>0</v>
      </c>
      <c r="E109" s="3">
        <v>0</v>
      </c>
      <c r="F109" s="3">
        <v>0</v>
      </c>
    </row>
    <row r="110" spans="1:6" hidden="1" x14ac:dyDescent="0.25">
      <c r="A110" s="1" t="s">
        <v>996</v>
      </c>
      <c r="B110" s="1" t="s">
        <v>259</v>
      </c>
      <c r="C110" s="2">
        <v>43190</v>
      </c>
      <c r="D110" s="3">
        <v>0</v>
      </c>
      <c r="E110" s="3">
        <v>0</v>
      </c>
      <c r="F110" s="3">
        <v>0</v>
      </c>
    </row>
    <row r="111" spans="1:6" hidden="1" x14ac:dyDescent="0.25">
      <c r="A111" s="1" t="s">
        <v>997</v>
      </c>
      <c r="B111" s="1" t="s">
        <v>259</v>
      </c>
      <c r="C111" s="2">
        <v>43190</v>
      </c>
      <c r="D111" s="3">
        <v>-153136.99999999994</v>
      </c>
      <c r="E111" s="3">
        <v>0</v>
      </c>
      <c r="F111" s="3">
        <v>-153136.99999999994</v>
      </c>
    </row>
    <row r="112" spans="1:6" hidden="1" x14ac:dyDescent="0.25">
      <c r="A112" s="1" t="s">
        <v>998</v>
      </c>
      <c r="B112" s="1" t="s">
        <v>259</v>
      </c>
      <c r="C112" s="2">
        <v>43190</v>
      </c>
      <c r="D112" s="3">
        <v>0</v>
      </c>
      <c r="E112" s="3">
        <v>0</v>
      </c>
      <c r="F112" s="3">
        <v>0</v>
      </c>
    </row>
    <row r="113" spans="1:6" hidden="1" x14ac:dyDescent="0.25">
      <c r="A113" s="1" t="s">
        <v>999</v>
      </c>
      <c r="B113" s="1" t="s">
        <v>259</v>
      </c>
      <c r="C113" s="2">
        <v>43190</v>
      </c>
      <c r="D113" s="3">
        <v>169730</v>
      </c>
      <c r="E113" s="3">
        <v>0</v>
      </c>
      <c r="F113" s="3">
        <v>169730</v>
      </c>
    </row>
    <row r="114" spans="1:6" hidden="1" x14ac:dyDescent="0.25">
      <c r="A114" s="1" t="s">
        <v>1000</v>
      </c>
      <c r="B114" s="1" t="s">
        <v>241</v>
      </c>
      <c r="C114" s="2">
        <v>43190</v>
      </c>
      <c r="D114" s="3">
        <v>93055</v>
      </c>
      <c r="E114" s="3">
        <v>0</v>
      </c>
      <c r="F114" s="3">
        <v>93055</v>
      </c>
    </row>
    <row r="115" spans="1:6" hidden="1" x14ac:dyDescent="0.25">
      <c r="A115" s="1" t="s">
        <v>1001</v>
      </c>
      <c r="B115" s="1" t="s">
        <v>241</v>
      </c>
      <c r="C115" s="2">
        <v>43190</v>
      </c>
      <c r="D115" s="3">
        <v>0</v>
      </c>
      <c r="E115" s="3">
        <v>0</v>
      </c>
      <c r="F115" s="3">
        <v>0</v>
      </c>
    </row>
    <row r="116" spans="1:6" hidden="1" x14ac:dyDescent="0.25">
      <c r="A116" s="1" t="s">
        <v>1002</v>
      </c>
      <c r="B116" s="1" t="s">
        <v>241</v>
      </c>
      <c r="C116" s="2">
        <v>43190</v>
      </c>
      <c r="D116" s="3">
        <v>-90944</v>
      </c>
      <c r="E116" s="3">
        <v>0</v>
      </c>
      <c r="F116" s="3">
        <v>-90944</v>
      </c>
    </row>
    <row r="117" spans="1:6" hidden="1" x14ac:dyDescent="0.25">
      <c r="A117" s="1" t="s">
        <v>1003</v>
      </c>
      <c r="B117" s="1" t="s">
        <v>241</v>
      </c>
      <c r="C117" s="2">
        <v>43190</v>
      </c>
      <c r="D117" s="3">
        <v>0</v>
      </c>
      <c r="E117" s="3">
        <v>0</v>
      </c>
      <c r="F117" s="3">
        <v>0</v>
      </c>
    </row>
    <row r="118" spans="1:6" hidden="1" x14ac:dyDescent="0.25">
      <c r="A118" s="1" t="s">
        <v>1004</v>
      </c>
      <c r="B118" s="1" t="s">
        <v>241</v>
      </c>
      <c r="C118" s="2">
        <v>43190</v>
      </c>
      <c r="D118" s="3">
        <v>0</v>
      </c>
      <c r="E118" s="3">
        <v>0</v>
      </c>
      <c r="F118" s="3">
        <v>0</v>
      </c>
    </row>
    <row r="119" spans="1:6" hidden="1" x14ac:dyDescent="0.25">
      <c r="A119" s="1" t="s">
        <v>1005</v>
      </c>
      <c r="B119" s="1" t="s">
        <v>241</v>
      </c>
      <c r="C119" s="2">
        <v>43190</v>
      </c>
      <c r="D119" s="3">
        <v>-192740</v>
      </c>
      <c r="E119" s="3">
        <v>0</v>
      </c>
      <c r="F119" s="3">
        <v>-192740</v>
      </c>
    </row>
    <row r="120" spans="1:6" hidden="1" x14ac:dyDescent="0.25">
      <c r="A120" s="1" t="s">
        <v>1006</v>
      </c>
      <c r="B120" s="1" t="s">
        <v>241</v>
      </c>
      <c r="C120" s="2">
        <v>43190</v>
      </c>
      <c r="D120" s="3">
        <v>0</v>
      </c>
      <c r="E120" s="3">
        <v>0</v>
      </c>
      <c r="F120" s="3">
        <v>0</v>
      </c>
    </row>
    <row r="121" spans="1:6" hidden="1" x14ac:dyDescent="0.25">
      <c r="A121" s="1" t="s">
        <v>1007</v>
      </c>
      <c r="B121" s="1" t="s">
        <v>400</v>
      </c>
      <c r="C121" s="2">
        <v>43190</v>
      </c>
      <c r="D121" s="3">
        <v>-954864</v>
      </c>
      <c r="E121" s="3">
        <v>0</v>
      </c>
      <c r="F121" s="3">
        <v>-954864</v>
      </c>
    </row>
    <row r="122" spans="1:6" hidden="1" x14ac:dyDescent="0.25">
      <c r="A122" s="1" t="s">
        <v>1008</v>
      </c>
      <c r="B122" s="1" t="s">
        <v>400</v>
      </c>
      <c r="C122" s="2">
        <v>43190</v>
      </c>
      <c r="D122" s="3">
        <v>-172905</v>
      </c>
      <c r="E122" s="3">
        <v>0</v>
      </c>
      <c r="F122" s="3">
        <v>-172905</v>
      </c>
    </row>
    <row r="123" spans="1:6" hidden="1" x14ac:dyDescent="0.25">
      <c r="A123" s="1" t="s">
        <v>1009</v>
      </c>
      <c r="B123" s="1" t="s">
        <v>400</v>
      </c>
      <c r="C123" s="2">
        <v>43190</v>
      </c>
      <c r="D123" s="3">
        <v>-349137</v>
      </c>
      <c r="E123" s="3">
        <v>0</v>
      </c>
      <c r="F123" s="3">
        <v>-349137</v>
      </c>
    </row>
    <row r="124" spans="1:6" hidden="1" x14ac:dyDescent="0.25">
      <c r="A124" s="1" t="s">
        <v>1010</v>
      </c>
      <c r="B124" s="1" t="s">
        <v>400</v>
      </c>
      <c r="C124" s="2">
        <v>43190</v>
      </c>
      <c r="D124" s="3">
        <v>0</v>
      </c>
      <c r="E124" s="3">
        <v>0</v>
      </c>
      <c r="F124" s="3">
        <v>0</v>
      </c>
    </row>
    <row r="125" spans="1:6" hidden="1" x14ac:dyDescent="0.25">
      <c r="A125" s="1" t="s">
        <v>1011</v>
      </c>
      <c r="B125" s="1" t="s">
        <v>241</v>
      </c>
      <c r="C125" s="2">
        <v>43190</v>
      </c>
      <c r="D125" s="3">
        <v>0</v>
      </c>
      <c r="E125" s="3">
        <v>0</v>
      </c>
      <c r="F125" s="3">
        <v>0</v>
      </c>
    </row>
    <row r="126" spans="1:6" hidden="1" x14ac:dyDescent="0.25">
      <c r="A126" s="1" t="s">
        <v>1012</v>
      </c>
      <c r="B126" s="1" t="s">
        <v>241</v>
      </c>
      <c r="C126" s="2">
        <v>43190</v>
      </c>
      <c r="D126" s="3">
        <v>0</v>
      </c>
      <c r="E126" s="3">
        <v>0</v>
      </c>
      <c r="F126" s="3">
        <v>0</v>
      </c>
    </row>
    <row r="127" spans="1:6" hidden="1" x14ac:dyDescent="0.25">
      <c r="A127" s="1" t="s">
        <v>1013</v>
      </c>
      <c r="B127" s="1" t="s">
        <v>259</v>
      </c>
      <c r="C127" s="2">
        <v>43190</v>
      </c>
      <c r="D127" s="3">
        <v>1690256</v>
      </c>
      <c r="E127" s="3">
        <v>0</v>
      </c>
      <c r="F127" s="3">
        <v>1690256</v>
      </c>
    </row>
    <row r="128" spans="1:6" hidden="1" x14ac:dyDescent="0.25">
      <c r="A128" s="1" t="s">
        <v>1014</v>
      </c>
      <c r="B128" s="1" t="s">
        <v>259</v>
      </c>
      <c r="C128" s="2">
        <v>43190</v>
      </c>
      <c r="D128" s="3">
        <v>-582</v>
      </c>
      <c r="E128" s="3">
        <v>0</v>
      </c>
      <c r="F128" s="3">
        <v>-582</v>
      </c>
    </row>
    <row r="129" spans="1:6" hidden="1" x14ac:dyDescent="0.25">
      <c r="A129" s="1" t="s">
        <v>1015</v>
      </c>
      <c r="B129" s="1" t="s">
        <v>259</v>
      </c>
      <c r="C129" s="2">
        <v>43190</v>
      </c>
      <c r="D129" s="3">
        <v>0</v>
      </c>
      <c r="E129" s="3">
        <v>0</v>
      </c>
      <c r="F129" s="3">
        <v>0</v>
      </c>
    </row>
    <row r="130" spans="1:6" hidden="1" x14ac:dyDescent="0.25">
      <c r="A130" s="1" t="s">
        <v>1016</v>
      </c>
      <c r="B130" s="1" t="s">
        <v>400</v>
      </c>
      <c r="C130" s="2">
        <v>43190</v>
      </c>
      <c r="D130" s="3">
        <v>0</v>
      </c>
      <c r="E130" s="3">
        <v>0</v>
      </c>
      <c r="F130" s="3">
        <v>0</v>
      </c>
    </row>
    <row r="131" spans="1:6" hidden="1" x14ac:dyDescent="0.25">
      <c r="A131" s="1" t="s">
        <v>1017</v>
      </c>
      <c r="B131" s="1" t="s">
        <v>259</v>
      </c>
      <c r="C131" s="2">
        <v>43190</v>
      </c>
      <c r="D131" s="3">
        <v>0</v>
      </c>
      <c r="E131" s="3">
        <v>0</v>
      </c>
      <c r="F131" s="3">
        <v>0</v>
      </c>
    </row>
    <row r="132" spans="1:6" hidden="1" x14ac:dyDescent="0.25">
      <c r="A132" s="1" t="s">
        <v>1018</v>
      </c>
      <c r="B132" s="1" t="s">
        <v>400</v>
      </c>
      <c r="C132" s="2">
        <v>43190</v>
      </c>
      <c r="D132" s="3">
        <v>0</v>
      </c>
      <c r="E132" s="3">
        <v>0</v>
      </c>
      <c r="F132" s="3">
        <v>0</v>
      </c>
    </row>
    <row r="133" spans="1:6" hidden="1" x14ac:dyDescent="0.25">
      <c r="A133" s="1" t="s">
        <v>1019</v>
      </c>
      <c r="B133" s="1" t="s">
        <v>400</v>
      </c>
      <c r="C133" s="2">
        <v>43190</v>
      </c>
      <c r="D133" s="3">
        <v>1</v>
      </c>
      <c r="E133" s="3">
        <v>0</v>
      </c>
      <c r="F133" s="3">
        <v>1</v>
      </c>
    </row>
    <row r="134" spans="1:6" hidden="1" x14ac:dyDescent="0.25">
      <c r="A134" s="1" t="s">
        <v>1020</v>
      </c>
      <c r="B134" s="1" t="s">
        <v>400</v>
      </c>
      <c r="C134" s="2">
        <v>43190</v>
      </c>
      <c r="D134" s="3">
        <v>140644</v>
      </c>
      <c r="E134" s="3">
        <v>0</v>
      </c>
      <c r="F134" s="3">
        <v>140644</v>
      </c>
    </row>
    <row r="135" spans="1:6" hidden="1" x14ac:dyDescent="0.25">
      <c r="A135" s="1" t="s">
        <v>1021</v>
      </c>
      <c r="B135" s="1" t="s">
        <v>241</v>
      </c>
      <c r="C135" s="2">
        <v>43190</v>
      </c>
      <c r="D135" s="3">
        <v>763202</v>
      </c>
      <c r="E135" s="3">
        <v>0</v>
      </c>
      <c r="F135" s="3">
        <v>763202</v>
      </c>
    </row>
    <row r="136" spans="1:6" hidden="1" x14ac:dyDescent="0.25">
      <c r="A136" s="1" t="s">
        <v>1022</v>
      </c>
      <c r="B136" s="1" t="s">
        <v>259</v>
      </c>
      <c r="C136" s="2">
        <v>43190</v>
      </c>
      <c r="D136" s="3">
        <v>1437729</v>
      </c>
      <c r="E136" s="3">
        <v>0</v>
      </c>
      <c r="F136" s="3">
        <v>1437729</v>
      </c>
    </row>
    <row r="137" spans="1:6" hidden="1" x14ac:dyDescent="0.25">
      <c r="A137" s="1" t="s">
        <v>1023</v>
      </c>
      <c r="B137" s="1" t="s">
        <v>938</v>
      </c>
      <c r="C137" s="2">
        <v>43190</v>
      </c>
      <c r="D137" s="3">
        <v>0</v>
      </c>
      <c r="E137" s="3">
        <v>0</v>
      </c>
      <c r="F137" s="3">
        <v>0</v>
      </c>
    </row>
    <row r="138" spans="1:6" hidden="1" x14ac:dyDescent="0.25">
      <c r="A138" s="1" t="s">
        <v>1024</v>
      </c>
      <c r="B138" s="1" t="s">
        <v>938</v>
      </c>
      <c r="C138" s="2">
        <v>43190</v>
      </c>
      <c r="D138" s="3">
        <v>0</v>
      </c>
      <c r="E138" s="3">
        <v>0</v>
      </c>
      <c r="F138" s="3">
        <v>0</v>
      </c>
    </row>
    <row r="139" spans="1:6" hidden="1" x14ac:dyDescent="0.25">
      <c r="A139" s="1" t="s">
        <v>1025</v>
      </c>
      <c r="B139" s="1" t="s">
        <v>936</v>
      </c>
      <c r="C139" s="2">
        <v>43190</v>
      </c>
      <c r="D139" s="3">
        <v>0</v>
      </c>
      <c r="E139" s="3">
        <v>0</v>
      </c>
      <c r="F139" s="3">
        <v>0</v>
      </c>
    </row>
    <row r="140" spans="1:6" hidden="1" x14ac:dyDescent="0.25">
      <c r="A140" s="1" t="s">
        <v>1026</v>
      </c>
      <c r="B140" s="1" t="s">
        <v>936</v>
      </c>
      <c r="C140" s="2">
        <v>43190</v>
      </c>
      <c r="D140" s="3">
        <v>8</v>
      </c>
      <c r="E140" s="3">
        <v>0</v>
      </c>
      <c r="F140" s="3">
        <v>8</v>
      </c>
    </row>
    <row r="141" spans="1:6" hidden="1" x14ac:dyDescent="0.25">
      <c r="A141" s="1" t="s">
        <v>1027</v>
      </c>
      <c r="B141" s="1" t="s">
        <v>936</v>
      </c>
      <c r="C141" s="2">
        <v>43190</v>
      </c>
      <c r="D141" s="3">
        <v>0</v>
      </c>
      <c r="E141" s="3">
        <v>0</v>
      </c>
      <c r="F141" s="3">
        <v>0</v>
      </c>
    </row>
    <row r="142" spans="1:6" hidden="1" x14ac:dyDescent="0.25">
      <c r="A142" s="1" t="s">
        <v>1028</v>
      </c>
      <c r="B142" s="1" t="s">
        <v>936</v>
      </c>
      <c r="C142" s="2">
        <v>43190</v>
      </c>
      <c r="D142" s="3">
        <v>0</v>
      </c>
      <c r="E142" s="3">
        <v>0</v>
      </c>
      <c r="F142" s="3">
        <v>0</v>
      </c>
    </row>
    <row r="143" spans="1:6" hidden="1" x14ac:dyDescent="0.25">
      <c r="A143" s="1" t="s">
        <v>1029</v>
      </c>
      <c r="B143" s="1" t="s">
        <v>936</v>
      </c>
      <c r="C143" s="2">
        <v>43190</v>
      </c>
      <c r="D143" s="3">
        <v>0</v>
      </c>
      <c r="E143" s="3">
        <v>0</v>
      </c>
      <c r="F143" s="3">
        <v>0</v>
      </c>
    </row>
    <row r="144" spans="1:6" hidden="1" x14ac:dyDescent="0.25">
      <c r="A144" s="1" t="s">
        <v>1030</v>
      </c>
      <c r="B144" s="1" t="s">
        <v>938</v>
      </c>
      <c r="C144" s="2">
        <v>43190</v>
      </c>
      <c r="D144" s="3">
        <v>0</v>
      </c>
      <c r="E144" s="3">
        <v>0</v>
      </c>
      <c r="F144" s="3">
        <v>0</v>
      </c>
    </row>
    <row r="145" spans="1:6" hidden="1" x14ac:dyDescent="0.25">
      <c r="A145" s="1" t="s">
        <v>1031</v>
      </c>
      <c r="B145" s="1" t="s">
        <v>938</v>
      </c>
      <c r="C145" s="2">
        <v>43190</v>
      </c>
      <c r="D145" s="3">
        <v>0</v>
      </c>
      <c r="E145" s="3">
        <v>0</v>
      </c>
      <c r="F145" s="3">
        <v>0</v>
      </c>
    </row>
    <row r="146" spans="1:6" hidden="1" x14ac:dyDescent="0.25">
      <c r="A146" s="1" t="s">
        <v>1032</v>
      </c>
      <c r="B146" s="1" t="s">
        <v>938</v>
      </c>
      <c r="C146" s="2">
        <v>43190</v>
      </c>
      <c r="D146" s="3">
        <v>0</v>
      </c>
      <c r="E146" s="3">
        <v>0</v>
      </c>
      <c r="F146" s="3">
        <v>0</v>
      </c>
    </row>
    <row r="147" spans="1:6" hidden="1" x14ac:dyDescent="0.25">
      <c r="A147" s="1" t="s">
        <v>1033</v>
      </c>
      <c r="B147" s="1" t="s">
        <v>938</v>
      </c>
      <c r="C147" s="2">
        <v>43190</v>
      </c>
      <c r="D147" s="3">
        <v>0</v>
      </c>
      <c r="E147" s="3">
        <v>0</v>
      </c>
      <c r="F147" s="3">
        <v>0</v>
      </c>
    </row>
    <row r="148" spans="1:6" hidden="1" x14ac:dyDescent="0.25">
      <c r="A148" s="1" t="s">
        <v>1034</v>
      </c>
      <c r="B148" s="1" t="s">
        <v>910</v>
      </c>
      <c r="C148" s="2">
        <v>43190</v>
      </c>
      <c r="D148" s="3">
        <v>0</v>
      </c>
      <c r="E148" s="3">
        <v>0</v>
      </c>
      <c r="F148" s="3">
        <v>0</v>
      </c>
    </row>
    <row r="149" spans="1:6" hidden="1" x14ac:dyDescent="0.25">
      <c r="A149" s="1" t="s">
        <v>1035</v>
      </c>
      <c r="B149" s="1" t="s">
        <v>912</v>
      </c>
      <c r="C149" s="2">
        <v>43190</v>
      </c>
      <c r="D149" s="3">
        <v>0</v>
      </c>
      <c r="E149" s="3">
        <v>0</v>
      </c>
      <c r="F149" s="3">
        <v>0</v>
      </c>
    </row>
    <row r="150" spans="1:6" hidden="1" x14ac:dyDescent="0.25">
      <c r="A150" s="1" t="s">
        <v>1036</v>
      </c>
      <c r="B150" s="1" t="s">
        <v>914</v>
      </c>
      <c r="C150" s="2">
        <v>43190</v>
      </c>
      <c r="D150" s="3">
        <v>0</v>
      </c>
      <c r="E150" s="3">
        <v>0</v>
      </c>
      <c r="F150" s="3">
        <v>0</v>
      </c>
    </row>
    <row r="151" spans="1:6" hidden="1" x14ac:dyDescent="0.25">
      <c r="A151" s="1" t="s">
        <v>1037</v>
      </c>
      <c r="B151" s="1" t="s">
        <v>936</v>
      </c>
      <c r="C151" s="2">
        <v>43190</v>
      </c>
      <c r="D151" s="3">
        <v>0</v>
      </c>
      <c r="E151" s="3">
        <v>0</v>
      </c>
      <c r="F151" s="3">
        <v>0</v>
      </c>
    </row>
    <row r="152" spans="1:6" hidden="1" x14ac:dyDescent="0.25">
      <c r="A152" s="1" t="s">
        <v>1038</v>
      </c>
      <c r="B152" s="1" t="s">
        <v>936</v>
      </c>
      <c r="C152" s="2">
        <v>43190</v>
      </c>
      <c r="D152" s="3">
        <v>0</v>
      </c>
      <c r="E152" s="3">
        <v>0</v>
      </c>
      <c r="F152" s="3">
        <v>0</v>
      </c>
    </row>
    <row r="153" spans="1:6" hidden="1" x14ac:dyDescent="0.25">
      <c r="A153" s="1" t="s">
        <v>1039</v>
      </c>
      <c r="B153" s="1" t="s">
        <v>924</v>
      </c>
      <c r="C153" s="2">
        <v>43190</v>
      </c>
      <c r="D153" s="3">
        <v>0</v>
      </c>
      <c r="E153" s="3">
        <v>0</v>
      </c>
      <c r="F153" s="3">
        <v>0</v>
      </c>
    </row>
    <row r="154" spans="1:6" hidden="1" x14ac:dyDescent="0.25">
      <c r="A154" s="1" t="s">
        <v>1040</v>
      </c>
      <c r="B154" s="1" t="s">
        <v>924</v>
      </c>
      <c r="C154" s="2">
        <v>43190</v>
      </c>
      <c r="D154" s="3">
        <v>0</v>
      </c>
      <c r="E154" s="3">
        <v>0</v>
      </c>
      <c r="F154" s="3">
        <v>0</v>
      </c>
    </row>
    <row r="155" spans="1:6" hidden="1" x14ac:dyDescent="0.25">
      <c r="A155" s="1" t="s">
        <v>1041</v>
      </c>
      <c r="B155" s="1" t="s">
        <v>924</v>
      </c>
      <c r="C155" s="2">
        <v>43190</v>
      </c>
      <c r="D155" s="3">
        <v>0</v>
      </c>
      <c r="E155" s="3">
        <v>0</v>
      </c>
      <c r="F155" s="3">
        <v>0</v>
      </c>
    </row>
    <row r="156" spans="1:6" hidden="1" x14ac:dyDescent="0.25">
      <c r="A156" s="1" t="s">
        <v>1042</v>
      </c>
      <c r="B156" s="1" t="s">
        <v>924</v>
      </c>
      <c r="C156" s="2">
        <v>43190</v>
      </c>
      <c r="D156" s="3">
        <v>0</v>
      </c>
      <c r="E156" s="3">
        <v>0</v>
      </c>
      <c r="F156" s="3">
        <v>0</v>
      </c>
    </row>
    <row r="157" spans="1:6" hidden="1" x14ac:dyDescent="0.25">
      <c r="A157" s="1" t="s">
        <v>1043</v>
      </c>
      <c r="B157" s="1" t="s">
        <v>922</v>
      </c>
      <c r="C157" s="2">
        <v>43190</v>
      </c>
      <c r="D157" s="3">
        <v>0</v>
      </c>
      <c r="E157" s="3">
        <v>0</v>
      </c>
      <c r="F157" s="3">
        <v>0</v>
      </c>
    </row>
    <row r="158" spans="1:6" hidden="1" x14ac:dyDescent="0.25">
      <c r="A158" s="1" t="s">
        <v>1044</v>
      </c>
      <c r="B158" s="1" t="s">
        <v>922</v>
      </c>
      <c r="C158" s="2">
        <v>43190</v>
      </c>
      <c r="D158" s="3">
        <v>0</v>
      </c>
      <c r="E158" s="3">
        <v>0</v>
      </c>
      <c r="F158" s="3">
        <v>0</v>
      </c>
    </row>
    <row r="159" spans="1:6" hidden="1" x14ac:dyDescent="0.25">
      <c r="A159" s="1" t="s">
        <v>1045</v>
      </c>
      <c r="B159" s="1" t="s">
        <v>922</v>
      </c>
      <c r="C159" s="2">
        <v>43190</v>
      </c>
      <c r="D159" s="3">
        <v>0</v>
      </c>
      <c r="E159" s="3">
        <v>0</v>
      </c>
      <c r="F159" s="3">
        <v>0</v>
      </c>
    </row>
    <row r="160" spans="1:6" hidden="1" x14ac:dyDescent="0.25">
      <c r="A160" s="1" t="s">
        <v>1046</v>
      </c>
      <c r="B160" s="1" t="s">
        <v>922</v>
      </c>
      <c r="C160" s="2">
        <v>43190</v>
      </c>
      <c r="D160" s="3">
        <v>0</v>
      </c>
      <c r="E160" s="3">
        <v>0</v>
      </c>
      <c r="F160" s="3">
        <v>0</v>
      </c>
    </row>
    <row r="161" spans="1:6" hidden="1" x14ac:dyDescent="0.25">
      <c r="A161" s="1" t="s">
        <v>1047</v>
      </c>
      <c r="B161" s="1" t="s">
        <v>922</v>
      </c>
      <c r="C161" s="2">
        <v>43190</v>
      </c>
      <c r="D161" s="3">
        <v>74109</v>
      </c>
      <c r="E161" s="3">
        <v>0</v>
      </c>
      <c r="F161" s="3">
        <v>74109</v>
      </c>
    </row>
    <row r="162" spans="1:6" hidden="1" x14ac:dyDescent="0.25">
      <c r="A162" s="1" t="s">
        <v>1048</v>
      </c>
      <c r="B162" s="1" t="s">
        <v>922</v>
      </c>
      <c r="C162" s="2">
        <v>43190</v>
      </c>
      <c r="D162" s="3">
        <v>0</v>
      </c>
      <c r="E162" s="3">
        <v>0</v>
      </c>
      <c r="F162" s="3">
        <v>0</v>
      </c>
    </row>
    <row r="163" spans="1:6" hidden="1" x14ac:dyDescent="0.25">
      <c r="A163" s="1" t="s">
        <v>1049</v>
      </c>
      <c r="B163" s="1" t="s">
        <v>922</v>
      </c>
      <c r="C163" s="2">
        <v>43190</v>
      </c>
      <c r="D163" s="3">
        <v>0</v>
      </c>
      <c r="E163" s="3">
        <v>0</v>
      </c>
      <c r="F163" s="3">
        <v>0</v>
      </c>
    </row>
    <row r="164" spans="1:6" hidden="1" x14ac:dyDescent="0.25">
      <c r="A164" s="1" t="s">
        <v>1050</v>
      </c>
      <c r="B164" s="1" t="s">
        <v>924</v>
      </c>
      <c r="C164" s="2">
        <v>43190</v>
      </c>
      <c r="D164" s="3">
        <v>0</v>
      </c>
      <c r="E164" s="3">
        <v>0</v>
      </c>
      <c r="F164" s="3">
        <v>0</v>
      </c>
    </row>
    <row r="165" spans="1:6" hidden="1" x14ac:dyDescent="0.25">
      <c r="A165" s="1" t="s">
        <v>1051</v>
      </c>
      <c r="B165" s="1" t="s">
        <v>924</v>
      </c>
      <c r="C165" s="2">
        <v>43190</v>
      </c>
      <c r="D165" s="3">
        <v>0</v>
      </c>
      <c r="E165" s="3">
        <v>0</v>
      </c>
      <c r="F165" s="3">
        <v>0</v>
      </c>
    </row>
    <row r="166" spans="1:6" hidden="1" x14ac:dyDescent="0.25">
      <c r="A166" s="1" t="s">
        <v>1052</v>
      </c>
      <c r="B166" s="1" t="s">
        <v>924</v>
      </c>
      <c r="C166" s="2">
        <v>43190</v>
      </c>
      <c r="D166" s="3">
        <v>0</v>
      </c>
      <c r="E166" s="3">
        <v>0</v>
      </c>
      <c r="F166" s="3">
        <v>0</v>
      </c>
    </row>
    <row r="167" spans="1:6" hidden="1" x14ac:dyDescent="0.25">
      <c r="A167" s="1" t="s">
        <v>1053</v>
      </c>
      <c r="B167" s="1" t="s">
        <v>240</v>
      </c>
      <c r="C167" s="2">
        <v>43190</v>
      </c>
      <c r="D167" s="3">
        <v>0</v>
      </c>
      <c r="E167" s="3">
        <v>0</v>
      </c>
      <c r="F167" s="3">
        <v>0</v>
      </c>
    </row>
    <row r="168" spans="1:6" hidden="1" x14ac:dyDescent="0.25">
      <c r="A168" s="1" t="s">
        <v>1054</v>
      </c>
      <c r="B168" s="1" t="s">
        <v>253</v>
      </c>
      <c r="C168" s="2">
        <v>43190</v>
      </c>
      <c r="D168" s="3">
        <v>76178</v>
      </c>
      <c r="E168" s="3">
        <v>0</v>
      </c>
      <c r="F168" s="3">
        <v>76178</v>
      </c>
    </row>
    <row r="169" spans="1:6" hidden="1" x14ac:dyDescent="0.25">
      <c r="A169" s="1" t="s">
        <v>1055</v>
      </c>
      <c r="B169" s="1" t="s">
        <v>240</v>
      </c>
      <c r="C169" s="2">
        <v>43190</v>
      </c>
      <c r="D169" s="3">
        <v>669</v>
      </c>
      <c r="E169" s="3">
        <v>0</v>
      </c>
      <c r="F169" s="3">
        <v>669</v>
      </c>
    </row>
    <row r="170" spans="1:6" hidden="1" x14ac:dyDescent="0.25">
      <c r="A170" s="1" t="s">
        <v>1056</v>
      </c>
      <c r="B170" s="1" t="s">
        <v>253</v>
      </c>
      <c r="C170" s="2">
        <v>43190</v>
      </c>
      <c r="D170" s="3">
        <v>0</v>
      </c>
      <c r="E170" s="3">
        <v>0</v>
      </c>
      <c r="F170" s="3">
        <v>0</v>
      </c>
    </row>
    <row r="171" spans="1:6" hidden="1" x14ac:dyDescent="0.25">
      <c r="A171" s="1" t="s">
        <v>1057</v>
      </c>
      <c r="B171" s="1" t="s">
        <v>240</v>
      </c>
      <c r="C171" s="2">
        <v>43190</v>
      </c>
      <c r="D171" s="3">
        <v>841926</v>
      </c>
      <c r="E171" s="3">
        <v>-5222</v>
      </c>
      <c r="F171" s="3">
        <v>836704</v>
      </c>
    </row>
    <row r="172" spans="1:6" hidden="1" x14ac:dyDescent="0.25">
      <c r="A172" s="1" t="s">
        <v>1058</v>
      </c>
      <c r="B172" s="1" t="s">
        <v>240</v>
      </c>
      <c r="C172" s="2">
        <v>43190</v>
      </c>
      <c r="D172" s="3">
        <v>480</v>
      </c>
      <c r="E172" s="3">
        <v>0</v>
      </c>
      <c r="F172" s="3">
        <v>480</v>
      </c>
    </row>
    <row r="173" spans="1:6" hidden="1" x14ac:dyDescent="0.25">
      <c r="A173" s="1" t="s">
        <v>1059</v>
      </c>
      <c r="B173" s="1" t="s">
        <v>401</v>
      </c>
      <c r="C173" s="2">
        <v>43190</v>
      </c>
      <c r="D173" s="3">
        <v>814</v>
      </c>
      <c r="E173" s="3">
        <v>0</v>
      </c>
      <c r="F173" s="3">
        <v>814</v>
      </c>
    </row>
    <row r="174" spans="1:6" hidden="1" x14ac:dyDescent="0.25">
      <c r="A174" s="1" t="s">
        <v>1060</v>
      </c>
      <c r="B174" s="1" t="s">
        <v>240</v>
      </c>
      <c r="C174" s="2">
        <v>43190</v>
      </c>
      <c r="D174" s="3">
        <v>0</v>
      </c>
      <c r="E174" s="3">
        <v>0</v>
      </c>
      <c r="F174" s="3">
        <v>0</v>
      </c>
    </row>
    <row r="175" spans="1:6" hidden="1" x14ac:dyDescent="0.25">
      <c r="A175" s="1" t="s">
        <v>1061</v>
      </c>
      <c r="B175" s="1" t="s">
        <v>241</v>
      </c>
      <c r="C175" s="2">
        <v>43190</v>
      </c>
      <c r="D175" s="3">
        <v>41345</v>
      </c>
      <c r="E175" s="3">
        <v>0</v>
      </c>
      <c r="F175" s="3">
        <v>41345</v>
      </c>
    </row>
    <row r="176" spans="1:6" hidden="1" x14ac:dyDescent="0.25">
      <c r="A176" s="1" t="s">
        <v>1062</v>
      </c>
      <c r="B176" s="1" t="s">
        <v>259</v>
      </c>
      <c r="C176" s="2">
        <v>43190</v>
      </c>
      <c r="D176" s="3">
        <v>33798</v>
      </c>
      <c r="E176" s="3">
        <v>0</v>
      </c>
      <c r="F176" s="3">
        <v>33798</v>
      </c>
    </row>
    <row r="177" spans="1:6" hidden="1" x14ac:dyDescent="0.25">
      <c r="A177" s="1" t="s">
        <v>1063</v>
      </c>
      <c r="B177" s="1" t="s">
        <v>400</v>
      </c>
      <c r="C177" s="2">
        <v>43190</v>
      </c>
      <c r="D177" s="3">
        <v>37558</v>
      </c>
      <c r="E177" s="3">
        <v>0</v>
      </c>
      <c r="F177" s="3">
        <v>37558</v>
      </c>
    </row>
    <row r="178" spans="1:6" hidden="1" x14ac:dyDescent="0.25">
      <c r="A178" s="1" t="s">
        <v>1064</v>
      </c>
      <c r="B178" s="1" t="s">
        <v>267</v>
      </c>
      <c r="C178" s="2">
        <v>43190</v>
      </c>
      <c r="D178" s="3">
        <v>-266872</v>
      </c>
      <c r="E178" s="3">
        <v>0</v>
      </c>
      <c r="F178" s="3">
        <v>-266872</v>
      </c>
    </row>
    <row r="179" spans="1:6" hidden="1" x14ac:dyDescent="0.25">
      <c r="A179" s="1" t="s">
        <v>1065</v>
      </c>
      <c r="B179" s="1" t="s">
        <v>267</v>
      </c>
      <c r="C179" s="2">
        <v>43190</v>
      </c>
      <c r="D179" s="3">
        <v>2341</v>
      </c>
      <c r="E179" s="3">
        <v>0</v>
      </c>
      <c r="F179" s="3">
        <v>2341</v>
      </c>
    </row>
    <row r="180" spans="1:6" hidden="1" x14ac:dyDescent="0.25">
      <c r="A180" s="1" t="s">
        <v>1066</v>
      </c>
      <c r="B180" s="1" t="s">
        <v>240</v>
      </c>
      <c r="C180" s="2">
        <v>43190</v>
      </c>
      <c r="D180" s="3">
        <v>0</v>
      </c>
      <c r="E180" s="3">
        <v>0</v>
      </c>
      <c r="F180" s="3">
        <v>0</v>
      </c>
    </row>
    <row r="181" spans="1:6" hidden="1" x14ac:dyDescent="0.25">
      <c r="A181" s="1" t="s">
        <v>1067</v>
      </c>
      <c r="B181" s="1" t="s">
        <v>241</v>
      </c>
      <c r="C181" s="2">
        <v>43190</v>
      </c>
      <c r="D181" s="3">
        <v>-216047</v>
      </c>
      <c r="E181" s="3">
        <v>0</v>
      </c>
      <c r="F181" s="3">
        <v>-216047</v>
      </c>
    </row>
    <row r="182" spans="1:6" hidden="1" x14ac:dyDescent="0.25">
      <c r="A182" s="1" t="s">
        <v>1068</v>
      </c>
      <c r="B182" s="1" t="s">
        <v>241</v>
      </c>
      <c r="C182" s="2">
        <v>43190</v>
      </c>
      <c r="D182" s="3">
        <v>546945</v>
      </c>
      <c r="E182" s="3">
        <v>0</v>
      </c>
      <c r="F182" s="3">
        <v>546945</v>
      </c>
    </row>
    <row r="183" spans="1:6" hidden="1" x14ac:dyDescent="0.25">
      <c r="A183" s="1" t="s">
        <v>1069</v>
      </c>
      <c r="B183" s="1" t="s">
        <v>259</v>
      </c>
      <c r="C183" s="2">
        <v>43190</v>
      </c>
      <c r="D183" s="3">
        <v>169621</v>
      </c>
      <c r="E183" s="3">
        <v>0</v>
      </c>
      <c r="F183" s="3">
        <v>169621</v>
      </c>
    </row>
    <row r="184" spans="1:6" hidden="1" x14ac:dyDescent="0.25">
      <c r="A184" s="1" t="s">
        <v>1070</v>
      </c>
      <c r="B184" s="1" t="s">
        <v>240</v>
      </c>
      <c r="C184" s="2">
        <v>43190</v>
      </c>
      <c r="D184" s="3">
        <v>0</v>
      </c>
      <c r="E184" s="3">
        <v>0</v>
      </c>
      <c r="F184" s="3">
        <v>0</v>
      </c>
    </row>
    <row r="185" spans="1:6" hidden="1" x14ac:dyDescent="0.25">
      <c r="A185" s="1" t="s">
        <v>1071</v>
      </c>
      <c r="B185" s="1" t="s">
        <v>240</v>
      </c>
      <c r="C185" s="2">
        <v>43190</v>
      </c>
      <c r="D185" s="3">
        <v>0</v>
      </c>
      <c r="E185" s="3">
        <v>0</v>
      </c>
      <c r="F185" s="3">
        <v>0</v>
      </c>
    </row>
    <row r="186" spans="1:6" hidden="1" x14ac:dyDescent="0.25">
      <c r="A186" s="1" t="s">
        <v>1072</v>
      </c>
      <c r="B186" s="1" t="s">
        <v>259</v>
      </c>
      <c r="C186" s="2">
        <v>43190</v>
      </c>
      <c r="D186" s="3">
        <v>195143</v>
      </c>
      <c r="E186" s="3">
        <v>0</v>
      </c>
      <c r="F186" s="3">
        <v>195143</v>
      </c>
    </row>
    <row r="187" spans="1:6" hidden="1" x14ac:dyDescent="0.25">
      <c r="A187" s="1" t="s">
        <v>1073</v>
      </c>
      <c r="B187" s="1" t="s">
        <v>241</v>
      </c>
      <c r="C187" s="2">
        <v>43190</v>
      </c>
      <c r="D187" s="3">
        <v>15214</v>
      </c>
      <c r="E187" s="3">
        <v>0</v>
      </c>
      <c r="F187" s="3">
        <v>15214</v>
      </c>
    </row>
    <row r="188" spans="1:6" hidden="1" x14ac:dyDescent="0.25">
      <c r="A188" s="1" t="s">
        <v>1074</v>
      </c>
      <c r="B188" s="1" t="s">
        <v>400</v>
      </c>
      <c r="C188" s="2">
        <v>43190</v>
      </c>
      <c r="D188" s="3">
        <v>422637</v>
      </c>
      <c r="E188" s="3">
        <v>0</v>
      </c>
      <c r="F188" s="3">
        <v>422637</v>
      </c>
    </row>
    <row r="189" spans="1:6" hidden="1" x14ac:dyDescent="0.25">
      <c r="A189" s="1" t="s">
        <v>1075</v>
      </c>
      <c r="B189" s="1" t="s">
        <v>240</v>
      </c>
      <c r="C189" s="2">
        <v>43190</v>
      </c>
      <c r="D189" s="3">
        <v>-935</v>
      </c>
      <c r="E189" s="3">
        <v>0</v>
      </c>
      <c r="F189" s="3">
        <v>-935</v>
      </c>
    </row>
    <row r="190" spans="1:6" hidden="1" x14ac:dyDescent="0.25">
      <c r="A190" s="1" t="s">
        <v>1076</v>
      </c>
      <c r="B190" s="1" t="s">
        <v>240</v>
      </c>
      <c r="C190" s="2">
        <v>43190</v>
      </c>
      <c r="D190" s="3">
        <v>0</v>
      </c>
      <c r="E190" s="3">
        <v>0</v>
      </c>
      <c r="F190" s="3">
        <v>0</v>
      </c>
    </row>
    <row r="191" spans="1:6" hidden="1" x14ac:dyDescent="0.25">
      <c r="A191" s="1" t="s">
        <v>1077</v>
      </c>
      <c r="B191" s="1" t="s">
        <v>240</v>
      </c>
      <c r="C191" s="2">
        <v>43190</v>
      </c>
      <c r="D191" s="3">
        <v>0</v>
      </c>
      <c r="E191" s="3">
        <v>0</v>
      </c>
      <c r="F191" s="3">
        <v>0</v>
      </c>
    </row>
    <row r="192" spans="1:6" hidden="1" x14ac:dyDescent="0.25">
      <c r="A192" s="1" t="s">
        <v>1078</v>
      </c>
      <c r="B192" s="1" t="s">
        <v>240</v>
      </c>
      <c r="C192" s="2">
        <v>43190</v>
      </c>
      <c r="D192" s="3">
        <v>-227415</v>
      </c>
      <c r="E192" s="3">
        <v>0</v>
      </c>
      <c r="F192" s="3">
        <v>-227415</v>
      </c>
    </row>
    <row r="193" spans="1:6" hidden="1" x14ac:dyDescent="0.25">
      <c r="A193" s="1" t="s">
        <v>1079</v>
      </c>
      <c r="B193" s="1" t="s">
        <v>240</v>
      </c>
      <c r="C193" s="2">
        <v>43190</v>
      </c>
      <c r="D193" s="3">
        <v>15.000000000058208</v>
      </c>
      <c r="E193" s="3">
        <v>0</v>
      </c>
      <c r="F193" s="3">
        <v>15.000000000058208</v>
      </c>
    </row>
    <row r="194" spans="1:6" hidden="1" x14ac:dyDescent="0.25">
      <c r="A194" s="1" t="s">
        <v>1080</v>
      </c>
      <c r="B194" s="1" t="s">
        <v>240</v>
      </c>
      <c r="C194" s="2">
        <v>43190</v>
      </c>
      <c r="D194" s="3">
        <v>-10852</v>
      </c>
      <c r="E194" s="3">
        <v>0</v>
      </c>
      <c r="F194" s="3">
        <v>-10852</v>
      </c>
    </row>
    <row r="195" spans="1:6" hidden="1" x14ac:dyDescent="0.25">
      <c r="A195" s="1" t="s">
        <v>1081</v>
      </c>
      <c r="B195" s="1" t="s">
        <v>240</v>
      </c>
      <c r="C195" s="2">
        <v>43190</v>
      </c>
      <c r="D195" s="3">
        <v>0</v>
      </c>
      <c r="E195" s="3">
        <v>0</v>
      </c>
      <c r="F195" s="3">
        <v>0</v>
      </c>
    </row>
    <row r="196" spans="1:6" hidden="1" x14ac:dyDescent="0.25">
      <c r="A196" s="1" t="s">
        <v>1082</v>
      </c>
      <c r="B196" s="1" t="s">
        <v>240</v>
      </c>
      <c r="C196" s="2">
        <v>43190</v>
      </c>
      <c r="D196" s="3">
        <v>95145</v>
      </c>
      <c r="E196" s="3">
        <v>0</v>
      </c>
      <c r="F196" s="3">
        <v>95145</v>
      </c>
    </row>
    <row r="197" spans="1:6" hidden="1" x14ac:dyDescent="0.25">
      <c r="A197" s="1" t="s">
        <v>1083</v>
      </c>
      <c r="B197" s="1" t="s">
        <v>259</v>
      </c>
      <c r="C197" s="2">
        <v>43190</v>
      </c>
      <c r="D197" s="3">
        <v>-58670</v>
      </c>
      <c r="E197" s="3">
        <v>0</v>
      </c>
      <c r="F197" s="3">
        <v>-58670</v>
      </c>
    </row>
    <row r="198" spans="1:6" hidden="1" x14ac:dyDescent="0.25">
      <c r="A198" s="1" t="s">
        <v>1084</v>
      </c>
      <c r="B198" s="1" t="s">
        <v>241</v>
      </c>
      <c r="C198" s="2">
        <v>43190</v>
      </c>
      <c r="D198" s="3">
        <v>-30316</v>
      </c>
      <c r="E198" s="3">
        <v>0</v>
      </c>
      <c r="F198" s="3">
        <v>-30316</v>
      </c>
    </row>
    <row r="199" spans="1:6" hidden="1" x14ac:dyDescent="0.25">
      <c r="A199" s="1" t="s">
        <v>1085</v>
      </c>
      <c r="B199" s="1" t="s">
        <v>400</v>
      </c>
      <c r="C199" s="2">
        <v>43190</v>
      </c>
      <c r="D199" s="3">
        <v>-24406</v>
      </c>
      <c r="E199" s="3">
        <v>0</v>
      </c>
      <c r="F199" s="3">
        <v>-24406</v>
      </c>
    </row>
    <row r="200" spans="1:6" hidden="1" x14ac:dyDescent="0.25">
      <c r="A200" s="1" t="s">
        <v>1086</v>
      </c>
      <c r="B200" s="1" t="s">
        <v>259</v>
      </c>
      <c r="C200" s="2">
        <v>43190</v>
      </c>
      <c r="D200" s="3">
        <v>-98886</v>
      </c>
      <c r="E200" s="3">
        <v>0</v>
      </c>
      <c r="F200" s="3">
        <v>-98886</v>
      </c>
    </row>
    <row r="201" spans="1:6" hidden="1" x14ac:dyDescent="0.25">
      <c r="A201" s="1" t="s">
        <v>1087</v>
      </c>
      <c r="B201" s="1" t="s">
        <v>259</v>
      </c>
      <c r="C201" s="2">
        <v>43190</v>
      </c>
      <c r="D201" s="3">
        <v>0</v>
      </c>
      <c r="E201" s="3">
        <v>0</v>
      </c>
      <c r="F201" s="3">
        <v>0</v>
      </c>
    </row>
    <row r="202" spans="1:6" hidden="1" x14ac:dyDescent="0.25">
      <c r="A202" s="1" t="s">
        <v>1088</v>
      </c>
      <c r="B202" s="1" t="s">
        <v>253</v>
      </c>
      <c r="C202" s="2">
        <v>43190</v>
      </c>
      <c r="D202" s="3">
        <v>0</v>
      </c>
      <c r="E202" s="3">
        <v>0</v>
      </c>
      <c r="F202" s="3">
        <v>0</v>
      </c>
    </row>
    <row r="203" spans="1:6" hidden="1" x14ac:dyDescent="0.25">
      <c r="A203" s="1" t="s">
        <v>1089</v>
      </c>
      <c r="B203" s="1" t="s">
        <v>241</v>
      </c>
      <c r="C203" s="2">
        <v>43190</v>
      </c>
      <c r="D203" s="3">
        <v>0</v>
      </c>
      <c r="E203" s="3">
        <v>0</v>
      </c>
      <c r="F203" s="3">
        <v>0</v>
      </c>
    </row>
    <row r="204" spans="1:6" hidden="1" x14ac:dyDescent="0.25">
      <c r="A204" s="1" t="s">
        <v>1090</v>
      </c>
      <c r="B204" s="1" t="s">
        <v>400</v>
      </c>
      <c r="C204" s="2">
        <v>43190</v>
      </c>
      <c r="D204" s="3">
        <v>0</v>
      </c>
      <c r="E204" s="3">
        <v>0</v>
      </c>
      <c r="F204" s="3">
        <v>0</v>
      </c>
    </row>
    <row r="205" spans="1:6" hidden="1" x14ac:dyDescent="0.25">
      <c r="A205" s="1" t="s">
        <v>1091</v>
      </c>
      <c r="B205" s="1" t="s">
        <v>267</v>
      </c>
      <c r="C205" s="2">
        <v>43190</v>
      </c>
      <c r="D205" s="3">
        <v>0</v>
      </c>
      <c r="E205" s="3">
        <v>0</v>
      </c>
      <c r="F205" s="3">
        <v>0</v>
      </c>
    </row>
    <row r="206" spans="1:6" hidden="1" x14ac:dyDescent="0.25">
      <c r="A206" s="1" t="s">
        <v>1092</v>
      </c>
      <c r="B206" s="1" t="s">
        <v>401</v>
      </c>
      <c r="C206" s="2">
        <v>43190</v>
      </c>
      <c r="D206" s="3">
        <v>0</v>
      </c>
      <c r="E206" s="3">
        <v>0</v>
      </c>
      <c r="F206" s="3">
        <v>0</v>
      </c>
    </row>
    <row r="207" spans="1:6" hidden="1" x14ac:dyDescent="0.25">
      <c r="A207" s="1" t="s">
        <v>1093</v>
      </c>
      <c r="B207" s="1" t="s">
        <v>259</v>
      </c>
      <c r="C207" s="2">
        <v>43190</v>
      </c>
      <c r="D207" s="3">
        <v>0</v>
      </c>
      <c r="E207" s="3">
        <v>0</v>
      </c>
      <c r="F207" s="3">
        <v>0</v>
      </c>
    </row>
    <row r="208" spans="1:6" hidden="1" x14ac:dyDescent="0.25">
      <c r="A208" s="1" t="s">
        <v>1094</v>
      </c>
      <c r="B208" s="1" t="s">
        <v>1095</v>
      </c>
      <c r="C208" s="2">
        <v>43190</v>
      </c>
      <c r="D208" s="3">
        <v>0</v>
      </c>
      <c r="E208" s="3">
        <v>0</v>
      </c>
      <c r="F208" s="3">
        <v>0</v>
      </c>
    </row>
    <row r="209" spans="1:6" hidden="1" x14ac:dyDescent="0.25">
      <c r="A209" s="1" t="s">
        <v>1096</v>
      </c>
      <c r="B209" s="1" t="s">
        <v>1095</v>
      </c>
      <c r="C209" s="2">
        <v>43190</v>
      </c>
      <c r="D209" s="3">
        <v>0</v>
      </c>
      <c r="E209" s="3">
        <v>0</v>
      </c>
      <c r="F209" s="3">
        <v>0</v>
      </c>
    </row>
    <row r="210" spans="1:6" hidden="1" x14ac:dyDescent="0.25">
      <c r="A210" s="1" t="s">
        <v>1097</v>
      </c>
      <c r="B210" s="1" t="s">
        <v>1095</v>
      </c>
      <c r="C210" s="2">
        <v>43190</v>
      </c>
      <c r="D210" s="3">
        <v>0</v>
      </c>
      <c r="E210" s="3">
        <v>0</v>
      </c>
      <c r="F210" s="3">
        <v>0</v>
      </c>
    </row>
    <row r="211" spans="1:6" hidden="1" x14ac:dyDescent="0.25">
      <c r="A211" s="1" t="s">
        <v>1098</v>
      </c>
      <c r="B211" s="1" t="s">
        <v>259</v>
      </c>
      <c r="C211" s="2">
        <v>43190</v>
      </c>
      <c r="D211" s="3">
        <v>0</v>
      </c>
      <c r="E211" s="3">
        <v>0</v>
      </c>
      <c r="F211" s="3">
        <v>0</v>
      </c>
    </row>
    <row r="212" spans="1:6" hidden="1" x14ac:dyDescent="0.25">
      <c r="A212" s="1" t="s">
        <v>1099</v>
      </c>
      <c r="B212" s="1" t="s">
        <v>259</v>
      </c>
      <c r="C212" s="2">
        <v>43190</v>
      </c>
      <c r="D212" s="3">
        <v>0</v>
      </c>
      <c r="E212" s="3">
        <v>0</v>
      </c>
      <c r="F212" s="3">
        <v>0</v>
      </c>
    </row>
    <row r="213" spans="1:6" hidden="1" x14ac:dyDescent="0.25">
      <c r="A213" s="1" t="s">
        <v>1100</v>
      </c>
      <c r="B213" s="1" t="s">
        <v>259</v>
      </c>
      <c r="C213" s="2">
        <v>43190</v>
      </c>
      <c r="D213" s="3">
        <v>-9251628</v>
      </c>
      <c r="E213" s="3">
        <v>35583</v>
      </c>
      <c r="F213" s="3">
        <v>-9216045</v>
      </c>
    </row>
    <row r="214" spans="1:6" hidden="1" x14ac:dyDescent="0.25">
      <c r="A214" s="1" t="s">
        <v>1101</v>
      </c>
      <c r="B214" s="1" t="s">
        <v>267</v>
      </c>
      <c r="C214" s="2">
        <v>43190</v>
      </c>
      <c r="D214" s="3">
        <v>497</v>
      </c>
      <c r="E214" s="3">
        <v>0</v>
      </c>
      <c r="F214" s="3">
        <v>497</v>
      </c>
    </row>
    <row r="215" spans="1:6" hidden="1" x14ac:dyDescent="0.25">
      <c r="A215" s="1" t="s">
        <v>1102</v>
      </c>
      <c r="B215" s="1" t="s">
        <v>267</v>
      </c>
      <c r="C215" s="2">
        <v>43190</v>
      </c>
      <c r="D215" s="3">
        <v>-498</v>
      </c>
      <c r="E215" s="3">
        <v>0</v>
      </c>
      <c r="F215" s="3">
        <v>-498</v>
      </c>
    </row>
    <row r="216" spans="1:6" hidden="1" x14ac:dyDescent="0.25">
      <c r="A216" s="1" t="s">
        <v>1103</v>
      </c>
      <c r="B216" s="1" t="s">
        <v>1104</v>
      </c>
      <c r="C216" s="2">
        <v>43190</v>
      </c>
      <c r="D216" s="3">
        <v>0</v>
      </c>
      <c r="E216" s="3">
        <v>0</v>
      </c>
      <c r="F216" s="3">
        <v>0</v>
      </c>
    </row>
    <row r="217" spans="1:6" hidden="1" x14ac:dyDescent="0.25">
      <c r="A217" s="1" t="s">
        <v>1105</v>
      </c>
      <c r="B217" s="1" t="s">
        <v>241</v>
      </c>
      <c r="C217" s="2">
        <v>43190</v>
      </c>
      <c r="D217" s="3">
        <v>0</v>
      </c>
      <c r="E217" s="3">
        <v>0</v>
      </c>
      <c r="F217" s="3">
        <v>0</v>
      </c>
    </row>
    <row r="218" spans="1:6" hidden="1" x14ac:dyDescent="0.25">
      <c r="A218" s="1" t="s">
        <v>1106</v>
      </c>
      <c r="B218" s="1" t="s">
        <v>259</v>
      </c>
      <c r="C218" s="2">
        <v>43190</v>
      </c>
      <c r="D218" s="3">
        <v>5.2750692702829838E-11</v>
      </c>
      <c r="E218" s="3">
        <v>0</v>
      </c>
      <c r="F218" s="3">
        <v>5.2750692702829838E-11</v>
      </c>
    </row>
    <row r="219" spans="1:6" hidden="1" x14ac:dyDescent="0.25">
      <c r="A219" s="1" t="s">
        <v>1107</v>
      </c>
      <c r="B219" s="1" t="s">
        <v>241</v>
      </c>
      <c r="C219" s="2">
        <v>43190</v>
      </c>
      <c r="D219" s="3">
        <v>1</v>
      </c>
      <c r="E219" s="3">
        <v>0</v>
      </c>
      <c r="F219" s="3">
        <v>1</v>
      </c>
    </row>
    <row r="220" spans="1:6" hidden="1" x14ac:dyDescent="0.25">
      <c r="A220" s="1" t="s">
        <v>1108</v>
      </c>
      <c r="B220" s="1" t="s">
        <v>253</v>
      </c>
      <c r="C220" s="2">
        <v>43190</v>
      </c>
      <c r="D220" s="3">
        <v>0</v>
      </c>
      <c r="E220" s="3">
        <v>0</v>
      </c>
      <c r="F220" s="3">
        <v>0</v>
      </c>
    </row>
    <row r="221" spans="1:6" hidden="1" x14ac:dyDescent="0.25">
      <c r="A221" s="1" t="s">
        <v>1109</v>
      </c>
      <c r="B221" s="1" t="s">
        <v>240</v>
      </c>
      <c r="C221" s="2">
        <v>43190</v>
      </c>
      <c r="D221" s="3">
        <v>12908</v>
      </c>
      <c r="E221" s="3">
        <v>0</v>
      </c>
      <c r="F221" s="3">
        <v>12908</v>
      </c>
    </row>
    <row r="222" spans="1:6" hidden="1" x14ac:dyDescent="0.25">
      <c r="A222" s="1" t="s">
        <v>1110</v>
      </c>
      <c r="B222" s="1" t="s">
        <v>241</v>
      </c>
      <c r="C222" s="2">
        <v>43190</v>
      </c>
      <c r="D222" s="3">
        <v>-1</v>
      </c>
      <c r="E222" s="3">
        <v>0</v>
      </c>
      <c r="F222" s="3">
        <v>-1</v>
      </c>
    </row>
    <row r="223" spans="1:6" hidden="1" x14ac:dyDescent="0.25">
      <c r="A223" s="1" t="s">
        <v>1111</v>
      </c>
      <c r="B223" s="1" t="s">
        <v>400</v>
      </c>
      <c r="C223" s="2">
        <v>43190</v>
      </c>
      <c r="D223" s="3">
        <v>0</v>
      </c>
      <c r="E223" s="3">
        <v>0</v>
      </c>
      <c r="F223" s="3">
        <v>0</v>
      </c>
    </row>
    <row r="224" spans="1:6" hidden="1" x14ac:dyDescent="0.25">
      <c r="A224" s="1" t="s">
        <v>1112</v>
      </c>
      <c r="B224" s="1" t="s">
        <v>259</v>
      </c>
      <c r="C224" s="2">
        <v>43190</v>
      </c>
      <c r="D224" s="3">
        <v>0</v>
      </c>
      <c r="E224" s="3">
        <v>0</v>
      </c>
      <c r="F224" s="3">
        <v>0</v>
      </c>
    </row>
    <row r="225" spans="1:6" hidden="1" x14ac:dyDescent="0.25">
      <c r="A225" s="1" t="s">
        <v>1113</v>
      </c>
      <c r="B225" s="1" t="s">
        <v>259</v>
      </c>
      <c r="C225" s="2">
        <v>43190</v>
      </c>
      <c r="D225" s="3">
        <v>269759</v>
      </c>
      <c r="E225" s="3">
        <v>0</v>
      </c>
      <c r="F225" s="3">
        <v>269759</v>
      </c>
    </row>
    <row r="226" spans="1:6" hidden="1" x14ac:dyDescent="0.25">
      <c r="A226" s="1" t="s">
        <v>1114</v>
      </c>
      <c r="B226" s="1" t="s">
        <v>253</v>
      </c>
      <c r="C226" s="2">
        <v>43190</v>
      </c>
      <c r="D226" s="3">
        <v>0</v>
      </c>
      <c r="E226" s="3">
        <v>0</v>
      </c>
      <c r="F226" s="3">
        <v>0</v>
      </c>
    </row>
    <row r="227" spans="1:6" hidden="1" x14ac:dyDescent="0.25">
      <c r="A227" s="1" t="s">
        <v>1115</v>
      </c>
      <c r="B227" s="1" t="s">
        <v>253</v>
      </c>
      <c r="C227" s="2">
        <v>43190</v>
      </c>
      <c r="D227" s="3">
        <v>189283</v>
      </c>
      <c r="E227" s="3">
        <v>0</v>
      </c>
      <c r="F227" s="3">
        <v>189283</v>
      </c>
    </row>
    <row r="228" spans="1:6" hidden="1" x14ac:dyDescent="0.25">
      <c r="A228" s="1" t="s">
        <v>1116</v>
      </c>
      <c r="B228" s="1" t="s">
        <v>267</v>
      </c>
      <c r="C228" s="2">
        <v>43190</v>
      </c>
      <c r="D228" s="3">
        <v>0</v>
      </c>
      <c r="E228" s="3">
        <v>0</v>
      </c>
      <c r="F228" s="3">
        <v>0</v>
      </c>
    </row>
    <row r="229" spans="1:6" hidden="1" x14ac:dyDescent="0.25">
      <c r="A229" s="1" t="s">
        <v>1117</v>
      </c>
      <c r="B229" s="1" t="s">
        <v>267</v>
      </c>
      <c r="C229" s="2">
        <v>43190</v>
      </c>
      <c r="D229" s="3">
        <v>-1</v>
      </c>
      <c r="E229" s="3">
        <v>0</v>
      </c>
      <c r="F229" s="3">
        <v>-1</v>
      </c>
    </row>
    <row r="230" spans="1:6" hidden="1" x14ac:dyDescent="0.25">
      <c r="A230" s="1" t="s">
        <v>1118</v>
      </c>
      <c r="B230" s="1" t="s">
        <v>240</v>
      </c>
      <c r="C230" s="2">
        <v>43190</v>
      </c>
      <c r="D230" s="3">
        <v>0</v>
      </c>
      <c r="E230" s="3">
        <v>0</v>
      </c>
      <c r="F230" s="3">
        <v>0</v>
      </c>
    </row>
    <row r="231" spans="1:6" hidden="1" x14ac:dyDescent="0.25">
      <c r="A231" s="1" t="s">
        <v>1119</v>
      </c>
      <c r="B231" s="1" t="s">
        <v>240</v>
      </c>
      <c r="C231" s="2">
        <v>43190</v>
      </c>
      <c r="D231" s="3">
        <v>0</v>
      </c>
      <c r="E231" s="3">
        <v>0</v>
      </c>
      <c r="F231" s="3">
        <v>0</v>
      </c>
    </row>
    <row r="232" spans="1:6" hidden="1" x14ac:dyDescent="0.25">
      <c r="A232" s="1" t="s">
        <v>1120</v>
      </c>
      <c r="B232" s="1" t="s">
        <v>241</v>
      </c>
      <c r="C232" s="2">
        <v>43190</v>
      </c>
      <c r="D232" s="3">
        <v>90856</v>
      </c>
      <c r="E232" s="3">
        <v>0</v>
      </c>
      <c r="F232" s="3">
        <v>90856</v>
      </c>
    </row>
    <row r="233" spans="1:6" hidden="1" x14ac:dyDescent="0.25">
      <c r="A233" s="1" t="s">
        <v>1121</v>
      </c>
      <c r="B233" s="1" t="s">
        <v>241</v>
      </c>
      <c r="C233" s="2">
        <v>43190</v>
      </c>
      <c r="D233" s="3">
        <v>92197</v>
      </c>
      <c r="E233" s="3">
        <v>0</v>
      </c>
      <c r="F233" s="3">
        <v>92197</v>
      </c>
    </row>
    <row r="234" spans="1:6" hidden="1" x14ac:dyDescent="0.25">
      <c r="A234" s="1" t="s">
        <v>1122</v>
      </c>
      <c r="B234" s="1" t="s">
        <v>400</v>
      </c>
      <c r="C234" s="2">
        <v>43190</v>
      </c>
      <c r="D234" s="3">
        <v>121882</v>
      </c>
      <c r="E234" s="3">
        <v>0</v>
      </c>
      <c r="F234" s="3">
        <v>121882</v>
      </c>
    </row>
    <row r="235" spans="1:6" hidden="1" x14ac:dyDescent="0.25">
      <c r="A235" s="1" t="s">
        <v>1123</v>
      </c>
      <c r="B235" s="1" t="s">
        <v>400</v>
      </c>
      <c r="C235" s="2">
        <v>43190</v>
      </c>
      <c r="D235" s="3">
        <v>457403</v>
      </c>
      <c r="E235" s="3">
        <v>0</v>
      </c>
      <c r="F235" s="3">
        <v>457403</v>
      </c>
    </row>
    <row r="236" spans="1:6" hidden="1" x14ac:dyDescent="0.25">
      <c r="A236" s="1" t="s">
        <v>1124</v>
      </c>
      <c r="B236" s="1" t="s">
        <v>259</v>
      </c>
      <c r="C236" s="2">
        <v>43190</v>
      </c>
      <c r="D236" s="3">
        <v>0</v>
      </c>
      <c r="E236" s="3">
        <v>0</v>
      </c>
      <c r="F236" s="3">
        <v>0</v>
      </c>
    </row>
    <row r="237" spans="1:6" hidden="1" x14ac:dyDescent="0.25">
      <c r="A237" s="1" t="s">
        <v>1125</v>
      </c>
      <c r="B237" s="1" t="s">
        <v>259</v>
      </c>
      <c r="C237" s="2">
        <v>43190</v>
      </c>
      <c r="D237" s="3">
        <v>165493</v>
      </c>
      <c r="E237" s="3">
        <v>0</v>
      </c>
      <c r="F237" s="3">
        <v>165493</v>
      </c>
    </row>
    <row r="238" spans="1:6" x14ac:dyDescent="0.25">
      <c r="A238" s="1" t="s">
        <v>326</v>
      </c>
      <c r="B238" s="1" t="s">
        <v>261</v>
      </c>
      <c r="C238" s="2">
        <v>43190</v>
      </c>
      <c r="D238" s="3">
        <v>-60316</v>
      </c>
      <c r="E238" s="3">
        <v>0</v>
      </c>
      <c r="F238" s="3">
        <v>-60316</v>
      </c>
    </row>
    <row r="239" spans="1:6" x14ac:dyDescent="0.25">
      <c r="A239" s="1" t="s">
        <v>333</v>
      </c>
      <c r="B239" s="1" t="s">
        <v>261</v>
      </c>
      <c r="C239" s="2">
        <v>43190</v>
      </c>
      <c r="D239" s="3">
        <v>464</v>
      </c>
      <c r="E239" s="3">
        <v>0</v>
      </c>
      <c r="F239" s="3">
        <v>464</v>
      </c>
    </row>
    <row r="240" spans="1:6" x14ac:dyDescent="0.25">
      <c r="A240" s="1" t="s">
        <v>335</v>
      </c>
      <c r="B240" s="1" t="s">
        <v>261</v>
      </c>
      <c r="C240" s="2">
        <v>43190</v>
      </c>
      <c r="D240" s="3">
        <v>2082</v>
      </c>
      <c r="E240" s="3">
        <v>0</v>
      </c>
      <c r="F240" s="3">
        <v>2082</v>
      </c>
    </row>
    <row r="241" spans="1:6" x14ac:dyDescent="0.25">
      <c r="A241" s="1" t="s">
        <v>324</v>
      </c>
      <c r="B241" s="1" t="s">
        <v>261</v>
      </c>
      <c r="C241" s="2">
        <v>43190</v>
      </c>
      <c r="D241" s="3">
        <v>-76277</v>
      </c>
      <c r="E241" s="3">
        <v>0</v>
      </c>
      <c r="F241" s="3">
        <v>-76277</v>
      </c>
    </row>
    <row r="242" spans="1:6" x14ac:dyDescent="0.25">
      <c r="A242" s="1" t="s">
        <v>1126</v>
      </c>
      <c r="B242" s="1" t="s">
        <v>261</v>
      </c>
      <c r="C242" s="2">
        <v>43190</v>
      </c>
      <c r="D242" s="3">
        <v>0</v>
      </c>
      <c r="E242" s="3">
        <v>0</v>
      </c>
      <c r="F242" s="3">
        <v>0</v>
      </c>
    </row>
    <row r="243" spans="1:6" hidden="1" x14ac:dyDescent="0.25">
      <c r="A243" s="1" t="s">
        <v>1127</v>
      </c>
      <c r="B243" s="1" t="s">
        <v>401</v>
      </c>
      <c r="C243" s="2">
        <v>43190</v>
      </c>
      <c r="D243" s="3">
        <v>-952</v>
      </c>
      <c r="E243" s="3">
        <v>0</v>
      </c>
      <c r="F243" s="3">
        <v>-952</v>
      </c>
    </row>
    <row r="244" spans="1:6" hidden="1" x14ac:dyDescent="0.25">
      <c r="A244" s="1" t="s">
        <v>1128</v>
      </c>
      <c r="B244" s="1" t="s">
        <v>253</v>
      </c>
      <c r="C244" s="2">
        <v>43190</v>
      </c>
      <c r="D244" s="3">
        <v>0</v>
      </c>
      <c r="E244" s="3">
        <v>0</v>
      </c>
      <c r="F244" s="3">
        <v>0</v>
      </c>
    </row>
    <row r="245" spans="1:6" hidden="1" x14ac:dyDescent="0.25">
      <c r="A245" s="1" t="s">
        <v>1129</v>
      </c>
      <c r="B245" s="1" t="s">
        <v>267</v>
      </c>
      <c r="C245" s="2">
        <v>43190</v>
      </c>
      <c r="D245" s="3">
        <v>0</v>
      </c>
      <c r="E245" s="3">
        <v>0</v>
      </c>
      <c r="F245" s="3">
        <v>0</v>
      </c>
    </row>
    <row r="246" spans="1:6" hidden="1" x14ac:dyDescent="0.25">
      <c r="A246" s="1" t="s">
        <v>1130</v>
      </c>
      <c r="B246" s="1" t="s">
        <v>259</v>
      </c>
      <c r="C246" s="2">
        <v>43190</v>
      </c>
      <c r="D246" s="3">
        <v>0</v>
      </c>
      <c r="E246" s="3">
        <v>0</v>
      </c>
      <c r="F246" s="3">
        <v>0</v>
      </c>
    </row>
    <row r="247" spans="1:6" hidden="1" x14ac:dyDescent="0.25">
      <c r="A247" s="1" t="s">
        <v>1131</v>
      </c>
      <c r="B247" s="1" t="s">
        <v>240</v>
      </c>
      <c r="C247" s="2">
        <v>43190</v>
      </c>
      <c r="D247" s="3">
        <v>0</v>
      </c>
      <c r="E247" s="3">
        <v>0</v>
      </c>
      <c r="F247" s="3">
        <v>0</v>
      </c>
    </row>
    <row r="248" spans="1:6" hidden="1" x14ac:dyDescent="0.25">
      <c r="A248" s="1" t="s">
        <v>1132</v>
      </c>
      <c r="B248" s="1" t="s">
        <v>400</v>
      </c>
      <c r="C248" s="2">
        <v>43190</v>
      </c>
      <c r="D248" s="3">
        <v>0</v>
      </c>
      <c r="E248" s="3">
        <v>0</v>
      </c>
      <c r="F248" s="3">
        <v>0</v>
      </c>
    </row>
    <row r="249" spans="1:6" hidden="1" x14ac:dyDescent="0.25">
      <c r="A249" s="1" t="s">
        <v>1133</v>
      </c>
      <c r="B249" s="1" t="s">
        <v>267</v>
      </c>
      <c r="C249" s="2">
        <v>43190</v>
      </c>
      <c r="D249" s="3">
        <v>0</v>
      </c>
      <c r="E249" s="3">
        <v>0</v>
      </c>
      <c r="F249" s="3">
        <v>0</v>
      </c>
    </row>
    <row r="250" spans="1:6" hidden="1" x14ac:dyDescent="0.25">
      <c r="A250" s="1" t="s">
        <v>1134</v>
      </c>
      <c r="B250" s="1" t="s">
        <v>401</v>
      </c>
      <c r="C250" s="2">
        <v>43190</v>
      </c>
      <c r="D250" s="3">
        <v>0</v>
      </c>
      <c r="E250" s="3">
        <v>0</v>
      </c>
      <c r="F250" s="3">
        <v>0</v>
      </c>
    </row>
    <row r="251" spans="1:6" x14ac:dyDescent="0.25">
      <c r="A251" s="1" t="s">
        <v>1135</v>
      </c>
      <c r="B251" s="1" t="s">
        <v>261</v>
      </c>
      <c r="C251" s="2">
        <v>43190</v>
      </c>
      <c r="D251" s="3">
        <v>0</v>
      </c>
      <c r="E251" s="3">
        <v>0</v>
      </c>
      <c r="F251" s="3">
        <v>0</v>
      </c>
    </row>
    <row r="252" spans="1:6" hidden="1" x14ac:dyDescent="0.25">
      <c r="A252" s="1" t="s">
        <v>1136</v>
      </c>
      <c r="B252" s="1" t="s">
        <v>253</v>
      </c>
      <c r="C252" s="2">
        <v>43190</v>
      </c>
      <c r="D252" s="3">
        <v>0</v>
      </c>
      <c r="E252" s="3">
        <v>0</v>
      </c>
      <c r="F252" s="3">
        <v>0</v>
      </c>
    </row>
    <row r="253" spans="1:6" hidden="1" x14ac:dyDescent="0.25">
      <c r="A253" s="1" t="s">
        <v>1137</v>
      </c>
      <c r="B253" s="1" t="s">
        <v>400</v>
      </c>
      <c r="C253" s="2">
        <v>43190</v>
      </c>
      <c r="D253" s="3">
        <v>-249753</v>
      </c>
      <c r="E253" s="3">
        <v>0</v>
      </c>
      <c r="F253" s="3">
        <v>-249753</v>
      </c>
    </row>
    <row r="254" spans="1:6" hidden="1" x14ac:dyDescent="0.25">
      <c r="A254" s="1" t="s">
        <v>1138</v>
      </c>
      <c r="B254" s="1" t="s">
        <v>400</v>
      </c>
      <c r="C254" s="2">
        <v>43190</v>
      </c>
      <c r="D254" s="3">
        <v>0</v>
      </c>
      <c r="E254" s="3">
        <v>0</v>
      </c>
      <c r="F254" s="3">
        <v>0</v>
      </c>
    </row>
    <row r="255" spans="1:6" hidden="1" x14ac:dyDescent="0.25">
      <c r="A255" s="1" t="s">
        <v>1139</v>
      </c>
      <c r="B255" s="1" t="s">
        <v>241</v>
      </c>
      <c r="C255" s="2">
        <v>43190</v>
      </c>
      <c r="D255" s="3">
        <v>-67334.139999999956</v>
      </c>
      <c r="E255" s="3">
        <v>317.47000000000116</v>
      </c>
      <c r="F255" s="3">
        <v>-67016.669999999955</v>
      </c>
    </row>
    <row r="256" spans="1:6" hidden="1" x14ac:dyDescent="0.25">
      <c r="A256" s="1" t="s">
        <v>1140</v>
      </c>
      <c r="B256" s="1" t="s">
        <v>241</v>
      </c>
      <c r="C256" s="2">
        <v>43190</v>
      </c>
      <c r="D256" s="3">
        <v>-60190</v>
      </c>
      <c r="E256" s="3">
        <v>0</v>
      </c>
      <c r="F256" s="3">
        <v>-60190</v>
      </c>
    </row>
    <row r="257" spans="1:6" x14ac:dyDescent="0.25">
      <c r="A257" s="1" t="s">
        <v>332</v>
      </c>
      <c r="B257" s="1" t="s">
        <v>261</v>
      </c>
      <c r="C257" s="2">
        <v>43190</v>
      </c>
      <c r="D257" s="3">
        <v>0</v>
      </c>
      <c r="E257" s="3">
        <v>0</v>
      </c>
      <c r="F257" s="3">
        <v>0</v>
      </c>
    </row>
    <row r="258" spans="1:6" x14ac:dyDescent="0.25">
      <c r="A258" s="1" t="s">
        <v>331</v>
      </c>
      <c r="B258" s="1" t="s">
        <v>261</v>
      </c>
      <c r="C258" s="2">
        <v>43190</v>
      </c>
      <c r="D258" s="3">
        <v>2993</v>
      </c>
      <c r="E258" s="3">
        <v>0</v>
      </c>
      <c r="F258" s="3">
        <v>2993</v>
      </c>
    </row>
    <row r="259" spans="1:6" x14ac:dyDescent="0.25">
      <c r="A259" s="1" t="s">
        <v>334</v>
      </c>
      <c r="B259" s="1" t="s">
        <v>261</v>
      </c>
      <c r="C259" s="2">
        <v>43190</v>
      </c>
      <c r="D259" s="3">
        <v>-300</v>
      </c>
      <c r="E259" s="3">
        <v>0</v>
      </c>
      <c r="F259" s="3">
        <v>-300</v>
      </c>
    </row>
    <row r="260" spans="1:6" hidden="1" x14ac:dyDescent="0.25">
      <c r="A260" s="1" t="s">
        <v>1141</v>
      </c>
      <c r="B260" s="1" t="s">
        <v>401</v>
      </c>
      <c r="C260" s="2">
        <v>43190</v>
      </c>
      <c r="D260" s="3">
        <v>0</v>
      </c>
      <c r="E260" s="3">
        <v>0</v>
      </c>
      <c r="F260" s="3">
        <v>0</v>
      </c>
    </row>
    <row r="261" spans="1:6" hidden="1" x14ac:dyDescent="0.25">
      <c r="A261" s="1" t="s">
        <v>1142</v>
      </c>
      <c r="B261" s="1" t="s">
        <v>253</v>
      </c>
      <c r="C261" s="2">
        <v>43190</v>
      </c>
      <c r="D261" s="3">
        <v>3</v>
      </c>
      <c r="E261" s="3">
        <v>0</v>
      </c>
      <c r="F261" s="3">
        <v>3</v>
      </c>
    </row>
    <row r="262" spans="1:6" hidden="1" x14ac:dyDescent="0.25">
      <c r="A262" s="1" t="s">
        <v>1143</v>
      </c>
      <c r="B262" s="1" t="s">
        <v>400</v>
      </c>
      <c r="C262" s="2">
        <v>43190</v>
      </c>
      <c r="D262" s="3">
        <v>-59070</v>
      </c>
      <c r="E262" s="3">
        <v>0</v>
      </c>
      <c r="F262" s="3">
        <v>-59070</v>
      </c>
    </row>
    <row r="263" spans="1:6" hidden="1" x14ac:dyDescent="0.25">
      <c r="A263" s="1" t="s">
        <v>1144</v>
      </c>
      <c r="B263" s="1" t="s">
        <v>240</v>
      </c>
      <c r="C263" s="2">
        <v>43190</v>
      </c>
      <c r="D263" s="3">
        <v>420318</v>
      </c>
      <c r="E263" s="3">
        <v>0</v>
      </c>
      <c r="F263" s="3">
        <v>420318</v>
      </c>
    </row>
    <row r="264" spans="1:6" hidden="1" x14ac:dyDescent="0.25">
      <c r="A264" s="1" t="s">
        <v>1145</v>
      </c>
      <c r="B264" s="1" t="s">
        <v>253</v>
      </c>
      <c r="C264" s="2">
        <v>43190</v>
      </c>
      <c r="D264" s="3">
        <v>-171214</v>
      </c>
      <c r="E264" s="3">
        <v>0</v>
      </c>
      <c r="F264" s="3">
        <v>-171214</v>
      </c>
    </row>
    <row r="265" spans="1:6" hidden="1" x14ac:dyDescent="0.25">
      <c r="A265" s="1" t="s">
        <v>1146</v>
      </c>
      <c r="B265" s="1" t="s">
        <v>240</v>
      </c>
      <c r="C265" s="2">
        <v>43190</v>
      </c>
      <c r="D265" s="3">
        <v>36480</v>
      </c>
      <c r="E265" s="3">
        <v>0</v>
      </c>
      <c r="F265" s="3">
        <v>36480</v>
      </c>
    </row>
    <row r="266" spans="1:6" hidden="1" x14ac:dyDescent="0.25">
      <c r="A266" s="1" t="s">
        <v>1147</v>
      </c>
      <c r="B266" s="1" t="s">
        <v>241</v>
      </c>
      <c r="C266" s="2">
        <v>43190</v>
      </c>
      <c r="D266" s="3">
        <v>-1481411</v>
      </c>
      <c r="E266" s="3">
        <v>0</v>
      </c>
      <c r="F266" s="3">
        <v>-1481411</v>
      </c>
    </row>
    <row r="267" spans="1:6" hidden="1" x14ac:dyDescent="0.25">
      <c r="A267" s="1" t="s">
        <v>1148</v>
      </c>
      <c r="B267" s="1" t="s">
        <v>400</v>
      </c>
      <c r="C267" s="2">
        <v>43190</v>
      </c>
      <c r="D267" s="3">
        <v>-26328</v>
      </c>
      <c r="E267" s="3">
        <v>0</v>
      </c>
      <c r="F267" s="3">
        <v>-26328</v>
      </c>
    </row>
    <row r="268" spans="1:6" hidden="1" x14ac:dyDescent="0.25">
      <c r="A268" s="1" t="s">
        <v>1149</v>
      </c>
      <c r="B268" s="1" t="s">
        <v>267</v>
      </c>
      <c r="C268" s="2">
        <v>43190</v>
      </c>
      <c r="D268" s="3">
        <v>-2061</v>
      </c>
      <c r="E268" s="3">
        <v>0</v>
      </c>
      <c r="F268" s="3">
        <v>-2061</v>
      </c>
    </row>
    <row r="269" spans="1:6" hidden="1" x14ac:dyDescent="0.25">
      <c r="A269" s="1" t="s">
        <v>1150</v>
      </c>
      <c r="B269" s="1" t="s">
        <v>401</v>
      </c>
      <c r="C269" s="2">
        <v>43190</v>
      </c>
      <c r="D269" s="3">
        <v>0</v>
      </c>
      <c r="E269" s="3">
        <v>0</v>
      </c>
      <c r="F269" s="3">
        <v>0</v>
      </c>
    </row>
    <row r="270" spans="1:6" hidden="1" x14ac:dyDescent="0.25">
      <c r="A270" s="1" t="s">
        <v>1151</v>
      </c>
      <c r="B270" s="1" t="s">
        <v>259</v>
      </c>
      <c r="C270" s="2">
        <v>43190</v>
      </c>
      <c r="D270" s="3">
        <v>-528716</v>
      </c>
      <c r="E270" s="3">
        <v>0</v>
      </c>
      <c r="F270" s="3">
        <v>-528716</v>
      </c>
    </row>
    <row r="271" spans="1:6" x14ac:dyDescent="0.25">
      <c r="A271" s="1" t="s">
        <v>344</v>
      </c>
      <c r="B271" s="1" t="s">
        <v>261</v>
      </c>
      <c r="C271" s="2">
        <v>43190</v>
      </c>
      <c r="D271" s="3">
        <v>-91</v>
      </c>
      <c r="E271" s="3">
        <v>0</v>
      </c>
      <c r="F271" s="3">
        <v>-91</v>
      </c>
    </row>
    <row r="272" spans="1:6" hidden="1" x14ac:dyDescent="0.25">
      <c r="A272" s="1" t="s">
        <v>1152</v>
      </c>
      <c r="B272" s="1" t="s">
        <v>253</v>
      </c>
      <c r="C272" s="2">
        <v>43190</v>
      </c>
      <c r="D272" s="3">
        <v>-557</v>
      </c>
      <c r="E272" s="3">
        <v>0</v>
      </c>
      <c r="F272" s="3">
        <v>-557</v>
      </c>
    </row>
    <row r="273" spans="1:6" hidden="1" x14ac:dyDescent="0.25">
      <c r="A273" s="1" t="s">
        <v>1153</v>
      </c>
      <c r="B273" s="1" t="s">
        <v>267</v>
      </c>
      <c r="C273" s="2">
        <v>43190</v>
      </c>
      <c r="D273" s="3">
        <v>666</v>
      </c>
      <c r="E273" s="3">
        <v>0</v>
      </c>
      <c r="F273" s="3">
        <v>666</v>
      </c>
    </row>
    <row r="274" spans="1:6" hidden="1" x14ac:dyDescent="0.25">
      <c r="A274" s="1" t="s">
        <v>1154</v>
      </c>
      <c r="B274" s="1" t="s">
        <v>241</v>
      </c>
      <c r="C274" s="2">
        <v>43190</v>
      </c>
      <c r="D274" s="3">
        <v>0</v>
      </c>
      <c r="E274" s="3">
        <v>0</v>
      </c>
      <c r="F274" s="3">
        <v>0</v>
      </c>
    </row>
    <row r="275" spans="1:6" hidden="1" x14ac:dyDescent="0.25">
      <c r="A275" s="1" t="s">
        <v>1155</v>
      </c>
      <c r="B275" s="1" t="s">
        <v>401</v>
      </c>
      <c r="C275" s="2">
        <v>43190</v>
      </c>
      <c r="D275" s="3">
        <v>5</v>
      </c>
      <c r="E275" s="3">
        <v>0</v>
      </c>
      <c r="F275" s="3">
        <v>5</v>
      </c>
    </row>
    <row r="276" spans="1:6" hidden="1" x14ac:dyDescent="0.25">
      <c r="A276" s="1" t="s">
        <v>1156</v>
      </c>
      <c r="B276" s="1" t="s">
        <v>259</v>
      </c>
      <c r="C276" s="2">
        <v>43190</v>
      </c>
      <c r="D276" s="3">
        <v>-1336</v>
      </c>
      <c r="E276" s="3">
        <v>0</v>
      </c>
      <c r="F276" s="3">
        <v>-1336</v>
      </c>
    </row>
    <row r="277" spans="1:6" x14ac:dyDescent="0.25">
      <c r="A277" s="1" t="s">
        <v>345</v>
      </c>
      <c r="B277" s="1" t="s">
        <v>261</v>
      </c>
      <c r="C277" s="2">
        <v>43190</v>
      </c>
      <c r="D277" s="3">
        <v>0</v>
      </c>
      <c r="E277" s="3">
        <v>0</v>
      </c>
      <c r="F277" s="3">
        <v>0</v>
      </c>
    </row>
    <row r="278" spans="1:6" x14ac:dyDescent="0.25">
      <c r="A278" s="1" t="s">
        <v>352</v>
      </c>
      <c r="B278" s="1" t="s">
        <v>261</v>
      </c>
      <c r="C278" s="2">
        <v>43190</v>
      </c>
      <c r="D278" s="3">
        <v>-8455</v>
      </c>
      <c r="E278" s="3">
        <v>0</v>
      </c>
      <c r="F278" s="3">
        <v>-8455</v>
      </c>
    </row>
    <row r="279" spans="1:6" hidden="1" x14ac:dyDescent="0.25">
      <c r="A279" s="1" t="s">
        <v>1157</v>
      </c>
      <c r="B279" s="1" t="s">
        <v>253</v>
      </c>
      <c r="C279" s="2">
        <v>43190</v>
      </c>
      <c r="D279" s="3">
        <v>0</v>
      </c>
      <c r="E279" s="3">
        <v>-69773</v>
      </c>
      <c r="F279" s="3">
        <v>-69773</v>
      </c>
    </row>
    <row r="280" spans="1:6" hidden="1" x14ac:dyDescent="0.25">
      <c r="A280" s="1" t="s">
        <v>1158</v>
      </c>
      <c r="B280" s="1" t="s">
        <v>241</v>
      </c>
      <c r="C280" s="2">
        <v>43190</v>
      </c>
      <c r="D280" s="3">
        <v>0</v>
      </c>
      <c r="E280" s="3">
        <v>-50178</v>
      </c>
      <c r="F280" s="3">
        <v>-50178</v>
      </c>
    </row>
    <row r="281" spans="1:6" hidden="1" x14ac:dyDescent="0.25">
      <c r="A281" s="1" t="s">
        <v>1159</v>
      </c>
      <c r="B281" s="1" t="s">
        <v>400</v>
      </c>
      <c r="C281" s="2">
        <v>43190</v>
      </c>
      <c r="D281" s="3">
        <v>0</v>
      </c>
      <c r="E281" s="3">
        <v>-177516</v>
      </c>
      <c r="F281" s="3">
        <v>-177516</v>
      </c>
    </row>
    <row r="282" spans="1:6" hidden="1" x14ac:dyDescent="0.25">
      <c r="A282" s="1" t="s">
        <v>1160</v>
      </c>
      <c r="B282" s="1" t="s">
        <v>267</v>
      </c>
      <c r="C282" s="2">
        <v>43190</v>
      </c>
      <c r="D282" s="3">
        <v>0</v>
      </c>
      <c r="E282" s="3">
        <v>4490</v>
      </c>
      <c r="F282" s="3">
        <v>4490</v>
      </c>
    </row>
    <row r="283" spans="1:6" hidden="1" x14ac:dyDescent="0.25">
      <c r="A283" s="1" t="s">
        <v>1161</v>
      </c>
      <c r="B283" s="1" t="s">
        <v>401</v>
      </c>
      <c r="C283" s="2">
        <v>43190</v>
      </c>
      <c r="D283" s="3">
        <v>0</v>
      </c>
      <c r="E283" s="3">
        <v>-426</v>
      </c>
      <c r="F283" s="3">
        <v>-426</v>
      </c>
    </row>
    <row r="284" spans="1:6" hidden="1" x14ac:dyDescent="0.25">
      <c r="A284" s="1" t="s">
        <v>1162</v>
      </c>
      <c r="B284" s="1" t="s">
        <v>259</v>
      </c>
      <c r="C284" s="2">
        <v>43190</v>
      </c>
      <c r="D284" s="3">
        <v>0</v>
      </c>
      <c r="E284" s="3">
        <v>-8231</v>
      </c>
      <c r="F284" s="3">
        <v>-8231</v>
      </c>
    </row>
    <row r="285" spans="1:6" x14ac:dyDescent="0.25">
      <c r="A285" s="1" t="s">
        <v>353</v>
      </c>
      <c r="B285" s="1" t="s">
        <v>261</v>
      </c>
      <c r="C285" s="2">
        <v>43190</v>
      </c>
      <c r="D285" s="3">
        <v>0</v>
      </c>
      <c r="E285" s="3">
        <v>9400</v>
      </c>
      <c r="F285" s="3">
        <v>9400</v>
      </c>
    </row>
    <row r="286" spans="1:6" hidden="1" x14ac:dyDescent="0.25">
      <c r="A286" s="1" t="s">
        <v>1163</v>
      </c>
      <c r="B286" s="1" t="s">
        <v>253</v>
      </c>
      <c r="C286" s="2">
        <v>43190</v>
      </c>
      <c r="D286" s="3">
        <v>2196230</v>
      </c>
      <c r="E286" s="3">
        <v>0</v>
      </c>
      <c r="F286" s="3">
        <v>2196230</v>
      </c>
    </row>
    <row r="287" spans="1:6" hidden="1" x14ac:dyDescent="0.25">
      <c r="A287" s="1" t="s">
        <v>1164</v>
      </c>
      <c r="B287" s="1" t="s">
        <v>259</v>
      </c>
      <c r="C287" s="2">
        <v>43190</v>
      </c>
      <c r="D287" s="3">
        <v>6601471</v>
      </c>
      <c r="E287" s="3">
        <v>0</v>
      </c>
      <c r="F287" s="3">
        <v>6601471</v>
      </c>
    </row>
    <row r="288" spans="1:6" hidden="1" x14ac:dyDescent="0.25">
      <c r="A288" s="1" t="s">
        <v>1165</v>
      </c>
      <c r="B288" s="1" t="s">
        <v>267</v>
      </c>
      <c r="C288" s="2">
        <v>43190</v>
      </c>
      <c r="D288" s="3">
        <v>59873</v>
      </c>
      <c r="E288" s="3">
        <v>0</v>
      </c>
      <c r="F288" s="3">
        <v>59873</v>
      </c>
    </row>
    <row r="289" spans="1:6" x14ac:dyDescent="0.25">
      <c r="A289" s="1" t="s">
        <v>354</v>
      </c>
      <c r="B289" s="1" t="s">
        <v>261</v>
      </c>
      <c r="C289" s="2">
        <v>43190</v>
      </c>
      <c r="D289" s="3">
        <v>24791</v>
      </c>
      <c r="E289" s="3">
        <v>0</v>
      </c>
      <c r="F289" s="3">
        <v>24791</v>
      </c>
    </row>
    <row r="290" spans="1:6" hidden="1" x14ac:dyDescent="0.25">
      <c r="A290" s="1" t="s">
        <v>1166</v>
      </c>
      <c r="B290" s="1" t="s">
        <v>241</v>
      </c>
      <c r="C290" s="2">
        <v>43190</v>
      </c>
      <c r="D290" s="3">
        <v>1998594</v>
      </c>
      <c r="E290" s="3">
        <v>0</v>
      </c>
      <c r="F290" s="3">
        <v>1998594</v>
      </c>
    </row>
    <row r="291" spans="1:6" hidden="1" x14ac:dyDescent="0.25">
      <c r="A291" s="1" t="s">
        <v>1167</v>
      </c>
      <c r="B291" s="1" t="s">
        <v>240</v>
      </c>
      <c r="C291" s="2">
        <v>43190</v>
      </c>
      <c r="D291" s="3">
        <v>-87725</v>
      </c>
      <c r="E291" s="3">
        <v>0</v>
      </c>
      <c r="F291" s="3">
        <v>-87725</v>
      </c>
    </row>
    <row r="292" spans="1:6" hidden="1" x14ac:dyDescent="0.25">
      <c r="A292" s="1" t="s">
        <v>1168</v>
      </c>
      <c r="B292" s="1" t="s">
        <v>253</v>
      </c>
      <c r="C292" s="2">
        <v>43190</v>
      </c>
      <c r="D292" s="3">
        <v>35165</v>
      </c>
      <c r="E292" s="3">
        <v>30431</v>
      </c>
      <c r="F292" s="3">
        <v>65596</v>
      </c>
    </row>
    <row r="293" spans="1:6" hidden="1" x14ac:dyDescent="0.25">
      <c r="A293" s="1" t="s">
        <v>1169</v>
      </c>
      <c r="B293" s="1" t="s">
        <v>241</v>
      </c>
      <c r="C293" s="2">
        <v>43190</v>
      </c>
      <c r="D293" s="3">
        <v>39641</v>
      </c>
      <c r="E293" s="3">
        <v>34079</v>
      </c>
      <c r="F293" s="3">
        <v>73720</v>
      </c>
    </row>
    <row r="294" spans="1:6" hidden="1" x14ac:dyDescent="0.25">
      <c r="A294" s="1" t="s">
        <v>1170</v>
      </c>
      <c r="B294" s="1" t="s">
        <v>400</v>
      </c>
      <c r="C294" s="2">
        <v>43190</v>
      </c>
      <c r="D294" s="3">
        <v>11039</v>
      </c>
      <c r="E294" s="3">
        <v>8512</v>
      </c>
      <c r="F294" s="3">
        <v>19551</v>
      </c>
    </row>
    <row r="295" spans="1:6" hidden="1" x14ac:dyDescent="0.25">
      <c r="A295" s="1" t="s">
        <v>1171</v>
      </c>
      <c r="B295" s="1" t="s">
        <v>267</v>
      </c>
      <c r="C295" s="2">
        <v>43190</v>
      </c>
      <c r="D295" s="3">
        <v>1111</v>
      </c>
      <c r="E295" s="3">
        <v>1158</v>
      </c>
      <c r="F295" s="3">
        <v>2269</v>
      </c>
    </row>
    <row r="296" spans="1:6" hidden="1" x14ac:dyDescent="0.25">
      <c r="A296" s="1" t="s">
        <v>1172</v>
      </c>
      <c r="B296" s="1" t="s">
        <v>401</v>
      </c>
      <c r="C296" s="2">
        <v>43190</v>
      </c>
      <c r="D296" s="3">
        <v>771</v>
      </c>
      <c r="E296" s="3">
        <v>595</v>
      </c>
      <c r="F296" s="3">
        <v>1366</v>
      </c>
    </row>
    <row r="297" spans="1:6" hidden="1" x14ac:dyDescent="0.25">
      <c r="A297" s="1" t="s">
        <v>1173</v>
      </c>
      <c r="B297" s="1" t="s">
        <v>259</v>
      </c>
      <c r="C297" s="2">
        <v>43190</v>
      </c>
      <c r="D297" s="3">
        <v>88753</v>
      </c>
      <c r="E297" s="3">
        <v>72484</v>
      </c>
      <c r="F297" s="3">
        <v>161237</v>
      </c>
    </row>
    <row r="298" spans="1:6" x14ac:dyDescent="0.25">
      <c r="A298" s="1" t="s">
        <v>356</v>
      </c>
      <c r="B298" s="1" t="s">
        <v>261</v>
      </c>
      <c r="C298" s="2">
        <v>43190</v>
      </c>
      <c r="D298" s="3">
        <v>900</v>
      </c>
      <c r="E298" s="3">
        <v>969</v>
      </c>
      <c r="F298" s="3">
        <v>1869</v>
      </c>
    </row>
    <row r="299" spans="1:6" hidden="1" x14ac:dyDescent="0.25">
      <c r="A299" s="1" t="s">
        <v>1174</v>
      </c>
      <c r="B299" s="1" t="s">
        <v>253</v>
      </c>
      <c r="C299" s="2">
        <v>43190</v>
      </c>
      <c r="D299" s="3">
        <v>36268</v>
      </c>
      <c r="E299" s="3">
        <v>0</v>
      </c>
      <c r="F299" s="3">
        <v>36268</v>
      </c>
    </row>
    <row r="300" spans="1:6" hidden="1" x14ac:dyDescent="0.25">
      <c r="A300" s="1" t="s">
        <v>1175</v>
      </c>
      <c r="B300" s="1" t="s">
        <v>241</v>
      </c>
      <c r="C300" s="2">
        <v>43190</v>
      </c>
      <c r="D300" s="3">
        <v>40999</v>
      </c>
      <c r="E300" s="3">
        <v>0</v>
      </c>
      <c r="F300" s="3">
        <v>40999</v>
      </c>
    </row>
    <row r="301" spans="1:6" hidden="1" x14ac:dyDescent="0.25">
      <c r="A301" s="1" t="s">
        <v>1176</v>
      </c>
      <c r="B301" s="1" t="s">
        <v>400</v>
      </c>
      <c r="C301" s="2">
        <v>43190</v>
      </c>
      <c r="D301" s="3">
        <v>19448</v>
      </c>
      <c r="E301" s="3">
        <v>0</v>
      </c>
      <c r="F301" s="3">
        <v>19448</v>
      </c>
    </row>
    <row r="302" spans="1:6" hidden="1" x14ac:dyDescent="0.25">
      <c r="A302" s="1" t="s">
        <v>1177</v>
      </c>
      <c r="B302" s="1" t="s">
        <v>267</v>
      </c>
      <c r="C302" s="2">
        <v>43190</v>
      </c>
      <c r="D302" s="3">
        <v>526</v>
      </c>
      <c r="E302" s="3">
        <v>0</v>
      </c>
      <c r="F302" s="3">
        <v>526</v>
      </c>
    </row>
    <row r="303" spans="1:6" hidden="1" x14ac:dyDescent="0.25">
      <c r="A303" s="1" t="s">
        <v>1178</v>
      </c>
      <c r="B303" s="1" t="s">
        <v>401</v>
      </c>
      <c r="C303" s="2">
        <v>43190</v>
      </c>
      <c r="D303" s="3">
        <v>2103</v>
      </c>
      <c r="E303" s="3">
        <v>0</v>
      </c>
      <c r="F303" s="3">
        <v>2103</v>
      </c>
    </row>
    <row r="304" spans="1:6" hidden="1" x14ac:dyDescent="0.25">
      <c r="A304" s="1" t="s">
        <v>1179</v>
      </c>
      <c r="B304" s="1" t="s">
        <v>259</v>
      </c>
      <c r="C304" s="2">
        <v>43190</v>
      </c>
      <c r="D304" s="3">
        <v>93562</v>
      </c>
      <c r="E304" s="3">
        <v>0</v>
      </c>
      <c r="F304" s="3">
        <v>93562</v>
      </c>
    </row>
    <row r="305" spans="1:6" x14ac:dyDescent="0.25">
      <c r="A305" s="1" t="s">
        <v>357</v>
      </c>
      <c r="B305" s="1" t="s">
        <v>261</v>
      </c>
      <c r="C305" s="2">
        <v>43190</v>
      </c>
      <c r="D305" s="3">
        <v>526</v>
      </c>
      <c r="E305" s="3">
        <v>0</v>
      </c>
      <c r="F305" s="3">
        <v>526</v>
      </c>
    </row>
    <row r="306" spans="1:6" hidden="1" x14ac:dyDescent="0.25">
      <c r="A306" s="1" t="s">
        <v>1180</v>
      </c>
      <c r="B306" s="1" t="s">
        <v>253</v>
      </c>
      <c r="C306" s="2">
        <v>43190</v>
      </c>
      <c r="D306" s="3">
        <v>51192</v>
      </c>
      <c r="E306" s="3">
        <v>0</v>
      </c>
      <c r="F306" s="3">
        <v>51192</v>
      </c>
    </row>
    <row r="307" spans="1:6" hidden="1" x14ac:dyDescent="0.25">
      <c r="A307" s="1" t="s">
        <v>1181</v>
      </c>
      <c r="B307" s="1" t="s">
        <v>241</v>
      </c>
      <c r="C307" s="2">
        <v>43190</v>
      </c>
      <c r="D307" s="3">
        <v>54634</v>
      </c>
      <c r="E307" s="3">
        <v>0</v>
      </c>
      <c r="F307" s="3">
        <v>54634</v>
      </c>
    </row>
    <row r="308" spans="1:6" hidden="1" x14ac:dyDescent="0.25">
      <c r="A308" s="1" t="s">
        <v>1182</v>
      </c>
      <c r="B308" s="1" t="s">
        <v>400</v>
      </c>
      <c r="C308" s="2">
        <v>43190</v>
      </c>
      <c r="D308" s="3">
        <v>15143</v>
      </c>
      <c r="E308" s="3">
        <v>0</v>
      </c>
      <c r="F308" s="3">
        <v>15143</v>
      </c>
    </row>
    <row r="309" spans="1:6" hidden="1" x14ac:dyDescent="0.25">
      <c r="A309" s="1" t="s">
        <v>1183</v>
      </c>
      <c r="B309" s="1" t="s">
        <v>267</v>
      </c>
      <c r="C309" s="2">
        <v>43190</v>
      </c>
      <c r="D309" s="3">
        <v>1835</v>
      </c>
      <c r="E309" s="3">
        <v>0</v>
      </c>
      <c r="F309" s="3">
        <v>1835</v>
      </c>
    </row>
    <row r="310" spans="1:6" hidden="1" x14ac:dyDescent="0.25">
      <c r="A310" s="1" t="s">
        <v>1184</v>
      </c>
      <c r="B310" s="1" t="s">
        <v>401</v>
      </c>
      <c r="C310" s="2">
        <v>43190</v>
      </c>
      <c r="D310" s="3">
        <v>667</v>
      </c>
      <c r="E310" s="3">
        <v>0</v>
      </c>
      <c r="F310" s="3">
        <v>667</v>
      </c>
    </row>
    <row r="311" spans="1:6" hidden="1" x14ac:dyDescent="0.25">
      <c r="A311" s="1" t="s">
        <v>1185</v>
      </c>
      <c r="B311" s="1" t="s">
        <v>259</v>
      </c>
      <c r="C311" s="2">
        <v>43190</v>
      </c>
      <c r="D311" s="3">
        <v>135072</v>
      </c>
      <c r="E311" s="3">
        <v>0</v>
      </c>
      <c r="F311" s="3">
        <v>135072</v>
      </c>
    </row>
    <row r="312" spans="1:6" x14ac:dyDescent="0.25">
      <c r="A312" s="1" t="s">
        <v>358</v>
      </c>
      <c r="B312" s="1" t="s">
        <v>261</v>
      </c>
      <c r="C312" s="2">
        <v>43190</v>
      </c>
      <c r="D312" s="3">
        <v>1369</v>
      </c>
      <c r="E312" s="3">
        <v>0</v>
      </c>
      <c r="F312" s="3">
        <v>1369</v>
      </c>
    </row>
    <row r="313" spans="1:6" hidden="1" x14ac:dyDescent="0.25">
      <c r="A313" s="1" t="s">
        <v>1186</v>
      </c>
      <c r="B313" s="1" t="s">
        <v>241</v>
      </c>
      <c r="C313" s="2">
        <v>43190</v>
      </c>
      <c r="D313" s="3">
        <v>134066</v>
      </c>
      <c r="E313" s="3">
        <v>0</v>
      </c>
      <c r="F313" s="3">
        <v>134066</v>
      </c>
    </row>
    <row r="314" spans="1:6" hidden="1" x14ac:dyDescent="0.25">
      <c r="A314" s="1" t="s">
        <v>1187</v>
      </c>
      <c r="B314" s="1" t="s">
        <v>400</v>
      </c>
      <c r="C314" s="2">
        <v>43190</v>
      </c>
      <c r="D314" s="3">
        <v>34454</v>
      </c>
      <c r="E314" s="3">
        <v>0</v>
      </c>
      <c r="F314" s="3">
        <v>34454</v>
      </c>
    </row>
    <row r="315" spans="1:6" hidden="1" x14ac:dyDescent="0.25">
      <c r="A315" s="1" t="s">
        <v>1188</v>
      </c>
      <c r="B315" s="1" t="s">
        <v>267</v>
      </c>
      <c r="C315" s="2">
        <v>43190</v>
      </c>
      <c r="D315" s="3">
        <v>3889</v>
      </c>
      <c r="E315" s="3">
        <v>0</v>
      </c>
      <c r="F315" s="3">
        <v>3889</v>
      </c>
    </row>
    <row r="316" spans="1:6" hidden="1" x14ac:dyDescent="0.25">
      <c r="A316" s="1" t="s">
        <v>1189</v>
      </c>
      <c r="B316" s="1" t="s">
        <v>401</v>
      </c>
      <c r="C316" s="2">
        <v>43190</v>
      </c>
      <c r="D316" s="3">
        <v>2048</v>
      </c>
      <c r="E316" s="3">
        <v>0</v>
      </c>
      <c r="F316" s="3">
        <v>2048</v>
      </c>
    </row>
    <row r="317" spans="1:6" hidden="1" x14ac:dyDescent="0.25">
      <c r="A317" s="1" t="s">
        <v>1190</v>
      </c>
      <c r="B317" s="1" t="s">
        <v>259</v>
      </c>
      <c r="C317" s="2">
        <v>43190</v>
      </c>
      <c r="D317" s="3">
        <v>303293</v>
      </c>
      <c r="E317" s="3">
        <v>0</v>
      </c>
      <c r="F317" s="3">
        <v>303293</v>
      </c>
    </row>
    <row r="318" spans="1:6" x14ac:dyDescent="0.25">
      <c r="A318" s="1" t="s">
        <v>359</v>
      </c>
      <c r="B318" s="1" t="s">
        <v>261</v>
      </c>
      <c r="C318" s="2">
        <v>43190</v>
      </c>
      <c r="D318" s="3">
        <v>3063</v>
      </c>
      <c r="E318" s="3">
        <v>0</v>
      </c>
      <c r="F318" s="3">
        <v>3063</v>
      </c>
    </row>
    <row r="319" spans="1:6" hidden="1" x14ac:dyDescent="0.25">
      <c r="A319" s="1" t="s">
        <v>1191</v>
      </c>
      <c r="B319" s="1" t="s">
        <v>253</v>
      </c>
      <c r="C319" s="2">
        <v>43190</v>
      </c>
      <c r="D319" s="3">
        <v>118336</v>
      </c>
      <c r="E319" s="3">
        <v>0</v>
      </c>
      <c r="F319" s="3">
        <v>118336</v>
      </c>
    </row>
    <row r="320" spans="1:6" hidden="1" x14ac:dyDescent="0.25">
      <c r="A320" s="1" t="s">
        <v>1192</v>
      </c>
      <c r="B320" s="1" t="s">
        <v>253</v>
      </c>
      <c r="C320" s="2">
        <v>43190</v>
      </c>
      <c r="D320" s="3">
        <v>-42702</v>
      </c>
      <c r="E320" s="3">
        <v>-5393</v>
      </c>
      <c r="F320" s="3">
        <v>-48095</v>
      </c>
    </row>
    <row r="321" spans="1:6" hidden="1" x14ac:dyDescent="0.25">
      <c r="A321" s="1" t="s">
        <v>1193</v>
      </c>
      <c r="B321" s="1" t="s">
        <v>241</v>
      </c>
      <c r="C321" s="2">
        <v>43190</v>
      </c>
      <c r="D321" s="3">
        <v>-47732</v>
      </c>
      <c r="E321" s="3">
        <v>-6039</v>
      </c>
      <c r="F321" s="3">
        <v>-53771</v>
      </c>
    </row>
    <row r="322" spans="1:6" hidden="1" x14ac:dyDescent="0.25">
      <c r="A322" s="1" t="s">
        <v>1194</v>
      </c>
      <c r="B322" s="1" t="s">
        <v>267</v>
      </c>
      <c r="C322" s="2">
        <v>43190</v>
      </c>
      <c r="D322" s="3">
        <v>-1304</v>
      </c>
      <c r="E322" s="3">
        <v>-205</v>
      </c>
      <c r="F322" s="3">
        <v>-1509</v>
      </c>
    </row>
    <row r="323" spans="1:6" hidden="1" x14ac:dyDescent="0.25">
      <c r="A323" s="1" t="s">
        <v>1195</v>
      </c>
      <c r="B323" s="1" t="s">
        <v>259</v>
      </c>
      <c r="C323" s="2">
        <v>43190</v>
      </c>
      <c r="D323" s="3">
        <v>-109994</v>
      </c>
      <c r="E323" s="3">
        <v>-12845</v>
      </c>
      <c r="F323" s="3">
        <v>-122839</v>
      </c>
    </row>
    <row r="324" spans="1:6" x14ac:dyDescent="0.25">
      <c r="A324" s="1" t="s">
        <v>355</v>
      </c>
      <c r="B324" s="1" t="s">
        <v>261</v>
      </c>
      <c r="C324" s="2">
        <v>43190</v>
      </c>
      <c r="D324" s="3">
        <v>-1039</v>
      </c>
      <c r="E324" s="3">
        <v>-171</v>
      </c>
      <c r="F324" s="3">
        <v>-1210</v>
      </c>
    </row>
    <row r="326" spans="1:6" x14ac:dyDescent="0.25">
      <c r="D326" s="3">
        <f>SUBTOTAL(9,D2:D325)</f>
        <v>-110290</v>
      </c>
      <c r="E326" s="3">
        <f t="shared" ref="E326:F326" si="0">SUBTOTAL(9,E2:E325)</f>
        <v>10198</v>
      </c>
      <c r="F326" s="3">
        <f t="shared" si="0"/>
        <v>-100092</v>
      </c>
    </row>
  </sheetData>
  <autoFilter ref="A1:F324"/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55"/>
  <sheetViews>
    <sheetView zoomScale="85" zoomScaleNormal="85" zoomScaleSheetLayoutView="85" workbookViewId="0">
      <pane xSplit="1" ySplit="7" topLeftCell="B8" activePane="bottomRight" state="frozen"/>
      <selection activeCell="J49" sqref="J49"/>
      <selection pane="topRight" activeCell="J49" sqref="J49"/>
      <selection pane="bottomLeft" activeCell="J49" sqref="J49"/>
      <selection pane="bottomRight" activeCell="K55" sqref="K55"/>
    </sheetView>
  </sheetViews>
  <sheetFormatPr defaultRowHeight="12.75" x14ac:dyDescent="0.2"/>
  <cols>
    <col min="1" max="1" width="23" style="108" customWidth="1"/>
    <col min="2" max="3" width="13.5703125" style="107" customWidth="1"/>
    <col min="4" max="4" width="13.5703125" style="108" customWidth="1"/>
    <col min="5" max="5" width="15.5703125" style="108" bestFit="1" customWidth="1"/>
    <col min="6" max="6" width="40.7109375" style="108" customWidth="1"/>
    <col min="7" max="9" width="1.7109375" style="108" customWidth="1"/>
    <col min="10" max="10" width="12.7109375" style="107" customWidth="1"/>
    <col min="11" max="14" width="7.7109375" style="113" customWidth="1"/>
    <col min="15" max="15" width="7.7109375" style="108" customWidth="1"/>
    <col min="16" max="18" width="10.7109375" style="108" customWidth="1"/>
    <col min="19" max="16384" width="9.140625" style="108"/>
  </cols>
  <sheetData>
    <row r="1" spans="1:18" ht="18" customHeight="1" x14ac:dyDescent="0.3">
      <c r="A1" s="105" t="s">
        <v>365</v>
      </c>
      <c r="B1" s="106" t="s">
        <v>24</v>
      </c>
      <c r="E1" s="105" t="s">
        <v>366</v>
      </c>
      <c r="F1" s="109"/>
      <c r="J1" s="110">
        <f>SUBTOTAL(9,B8:B46)</f>
        <v>1570</v>
      </c>
      <c r="K1" s="111" t="s">
        <v>367</v>
      </c>
      <c r="L1" s="112"/>
    </row>
    <row r="2" spans="1:18" ht="18" customHeight="1" x14ac:dyDescent="0.3">
      <c r="A2" s="105" t="s">
        <v>368</v>
      </c>
      <c r="B2" s="106"/>
      <c r="E2" s="105" t="s">
        <v>369</v>
      </c>
      <c r="F2" s="114"/>
      <c r="J2" s="115" t="s">
        <v>370</v>
      </c>
    </row>
    <row r="3" spans="1:18" ht="18" customHeight="1" x14ac:dyDescent="0.3">
      <c r="A3" s="105" t="s">
        <v>371</v>
      </c>
      <c r="B3" s="116" t="s">
        <v>372</v>
      </c>
      <c r="E3" s="105" t="s">
        <v>373</v>
      </c>
      <c r="F3" s="114"/>
      <c r="J3" s="117">
        <f>SUBTOTAL(9,J8:J46)</f>
        <v>969</v>
      </c>
      <c r="K3" s="118">
        <f>SUBTOTAL(3,K8:K46)</f>
        <v>2</v>
      </c>
      <c r="L3" s="119" t="s">
        <v>374</v>
      </c>
      <c r="M3" s="120">
        <f>LEN(B3)</f>
        <v>12</v>
      </c>
      <c r="N3" s="121" t="s">
        <v>375</v>
      </c>
      <c r="O3" s="122"/>
      <c r="P3" s="123"/>
      <c r="Q3" s="123"/>
    </row>
    <row r="4" spans="1:18" ht="18" customHeight="1" thickBot="1" x14ac:dyDescent="0.35">
      <c r="A4" s="105" t="s">
        <v>376</v>
      </c>
      <c r="B4" s="106" t="s">
        <v>39</v>
      </c>
      <c r="E4" s="105" t="s">
        <v>377</v>
      </c>
      <c r="F4" s="114"/>
    </row>
    <row r="5" spans="1:18" ht="18" customHeight="1" thickBot="1" x14ac:dyDescent="0.35">
      <c r="A5" s="105" t="s">
        <v>378</v>
      </c>
      <c r="B5" s="124">
        <v>43190</v>
      </c>
      <c r="F5" s="125" t="str">
        <f>IF(J5="Y","&gt; &gt; &gt; &gt;  REVERSING  &lt; &lt; &lt; &lt;    ","")</f>
        <v/>
      </c>
      <c r="J5" s="126" t="s">
        <v>379</v>
      </c>
      <c r="K5" s="127" t="s">
        <v>380</v>
      </c>
      <c r="L5" s="128"/>
      <c r="M5" s="129"/>
    </row>
    <row r="6" spans="1:18" ht="6" customHeight="1" x14ac:dyDescent="0.2"/>
    <row r="7" spans="1:18" ht="25.5" x14ac:dyDescent="0.2">
      <c r="A7" s="130" t="s">
        <v>381</v>
      </c>
      <c r="B7" s="131" t="s">
        <v>382</v>
      </c>
      <c r="C7" s="131" t="s">
        <v>383</v>
      </c>
      <c r="D7" s="130" t="s">
        <v>384</v>
      </c>
      <c r="E7" s="130" t="s">
        <v>385</v>
      </c>
      <c r="F7" s="130" t="s">
        <v>10</v>
      </c>
      <c r="G7" s="132" t="s">
        <v>386</v>
      </c>
      <c r="H7" s="132" t="s">
        <v>387</v>
      </c>
      <c r="I7" s="132" t="s">
        <v>388</v>
      </c>
      <c r="J7" s="131" t="s">
        <v>9</v>
      </c>
      <c r="K7" s="133" t="s">
        <v>389</v>
      </c>
      <c r="L7" s="133" t="s">
        <v>390</v>
      </c>
      <c r="M7" s="133" t="s">
        <v>391</v>
      </c>
      <c r="N7" s="133" t="s">
        <v>392</v>
      </c>
      <c r="O7" s="133" t="s">
        <v>393</v>
      </c>
      <c r="P7" s="133" t="s">
        <v>394</v>
      </c>
      <c r="Q7" s="133" t="s">
        <v>395</v>
      </c>
      <c r="R7" s="133" t="s">
        <v>396</v>
      </c>
    </row>
    <row r="8" spans="1:18" hidden="1" x14ac:dyDescent="0.2">
      <c r="A8" s="134" t="str">
        <f t="shared" ref="A8:A45" si="0">UPPER(K8&amp;"-"&amp;L8&amp;"-"&amp;M8&amp;"-"&amp;N8)</f>
        <v>AE01-AA700-25BN-2832</v>
      </c>
      <c r="B8" s="135">
        <f t="shared" ref="B8:B45" si="1">ROUND(IF($J8&gt;0,$J8,0),2)</f>
        <v>18395</v>
      </c>
      <c r="C8" s="135">
        <f t="shared" ref="C8:C45" si="2">ROUND(IF($J8&lt;0,-$J8,0),2)</f>
        <v>0</v>
      </c>
      <c r="D8" s="136"/>
      <c r="E8" s="136"/>
      <c r="F8" s="134" t="str">
        <f t="shared" ref="F8:F45" si="3">$B$3&amp;"-"&amp;P8</f>
        <v>Recl YE ADIT-LT Stock</v>
      </c>
      <c r="G8" s="137"/>
      <c r="H8" s="137"/>
      <c r="I8" s="137"/>
      <c r="J8" s="138">
        <v>18395</v>
      </c>
      <c r="K8" s="139" t="s">
        <v>397</v>
      </c>
      <c r="L8" s="139" t="s">
        <v>91</v>
      </c>
      <c r="M8" s="139" t="s">
        <v>44</v>
      </c>
      <c r="N8" s="139" t="s">
        <v>20</v>
      </c>
      <c r="O8" s="137">
        <f t="shared" ref="O8:O45" si="4">LEN(F8)</f>
        <v>21</v>
      </c>
      <c r="P8" s="140" t="s">
        <v>398</v>
      </c>
    </row>
    <row r="9" spans="1:18" hidden="1" x14ac:dyDescent="0.2">
      <c r="A9" s="86" t="str">
        <f t="shared" si="0"/>
        <v>CF00-AA700-25BN-2832</v>
      </c>
      <c r="B9" s="141">
        <f t="shared" si="1"/>
        <v>49316</v>
      </c>
      <c r="C9" s="141">
        <f t="shared" si="2"/>
        <v>0</v>
      </c>
      <c r="D9" s="137"/>
      <c r="E9" s="137"/>
      <c r="F9" s="86" t="str">
        <f t="shared" si="3"/>
        <v>Recl YE ADIT-LT Stock</v>
      </c>
      <c r="G9" s="137"/>
      <c r="H9" s="137"/>
      <c r="I9" s="137"/>
      <c r="J9" s="138">
        <v>49316</v>
      </c>
      <c r="K9" s="139" t="s">
        <v>253</v>
      </c>
      <c r="L9" s="139" t="s">
        <v>91</v>
      </c>
      <c r="M9" s="142" t="str">
        <f t="shared" ref="M9:N24" si="5">M8</f>
        <v>25BN</v>
      </c>
      <c r="N9" s="142" t="str">
        <f t="shared" si="5"/>
        <v>2832</v>
      </c>
      <c r="O9" s="137">
        <f t="shared" si="4"/>
        <v>21</v>
      </c>
      <c r="P9" s="143" t="str">
        <f t="shared" ref="P9:P26" si="6">P8</f>
        <v>LT Stock</v>
      </c>
    </row>
    <row r="10" spans="1:18" hidden="1" x14ac:dyDescent="0.2">
      <c r="A10" s="86" t="str">
        <f t="shared" si="0"/>
        <v>DE00-AA700-25BN-2832</v>
      </c>
      <c r="B10" s="141">
        <f t="shared" si="1"/>
        <v>79158</v>
      </c>
      <c r="C10" s="141">
        <f t="shared" si="2"/>
        <v>0</v>
      </c>
      <c r="D10" s="137"/>
      <c r="E10" s="137"/>
      <c r="F10" s="86" t="str">
        <f t="shared" si="3"/>
        <v>Recl YE ADIT-LT Stock</v>
      </c>
      <c r="G10" s="137"/>
      <c r="H10" s="137"/>
      <c r="I10" s="137"/>
      <c r="J10" s="138">
        <v>79158</v>
      </c>
      <c r="K10" s="139" t="s">
        <v>56</v>
      </c>
      <c r="L10" s="139" t="s">
        <v>91</v>
      </c>
      <c r="M10" s="142" t="str">
        <f t="shared" si="5"/>
        <v>25BN</v>
      </c>
      <c r="N10" s="142" t="str">
        <f t="shared" si="5"/>
        <v>2832</v>
      </c>
      <c r="O10" s="137">
        <f t="shared" si="4"/>
        <v>21</v>
      </c>
      <c r="P10" s="143" t="str">
        <f t="shared" si="6"/>
        <v>LT Stock</v>
      </c>
    </row>
    <row r="11" spans="1:18" hidden="1" x14ac:dyDescent="0.2">
      <c r="A11" s="86" t="str">
        <f t="shared" si="0"/>
        <v>EF00-AA700-25BN-2832</v>
      </c>
      <c r="B11" s="141">
        <f t="shared" si="1"/>
        <v>23907</v>
      </c>
      <c r="C11" s="141">
        <f t="shared" si="2"/>
        <v>0</v>
      </c>
      <c r="D11" s="137"/>
      <c r="E11" s="137"/>
      <c r="F11" s="86" t="str">
        <f t="shared" si="3"/>
        <v>Recl YE ADIT-LT Stock</v>
      </c>
      <c r="G11" s="137"/>
      <c r="H11" s="137"/>
      <c r="I11" s="137"/>
      <c r="J11" s="138">
        <v>23907</v>
      </c>
      <c r="K11" s="139" t="s">
        <v>399</v>
      </c>
      <c r="L11" s="139" t="s">
        <v>91</v>
      </c>
      <c r="M11" s="142" t="str">
        <f t="shared" si="5"/>
        <v>25BN</v>
      </c>
      <c r="N11" s="142" t="str">
        <f t="shared" si="5"/>
        <v>2832</v>
      </c>
      <c r="O11" s="137">
        <f t="shared" si="4"/>
        <v>21</v>
      </c>
      <c r="P11" s="143" t="str">
        <f t="shared" si="6"/>
        <v>LT Stock</v>
      </c>
    </row>
    <row r="12" spans="1:18" hidden="1" x14ac:dyDescent="0.2">
      <c r="A12" s="86" t="str">
        <f t="shared" si="0"/>
        <v>ES00-AA700-25BN-2832</v>
      </c>
      <c r="B12" s="141">
        <f t="shared" si="1"/>
        <v>225106</v>
      </c>
      <c r="C12" s="141">
        <f t="shared" si="2"/>
        <v>0</v>
      </c>
      <c r="D12" s="137"/>
      <c r="E12" s="137"/>
      <c r="F12" s="86" t="str">
        <f t="shared" si="3"/>
        <v>Recl YE ADIT-LT Stock</v>
      </c>
      <c r="G12" s="137"/>
      <c r="H12" s="137"/>
      <c r="I12" s="137"/>
      <c r="J12" s="138">
        <v>225106</v>
      </c>
      <c r="K12" s="139" t="s">
        <v>256</v>
      </c>
      <c r="L12" s="139" t="s">
        <v>91</v>
      </c>
      <c r="M12" s="142" t="str">
        <f t="shared" si="5"/>
        <v>25BN</v>
      </c>
      <c r="N12" s="142" t="str">
        <f t="shared" si="5"/>
        <v>2832</v>
      </c>
      <c r="O12" s="137">
        <f t="shared" si="4"/>
        <v>21</v>
      </c>
      <c r="P12" s="143" t="str">
        <f t="shared" si="6"/>
        <v>LT Stock</v>
      </c>
    </row>
    <row r="13" spans="1:18" hidden="1" x14ac:dyDescent="0.2">
      <c r="A13" s="86" t="str">
        <f t="shared" si="0"/>
        <v>FE00-AA700-25BN-2832</v>
      </c>
      <c r="B13" s="141">
        <f t="shared" si="1"/>
        <v>55228</v>
      </c>
      <c r="C13" s="141">
        <f t="shared" si="2"/>
        <v>0</v>
      </c>
      <c r="D13" s="137"/>
      <c r="E13" s="137"/>
      <c r="F13" s="86" t="str">
        <f t="shared" si="3"/>
        <v>Recl YE ADIT-LT Stock</v>
      </c>
      <c r="G13" s="137"/>
      <c r="H13" s="137"/>
      <c r="I13" s="137"/>
      <c r="J13" s="138">
        <v>55228</v>
      </c>
      <c r="K13" s="139" t="s">
        <v>241</v>
      </c>
      <c r="L13" s="139" t="s">
        <v>91</v>
      </c>
      <c r="M13" s="142" t="str">
        <f t="shared" si="5"/>
        <v>25BN</v>
      </c>
      <c r="N13" s="142" t="str">
        <f t="shared" si="5"/>
        <v>2832</v>
      </c>
      <c r="O13" s="137">
        <f t="shared" si="4"/>
        <v>21</v>
      </c>
      <c r="P13" s="143" t="str">
        <f t="shared" si="6"/>
        <v>LT Stock</v>
      </c>
    </row>
    <row r="14" spans="1:18" hidden="1" x14ac:dyDescent="0.2">
      <c r="A14" s="86" t="str">
        <f t="shared" si="0"/>
        <v>FF00-AA700-25BN-2832</v>
      </c>
      <c r="B14" s="141">
        <f t="shared" si="1"/>
        <v>13795</v>
      </c>
      <c r="C14" s="141">
        <f t="shared" si="2"/>
        <v>0</v>
      </c>
      <c r="D14" s="137"/>
      <c r="E14" s="137"/>
      <c r="F14" s="86" t="str">
        <f t="shared" si="3"/>
        <v>Recl YE ADIT-LT Stock</v>
      </c>
      <c r="G14" s="137"/>
      <c r="H14" s="137"/>
      <c r="I14" s="137"/>
      <c r="J14" s="138">
        <v>13795</v>
      </c>
      <c r="K14" s="139" t="s">
        <v>400</v>
      </c>
      <c r="L14" s="139" t="s">
        <v>91</v>
      </c>
      <c r="M14" s="142" t="str">
        <f t="shared" si="5"/>
        <v>25BN</v>
      </c>
      <c r="N14" s="142" t="str">
        <f t="shared" si="5"/>
        <v>2832</v>
      </c>
      <c r="O14" s="137">
        <f t="shared" si="4"/>
        <v>21</v>
      </c>
      <c r="P14" s="143" t="str">
        <f t="shared" si="6"/>
        <v>LT Stock</v>
      </c>
    </row>
    <row r="15" spans="1:18" hidden="1" x14ac:dyDescent="0.2">
      <c r="A15" s="86" t="str">
        <f t="shared" si="0"/>
        <v>FI00-AA700-25BN-2832</v>
      </c>
      <c r="B15" s="141">
        <f t="shared" si="1"/>
        <v>1876</v>
      </c>
      <c r="C15" s="141">
        <f t="shared" si="2"/>
        <v>0</v>
      </c>
      <c r="D15" s="137"/>
      <c r="E15" s="137"/>
      <c r="F15" s="86" t="str">
        <f t="shared" si="3"/>
        <v>Recl YE ADIT-LT Stock</v>
      </c>
      <c r="G15" s="137"/>
      <c r="H15" s="137"/>
      <c r="I15" s="137"/>
      <c r="J15" s="138">
        <v>1876</v>
      </c>
      <c r="K15" s="139" t="s">
        <v>267</v>
      </c>
      <c r="L15" s="139" t="s">
        <v>91</v>
      </c>
      <c r="M15" s="142" t="str">
        <f t="shared" si="5"/>
        <v>25BN</v>
      </c>
      <c r="N15" s="142" t="str">
        <f t="shared" si="5"/>
        <v>2832</v>
      </c>
      <c r="O15" s="137">
        <f t="shared" si="4"/>
        <v>21</v>
      </c>
      <c r="P15" s="143" t="str">
        <f t="shared" si="6"/>
        <v>LT Stock</v>
      </c>
    </row>
    <row r="16" spans="1:18" hidden="1" x14ac:dyDescent="0.2">
      <c r="A16" s="86" t="str">
        <f t="shared" si="0"/>
        <v>FM00-AA700-25BN-2832</v>
      </c>
      <c r="B16" s="141">
        <f t="shared" si="1"/>
        <v>965</v>
      </c>
      <c r="C16" s="141">
        <f t="shared" si="2"/>
        <v>0</v>
      </c>
      <c r="D16" s="137"/>
      <c r="E16" s="137"/>
      <c r="F16" s="86" t="str">
        <f t="shared" si="3"/>
        <v>Recl YE ADIT-LT Stock</v>
      </c>
      <c r="G16" s="137"/>
      <c r="H16" s="137"/>
      <c r="I16" s="137"/>
      <c r="J16" s="138">
        <v>965</v>
      </c>
      <c r="K16" s="139" t="s">
        <v>401</v>
      </c>
      <c r="L16" s="139" t="s">
        <v>91</v>
      </c>
      <c r="M16" s="142" t="str">
        <f t="shared" si="5"/>
        <v>25BN</v>
      </c>
      <c r="N16" s="142" t="str">
        <f t="shared" si="5"/>
        <v>2832</v>
      </c>
      <c r="O16" s="137">
        <f t="shared" si="4"/>
        <v>21</v>
      </c>
      <c r="P16" s="143" t="str">
        <f t="shared" si="6"/>
        <v>LT Stock</v>
      </c>
    </row>
    <row r="17" spans="1:16" hidden="1" x14ac:dyDescent="0.2">
      <c r="A17" s="86" t="str">
        <f t="shared" si="0"/>
        <v>FN00-AA700-25BN-2832</v>
      </c>
      <c r="B17" s="141">
        <f t="shared" si="1"/>
        <v>117468</v>
      </c>
      <c r="C17" s="141">
        <f t="shared" si="2"/>
        <v>0</v>
      </c>
      <c r="D17" s="137"/>
      <c r="E17" s="137"/>
      <c r="F17" s="86" t="str">
        <f t="shared" si="3"/>
        <v>Recl YE ADIT-LT Stock</v>
      </c>
      <c r="G17" s="137"/>
      <c r="H17" s="137"/>
      <c r="I17" s="137"/>
      <c r="J17" s="138">
        <v>117468</v>
      </c>
      <c r="K17" s="139" t="s">
        <v>259</v>
      </c>
      <c r="L17" s="139" t="s">
        <v>91</v>
      </c>
      <c r="M17" s="142" t="str">
        <f t="shared" si="5"/>
        <v>25BN</v>
      </c>
      <c r="N17" s="142" t="str">
        <f t="shared" si="5"/>
        <v>2832</v>
      </c>
      <c r="O17" s="137">
        <f t="shared" si="4"/>
        <v>21</v>
      </c>
      <c r="P17" s="143" t="str">
        <f t="shared" si="6"/>
        <v>LT Stock</v>
      </c>
    </row>
    <row r="18" spans="1:16" x14ac:dyDescent="0.2">
      <c r="A18" s="86" t="str">
        <f t="shared" si="0"/>
        <v>FT00-AA700-25BN-2832</v>
      </c>
      <c r="B18" s="141">
        <f t="shared" si="1"/>
        <v>1570</v>
      </c>
      <c r="C18" s="141">
        <f t="shared" si="2"/>
        <v>0</v>
      </c>
      <c r="D18" s="137"/>
      <c r="E18" s="137"/>
      <c r="F18" s="86" t="str">
        <f t="shared" si="3"/>
        <v>Recl YE ADIT-LT Stock</v>
      </c>
      <c r="G18" s="137"/>
      <c r="H18" s="137"/>
      <c r="I18" s="137"/>
      <c r="J18" s="138">
        <v>1570</v>
      </c>
      <c r="K18" s="139" t="s">
        <v>261</v>
      </c>
      <c r="L18" s="139" t="s">
        <v>91</v>
      </c>
      <c r="M18" s="142" t="str">
        <f t="shared" si="5"/>
        <v>25BN</v>
      </c>
      <c r="N18" s="142" t="str">
        <f t="shared" si="5"/>
        <v>2832</v>
      </c>
      <c r="O18" s="137">
        <f t="shared" si="4"/>
        <v>21</v>
      </c>
      <c r="P18" s="143" t="str">
        <f t="shared" si="6"/>
        <v>LT Stock</v>
      </c>
    </row>
    <row r="19" spans="1:16" hidden="1" x14ac:dyDescent="0.2">
      <c r="A19" s="86" t="str">
        <f t="shared" si="0"/>
        <v>MD00-AA700-25BN-2832</v>
      </c>
      <c r="B19" s="141">
        <f t="shared" si="1"/>
        <v>20946</v>
      </c>
      <c r="C19" s="141">
        <f t="shared" si="2"/>
        <v>0</v>
      </c>
      <c r="D19" s="137"/>
      <c r="E19" s="137"/>
      <c r="F19" s="86" t="str">
        <f t="shared" si="3"/>
        <v>Recl YE ADIT-LT Stock</v>
      </c>
      <c r="G19" s="137"/>
      <c r="H19" s="137"/>
      <c r="I19" s="137"/>
      <c r="J19" s="138">
        <v>20946</v>
      </c>
      <c r="K19" s="139" t="s">
        <v>30</v>
      </c>
      <c r="L19" s="139" t="s">
        <v>91</v>
      </c>
      <c r="M19" s="142" t="str">
        <f t="shared" si="5"/>
        <v>25BN</v>
      </c>
      <c r="N19" s="142" t="str">
        <f t="shared" si="5"/>
        <v>2832</v>
      </c>
      <c r="O19" s="137">
        <f t="shared" si="4"/>
        <v>21</v>
      </c>
      <c r="P19" s="143" t="str">
        <f t="shared" si="6"/>
        <v>LT Stock</v>
      </c>
    </row>
    <row r="20" spans="1:16" hidden="1" x14ac:dyDescent="0.2">
      <c r="A20" s="86" t="str">
        <f t="shared" si="0"/>
        <v>PC00-AA700-25BN-2832</v>
      </c>
      <c r="B20" s="141">
        <f t="shared" si="1"/>
        <v>28113</v>
      </c>
      <c r="C20" s="141">
        <f t="shared" si="2"/>
        <v>0</v>
      </c>
      <c r="D20" s="137"/>
      <c r="E20" s="137"/>
      <c r="F20" s="86" t="str">
        <f t="shared" si="3"/>
        <v>Recl YE ADIT-LT Stock</v>
      </c>
      <c r="G20" s="137"/>
      <c r="H20" s="137"/>
      <c r="I20" s="137"/>
      <c r="J20" s="138">
        <v>28113</v>
      </c>
      <c r="K20" s="139" t="s">
        <v>402</v>
      </c>
      <c r="L20" s="139" t="s">
        <v>91</v>
      </c>
      <c r="M20" s="142" t="str">
        <f t="shared" si="5"/>
        <v>25BN</v>
      </c>
      <c r="N20" s="142" t="str">
        <f t="shared" si="5"/>
        <v>2832</v>
      </c>
      <c r="O20" s="137">
        <f t="shared" si="4"/>
        <v>21</v>
      </c>
      <c r="P20" s="143" t="str">
        <f t="shared" si="6"/>
        <v>LT Stock</v>
      </c>
    </row>
    <row r="21" spans="1:16" hidden="1" x14ac:dyDescent="0.2">
      <c r="A21" s="86" t="str">
        <f t="shared" si="0"/>
        <v>PS00-AA700-25BN-2832</v>
      </c>
      <c r="B21" s="141">
        <f t="shared" si="1"/>
        <v>20574</v>
      </c>
      <c r="C21" s="141">
        <f t="shared" si="2"/>
        <v>0</v>
      </c>
      <c r="D21" s="137"/>
      <c r="E21" s="137"/>
      <c r="F21" s="86" t="str">
        <f t="shared" si="3"/>
        <v>Recl YE ADIT-LT Stock</v>
      </c>
      <c r="G21" s="137"/>
      <c r="H21" s="137"/>
      <c r="I21" s="137"/>
      <c r="J21" s="138">
        <v>20574</v>
      </c>
      <c r="K21" s="139" t="s">
        <v>403</v>
      </c>
      <c r="L21" s="139" t="s">
        <v>91</v>
      </c>
      <c r="M21" s="142" t="str">
        <f t="shared" si="5"/>
        <v>25BN</v>
      </c>
      <c r="N21" s="142" t="str">
        <f t="shared" si="5"/>
        <v>2832</v>
      </c>
      <c r="O21" s="137">
        <f t="shared" si="4"/>
        <v>21</v>
      </c>
      <c r="P21" s="143" t="str">
        <f t="shared" si="6"/>
        <v>LT Stock</v>
      </c>
    </row>
    <row r="22" spans="1:16" hidden="1" x14ac:dyDescent="0.2">
      <c r="A22" s="86" t="str">
        <f t="shared" si="0"/>
        <v>SC00-AA700-25BN-2832</v>
      </c>
      <c r="B22" s="141">
        <f t="shared" si="1"/>
        <v>6386</v>
      </c>
      <c r="C22" s="141">
        <f t="shared" si="2"/>
        <v>0</v>
      </c>
      <c r="D22" s="137"/>
      <c r="E22" s="137"/>
      <c r="F22" s="86" t="str">
        <f t="shared" si="3"/>
        <v>Recl YE ADIT-LT Stock</v>
      </c>
      <c r="G22" s="137"/>
      <c r="H22" s="137"/>
      <c r="I22" s="137"/>
      <c r="J22" s="138">
        <v>6386</v>
      </c>
      <c r="K22" s="139" t="s">
        <v>404</v>
      </c>
      <c r="L22" s="139" t="s">
        <v>91</v>
      </c>
      <c r="M22" s="142" t="str">
        <f t="shared" si="5"/>
        <v>25BN</v>
      </c>
      <c r="N22" s="142" t="str">
        <f t="shared" si="5"/>
        <v>2832</v>
      </c>
      <c r="O22" s="137">
        <f t="shared" si="4"/>
        <v>21</v>
      </c>
      <c r="P22" s="143" t="str">
        <f t="shared" si="6"/>
        <v>LT Stock</v>
      </c>
    </row>
    <row r="23" spans="1:16" hidden="1" x14ac:dyDescent="0.2">
      <c r="A23" s="86" t="str">
        <f t="shared" si="0"/>
        <v>SG00-AA700-25BN-2832</v>
      </c>
      <c r="B23" s="141">
        <f t="shared" si="1"/>
        <v>29887</v>
      </c>
      <c r="C23" s="141">
        <f t="shared" si="2"/>
        <v>0</v>
      </c>
      <c r="D23" s="137"/>
      <c r="E23" s="137"/>
      <c r="F23" s="86" t="str">
        <f t="shared" si="3"/>
        <v>Recl YE ADIT-LT Stock</v>
      </c>
      <c r="G23" s="137"/>
      <c r="H23" s="137"/>
      <c r="I23" s="137"/>
      <c r="J23" s="138">
        <v>29887</v>
      </c>
      <c r="K23" s="139" t="s">
        <v>405</v>
      </c>
      <c r="L23" s="139" t="s">
        <v>91</v>
      </c>
      <c r="M23" s="142" t="str">
        <f t="shared" si="5"/>
        <v>25BN</v>
      </c>
      <c r="N23" s="142" t="str">
        <f t="shared" si="5"/>
        <v>2832</v>
      </c>
      <c r="O23" s="137">
        <f t="shared" si="4"/>
        <v>21</v>
      </c>
      <c r="P23" s="143" t="str">
        <f t="shared" si="6"/>
        <v>LT Stock</v>
      </c>
    </row>
    <row r="24" spans="1:16" hidden="1" x14ac:dyDescent="0.2">
      <c r="A24" s="86" t="str">
        <f t="shared" si="0"/>
        <v>SK00-AA700-25BN-2832</v>
      </c>
      <c r="B24" s="141">
        <f t="shared" si="1"/>
        <v>981</v>
      </c>
      <c r="C24" s="141">
        <f t="shared" si="2"/>
        <v>0</v>
      </c>
      <c r="D24" s="137"/>
      <c r="E24" s="137"/>
      <c r="F24" s="86" t="str">
        <f t="shared" si="3"/>
        <v>Recl YE ADIT-LT Stock</v>
      </c>
      <c r="G24" s="137"/>
      <c r="H24" s="137"/>
      <c r="I24" s="137"/>
      <c r="J24" s="138">
        <v>981</v>
      </c>
      <c r="K24" s="139" t="s">
        <v>406</v>
      </c>
      <c r="L24" s="139" t="s">
        <v>91</v>
      </c>
      <c r="M24" s="142" t="str">
        <f t="shared" si="5"/>
        <v>25BN</v>
      </c>
      <c r="N24" s="142" t="str">
        <f t="shared" si="5"/>
        <v>2832</v>
      </c>
      <c r="O24" s="137">
        <f t="shared" si="4"/>
        <v>21</v>
      </c>
      <c r="P24" s="143" t="str">
        <f t="shared" si="6"/>
        <v>LT Stock</v>
      </c>
    </row>
    <row r="25" spans="1:16" hidden="1" x14ac:dyDescent="0.2">
      <c r="A25" s="86" t="str">
        <f t="shared" si="0"/>
        <v>WC00-AA700-25BN-2832</v>
      </c>
      <c r="B25" s="141">
        <f t="shared" si="1"/>
        <v>24052</v>
      </c>
      <c r="C25" s="141">
        <f t="shared" si="2"/>
        <v>0</v>
      </c>
      <c r="D25" s="137"/>
      <c r="E25" s="137"/>
      <c r="F25" s="86" t="str">
        <f t="shared" si="3"/>
        <v>Recl YE ADIT-LT Stock</v>
      </c>
      <c r="G25" s="137"/>
      <c r="H25" s="137"/>
      <c r="I25" s="137"/>
      <c r="J25" s="138">
        <v>24052</v>
      </c>
      <c r="K25" s="139" t="s">
        <v>18</v>
      </c>
      <c r="L25" s="139" t="s">
        <v>91</v>
      </c>
      <c r="M25" s="142" t="str">
        <f t="shared" ref="M25:N26" si="7">M24</f>
        <v>25BN</v>
      </c>
      <c r="N25" s="142" t="str">
        <f t="shared" si="7"/>
        <v>2832</v>
      </c>
      <c r="O25" s="137">
        <f t="shared" si="4"/>
        <v>21</v>
      </c>
      <c r="P25" s="143" t="str">
        <f t="shared" si="6"/>
        <v>LT Stock</v>
      </c>
    </row>
    <row r="26" spans="1:16" hidden="1" x14ac:dyDescent="0.2">
      <c r="A26" s="86" t="str">
        <f t="shared" si="0"/>
        <v>CU00-AA700-25BN-2832</v>
      </c>
      <c r="B26" s="141">
        <f t="shared" si="1"/>
        <v>0</v>
      </c>
      <c r="C26" s="141">
        <f t="shared" si="2"/>
        <v>717723</v>
      </c>
      <c r="D26" s="137"/>
      <c r="E26" s="137"/>
      <c r="F26" s="86" t="str">
        <f t="shared" si="3"/>
        <v>Recl YE ADIT-LT Stock</v>
      </c>
      <c r="G26" s="137"/>
      <c r="H26" s="137"/>
      <c r="I26" s="137"/>
      <c r="J26" s="144">
        <f>-SUM(J8:J25)</f>
        <v>-717723</v>
      </c>
      <c r="K26" s="139" t="s">
        <v>24</v>
      </c>
      <c r="L26" s="139" t="s">
        <v>91</v>
      </c>
      <c r="M26" s="142" t="str">
        <f t="shared" si="7"/>
        <v>25BN</v>
      </c>
      <c r="N26" s="142" t="str">
        <f t="shared" si="7"/>
        <v>2832</v>
      </c>
      <c r="O26" s="137">
        <f t="shared" si="4"/>
        <v>21</v>
      </c>
      <c r="P26" s="143" t="str">
        <f t="shared" si="6"/>
        <v>LT Stock</v>
      </c>
    </row>
    <row r="27" spans="1:16" hidden="1" x14ac:dyDescent="0.2">
      <c r="A27" s="134" t="str">
        <f t="shared" si="0"/>
        <v>AE01-AA700-25BN-2832</v>
      </c>
      <c r="B27" s="135">
        <f t="shared" si="1"/>
        <v>0</v>
      </c>
      <c r="C27" s="135">
        <f t="shared" si="2"/>
        <v>7044</v>
      </c>
      <c r="D27" s="136"/>
      <c r="E27" s="136"/>
      <c r="F27" s="134" t="str">
        <f t="shared" si="3"/>
        <v>Recl YE ADIT-LT Stock</v>
      </c>
      <c r="G27" s="137"/>
      <c r="H27" s="137"/>
      <c r="I27" s="137"/>
      <c r="J27" s="138">
        <v>-7044</v>
      </c>
      <c r="K27" s="139" t="s">
        <v>397</v>
      </c>
      <c r="L27" s="139" t="s">
        <v>91</v>
      </c>
      <c r="M27" s="139" t="s">
        <v>44</v>
      </c>
      <c r="N27" s="139" t="s">
        <v>20</v>
      </c>
      <c r="O27" s="137">
        <f t="shared" si="4"/>
        <v>21</v>
      </c>
      <c r="P27" s="140" t="s">
        <v>398</v>
      </c>
    </row>
    <row r="28" spans="1:16" hidden="1" x14ac:dyDescent="0.2">
      <c r="A28" s="86" t="str">
        <f t="shared" si="0"/>
        <v>CF00-AA700-25BN-2832</v>
      </c>
      <c r="B28" s="141">
        <f t="shared" si="1"/>
        <v>0</v>
      </c>
      <c r="C28" s="141">
        <f t="shared" si="2"/>
        <v>18885</v>
      </c>
      <c r="D28" s="137"/>
      <c r="E28" s="137"/>
      <c r="F28" s="86" t="str">
        <f t="shared" si="3"/>
        <v>Recl YE ADIT-LT Stock</v>
      </c>
      <c r="G28" s="137"/>
      <c r="H28" s="137"/>
      <c r="I28" s="137"/>
      <c r="J28" s="138">
        <v>-18885</v>
      </c>
      <c r="K28" s="139" t="s">
        <v>253</v>
      </c>
      <c r="L28" s="139" t="s">
        <v>91</v>
      </c>
      <c r="M28" s="142" t="str">
        <f t="shared" ref="M28:N43" si="8">M27</f>
        <v>25BN</v>
      </c>
      <c r="N28" s="142" t="str">
        <f t="shared" si="8"/>
        <v>2832</v>
      </c>
      <c r="O28" s="137">
        <f t="shared" si="4"/>
        <v>21</v>
      </c>
      <c r="P28" s="143" t="str">
        <f t="shared" ref="P28:P45" si="9">P27</f>
        <v>LT Stock</v>
      </c>
    </row>
    <row r="29" spans="1:16" hidden="1" x14ac:dyDescent="0.2">
      <c r="A29" s="86" t="str">
        <f t="shared" si="0"/>
        <v>DE00-AA700-25BN-2832</v>
      </c>
      <c r="B29" s="141">
        <f t="shared" si="1"/>
        <v>0</v>
      </c>
      <c r="C29" s="141">
        <f t="shared" si="2"/>
        <v>30313</v>
      </c>
      <c r="D29" s="137"/>
      <c r="E29" s="137"/>
      <c r="F29" s="86" t="str">
        <f t="shared" si="3"/>
        <v>Recl YE ADIT-LT Stock</v>
      </c>
      <c r="G29" s="137"/>
      <c r="H29" s="137"/>
      <c r="I29" s="137"/>
      <c r="J29" s="138">
        <v>-30313</v>
      </c>
      <c r="K29" s="139" t="s">
        <v>56</v>
      </c>
      <c r="L29" s="139" t="s">
        <v>91</v>
      </c>
      <c r="M29" s="142" t="str">
        <f t="shared" si="8"/>
        <v>25BN</v>
      </c>
      <c r="N29" s="142" t="str">
        <f t="shared" si="8"/>
        <v>2832</v>
      </c>
      <c r="O29" s="137">
        <f t="shared" si="4"/>
        <v>21</v>
      </c>
      <c r="P29" s="143" t="str">
        <f t="shared" si="9"/>
        <v>LT Stock</v>
      </c>
    </row>
    <row r="30" spans="1:16" hidden="1" x14ac:dyDescent="0.2">
      <c r="A30" s="86" t="str">
        <f t="shared" si="0"/>
        <v>EF00-AA700-25BN-2832</v>
      </c>
      <c r="B30" s="141">
        <f t="shared" si="1"/>
        <v>0</v>
      </c>
      <c r="C30" s="141">
        <f t="shared" si="2"/>
        <v>9155</v>
      </c>
      <c r="D30" s="137"/>
      <c r="E30" s="137"/>
      <c r="F30" s="86" t="str">
        <f t="shared" si="3"/>
        <v>Recl YE ADIT-LT Stock</v>
      </c>
      <c r="G30" s="137"/>
      <c r="H30" s="137"/>
      <c r="I30" s="137"/>
      <c r="J30" s="138">
        <v>-9155</v>
      </c>
      <c r="K30" s="139" t="s">
        <v>399</v>
      </c>
      <c r="L30" s="139" t="s">
        <v>91</v>
      </c>
      <c r="M30" s="142" t="str">
        <f t="shared" si="8"/>
        <v>25BN</v>
      </c>
      <c r="N30" s="142" t="str">
        <f t="shared" si="8"/>
        <v>2832</v>
      </c>
      <c r="O30" s="137">
        <f t="shared" si="4"/>
        <v>21</v>
      </c>
      <c r="P30" s="143" t="str">
        <f t="shared" si="9"/>
        <v>LT Stock</v>
      </c>
    </row>
    <row r="31" spans="1:16" hidden="1" x14ac:dyDescent="0.2">
      <c r="A31" s="86" t="str">
        <f t="shared" si="0"/>
        <v>ES00-AA700-25BN-2832</v>
      </c>
      <c r="B31" s="141">
        <f t="shared" si="1"/>
        <v>0</v>
      </c>
      <c r="C31" s="141">
        <f t="shared" si="2"/>
        <v>86203</v>
      </c>
      <c r="D31" s="137"/>
      <c r="E31" s="137"/>
      <c r="F31" s="86" t="str">
        <f t="shared" si="3"/>
        <v>Recl YE ADIT-LT Stock</v>
      </c>
      <c r="G31" s="137"/>
      <c r="H31" s="137"/>
      <c r="I31" s="137"/>
      <c r="J31" s="138">
        <v>-86203</v>
      </c>
      <c r="K31" s="139" t="s">
        <v>256</v>
      </c>
      <c r="L31" s="139" t="s">
        <v>91</v>
      </c>
      <c r="M31" s="142" t="str">
        <f t="shared" si="8"/>
        <v>25BN</v>
      </c>
      <c r="N31" s="142" t="str">
        <f t="shared" si="8"/>
        <v>2832</v>
      </c>
      <c r="O31" s="137">
        <f t="shared" si="4"/>
        <v>21</v>
      </c>
      <c r="P31" s="143" t="str">
        <f t="shared" si="9"/>
        <v>LT Stock</v>
      </c>
    </row>
    <row r="32" spans="1:16" hidden="1" x14ac:dyDescent="0.2">
      <c r="A32" s="86" t="str">
        <f t="shared" si="0"/>
        <v>FE00-AA700-25BN-2832</v>
      </c>
      <c r="B32" s="141">
        <f t="shared" si="1"/>
        <v>0</v>
      </c>
      <c r="C32" s="141">
        <f t="shared" si="2"/>
        <v>21149</v>
      </c>
      <c r="D32" s="137"/>
      <c r="E32" s="137"/>
      <c r="F32" s="86" t="str">
        <f t="shared" si="3"/>
        <v>Recl YE ADIT-LT Stock</v>
      </c>
      <c r="G32" s="137"/>
      <c r="H32" s="137"/>
      <c r="I32" s="137"/>
      <c r="J32" s="138">
        <v>-21149</v>
      </c>
      <c r="K32" s="139" t="s">
        <v>241</v>
      </c>
      <c r="L32" s="139" t="s">
        <v>91</v>
      </c>
      <c r="M32" s="142" t="str">
        <f t="shared" si="8"/>
        <v>25BN</v>
      </c>
      <c r="N32" s="142" t="str">
        <f t="shared" si="8"/>
        <v>2832</v>
      </c>
      <c r="O32" s="137">
        <f t="shared" si="4"/>
        <v>21</v>
      </c>
      <c r="P32" s="143" t="str">
        <f t="shared" si="9"/>
        <v>LT Stock</v>
      </c>
    </row>
    <row r="33" spans="1:18" hidden="1" x14ac:dyDescent="0.2">
      <c r="A33" s="86" t="str">
        <f t="shared" si="0"/>
        <v>FF00-AA700-25BN-2832</v>
      </c>
      <c r="B33" s="141">
        <f t="shared" si="1"/>
        <v>0</v>
      </c>
      <c r="C33" s="141">
        <f t="shared" si="2"/>
        <v>5283</v>
      </c>
      <c r="D33" s="137"/>
      <c r="E33" s="137"/>
      <c r="F33" s="86" t="str">
        <f t="shared" si="3"/>
        <v>Recl YE ADIT-LT Stock</v>
      </c>
      <c r="G33" s="137"/>
      <c r="H33" s="137"/>
      <c r="I33" s="137"/>
      <c r="J33" s="138">
        <v>-5283</v>
      </c>
      <c r="K33" s="139" t="s">
        <v>400</v>
      </c>
      <c r="L33" s="139" t="s">
        <v>91</v>
      </c>
      <c r="M33" s="142" t="str">
        <f t="shared" si="8"/>
        <v>25BN</v>
      </c>
      <c r="N33" s="142" t="str">
        <f t="shared" si="8"/>
        <v>2832</v>
      </c>
      <c r="O33" s="137">
        <f t="shared" si="4"/>
        <v>21</v>
      </c>
      <c r="P33" s="143" t="str">
        <f t="shared" si="9"/>
        <v>LT Stock</v>
      </c>
    </row>
    <row r="34" spans="1:18" hidden="1" x14ac:dyDescent="0.2">
      <c r="A34" s="86" t="str">
        <f t="shared" si="0"/>
        <v>FI00-AA700-25BN-2832</v>
      </c>
      <c r="B34" s="141">
        <f t="shared" si="1"/>
        <v>0</v>
      </c>
      <c r="C34" s="141">
        <f t="shared" si="2"/>
        <v>718</v>
      </c>
      <c r="D34" s="137"/>
      <c r="E34" s="137"/>
      <c r="F34" s="86" t="str">
        <f t="shared" si="3"/>
        <v>Recl YE ADIT-LT Stock</v>
      </c>
      <c r="G34" s="137"/>
      <c r="H34" s="137"/>
      <c r="I34" s="137"/>
      <c r="J34" s="138">
        <v>-718</v>
      </c>
      <c r="K34" s="139" t="s">
        <v>267</v>
      </c>
      <c r="L34" s="139" t="s">
        <v>91</v>
      </c>
      <c r="M34" s="142" t="str">
        <f t="shared" si="8"/>
        <v>25BN</v>
      </c>
      <c r="N34" s="142" t="str">
        <f t="shared" si="8"/>
        <v>2832</v>
      </c>
      <c r="O34" s="137">
        <f t="shared" si="4"/>
        <v>21</v>
      </c>
      <c r="P34" s="143" t="str">
        <f t="shared" si="9"/>
        <v>LT Stock</v>
      </c>
    </row>
    <row r="35" spans="1:18" hidden="1" x14ac:dyDescent="0.2">
      <c r="A35" s="86" t="str">
        <f t="shared" si="0"/>
        <v>FM00-AA700-25BN-2832</v>
      </c>
      <c r="B35" s="141">
        <f t="shared" si="1"/>
        <v>0</v>
      </c>
      <c r="C35" s="141">
        <f t="shared" si="2"/>
        <v>370</v>
      </c>
      <c r="D35" s="137"/>
      <c r="E35" s="137"/>
      <c r="F35" s="86" t="str">
        <f t="shared" si="3"/>
        <v>Recl YE ADIT-LT Stock</v>
      </c>
      <c r="G35" s="137"/>
      <c r="H35" s="137"/>
      <c r="I35" s="137"/>
      <c r="J35" s="138">
        <v>-370</v>
      </c>
      <c r="K35" s="139" t="s">
        <v>401</v>
      </c>
      <c r="L35" s="139" t="s">
        <v>91</v>
      </c>
      <c r="M35" s="142" t="str">
        <f t="shared" si="8"/>
        <v>25BN</v>
      </c>
      <c r="N35" s="142" t="str">
        <f t="shared" si="8"/>
        <v>2832</v>
      </c>
      <c r="O35" s="137">
        <f t="shared" si="4"/>
        <v>21</v>
      </c>
      <c r="P35" s="143" t="str">
        <f t="shared" si="9"/>
        <v>LT Stock</v>
      </c>
    </row>
    <row r="36" spans="1:18" hidden="1" x14ac:dyDescent="0.2">
      <c r="A36" s="86" t="str">
        <f t="shared" si="0"/>
        <v>FN00-AA700-25BN-2832</v>
      </c>
      <c r="B36" s="141">
        <f t="shared" si="1"/>
        <v>0</v>
      </c>
      <c r="C36" s="141">
        <f t="shared" si="2"/>
        <v>44984</v>
      </c>
      <c r="D36" s="137"/>
      <c r="E36" s="137"/>
      <c r="F36" s="86" t="str">
        <f t="shared" si="3"/>
        <v>Recl YE ADIT-LT Stock</v>
      </c>
      <c r="G36" s="137"/>
      <c r="H36" s="137"/>
      <c r="I36" s="137"/>
      <c r="J36" s="138">
        <v>-44984</v>
      </c>
      <c r="K36" s="139" t="s">
        <v>259</v>
      </c>
      <c r="L36" s="139" t="s">
        <v>91</v>
      </c>
      <c r="M36" s="142" t="str">
        <f t="shared" si="8"/>
        <v>25BN</v>
      </c>
      <c r="N36" s="142" t="str">
        <f t="shared" si="8"/>
        <v>2832</v>
      </c>
      <c r="O36" s="137">
        <f t="shared" si="4"/>
        <v>21</v>
      </c>
      <c r="P36" s="143" t="str">
        <f t="shared" si="9"/>
        <v>LT Stock</v>
      </c>
    </row>
    <row r="37" spans="1:18" x14ac:dyDescent="0.2">
      <c r="A37" s="86" t="str">
        <f t="shared" si="0"/>
        <v>FT00-AA700-25BN-2832</v>
      </c>
      <c r="B37" s="141">
        <f t="shared" si="1"/>
        <v>0</v>
      </c>
      <c r="C37" s="141">
        <f t="shared" si="2"/>
        <v>601</v>
      </c>
      <c r="D37" s="137"/>
      <c r="E37" s="137"/>
      <c r="F37" s="86" t="str">
        <f t="shared" si="3"/>
        <v>Recl YE ADIT-LT Stock</v>
      </c>
      <c r="G37" s="137"/>
      <c r="H37" s="137"/>
      <c r="I37" s="137"/>
      <c r="J37" s="138">
        <v>-601</v>
      </c>
      <c r="K37" s="139" t="s">
        <v>261</v>
      </c>
      <c r="L37" s="139" t="s">
        <v>91</v>
      </c>
      <c r="M37" s="142" t="str">
        <f t="shared" si="8"/>
        <v>25BN</v>
      </c>
      <c r="N37" s="142" t="str">
        <f t="shared" si="8"/>
        <v>2832</v>
      </c>
      <c r="O37" s="137">
        <f t="shared" si="4"/>
        <v>21</v>
      </c>
      <c r="P37" s="143" t="str">
        <f t="shared" si="9"/>
        <v>LT Stock</v>
      </c>
    </row>
    <row r="38" spans="1:18" hidden="1" x14ac:dyDescent="0.2">
      <c r="A38" s="86" t="str">
        <f t="shared" si="0"/>
        <v>MD00-AA700-25BN-2832</v>
      </c>
      <c r="B38" s="141">
        <f t="shared" si="1"/>
        <v>0</v>
      </c>
      <c r="C38" s="141">
        <f t="shared" si="2"/>
        <v>8021</v>
      </c>
      <c r="D38" s="137"/>
      <c r="E38" s="137"/>
      <c r="F38" s="86" t="str">
        <f t="shared" si="3"/>
        <v>Recl YE ADIT-LT Stock</v>
      </c>
      <c r="G38" s="137"/>
      <c r="H38" s="137"/>
      <c r="I38" s="137"/>
      <c r="J38" s="138">
        <v>-8021</v>
      </c>
      <c r="K38" s="139" t="s">
        <v>30</v>
      </c>
      <c r="L38" s="139" t="s">
        <v>91</v>
      </c>
      <c r="M38" s="142" t="str">
        <f t="shared" si="8"/>
        <v>25BN</v>
      </c>
      <c r="N38" s="142" t="str">
        <f t="shared" si="8"/>
        <v>2832</v>
      </c>
      <c r="O38" s="137">
        <f t="shared" si="4"/>
        <v>21</v>
      </c>
      <c r="P38" s="143" t="str">
        <f t="shared" si="9"/>
        <v>LT Stock</v>
      </c>
    </row>
    <row r="39" spans="1:18" hidden="1" x14ac:dyDescent="0.2">
      <c r="A39" s="86" t="str">
        <f t="shared" si="0"/>
        <v>PC00-AA700-25BN-2832</v>
      </c>
      <c r="B39" s="141">
        <f t="shared" si="1"/>
        <v>0</v>
      </c>
      <c r="C39" s="141">
        <f t="shared" si="2"/>
        <v>10766</v>
      </c>
      <c r="D39" s="137"/>
      <c r="E39" s="137"/>
      <c r="F39" s="86" t="str">
        <f t="shared" si="3"/>
        <v>Recl YE ADIT-LT Stock</v>
      </c>
      <c r="G39" s="137"/>
      <c r="H39" s="137"/>
      <c r="I39" s="137"/>
      <c r="J39" s="138">
        <v>-10766</v>
      </c>
      <c r="K39" s="139" t="s">
        <v>402</v>
      </c>
      <c r="L39" s="139" t="s">
        <v>91</v>
      </c>
      <c r="M39" s="142" t="str">
        <f t="shared" si="8"/>
        <v>25BN</v>
      </c>
      <c r="N39" s="142" t="str">
        <f t="shared" si="8"/>
        <v>2832</v>
      </c>
      <c r="O39" s="137">
        <f t="shared" si="4"/>
        <v>21</v>
      </c>
      <c r="P39" s="143" t="str">
        <f t="shared" si="9"/>
        <v>LT Stock</v>
      </c>
    </row>
    <row r="40" spans="1:18" hidden="1" x14ac:dyDescent="0.2">
      <c r="A40" s="86" t="str">
        <f t="shared" si="0"/>
        <v>PS00-AA700-25BN-2832</v>
      </c>
      <c r="B40" s="141">
        <f t="shared" si="1"/>
        <v>0</v>
      </c>
      <c r="C40" s="141">
        <f t="shared" si="2"/>
        <v>7878</v>
      </c>
      <c r="D40" s="137"/>
      <c r="E40" s="137"/>
      <c r="F40" s="86" t="str">
        <f t="shared" si="3"/>
        <v>Recl YE ADIT-LT Stock</v>
      </c>
      <c r="G40" s="137"/>
      <c r="H40" s="137"/>
      <c r="I40" s="137"/>
      <c r="J40" s="138">
        <v>-7878</v>
      </c>
      <c r="K40" s="139" t="s">
        <v>403</v>
      </c>
      <c r="L40" s="139" t="s">
        <v>91</v>
      </c>
      <c r="M40" s="142" t="str">
        <f t="shared" si="8"/>
        <v>25BN</v>
      </c>
      <c r="N40" s="142" t="str">
        <f t="shared" si="8"/>
        <v>2832</v>
      </c>
      <c r="O40" s="137">
        <f t="shared" si="4"/>
        <v>21</v>
      </c>
      <c r="P40" s="143" t="str">
        <f t="shared" si="9"/>
        <v>LT Stock</v>
      </c>
    </row>
    <row r="41" spans="1:18" hidden="1" x14ac:dyDescent="0.2">
      <c r="A41" s="86" t="str">
        <f t="shared" si="0"/>
        <v>SC00-AA700-25BN-2832</v>
      </c>
      <c r="B41" s="141">
        <f t="shared" si="1"/>
        <v>0</v>
      </c>
      <c r="C41" s="141">
        <f t="shared" si="2"/>
        <v>2446</v>
      </c>
      <c r="D41" s="137"/>
      <c r="E41" s="137"/>
      <c r="F41" s="86" t="str">
        <f t="shared" si="3"/>
        <v>Recl YE ADIT-LT Stock</v>
      </c>
      <c r="G41" s="137"/>
      <c r="H41" s="137"/>
      <c r="I41" s="137"/>
      <c r="J41" s="138">
        <v>-2446</v>
      </c>
      <c r="K41" s="139" t="s">
        <v>404</v>
      </c>
      <c r="L41" s="139" t="s">
        <v>91</v>
      </c>
      <c r="M41" s="142" t="str">
        <f t="shared" si="8"/>
        <v>25BN</v>
      </c>
      <c r="N41" s="142" t="str">
        <f t="shared" si="8"/>
        <v>2832</v>
      </c>
      <c r="O41" s="137">
        <f t="shared" si="4"/>
        <v>21</v>
      </c>
      <c r="P41" s="143" t="str">
        <f t="shared" si="9"/>
        <v>LT Stock</v>
      </c>
    </row>
    <row r="42" spans="1:18" hidden="1" x14ac:dyDescent="0.2">
      <c r="A42" s="86" t="str">
        <f t="shared" si="0"/>
        <v>SG00-AA700-25BN-2832</v>
      </c>
      <c r="B42" s="141">
        <f t="shared" si="1"/>
        <v>0</v>
      </c>
      <c r="C42" s="141">
        <f t="shared" si="2"/>
        <v>11445</v>
      </c>
      <c r="D42" s="137"/>
      <c r="E42" s="137"/>
      <c r="F42" s="86" t="str">
        <f t="shared" si="3"/>
        <v>Recl YE ADIT-LT Stock</v>
      </c>
      <c r="G42" s="137"/>
      <c r="H42" s="137"/>
      <c r="I42" s="137"/>
      <c r="J42" s="138">
        <v>-11445</v>
      </c>
      <c r="K42" s="139" t="s">
        <v>405</v>
      </c>
      <c r="L42" s="139" t="s">
        <v>91</v>
      </c>
      <c r="M42" s="142" t="str">
        <f t="shared" si="8"/>
        <v>25BN</v>
      </c>
      <c r="N42" s="142" t="str">
        <f t="shared" si="8"/>
        <v>2832</v>
      </c>
      <c r="O42" s="137">
        <f t="shared" si="4"/>
        <v>21</v>
      </c>
      <c r="P42" s="143" t="str">
        <f t="shared" si="9"/>
        <v>LT Stock</v>
      </c>
    </row>
    <row r="43" spans="1:18" hidden="1" x14ac:dyDescent="0.2">
      <c r="A43" s="86" t="str">
        <f t="shared" si="0"/>
        <v>SK00-AA700-25BN-2832</v>
      </c>
      <c r="B43" s="141">
        <f t="shared" si="1"/>
        <v>0</v>
      </c>
      <c r="C43" s="141">
        <f t="shared" si="2"/>
        <v>376</v>
      </c>
      <c r="D43" s="137"/>
      <c r="E43" s="137"/>
      <c r="F43" s="86" t="str">
        <f t="shared" si="3"/>
        <v>Recl YE ADIT-LT Stock</v>
      </c>
      <c r="G43" s="137"/>
      <c r="H43" s="137"/>
      <c r="I43" s="137"/>
      <c r="J43" s="138">
        <v>-376</v>
      </c>
      <c r="K43" s="139" t="s">
        <v>406</v>
      </c>
      <c r="L43" s="139" t="s">
        <v>91</v>
      </c>
      <c r="M43" s="142" t="str">
        <f t="shared" si="8"/>
        <v>25BN</v>
      </c>
      <c r="N43" s="142" t="str">
        <f t="shared" si="8"/>
        <v>2832</v>
      </c>
      <c r="O43" s="137">
        <f t="shared" si="4"/>
        <v>21</v>
      </c>
      <c r="P43" s="143" t="str">
        <f t="shared" si="9"/>
        <v>LT Stock</v>
      </c>
    </row>
    <row r="44" spans="1:18" hidden="1" x14ac:dyDescent="0.2">
      <c r="A44" s="86" t="str">
        <f t="shared" si="0"/>
        <v>WC00-AA700-25BN-2832</v>
      </c>
      <c r="B44" s="141">
        <f t="shared" si="1"/>
        <v>0</v>
      </c>
      <c r="C44" s="141">
        <f t="shared" si="2"/>
        <v>9211</v>
      </c>
      <c r="D44" s="137"/>
      <c r="E44" s="137"/>
      <c r="F44" s="86" t="str">
        <f t="shared" si="3"/>
        <v>Recl YE ADIT-LT Stock</v>
      </c>
      <c r="G44" s="137"/>
      <c r="H44" s="137"/>
      <c r="I44" s="137"/>
      <c r="J44" s="138">
        <v>-9211</v>
      </c>
      <c r="K44" s="139" t="s">
        <v>18</v>
      </c>
      <c r="L44" s="139" t="s">
        <v>91</v>
      </c>
      <c r="M44" s="142" t="str">
        <f t="shared" ref="M44:N45" si="10">M43</f>
        <v>25BN</v>
      </c>
      <c r="N44" s="142" t="str">
        <f t="shared" si="10"/>
        <v>2832</v>
      </c>
      <c r="O44" s="137">
        <f t="shared" si="4"/>
        <v>21</v>
      </c>
      <c r="P44" s="143" t="str">
        <f t="shared" si="9"/>
        <v>LT Stock</v>
      </c>
    </row>
    <row r="45" spans="1:18" hidden="1" x14ac:dyDescent="0.2">
      <c r="A45" s="86" t="str">
        <f t="shared" si="0"/>
        <v>CU00-AA700-25BN-2832</v>
      </c>
      <c r="B45" s="141">
        <f t="shared" si="1"/>
        <v>274848</v>
      </c>
      <c r="C45" s="141">
        <f t="shared" si="2"/>
        <v>0</v>
      </c>
      <c r="D45" s="137"/>
      <c r="E45" s="137"/>
      <c r="F45" s="86" t="str">
        <f t="shared" si="3"/>
        <v>Recl YE ADIT-LT Stock</v>
      </c>
      <c r="G45" s="137"/>
      <c r="H45" s="137"/>
      <c r="I45" s="137"/>
      <c r="J45" s="144">
        <f>-SUM(J27:J44)</f>
        <v>274848</v>
      </c>
      <c r="K45" s="139" t="s">
        <v>24</v>
      </c>
      <c r="L45" s="139" t="s">
        <v>91</v>
      </c>
      <c r="M45" s="142" t="str">
        <f t="shared" si="10"/>
        <v>25BN</v>
      </c>
      <c r="N45" s="142" t="str">
        <f t="shared" si="10"/>
        <v>2832</v>
      </c>
      <c r="O45" s="137">
        <f t="shared" si="4"/>
        <v>21</v>
      </c>
      <c r="P45" s="143" t="str">
        <f t="shared" si="9"/>
        <v>LT Stock</v>
      </c>
    </row>
    <row r="46" spans="1:18" ht="6" customHeight="1" x14ac:dyDescent="0.2"/>
    <row r="47" spans="1:18" ht="13.5" thickBot="1" x14ac:dyDescent="0.25">
      <c r="A47" s="123" t="s">
        <v>407</v>
      </c>
      <c r="B47" s="145">
        <f>SUBTOTAL(9,B8:B46)</f>
        <v>1570</v>
      </c>
      <c r="C47" s="145">
        <f>SUBTOTAL(9,C8:C46)</f>
        <v>601</v>
      </c>
      <c r="J47" s="145">
        <f>SUBTOTAL(9,J8:J46)</f>
        <v>969</v>
      </c>
      <c r="K47" s="146"/>
      <c r="L47" s="111"/>
      <c r="M47" s="111"/>
      <c r="N47" s="112"/>
      <c r="O47" s="147">
        <f>SUBTOTAL(3,O8:O46)</f>
        <v>2</v>
      </c>
      <c r="P47" s="145"/>
      <c r="Q47" s="145"/>
      <c r="R47" s="145"/>
    </row>
    <row r="48" spans="1:18" ht="6" customHeight="1" x14ac:dyDescent="0.2"/>
    <row r="49" spans="1:19" x14ac:dyDescent="0.2">
      <c r="A49" s="108" t="s">
        <v>408</v>
      </c>
      <c r="C49" s="107">
        <f>B47-C47</f>
        <v>969</v>
      </c>
      <c r="J49" s="107">
        <v>969</v>
      </c>
    </row>
    <row r="55" spans="1:19" x14ac:dyDescent="0.2">
      <c r="A55" s="148" t="s">
        <v>409</v>
      </c>
      <c r="B55" s="141">
        <f>ROUND(IF($J55&gt;0,$J55,0),2)</f>
        <v>0</v>
      </c>
      <c r="C55" s="141">
        <f>ROUND(IF($J55&lt;0,-$J55,0),2)</f>
        <v>0</v>
      </c>
      <c r="D55" s="148"/>
      <c r="E55" s="149"/>
      <c r="F55" s="148"/>
      <c r="G55" s="150"/>
      <c r="H55" s="150"/>
      <c r="I55" s="150"/>
      <c r="J55" s="151">
        <v>0</v>
      </c>
      <c r="K55" s="152" t="str">
        <f>LEFT($A55,4)</f>
        <v>cccc</v>
      </c>
      <c r="L55" s="152" t="str">
        <f>MID($A55,6,5)</f>
        <v>ddddd</v>
      </c>
      <c r="M55" s="152" t="str">
        <f>MID($A55,12,4)</f>
        <v>nnnn</v>
      </c>
      <c r="N55" s="152" t="str">
        <f>RIGHT($A55,4)</f>
        <v>aaaa</v>
      </c>
      <c r="O55" s="150">
        <f>LEN(F55)</f>
        <v>0</v>
      </c>
      <c r="S55" s="108" t="s">
        <v>410</v>
      </c>
    </row>
  </sheetData>
  <autoFilter ref="A7:R45"/>
  <conditionalFormatting sqref="M3">
    <cfRule type="cellIs" dxfId="10" priority="8" stopIfTrue="1" operator="greaterThan">
      <formula>30</formula>
    </cfRule>
  </conditionalFormatting>
  <conditionalFormatting sqref="O55">
    <cfRule type="cellIs" dxfId="9" priority="7" stopIfTrue="1" operator="greaterThan">
      <formula>40</formula>
    </cfRule>
  </conditionalFormatting>
  <conditionalFormatting sqref="O8:O9">
    <cfRule type="cellIs" dxfId="8" priority="6" stopIfTrue="1" operator="greaterThan">
      <formula>40</formula>
    </cfRule>
  </conditionalFormatting>
  <conditionalFormatting sqref="O10 O19:O26">
    <cfRule type="cellIs" dxfId="7" priority="5" stopIfTrue="1" operator="greaterThan">
      <formula>40</formula>
    </cfRule>
  </conditionalFormatting>
  <conditionalFormatting sqref="O11:O18">
    <cfRule type="cellIs" dxfId="6" priority="4" stopIfTrue="1" operator="greaterThan">
      <formula>40</formula>
    </cfRule>
  </conditionalFormatting>
  <conditionalFormatting sqref="O27:O28">
    <cfRule type="cellIs" dxfId="5" priority="3" stopIfTrue="1" operator="greaterThan">
      <formula>40</formula>
    </cfRule>
  </conditionalFormatting>
  <conditionalFormatting sqref="O29 O38:O45">
    <cfRule type="cellIs" dxfId="4" priority="2" stopIfTrue="1" operator="greaterThan">
      <formula>40</formula>
    </cfRule>
  </conditionalFormatting>
  <conditionalFormatting sqref="O30:O37">
    <cfRule type="cellIs" dxfId="3" priority="1" stopIfTrue="1" operator="greaterThan">
      <formula>40</formula>
    </cfRule>
  </conditionalFormatting>
  <printOptions gridLines="1"/>
  <pageMargins left="0.75" right="0.75" top="1" bottom="1" header="0.5" footer="0.5"/>
  <pageSetup scale="74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91"/>
  <sheetViews>
    <sheetView zoomScale="85" zoomScaleNormal="85" zoomScaleSheetLayoutView="85" workbookViewId="0">
      <pane xSplit="1" ySplit="7" topLeftCell="B8" activePane="bottomRight" state="frozen"/>
      <selection activeCell="J49" sqref="J49"/>
      <selection pane="topRight" activeCell="J49" sqref="J49"/>
      <selection pane="bottomLeft" activeCell="J49" sqref="J49"/>
      <selection pane="bottomRight" activeCell="J86" sqref="J86"/>
    </sheetView>
  </sheetViews>
  <sheetFormatPr defaultRowHeight="12.75" x14ac:dyDescent="0.2"/>
  <cols>
    <col min="1" max="1" width="23" style="108" customWidth="1"/>
    <col min="2" max="2" width="14.5703125" style="107" customWidth="1"/>
    <col min="3" max="3" width="12.7109375" style="107" customWidth="1"/>
    <col min="4" max="4" width="13.5703125" style="108" customWidth="1"/>
    <col min="5" max="5" width="15.5703125" style="108" bestFit="1" customWidth="1"/>
    <col min="6" max="6" width="40.7109375" style="108" customWidth="1"/>
    <col min="7" max="9" width="1.7109375" style="108" customWidth="1"/>
    <col min="10" max="10" width="12.7109375" style="107" customWidth="1"/>
    <col min="11" max="14" width="7.7109375" style="113" customWidth="1"/>
    <col min="15" max="15" width="7.7109375" style="108" customWidth="1"/>
    <col min="16" max="18" width="10.7109375" style="108" customWidth="1"/>
    <col min="19" max="16384" width="9.140625" style="108"/>
  </cols>
  <sheetData>
    <row r="1" spans="1:18" ht="18" customHeight="1" x14ac:dyDescent="0.3">
      <c r="A1" s="105" t="s">
        <v>365</v>
      </c>
      <c r="B1" s="106" t="s">
        <v>24</v>
      </c>
      <c r="E1" s="105" t="s">
        <v>366</v>
      </c>
      <c r="F1" s="109"/>
      <c r="J1" s="110">
        <f>SUBTOTAL(9,B8:B82)</f>
        <v>1306</v>
      </c>
      <c r="K1" s="111" t="s">
        <v>367</v>
      </c>
      <c r="L1" s="112"/>
    </row>
    <row r="2" spans="1:18" ht="18" customHeight="1" x14ac:dyDescent="0.3">
      <c r="A2" s="105" t="s">
        <v>368</v>
      </c>
      <c r="B2" s="106"/>
      <c r="E2" s="105" t="s">
        <v>369</v>
      </c>
      <c r="F2" s="114"/>
      <c r="J2" s="115" t="s">
        <v>370</v>
      </c>
    </row>
    <row r="3" spans="1:18" ht="18" customHeight="1" x14ac:dyDescent="0.3">
      <c r="A3" s="105" t="s">
        <v>371</v>
      </c>
      <c r="B3" s="116" t="s">
        <v>411</v>
      </c>
      <c r="E3" s="105" t="s">
        <v>373</v>
      </c>
      <c r="F3" s="114"/>
      <c r="J3" s="117">
        <f>SUBTOTAL(9,J8:J82)</f>
        <v>975</v>
      </c>
      <c r="K3" s="118">
        <f>SUBTOTAL(3,K8:K82)</f>
        <v>4</v>
      </c>
      <c r="L3" s="119" t="s">
        <v>374</v>
      </c>
      <c r="M3" s="120">
        <f>LEN(B3)</f>
        <v>19</v>
      </c>
      <c r="N3" s="121" t="s">
        <v>375</v>
      </c>
      <c r="O3" s="122"/>
      <c r="P3" s="123"/>
      <c r="Q3" s="123"/>
    </row>
    <row r="4" spans="1:18" ht="18" customHeight="1" thickBot="1" x14ac:dyDescent="0.35">
      <c r="A4" s="105" t="s">
        <v>376</v>
      </c>
      <c r="B4" s="106" t="s">
        <v>39</v>
      </c>
      <c r="E4" s="105" t="s">
        <v>377</v>
      </c>
      <c r="F4" s="114"/>
    </row>
    <row r="5" spans="1:18" ht="18" customHeight="1" thickBot="1" x14ac:dyDescent="0.35">
      <c r="A5" s="105" t="s">
        <v>378</v>
      </c>
      <c r="B5" s="124">
        <v>43190</v>
      </c>
      <c r="F5" s="125" t="str">
        <f>IF(J5="Y","&gt; &gt; &gt; &gt;  REVERSING  &lt; &lt; &lt; &lt;    ","")</f>
        <v/>
      </c>
      <c r="J5" s="126" t="s">
        <v>379</v>
      </c>
      <c r="K5" s="127" t="s">
        <v>380</v>
      </c>
      <c r="L5" s="128"/>
      <c r="M5" s="129"/>
    </row>
    <row r="6" spans="1:18" ht="6" customHeight="1" x14ac:dyDescent="0.2"/>
    <row r="7" spans="1:18" ht="25.5" x14ac:dyDescent="0.2">
      <c r="A7" s="130" t="s">
        <v>381</v>
      </c>
      <c r="B7" s="131" t="s">
        <v>382</v>
      </c>
      <c r="C7" s="131" t="s">
        <v>383</v>
      </c>
      <c r="D7" s="130" t="s">
        <v>384</v>
      </c>
      <c r="E7" s="130" t="s">
        <v>385</v>
      </c>
      <c r="F7" s="130" t="s">
        <v>10</v>
      </c>
      <c r="G7" s="132" t="s">
        <v>386</v>
      </c>
      <c r="H7" s="132" t="s">
        <v>387</v>
      </c>
      <c r="I7" s="132" t="s">
        <v>388</v>
      </c>
      <c r="J7" s="131" t="s">
        <v>9</v>
      </c>
      <c r="K7" s="133" t="s">
        <v>389</v>
      </c>
      <c r="L7" s="133" t="s">
        <v>390</v>
      </c>
      <c r="M7" s="133" t="s">
        <v>391</v>
      </c>
      <c r="N7" s="133" t="s">
        <v>392</v>
      </c>
      <c r="O7" s="133" t="s">
        <v>393</v>
      </c>
      <c r="P7" s="133" t="s">
        <v>394</v>
      </c>
      <c r="Q7" s="133" t="s">
        <v>395</v>
      </c>
      <c r="R7" s="133" t="s">
        <v>396</v>
      </c>
    </row>
    <row r="8" spans="1:18" hidden="1" x14ac:dyDescent="0.2">
      <c r="A8" s="153" t="str">
        <f t="shared" ref="A8:A71" si="0">UPPER(K8&amp;"-"&amp;L8&amp;"-"&amp;M8&amp;"-"&amp;N8)</f>
        <v>AE01-AA700-8500-4101</v>
      </c>
      <c r="B8" s="154">
        <f t="shared" ref="B8:B71" si="1">ROUND(IF($J8&gt;0,$J8,0),2)</f>
        <v>12263</v>
      </c>
      <c r="C8" s="154">
        <f t="shared" ref="C8:C71" si="2">ROUND(IF($J8&lt;0,-$J8,0),2)</f>
        <v>0</v>
      </c>
      <c r="D8" s="155"/>
      <c r="E8" s="156"/>
      <c r="F8" s="153" t="s">
        <v>412</v>
      </c>
      <c r="G8" s="157"/>
      <c r="H8" s="157"/>
      <c r="I8" s="157"/>
      <c r="J8" s="158">
        <v>12263</v>
      </c>
      <c r="K8" s="159" t="s">
        <v>397</v>
      </c>
      <c r="L8" s="159" t="s">
        <v>91</v>
      </c>
      <c r="M8" s="159" t="s">
        <v>413</v>
      </c>
      <c r="N8" s="159" t="s">
        <v>414</v>
      </c>
      <c r="O8" s="157">
        <f t="shared" ref="O8:O71" si="3">LEN(F8)</f>
        <v>40</v>
      </c>
    </row>
    <row r="9" spans="1:18" hidden="1" x14ac:dyDescent="0.2">
      <c r="A9" s="160" t="str">
        <f t="shared" si="0"/>
        <v>EF00-AA700-8500-4101</v>
      </c>
      <c r="B9" s="161">
        <f t="shared" si="1"/>
        <v>12479</v>
      </c>
      <c r="C9" s="161">
        <f t="shared" si="2"/>
        <v>0</v>
      </c>
      <c r="D9" s="157"/>
      <c r="E9" s="162"/>
      <c r="F9" s="160" t="s">
        <v>412</v>
      </c>
      <c r="G9" s="157"/>
      <c r="H9" s="157"/>
      <c r="I9" s="157"/>
      <c r="J9" s="158">
        <v>12479</v>
      </c>
      <c r="K9" s="159" t="s">
        <v>399</v>
      </c>
      <c r="L9" s="159" t="s">
        <v>91</v>
      </c>
      <c r="M9" s="159" t="s">
        <v>413</v>
      </c>
      <c r="N9" s="159" t="s">
        <v>414</v>
      </c>
      <c r="O9" s="157">
        <f t="shared" si="3"/>
        <v>40</v>
      </c>
    </row>
    <row r="10" spans="1:18" hidden="1" x14ac:dyDescent="0.2">
      <c r="A10" s="160" t="str">
        <f t="shared" si="0"/>
        <v>FF00-AA700-8500-4101</v>
      </c>
      <c r="B10" s="161">
        <f t="shared" si="1"/>
        <v>7201</v>
      </c>
      <c r="C10" s="161">
        <f t="shared" si="2"/>
        <v>0</v>
      </c>
      <c r="D10" s="157"/>
      <c r="E10" s="162"/>
      <c r="F10" s="160" t="s">
        <v>412</v>
      </c>
      <c r="G10" s="157"/>
      <c r="H10" s="157"/>
      <c r="I10" s="157"/>
      <c r="J10" s="158">
        <v>7201</v>
      </c>
      <c r="K10" s="159" t="s">
        <v>400</v>
      </c>
      <c r="L10" s="159" t="s">
        <v>91</v>
      </c>
      <c r="M10" s="159" t="s">
        <v>413</v>
      </c>
      <c r="N10" s="159" t="s">
        <v>414</v>
      </c>
      <c r="O10" s="157">
        <f t="shared" si="3"/>
        <v>40</v>
      </c>
    </row>
    <row r="11" spans="1:18" hidden="1" x14ac:dyDescent="0.2">
      <c r="A11" s="160" t="str">
        <f t="shared" si="0"/>
        <v>FM00-AA700-8500-4101</v>
      </c>
      <c r="B11" s="161">
        <f t="shared" si="1"/>
        <v>504</v>
      </c>
      <c r="C11" s="161">
        <f t="shared" si="2"/>
        <v>0</v>
      </c>
      <c r="D11" s="157"/>
      <c r="E11" s="162"/>
      <c r="F11" s="160" t="s">
        <v>412</v>
      </c>
      <c r="G11" s="157"/>
      <c r="H11" s="157"/>
      <c r="I11" s="157"/>
      <c r="J11" s="158">
        <v>504</v>
      </c>
      <c r="K11" s="159" t="s">
        <v>401</v>
      </c>
      <c r="L11" s="159" t="s">
        <v>91</v>
      </c>
      <c r="M11" s="159" t="s">
        <v>413</v>
      </c>
      <c r="N11" s="159" t="s">
        <v>414</v>
      </c>
      <c r="O11" s="157">
        <f t="shared" si="3"/>
        <v>40</v>
      </c>
    </row>
    <row r="12" spans="1:18" hidden="1" x14ac:dyDescent="0.2">
      <c r="A12" s="160" t="str">
        <f t="shared" si="0"/>
        <v>PC00-AA700-8500-4101</v>
      </c>
      <c r="B12" s="161">
        <f t="shared" si="1"/>
        <v>14675</v>
      </c>
      <c r="C12" s="161">
        <f t="shared" si="2"/>
        <v>0</v>
      </c>
      <c r="D12" s="157"/>
      <c r="E12" s="162"/>
      <c r="F12" s="160" t="s">
        <v>412</v>
      </c>
      <c r="G12" s="157"/>
      <c r="H12" s="157"/>
      <c r="I12" s="157"/>
      <c r="J12" s="158">
        <v>14675</v>
      </c>
      <c r="K12" s="159" t="s">
        <v>402</v>
      </c>
      <c r="L12" s="159" t="s">
        <v>91</v>
      </c>
      <c r="M12" s="159" t="s">
        <v>413</v>
      </c>
      <c r="N12" s="159" t="s">
        <v>414</v>
      </c>
      <c r="O12" s="157">
        <f t="shared" si="3"/>
        <v>40</v>
      </c>
    </row>
    <row r="13" spans="1:18" hidden="1" x14ac:dyDescent="0.2">
      <c r="A13" s="160" t="str">
        <f t="shared" si="0"/>
        <v>PS00-AA700-8500-4101</v>
      </c>
      <c r="B13" s="161">
        <f t="shared" si="1"/>
        <v>10865</v>
      </c>
      <c r="C13" s="161">
        <f t="shared" si="2"/>
        <v>0</v>
      </c>
      <c r="D13" s="157"/>
      <c r="E13" s="162"/>
      <c r="F13" s="160" t="s">
        <v>412</v>
      </c>
      <c r="G13" s="157"/>
      <c r="H13" s="157"/>
      <c r="I13" s="157"/>
      <c r="J13" s="158">
        <v>10865</v>
      </c>
      <c r="K13" s="159" t="s">
        <v>403</v>
      </c>
      <c r="L13" s="159" t="s">
        <v>91</v>
      </c>
      <c r="M13" s="159" t="s">
        <v>413</v>
      </c>
      <c r="N13" s="159" t="s">
        <v>414</v>
      </c>
      <c r="O13" s="157">
        <f t="shared" si="3"/>
        <v>40</v>
      </c>
    </row>
    <row r="14" spans="1:18" hidden="1" x14ac:dyDescent="0.2">
      <c r="A14" s="160" t="str">
        <f t="shared" si="0"/>
        <v>SC00-AA700-8500-4101</v>
      </c>
      <c r="B14" s="161">
        <f t="shared" si="1"/>
        <v>2964</v>
      </c>
      <c r="C14" s="161">
        <f t="shared" si="2"/>
        <v>0</v>
      </c>
      <c r="D14" s="157"/>
      <c r="E14" s="162"/>
      <c r="F14" s="160" t="s">
        <v>412</v>
      </c>
      <c r="G14" s="157"/>
      <c r="H14" s="157"/>
      <c r="I14" s="157"/>
      <c r="J14" s="158">
        <v>2964</v>
      </c>
      <c r="K14" s="159" t="s">
        <v>404</v>
      </c>
      <c r="L14" s="159" t="s">
        <v>91</v>
      </c>
      <c r="M14" s="159" t="s">
        <v>413</v>
      </c>
      <c r="N14" s="159" t="s">
        <v>414</v>
      </c>
      <c r="O14" s="157">
        <f t="shared" si="3"/>
        <v>40</v>
      </c>
    </row>
    <row r="15" spans="1:18" hidden="1" x14ac:dyDescent="0.2">
      <c r="A15" s="160" t="str">
        <f t="shared" si="0"/>
        <v>SG00-AA700-8500-4101</v>
      </c>
      <c r="B15" s="161">
        <f t="shared" si="1"/>
        <v>13871</v>
      </c>
      <c r="C15" s="161">
        <f t="shared" si="2"/>
        <v>0</v>
      </c>
      <c r="D15" s="157"/>
      <c r="E15" s="162"/>
      <c r="F15" s="160" t="s">
        <v>412</v>
      </c>
      <c r="G15" s="157"/>
      <c r="H15" s="157"/>
      <c r="I15" s="157"/>
      <c r="J15" s="158">
        <v>13871</v>
      </c>
      <c r="K15" s="159" t="s">
        <v>405</v>
      </c>
      <c r="L15" s="159" t="s">
        <v>91</v>
      </c>
      <c r="M15" s="159" t="s">
        <v>413</v>
      </c>
      <c r="N15" s="159" t="s">
        <v>414</v>
      </c>
      <c r="O15" s="157">
        <f t="shared" si="3"/>
        <v>40</v>
      </c>
    </row>
    <row r="16" spans="1:18" hidden="1" x14ac:dyDescent="0.2">
      <c r="A16" s="160" t="str">
        <f t="shared" si="0"/>
        <v>SK00-AA700-8500-4101</v>
      </c>
      <c r="B16" s="161">
        <f t="shared" si="1"/>
        <v>444</v>
      </c>
      <c r="C16" s="161">
        <f t="shared" si="2"/>
        <v>0</v>
      </c>
      <c r="D16" s="157"/>
      <c r="E16" s="162"/>
      <c r="F16" s="160" t="s">
        <v>412</v>
      </c>
      <c r="G16" s="157"/>
      <c r="H16" s="157"/>
      <c r="I16" s="157"/>
      <c r="J16" s="158">
        <v>444</v>
      </c>
      <c r="K16" s="159" t="s">
        <v>406</v>
      </c>
      <c r="L16" s="159" t="s">
        <v>91</v>
      </c>
      <c r="M16" s="159" t="s">
        <v>413</v>
      </c>
      <c r="N16" s="159" t="s">
        <v>414</v>
      </c>
      <c r="O16" s="157">
        <f t="shared" si="3"/>
        <v>40</v>
      </c>
    </row>
    <row r="17" spans="1:15" ht="15" hidden="1" x14ac:dyDescent="0.25">
      <c r="A17" s="160" t="str">
        <f t="shared" si="0"/>
        <v>CU00-AA700-8500-4101</v>
      </c>
      <c r="B17" s="161">
        <f t="shared" si="1"/>
        <v>0</v>
      </c>
      <c r="C17" s="161">
        <f t="shared" si="2"/>
        <v>75266</v>
      </c>
      <c r="D17" s="157"/>
      <c r="E17" s="163" t="s">
        <v>415</v>
      </c>
      <c r="F17" s="160" t="s">
        <v>412</v>
      </c>
      <c r="G17" s="157"/>
      <c r="H17" s="157"/>
      <c r="I17" s="157"/>
      <c r="J17" s="158">
        <v>-75266</v>
      </c>
      <c r="K17" s="159" t="s">
        <v>24</v>
      </c>
      <c r="L17" s="159" t="s">
        <v>91</v>
      </c>
      <c r="M17" s="159" t="s">
        <v>413</v>
      </c>
      <c r="N17" s="159" t="s">
        <v>414</v>
      </c>
      <c r="O17" s="157">
        <f t="shared" si="3"/>
        <v>40</v>
      </c>
    </row>
    <row r="18" spans="1:15" hidden="1" x14ac:dyDescent="0.2">
      <c r="A18" s="164" t="str">
        <f t="shared" si="0"/>
        <v>CF00-00000-25TX-2832</v>
      </c>
      <c r="B18" s="165">
        <f t="shared" si="1"/>
        <v>0</v>
      </c>
      <c r="C18" s="165">
        <f t="shared" si="2"/>
        <v>8740</v>
      </c>
      <c r="D18" s="166"/>
      <c r="E18" s="167"/>
      <c r="F18" s="164" t="s">
        <v>145</v>
      </c>
      <c r="G18" s="157"/>
      <c r="H18" s="157"/>
      <c r="I18" s="157"/>
      <c r="J18" s="158">
        <v>-8740</v>
      </c>
      <c r="K18" s="159" t="s">
        <v>253</v>
      </c>
      <c r="L18" s="159" t="s">
        <v>19</v>
      </c>
      <c r="M18" s="159" t="s">
        <v>132</v>
      </c>
      <c r="N18" s="159" t="s">
        <v>20</v>
      </c>
      <c r="O18" s="157">
        <f t="shared" si="3"/>
        <v>35</v>
      </c>
    </row>
    <row r="19" spans="1:15" hidden="1" x14ac:dyDescent="0.2">
      <c r="A19" s="160" t="str">
        <f t="shared" si="0"/>
        <v>CF00-00000-280R-254N</v>
      </c>
      <c r="B19" s="161">
        <f t="shared" si="1"/>
        <v>34483</v>
      </c>
      <c r="C19" s="161">
        <f t="shared" si="2"/>
        <v>0</v>
      </c>
      <c r="D19" s="157"/>
      <c r="E19" s="168"/>
      <c r="F19" s="160" t="s">
        <v>145</v>
      </c>
      <c r="G19" s="157"/>
      <c r="H19" s="157"/>
      <c r="I19" s="157"/>
      <c r="J19" s="158">
        <v>34483</v>
      </c>
      <c r="K19" s="159" t="s">
        <v>253</v>
      </c>
      <c r="L19" s="159" t="s">
        <v>19</v>
      </c>
      <c r="M19" s="159" t="s">
        <v>227</v>
      </c>
      <c r="N19" s="159" t="s">
        <v>222</v>
      </c>
      <c r="O19" s="157">
        <f t="shared" si="3"/>
        <v>35</v>
      </c>
    </row>
    <row r="20" spans="1:15" ht="15" hidden="1" x14ac:dyDescent="0.25">
      <c r="A20" s="160" t="str">
        <f t="shared" si="0"/>
        <v>CU00-AA700-8500-4101</v>
      </c>
      <c r="B20" s="161">
        <f t="shared" si="1"/>
        <v>0</v>
      </c>
      <c r="C20" s="161">
        <f t="shared" si="2"/>
        <v>25743</v>
      </c>
      <c r="D20" s="157"/>
      <c r="E20" s="163" t="str">
        <f>K19</f>
        <v>CF00</v>
      </c>
      <c r="F20" s="160" t="s">
        <v>145</v>
      </c>
      <c r="G20" s="157"/>
      <c r="H20" s="157"/>
      <c r="I20" s="157"/>
      <c r="J20" s="158">
        <v>-25743</v>
      </c>
      <c r="K20" s="159" t="s">
        <v>24</v>
      </c>
      <c r="L20" s="159" t="s">
        <v>91</v>
      </c>
      <c r="M20" s="159" t="s">
        <v>413</v>
      </c>
      <c r="N20" s="159" t="s">
        <v>414</v>
      </c>
      <c r="O20" s="157">
        <f t="shared" si="3"/>
        <v>35</v>
      </c>
    </row>
    <row r="21" spans="1:15" hidden="1" x14ac:dyDescent="0.2">
      <c r="A21" s="160" t="str">
        <f t="shared" si="0"/>
        <v>DE00-00000-25TX-2832</v>
      </c>
      <c r="B21" s="161">
        <f t="shared" si="1"/>
        <v>0</v>
      </c>
      <c r="C21" s="161">
        <f t="shared" si="2"/>
        <v>14028</v>
      </c>
      <c r="D21" s="157"/>
      <c r="E21" s="168"/>
      <c r="F21" s="160" t="s">
        <v>145</v>
      </c>
      <c r="G21" s="157"/>
      <c r="H21" s="157"/>
      <c r="I21" s="157"/>
      <c r="J21" s="158">
        <v>-14028</v>
      </c>
      <c r="K21" s="159" t="s">
        <v>56</v>
      </c>
      <c r="L21" s="159" t="s">
        <v>19</v>
      </c>
      <c r="M21" s="159" t="s">
        <v>132</v>
      </c>
      <c r="N21" s="159" t="s">
        <v>20</v>
      </c>
      <c r="O21" s="157">
        <f t="shared" si="3"/>
        <v>35</v>
      </c>
    </row>
    <row r="22" spans="1:15" hidden="1" x14ac:dyDescent="0.2">
      <c r="A22" s="160" t="str">
        <f t="shared" si="0"/>
        <v>DE00-00000-280R-254N</v>
      </c>
      <c r="B22" s="161">
        <f t="shared" si="1"/>
        <v>50328</v>
      </c>
      <c r="C22" s="161">
        <f t="shared" si="2"/>
        <v>0</v>
      </c>
      <c r="D22" s="157"/>
      <c r="E22" s="168"/>
      <c r="F22" s="160" t="s">
        <v>145</v>
      </c>
      <c r="G22" s="157"/>
      <c r="H22" s="157"/>
      <c r="I22" s="157"/>
      <c r="J22" s="158">
        <v>50328</v>
      </c>
      <c r="K22" s="159" t="s">
        <v>56</v>
      </c>
      <c r="L22" s="159" t="s">
        <v>19</v>
      </c>
      <c r="M22" s="159" t="s">
        <v>227</v>
      </c>
      <c r="N22" s="159" t="s">
        <v>222</v>
      </c>
      <c r="O22" s="157">
        <f t="shared" si="3"/>
        <v>35</v>
      </c>
    </row>
    <row r="23" spans="1:15" ht="15" hidden="1" x14ac:dyDescent="0.25">
      <c r="A23" s="160" t="str">
        <f t="shared" si="0"/>
        <v>CU00-AA700-8500-4101</v>
      </c>
      <c r="B23" s="161">
        <f t="shared" si="1"/>
        <v>0</v>
      </c>
      <c r="C23" s="161">
        <f t="shared" si="2"/>
        <v>36300</v>
      </c>
      <c r="D23" s="157"/>
      <c r="E23" s="163" t="str">
        <f>K22</f>
        <v>DE00</v>
      </c>
      <c r="F23" s="160" t="s">
        <v>145</v>
      </c>
      <c r="G23" s="157"/>
      <c r="H23" s="157"/>
      <c r="I23" s="157"/>
      <c r="J23" s="158">
        <v>-36300</v>
      </c>
      <c r="K23" s="159" t="s">
        <v>24</v>
      </c>
      <c r="L23" s="159" t="s">
        <v>91</v>
      </c>
      <c r="M23" s="159" t="s">
        <v>413</v>
      </c>
      <c r="N23" s="159" t="s">
        <v>414</v>
      </c>
      <c r="O23" s="157">
        <f t="shared" si="3"/>
        <v>35</v>
      </c>
    </row>
    <row r="24" spans="1:15" hidden="1" x14ac:dyDescent="0.2">
      <c r="A24" s="160" t="str">
        <f t="shared" si="0"/>
        <v>ES00-00000-25TX-2832</v>
      </c>
      <c r="B24" s="161">
        <f t="shared" si="1"/>
        <v>0</v>
      </c>
      <c r="C24" s="161">
        <f t="shared" si="2"/>
        <v>39892</v>
      </c>
      <c r="D24" s="157"/>
      <c r="E24" s="168"/>
      <c r="F24" s="160" t="s">
        <v>145</v>
      </c>
      <c r="G24" s="157"/>
      <c r="H24" s="157"/>
      <c r="I24" s="157"/>
      <c r="J24" s="158">
        <v>-39892</v>
      </c>
      <c r="K24" s="159" t="s">
        <v>256</v>
      </c>
      <c r="L24" s="159" t="s">
        <v>19</v>
      </c>
      <c r="M24" s="159" t="s">
        <v>132</v>
      </c>
      <c r="N24" s="159" t="s">
        <v>20</v>
      </c>
      <c r="O24" s="157">
        <f t="shared" si="3"/>
        <v>35</v>
      </c>
    </row>
    <row r="25" spans="1:15" hidden="1" x14ac:dyDescent="0.2">
      <c r="A25" s="160" t="str">
        <f t="shared" si="0"/>
        <v>ES00-00000-280R-254N</v>
      </c>
      <c r="B25" s="161">
        <f t="shared" si="1"/>
        <v>137595</v>
      </c>
      <c r="C25" s="161">
        <f t="shared" si="2"/>
        <v>0</v>
      </c>
      <c r="D25" s="157"/>
      <c r="E25" s="168"/>
      <c r="F25" s="160" t="s">
        <v>145</v>
      </c>
      <c r="G25" s="157"/>
      <c r="H25" s="157"/>
      <c r="I25" s="157"/>
      <c r="J25" s="158">
        <v>137595</v>
      </c>
      <c r="K25" s="159" t="s">
        <v>256</v>
      </c>
      <c r="L25" s="159" t="s">
        <v>19</v>
      </c>
      <c r="M25" s="159" t="s">
        <v>227</v>
      </c>
      <c r="N25" s="159" t="s">
        <v>222</v>
      </c>
      <c r="O25" s="157">
        <f t="shared" si="3"/>
        <v>35</v>
      </c>
    </row>
    <row r="26" spans="1:15" ht="15" hidden="1" x14ac:dyDescent="0.25">
      <c r="A26" s="160" t="str">
        <f t="shared" si="0"/>
        <v>CU00-AA700-8500-4101</v>
      </c>
      <c r="B26" s="161">
        <f t="shared" si="1"/>
        <v>0</v>
      </c>
      <c r="C26" s="161">
        <f t="shared" si="2"/>
        <v>97703</v>
      </c>
      <c r="D26" s="157"/>
      <c r="E26" s="163" t="str">
        <f>K25</f>
        <v>ES00</v>
      </c>
      <c r="F26" s="160" t="s">
        <v>145</v>
      </c>
      <c r="G26" s="157"/>
      <c r="H26" s="157"/>
      <c r="I26" s="157"/>
      <c r="J26" s="158">
        <v>-97703</v>
      </c>
      <c r="K26" s="159" t="s">
        <v>24</v>
      </c>
      <c r="L26" s="159" t="s">
        <v>91</v>
      </c>
      <c r="M26" s="159" t="s">
        <v>413</v>
      </c>
      <c r="N26" s="159" t="s">
        <v>414</v>
      </c>
      <c r="O26" s="157">
        <f t="shared" si="3"/>
        <v>35</v>
      </c>
    </row>
    <row r="27" spans="1:15" hidden="1" x14ac:dyDescent="0.2">
      <c r="A27" s="160" t="str">
        <f t="shared" si="0"/>
        <v>FE00-00000-25TX-2832</v>
      </c>
      <c r="B27" s="161">
        <f t="shared" si="1"/>
        <v>0</v>
      </c>
      <c r="C27" s="161">
        <f t="shared" si="2"/>
        <v>9787</v>
      </c>
      <c r="D27" s="157"/>
      <c r="E27" s="168"/>
      <c r="F27" s="160" t="s">
        <v>145</v>
      </c>
      <c r="G27" s="157"/>
      <c r="H27" s="157"/>
      <c r="I27" s="157"/>
      <c r="J27" s="158">
        <v>-9787</v>
      </c>
      <c r="K27" s="159" t="s">
        <v>241</v>
      </c>
      <c r="L27" s="159" t="s">
        <v>19</v>
      </c>
      <c r="M27" s="159" t="s">
        <v>132</v>
      </c>
      <c r="N27" s="159" t="s">
        <v>20</v>
      </c>
      <c r="O27" s="157">
        <f t="shared" si="3"/>
        <v>35</v>
      </c>
    </row>
    <row r="28" spans="1:15" hidden="1" x14ac:dyDescent="0.2">
      <c r="A28" s="160" t="str">
        <f t="shared" si="0"/>
        <v>FE00-00000-280R-254N</v>
      </c>
      <c r="B28" s="161">
        <f t="shared" si="1"/>
        <v>38616</v>
      </c>
      <c r="C28" s="161">
        <f t="shared" si="2"/>
        <v>0</v>
      </c>
      <c r="D28" s="157"/>
      <c r="E28" s="168"/>
      <c r="F28" s="160" t="s">
        <v>145</v>
      </c>
      <c r="G28" s="157"/>
      <c r="H28" s="157"/>
      <c r="I28" s="157"/>
      <c r="J28" s="158">
        <v>38616</v>
      </c>
      <c r="K28" s="159" t="s">
        <v>241</v>
      </c>
      <c r="L28" s="159" t="s">
        <v>19</v>
      </c>
      <c r="M28" s="159" t="s">
        <v>227</v>
      </c>
      <c r="N28" s="159" t="s">
        <v>222</v>
      </c>
      <c r="O28" s="157">
        <f t="shared" si="3"/>
        <v>35</v>
      </c>
    </row>
    <row r="29" spans="1:15" ht="15" hidden="1" x14ac:dyDescent="0.25">
      <c r="A29" s="160" t="str">
        <f t="shared" si="0"/>
        <v>CU00-AA700-8500-4101</v>
      </c>
      <c r="B29" s="161">
        <f t="shared" si="1"/>
        <v>0</v>
      </c>
      <c r="C29" s="161">
        <f t="shared" si="2"/>
        <v>28829</v>
      </c>
      <c r="D29" s="157"/>
      <c r="E29" s="163" t="str">
        <f>K28</f>
        <v>FE00</v>
      </c>
      <c r="F29" s="160" t="s">
        <v>145</v>
      </c>
      <c r="G29" s="157"/>
      <c r="H29" s="157"/>
      <c r="I29" s="157"/>
      <c r="J29" s="158">
        <v>-28829</v>
      </c>
      <c r="K29" s="159" t="s">
        <v>24</v>
      </c>
      <c r="L29" s="159" t="s">
        <v>91</v>
      </c>
      <c r="M29" s="159" t="s">
        <v>413</v>
      </c>
      <c r="N29" s="159" t="s">
        <v>414</v>
      </c>
      <c r="O29" s="157">
        <f t="shared" si="3"/>
        <v>35</v>
      </c>
    </row>
    <row r="30" spans="1:15" hidden="1" x14ac:dyDescent="0.2">
      <c r="A30" s="160" t="str">
        <f t="shared" si="0"/>
        <v>FI00-00000-25TX-2832</v>
      </c>
      <c r="B30" s="161">
        <f t="shared" si="1"/>
        <v>0</v>
      </c>
      <c r="C30" s="161">
        <f t="shared" si="2"/>
        <v>332</v>
      </c>
      <c r="D30" s="157"/>
      <c r="E30" s="168"/>
      <c r="F30" s="160" t="s">
        <v>145</v>
      </c>
      <c r="G30" s="157"/>
      <c r="H30" s="157"/>
      <c r="I30" s="157"/>
      <c r="J30" s="158">
        <v>-332</v>
      </c>
      <c r="K30" s="159" t="s">
        <v>267</v>
      </c>
      <c r="L30" s="159" t="s">
        <v>19</v>
      </c>
      <c r="M30" s="159" t="s">
        <v>132</v>
      </c>
      <c r="N30" s="159" t="s">
        <v>20</v>
      </c>
      <c r="O30" s="157">
        <f t="shared" si="3"/>
        <v>35</v>
      </c>
    </row>
    <row r="31" spans="1:15" hidden="1" x14ac:dyDescent="0.2">
      <c r="A31" s="160" t="str">
        <f t="shared" si="0"/>
        <v>FI00-00000-280R-254N</v>
      </c>
      <c r="B31" s="161">
        <f t="shared" si="1"/>
        <v>1311</v>
      </c>
      <c r="C31" s="161">
        <f t="shared" si="2"/>
        <v>0</v>
      </c>
      <c r="D31" s="157"/>
      <c r="E31" s="168"/>
      <c r="F31" s="160" t="s">
        <v>145</v>
      </c>
      <c r="G31" s="157"/>
      <c r="H31" s="157"/>
      <c r="I31" s="157"/>
      <c r="J31" s="158">
        <v>1311</v>
      </c>
      <c r="K31" s="159" t="s">
        <v>267</v>
      </c>
      <c r="L31" s="159" t="s">
        <v>19</v>
      </c>
      <c r="M31" s="159" t="s">
        <v>227</v>
      </c>
      <c r="N31" s="159" t="s">
        <v>222</v>
      </c>
      <c r="O31" s="157">
        <f t="shared" si="3"/>
        <v>35</v>
      </c>
    </row>
    <row r="32" spans="1:15" ht="15" hidden="1" x14ac:dyDescent="0.25">
      <c r="A32" s="160" t="str">
        <f t="shared" si="0"/>
        <v>CU00-AA700-8500-4101</v>
      </c>
      <c r="B32" s="161">
        <f t="shared" si="1"/>
        <v>0</v>
      </c>
      <c r="C32" s="161">
        <f t="shared" si="2"/>
        <v>979</v>
      </c>
      <c r="D32" s="157"/>
      <c r="E32" s="163" t="str">
        <f>K31</f>
        <v>FI00</v>
      </c>
      <c r="F32" s="160" t="s">
        <v>145</v>
      </c>
      <c r="G32" s="157"/>
      <c r="H32" s="157"/>
      <c r="I32" s="157"/>
      <c r="J32" s="158">
        <v>-979</v>
      </c>
      <c r="K32" s="159" t="s">
        <v>24</v>
      </c>
      <c r="L32" s="159" t="s">
        <v>91</v>
      </c>
      <c r="M32" s="159" t="s">
        <v>413</v>
      </c>
      <c r="N32" s="159" t="s">
        <v>414</v>
      </c>
      <c r="O32" s="157">
        <f t="shared" si="3"/>
        <v>35</v>
      </c>
    </row>
    <row r="33" spans="1:15" hidden="1" x14ac:dyDescent="0.2">
      <c r="A33" s="160" t="str">
        <f t="shared" si="0"/>
        <v>FN00-00000-25TX-2832</v>
      </c>
      <c r="B33" s="161">
        <f t="shared" si="1"/>
        <v>0</v>
      </c>
      <c r="C33" s="161">
        <f t="shared" si="2"/>
        <v>20817</v>
      </c>
      <c r="D33" s="157"/>
      <c r="E33" s="168"/>
      <c r="F33" s="160" t="s">
        <v>145</v>
      </c>
      <c r="G33" s="157"/>
      <c r="H33" s="157"/>
      <c r="I33" s="157"/>
      <c r="J33" s="158">
        <v>-20817</v>
      </c>
      <c r="K33" s="159" t="s">
        <v>259</v>
      </c>
      <c r="L33" s="159" t="s">
        <v>19</v>
      </c>
      <c r="M33" s="159" t="s">
        <v>132</v>
      </c>
      <c r="N33" s="159" t="s">
        <v>20</v>
      </c>
      <c r="O33" s="157">
        <f t="shared" si="3"/>
        <v>35</v>
      </c>
    </row>
    <row r="34" spans="1:15" hidden="1" x14ac:dyDescent="0.2">
      <c r="A34" s="160" t="str">
        <f t="shared" si="0"/>
        <v>FN00-00000-280R-254N</v>
      </c>
      <c r="B34" s="161">
        <f t="shared" si="1"/>
        <v>82135</v>
      </c>
      <c r="C34" s="161">
        <f t="shared" si="2"/>
        <v>0</v>
      </c>
      <c r="D34" s="157"/>
      <c r="E34" s="168"/>
      <c r="F34" s="160" t="s">
        <v>145</v>
      </c>
      <c r="G34" s="157"/>
      <c r="H34" s="157"/>
      <c r="I34" s="157"/>
      <c r="J34" s="158">
        <v>82135</v>
      </c>
      <c r="K34" s="159" t="s">
        <v>259</v>
      </c>
      <c r="L34" s="159" t="s">
        <v>19</v>
      </c>
      <c r="M34" s="159" t="s">
        <v>227</v>
      </c>
      <c r="N34" s="159" t="s">
        <v>222</v>
      </c>
      <c r="O34" s="157">
        <f t="shared" si="3"/>
        <v>35</v>
      </c>
    </row>
    <row r="35" spans="1:15" ht="15" hidden="1" x14ac:dyDescent="0.25">
      <c r="A35" s="160" t="str">
        <f t="shared" si="0"/>
        <v>CU00-AA700-8500-4101</v>
      </c>
      <c r="B35" s="161">
        <f t="shared" si="1"/>
        <v>0</v>
      </c>
      <c r="C35" s="161">
        <f t="shared" si="2"/>
        <v>61318</v>
      </c>
      <c r="D35" s="157"/>
      <c r="E35" s="163" t="str">
        <f>K34</f>
        <v>FN00</v>
      </c>
      <c r="F35" s="160" t="s">
        <v>145</v>
      </c>
      <c r="G35" s="157"/>
      <c r="H35" s="157"/>
      <c r="I35" s="157"/>
      <c r="J35" s="158">
        <v>-61318</v>
      </c>
      <c r="K35" s="159" t="s">
        <v>24</v>
      </c>
      <c r="L35" s="159" t="s">
        <v>91</v>
      </c>
      <c r="M35" s="159" t="s">
        <v>413</v>
      </c>
      <c r="N35" s="159" t="s">
        <v>414</v>
      </c>
      <c r="O35" s="157">
        <f t="shared" si="3"/>
        <v>35</v>
      </c>
    </row>
    <row r="36" spans="1:15" x14ac:dyDescent="0.2">
      <c r="A36" s="160" t="str">
        <f t="shared" si="0"/>
        <v>FT00-00000-25TX-2832</v>
      </c>
      <c r="B36" s="161">
        <f t="shared" si="1"/>
        <v>0</v>
      </c>
      <c r="C36" s="161">
        <f t="shared" si="2"/>
        <v>278</v>
      </c>
      <c r="D36" s="157"/>
      <c r="E36" s="168"/>
      <c r="F36" s="160" t="s">
        <v>145</v>
      </c>
      <c r="G36" s="157"/>
      <c r="H36" s="157"/>
      <c r="I36" s="157"/>
      <c r="J36" s="158">
        <v>-278</v>
      </c>
      <c r="K36" s="159" t="s">
        <v>261</v>
      </c>
      <c r="L36" s="159" t="s">
        <v>19</v>
      </c>
      <c r="M36" s="159" t="s">
        <v>132</v>
      </c>
      <c r="N36" s="159" t="s">
        <v>20</v>
      </c>
      <c r="O36" s="157">
        <f t="shared" si="3"/>
        <v>35</v>
      </c>
    </row>
    <row r="37" spans="1:15" x14ac:dyDescent="0.2">
      <c r="A37" s="160" t="str">
        <f t="shared" si="0"/>
        <v>FT00-00000-280R-254N</v>
      </c>
      <c r="B37" s="161">
        <f t="shared" si="1"/>
        <v>1097</v>
      </c>
      <c r="C37" s="161">
        <f t="shared" si="2"/>
        <v>0</v>
      </c>
      <c r="D37" s="157"/>
      <c r="E37" s="168"/>
      <c r="F37" s="160" t="s">
        <v>145</v>
      </c>
      <c r="G37" s="157"/>
      <c r="H37" s="157"/>
      <c r="I37" s="157"/>
      <c r="J37" s="158">
        <v>1097</v>
      </c>
      <c r="K37" s="159" t="s">
        <v>261</v>
      </c>
      <c r="L37" s="159" t="s">
        <v>19</v>
      </c>
      <c r="M37" s="159" t="s">
        <v>227</v>
      </c>
      <c r="N37" s="159" t="s">
        <v>222</v>
      </c>
      <c r="O37" s="157">
        <f t="shared" si="3"/>
        <v>35</v>
      </c>
    </row>
    <row r="38" spans="1:15" ht="15" hidden="1" x14ac:dyDescent="0.25">
      <c r="A38" s="160" t="str">
        <f t="shared" si="0"/>
        <v>CU00-AA700-8500-4101</v>
      </c>
      <c r="B38" s="161">
        <f t="shared" si="1"/>
        <v>0</v>
      </c>
      <c r="C38" s="161">
        <f t="shared" si="2"/>
        <v>819</v>
      </c>
      <c r="D38" s="157"/>
      <c r="E38" s="163" t="str">
        <f>K37</f>
        <v>FT00</v>
      </c>
      <c r="F38" s="160" t="s">
        <v>145</v>
      </c>
      <c r="G38" s="157"/>
      <c r="H38" s="157"/>
      <c r="I38" s="157"/>
      <c r="J38" s="158">
        <v>-819</v>
      </c>
      <c r="K38" s="159" t="s">
        <v>24</v>
      </c>
      <c r="L38" s="159" t="s">
        <v>91</v>
      </c>
      <c r="M38" s="159" t="s">
        <v>413</v>
      </c>
      <c r="N38" s="159" t="s">
        <v>414</v>
      </c>
      <c r="O38" s="157">
        <f t="shared" si="3"/>
        <v>35</v>
      </c>
    </row>
    <row r="39" spans="1:15" hidden="1" x14ac:dyDescent="0.2">
      <c r="A39" s="160" t="str">
        <f t="shared" si="0"/>
        <v>MD00-00000-25TX-2832</v>
      </c>
      <c r="B39" s="161">
        <f t="shared" si="1"/>
        <v>0</v>
      </c>
      <c r="C39" s="161">
        <f t="shared" si="2"/>
        <v>3712</v>
      </c>
      <c r="D39" s="157"/>
      <c r="E39" s="168"/>
      <c r="F39" s="160" t="s">
        <v>145</v>
      </c>
      <c r="G39" s="157"/>
      <c r="H39" s="157"/>
      <c r="I39" s="157"/>
      <c r="J39" s="158">
        <v>-3712</v>
      </c>
      <c r="K39" s="159" t="s">
        <v>30</v>
      </c>
      <c r="L39" s="159" t="s">
        <v>19</v>
      </c>
      <c r="M39" s="159" t="s">
        <v>132</v>
      </c>
      <c r="N39" s="159" t="s">
        <v>20</v>
      </c>
      <c r="O39" s="157">
        <f t="shared" si="3"/>
        <v>35</v>
      </c>
    </row>
    <row r="40" spans="1:15" hidden="1" x14ac:dyDescent="0.2">
      <c r="A40" s="160" t="str">
        <f t="shared" si="0"/>
        <v>MD00-00000-280R-254N</v>
      </c>
      <c r="B40" s="161">
        <f t="shared" si="1"/>
        <v>13490</v>
      </c>
      <c r="C40" s="161">
        <f t="shared" si="2"/>
        <v>0</v>
      </c>
      <c r="D40" s="157"/>
      <c r="E40" s="168"/>
      <c r="F40" s="160" t="s">
        <v>145</v>
      </c>
      <c r="G40" s="157"/>
      <c r="H40" s="157"/>
      <c r="I40" s="157"/>
      <c r="J40" s="158">
        <v>13490</v>
      </c>
      <c r="K40" s="159" t="s">
        <v>30</v>
      </c>
      <c r="L40" s="159" t="s">
        <v>19</v>
      </c>
      <c r="M40" s="159" t="s">
        <v>227</v>
      </c>
      <c r="N40" s="159" t="s">
        <v>222</v>
      </c>
      <c r="O40" s="157">
        <f t="shared" si="3"/>
        <v>35</v>
      </c>
    </row>
    <row r="41" spans="1:15" ht="15" hidden="1" x14ac:dyDescent="0.25">
      <c r="A41" s="160" t="str">
        <f t="shared" si="0"/>
        <v>CU00-AA700-8500-4101</v>
      </c>
      <c r="B41" s="161">
        <f t="shared" si="1"/>
        <v>0</v>
      </c>
      <c r="C41" s="161">
        <f t="shared" si="2"/>
        <v>9778</v>
      </c>
      <c r="D41" s="157"/>
      <c r="E41" s="163" t="str">
        <f>K40</f>
        <v>MD00</v>
      </c>
      <c r="F41" s="160" t="s">
        <v>145</v>
      </c>
      <c r="G41" s="157"/>
      <c r="H41" s="157"/>
      <c r="I41" s="157"/>
      <c r="J41" s="158">
        <v>-9778</v>
      </c>
      <c r="K41" s="159" t="s">
        <v>24</v>
      </c>
      <c r="L41" s="159" t="s">
        <v>91</v>
      </c>
      <c r="M41" s="159" t="s">
        <v>413</v>
      </c>
      <c r="N41" s="159" t="s">
        <v>414</v>
      </c>
      <c r="O41" s="157">
        <f t="shared" si="3"/>
        <v>35</v>
      </c>
    </row>
    <row r="42" spans="1:15" hidden="1" x14ac:dyDescent="0.2">
      <c r="A42" s="160" t="str">
        <f t="shared" si="0"/>
        <v>WC00-00000-25TX-2832</v>
      </c>
      <c r="B42" s="161">
        <f t="shared" si="1"/>
        <v>0</v>
      </c>
      <c r="C42" s="161">
        <f t="shared" si="2"/>
        <v>4262</v>
      </c>
      <c r="D42" s="157"/>
      <c r="E42" s="168"/>
      <c r="F42" s="160" t="s">
        <v>145</v>
      </c>
      <c r="G42" s="157"/>
      <c r="H42" s="157"/>
      <c r="I42" s="157"/>
      <c r="J42" s="158">
        <v>-4262</v>
      </c>
      <c r="K42" s="159" t="s">
        <v>18</v>
      </c>
      <c r="L42" s="159" t="s">
        <v>19</v>
      </c>
      <c r="M42" s="159" t="s">
        <v>132</v>
      </c>
      <c r="N42" s="159" t="s">
        <v>20</v>
      </c>
      <c r="O42" s="157">
        <f t="shared" si="3"/>
        <v>35</v>
      </c>
    </row>
    <row r="43" spans="1:15" hidden="1" x14ac:dyDescent="0.2">
      <c r="A43" s="160" t="str">
        <f t="shared" si="0"/>
        <v>WC00-00000-280R-254N</v>
      </c>
      <c r="B43" s="161">
        <f t="shared" si="1"/>
        <v>15489</v>
      </c>
      <c r="C43" s="161">
        <f t="shared" si="2"/>
        <v>0</v>
      </c>
      <c r="D43" s="157"/>
      <c r="E43" s="168"/>
      <c r="F43" s="160" t="s">
        <v>145</v>
      </c>
      <c r="G43" s="157"/>
      <c r="H43" s="157"/>
      <c r="I43" s="157"/>
      <c r="J43" s="158">
        <v>15489</v>
      </c>
      <c r="K43" s="159" t="s">
        <v>18</v>
      </c>
      <c r="L43" s="159" t="s">
        <v>19</v>
      </c>
      <c r="M43" s="159" t="s">
        <v>227</v>
      </c>
      <c r="N43" s="159" t="s">
        <v>222</v>
      </c>
      <c r="O43" s="157">
        <f t="shared" si="3"/>
        <v>35</v>
      </c>
    </row>
    <row r="44" spans="1:15" ht="15" hidden="1" x14ac:dyDescent="0.25">
      <c r="A44" s="160" t="str">
        <f t="shared" si="0"/>
        <v>CU00-AA700-8500-4101</v>
      </c>
      <c r="B44" s="161">
        <f t="shared" si="1"/>
        <v>0</v>
      </c>
      <c r="C44" s="161">
        <f t="shared" si="2"/>
        <v>11227</v>
      </c>
      <c r="D44" s="157"/>
      <c r="E44" s="163" t="str">
        <f>K43</f>
        <v>WC00</v>
      </c>
      <c r="F44" s="160" t="s">
        <v>145</v>
      </c>
      <c r="G44" s="157"/>
      <c r="H44" s="157"/>
      <c r="I44" s="157"/>
      <c r="J44" s="158">
        <v>-11227</v>
      </c>
      <c r="K44" s="159" t="s">
        <v>24</v>
      </c>
      <c r="L44" s="159" t="s">
        <v>91</v>
      </c>
      <c r="M44" s="159" t="s">
        <v>413</v>
      </c>
      <c r="N44" s="159" t="s">
        <v>414</v>
      </c>
      <c r="O44" s="157">
        <f t="shared" si="3"/>
        <v>35</v>
      </c>
    </row>
    <row r="45" spans="1:15" hidden="1" x14ac:dyDescent="0.2">
      <c r="A45" s="153" t="str">
        <f t="shared" si="0"/>
        <v>AE01-AA700-8500-4101</v>
      </c>
      <c r="B45" s="154">
        <f t="shared" si="1"/>
        <v>6474</v>
      </c>
      <c r="C45" s="154">
        <f t="shared" si="2"/>
        <v>0</v>
      </c>
      <c r="D45" s="155"/>
      <c r="E45" s="156"/>
      <c r="F45" s="160" t="s">
        <v>412</v>
      </c>
      <c r="G45" s="157"/>
      <c r="H45" s="157"/>
      <c r="I45" s="157"/>
      <c r="J45" s="158">
        <v>6474</v>
      </c>
      <c r="K45" s="159" t="s">
        <v>397</v>
      </c>
      <c r="L45" s="159" t="s">
        <v>91</v>
      </c>
      <c r="M45" s="159" t="s">
        <v>413</v>
      </c>
      <c r="N45" s="159" t="s">
        <v>414</v>
      </c>
      <c r="O45" s="157">
        <f t="shared" si="3"/>
        <v>40</v>
      </c>
    </row>
    <row r="46" spans="1:15" hidden="1" x14ac:dyDescent="0.2">
      <c r="A46" s="160" t="str">
        <f t="shared" si="0"/>
        <v>EF00-AA700-8500-4101</v>
      </c>
      <c r="B46" s="161">
        <f t="shared" si="1"/>
        <v>3033</v>
      </c>
      <c r="C46" s="161">
        <f t="shared" si="2"/>
        <v>0</v>
      </c>
      <c r="D46" s="157"/>
      <c r="E46" s="162"/>
      <c r="F46" s="160" t="s">
        <v>412</v>
      </c>
      <c r="G46" s="157"/>
      <c r="H46" s="157"/>
      <c r="I46" s="157"/>
      <c r="J46" s="158">
        <v>3033</v>
      </c>
      <c r="K46" s="159" t="s">
        <v>399</v>
      </c>
      <c r="L46" s="159" t="s">
        <v>91</v>
      </c>
      <c r="M46" s="159" t="s">
        <v>413</v>
      </c>
      <c r="N46" s="159" t="s">
        <v>414</v>
      </c>
      <c r="O46" s="157">
        <f t="shared" si="3"/>
        <v>40</v>
      </c>
    </row>
    <row r="47" spans="1:15" hidden="1" x14ac:dyDescent="0.2">
      <c r="A47" s="160" t="str">
        <f t="shared" si="0"/>
        <v>FF00-AA700-8500-4101</v>
      </c>
      <c r="B47" s="161">
        <f t="shared" si="1"/>
        <v>3005</v>
      </c>
      <c r="C47" s="161">
        <f t="shared" si="2"/>
        <v>0</v>
      </c>
      <c r="D47" s="157"/>
      <c r="E47" s="162"/>
      <c r="F47" s="160" t="s">
        <v>412</v>
      </c>
      <c r="G47" s="157"/>
      <c r="H47" s="157"/>
      <c r="I47" s="157"/>
      <c r="J47" s="158">
        <v>3005</v>
      </c>
      <c r="K47" s="159" t="s">
        <v>400</v>
      </c>
      <c r="L47" s="159" t="s">
        <v>91</v>
      </c>
      <c r="M47" s="159" t="s">
        <v>413</v>
      </c>
      <c r="N47" s="159" t="s">
        <v>414</v>
      </c>
      <c r="O47" s="157">
        <f t="shared" si="3"/>
        <v>40</v>
      </c>
    </row>
    <row r="48" spans="1:15" hidden="1" x14ac:dyDescent="0.2">
      <c r="A48" s="160" t="str">
        <f t="shared" si="0"/>
        <v>FM00-AA700-8500-4101</v>
      </c>
      <c r="B48" s="161">
        <f t="shared" si="1"/>
        <v>209</v>
      </c>
      <c r="C48" s="161">
        <f t="shared" si="2"/>
        <v>0</v>
      </c>
      <c r="D48" s="157"/>
      <c r="E48" s="162"/>
      <c r="F48" s="160" t="s">
        <v>412</v>
      </c>
      <c r="G48" s="157"/>
      <c r="H48" s="157"/>
      <c r="I48" s="157"/>
      <c r="J48" s="158">
        <v>209</v>
      </c>
      <c r="K48" s="159" t="s">
        <v>401</v>
      </c>
      <c r="L48" s="159" t="s">
        <v>91</v>
      </c>
      <c r="M48" s="159" t="s">
        <v>413</v>
      </c>
      <c r="N48" s="159" t="s">
        <v>414</v>
      </c>
      <c r="O48" s="157">
        <f t="shared" si="3"/>
        <v>40</v>
      </c>
    </row>
    <row r="49" spans="1:15" hidden="1" x14ac:dyDescent="0.2">
      <c r="A49" s="160" t="str">
        <f t="shared" si="0"/>
        <v>PC00-AA700-8500-4101</v>
      </c>
      <c r="B49" s="161">
        <f t="shared" si="1"/>
        <v>5989</v>
      </c>
      <c r="C49" s="161">
        <f t="shared" si="2"/>
        <v>0</v>
      </c>
      <c r="D49" s="157"/>
      <c r="E49" s="162"/>
      <c r="F49" s="160" t="s">
        <v>412</v>
      </c>
      <c r="G49" s="157"/>
      <c r="H49" s="157"/>
      <c r="I49" s="157"/>
      <c r="J49" s="158">
        <v>5989</v>
      </c>
      <c r="K49" s="159" t="s">
        <v>402</v>
      </c>
      <c r="L49" s="159" t="s">
        <v>91</v>
      </c>
      <c r="M49" s="159" t="s">
        <v>413</v>
      </c>
      <c r="N49" s="159" t="s">
        <v>414</v>
      </c>
      <c r="O49" s="157">
        <f t="shared" si="3"/>
        <v>40</v>
      </c>
    </row>
    <row r="50" spans="1:15" hidden="1" x14ac:dyDescent="0.2">
      <c r="A50" s="160" t="str">
        <f t="shared" si="0"/>
        <v>PS00-AA700-8500-4101</v>
      </c>
      <c r="B50" s="161">
        <f t="shared" si="1"/>
        <v>12309</v>
      </c>
      <c r="C50" s="161">
        <f t="shared" si="2"/>
        <v>0</v>
      </c>
      <c r="D50" s="157"/>
      <c r="E50" s="162"/>
      <c r="F50" s="160" t="s">
        <v>412</v>
      </c>
      <c r="G50" s="157"/>
      <c r="H50" s="157"/>
      <c r="I50" s="157"/>
      <c r="J50" s="158">
        <v>12309</v>
      </c>
      <c r="K50" s="159" t="s">
        <v>403</v>
      </c>
      <c r="L50" s="159" t="s">
        <v>91</v>
      </c>
      <c r="M50" s="159" t="s">
        <v>413</v>
      </c>
      <c r="N50" s="159" t="s">
        <v>414</v>
      </c>
      <c r="O50" s="157">
        <f t="shared" si="3"/>
        <v>40</v>
      </c>
    </row>
    <row r="51" spans="1:15" hidden="1" x14ac:dyDescent="0.2">
      <c r="A51" s="160" t="str">
        <f t="shared" si="0"/>
        <v>SC00-AA700-8500-4101</v>
      </c>
      <c r="B51" s="161">
        <f t="shared" si="1"/>
        <v>757</v>
      </c>
      <c r="C51" s="161">
        <f t="shared" si="2"/>
        <v>0</v>
      </c>
      <c r="D51" s="157"/>
      <c r="E51" s="162"/>
      <c r="F51" s="160" t="s">
        <v>412</v>
      </c>
      <c r="G51" s="157"/>
      <c r="H51" s="157"/>
      <c r="I51" s="157"/>
      <c r="J51" s="158">
        <v>757</v>
      </c>
      <c r="K51" s="159" t="s">
        <v>404</v>
      </c>
      <c r="L51" s="159" t="s">
        <v>91</v>
      </c>
      <c r="M51" s="159" t="s">
        <v>413</v>
      </c>
      <c r="N51" s="159" t="s">
        <v>414</v>
      </c>
      <c r="O51" s="157">
        <f t="shared" si="3"/>
        <v>40</v>
      </c>
    </row>
    <row r="52" spans="1:15" hidden="1" x14ac:dyDescent="0.2">
      <c r="A52" s="160" t="str">
        <f t="shared" si="0"/>
        <v>SG00-AA700-8500-4101</v>
      </c>
      <c r="B52" s="161">
        <f t="shared" si="1"/>
        <v>12631</v>
      </c>
      <c r="C52" s="161">
        <f t="shared" si="2"/>
        <v>0</v>
      </c>
      <c r="D52" s="157"/>
      <c r="E52" s="162"/>
      <c r="F52" s="160" t="s">
        <v>412</v>
      </c>
      <c r="G52" s="157"/>
      <c r="H52" s="157"/>
      <c r="I52" s="157"/>
      <c r="J52" s="158">
        <v>12631</v>
      </c>
      <c r="K52" s="159" t="s">
        <v>405</v>
      </c>
      <c r="L52" s="159" t="s">
        <v>91</v>
      </c>
      <c r="M52" s="159" t="s">
        <v>413</v>
      </c>
      <c r="N52" s="159" t="s">
        <v>414</v>
      </c>
      <c r="O52" s="157">
        <f t="shared" si="3"/>
        <v>40</v>
      </c>
    </row>
    <row r="53" spans="1:15" hidden="1" x14ac:dyDescent="0.2">
      <c r="A53" s="160" t="str">
        <f t="shared" si="0"/>
        <v>SK00-AA700-8500-4101</v>
      </c>
      <c r="B53" s="161">
        <f t="shared" si="1"/>
        <v>136</v>
      </c>
      <c r="C53" s="161">
        <f t="shared" si="2"/>
        <v>0</v>
      </c>
      <c r="D53" s="157"/>
      <c r="E53" s="162"/>
      <c r="F53" s="160" t="s">
        <v>412</v>
      </c>
      <c r="G53" s="157"/>
      <c r="H53" s="157"/>
      <c r="I53" s="157"/>
      <c r="J53" s="158">
        <v>136</v>
      </c>
      <c r="K53" s="159" t="s">
        <v>406</v>
      </c>
      <c r="L53" s="159" t="s">
        <v>91</v>
      </c>
      <c r="M53" s="159" t="s">
        <v>413</v>
      </c>
      <c r="N53" s="159" t="s">
        <v>414</v>
      </c>
      <c r="O53" s="157">
        <f t="shared" si="3"/>
        <v>40</v>
      </c>
    </row>
    <row r="54" spans="1:15" ht="15" hidden="1" x14ac:dyDescent="0.25">
      <c r="A54" s="160" t="str">
        <f t="shared" si="0"/>
        <v>CU00-AA700-8500-4101</v>
      </c>
      <c r="B54" s="161">
        <f t="shared" si="1"/>
        <v>0</v>
      </c>
      <c r="C54" s="161">
        <f t="shared" si="2"/>
        <v>44543</v>
      </c>
      <c r="D54" s="157"/>
      <c r="E54" s="163" t="s">
        <v>415</v>
      </c>
      <c r="F54" s="160" t="s">
        <v>412</v>
      </c>
      <c r="G54" s="157"/>
      <c r="H54" s="157"/>
      <c r="I54" s="157"/>
      <c r="J54" s="158">
        <v>-44543</v>
      </c>
      <c r="K54" s="159" t="s">
        <v>24</v>
      </c>
      <c r="L54" s="159" t="s">
        <v>91</v>
      </c>
      <c r="M54" s="159" t="s">
        <v>413</v>
      </c>
      <c r="N54" s="159" t="s">
        <v>414</v>
      </c>
      <c r="O54" s="157">
        <f t="shared" si="3"/>
        <v>40</v>
      </c>
    </row>
    <row r="55" spans="1:15" hidden="1" x14ac:dyDescent="0.2">
      <c r="A55" s="164" t="str">
        <f t="shared" si="0"/>
        <v>CF00-00000-25TX-2832</v>
      </c>
      <c r="B55" s="165">
        <f t="shared" si="1"/>
        <v>0</v>
      </c>
      <c r="C55" s="165">
        <f t="shared" si="2"/>
        <v>2885</v>
      </c>
      <c r="D55" s="166"/>
      <c r="E55" s="167"/>
      <c r="F55" s="160" t="s">
        <v>145</v>
      </c>
      <c r="G55" s="157"/>
      <c r="H55" s="157"/>
      <c r="I55" s="157"/>
      <c r="J55" s="158">
        <v>-2885</v>
      </c>
      <c r="K55" s="159" t="s">
        <v>253</v>
      </c>
      <c r="L55" s="159" t="s">
        <v>19</v>
      </c>
      <c r="M55" s="159" t="s">
        <v>132</v>
      </c>
      <c r="N55" s="159" t="s">
        <v>20</v>
      </c>
      <c r="O55" s="157">
        <f t="shared" si="3"/>
        <v>35</v>
      </c>
    </row>
    <row r="56" spans="1:15" hidden="1" x14ac:dyDescent="0.2">
      <c r="A56" s="160" t="str">
        <f t="shared" si="0"/>
        <v>CF00-00000-280R-254N</v>
      </c>
      <c r="B56" s="161">
        <f t="shared" si="1"/>
        <v>11383</v>
      </c>
      <c r="C56" s="161">
        <f t="shared" si="2"/>
        <v>0</v>
      </c>
      <c r="D56" s="157"/>
      <c r="E56" s="168"/>
      <c r="F56" s="160" t="s">
        <v>145</v>
      </c>
      <c r="G56" s="157"/>
      <c r="H56" s="157"/>
      <c r="I56" s="157"/>
      <c r="J56" s="158">
        <v>11383</v>
      </c>
      <c r="K56" s="159" t="s">
        <v>253</v>
      </c>
      <c r="L56" s="159" t="s">
        <v>19</v>
      </c>
      <c r="M56" s="159" t="s">
        <v>227</v>
      </c>
      <c r="N56" s="159" t="s">
        <v>222</v>
      </c>
      <c r="O56" s="157">
        <f t="shared" si="3"/>
        <v>35</v>
      </c>
    </row>
    <row r="57" spans="1:15" ht="15" hidden="1" x14ac:dyDescent="0.25">
      <c r="A57" s="160" t="str">
        <f t="shared" si="0"/>
        <v>CU00-AA700-8500-4101</v>
      </c>
      <c r="B57" s="161">
        <f t="shared" si="1"/>
        <v>0</v>
      </c>
      <c r="C57" s="161">
        <f t="shared" si="2"/>
        <v>8498</v>
      </c>
      <c r="D57" s="157"/>
      <c r="E57" s="163" t="str">
        <f>K56</f>
        <v>CF00</v>
      </c>
      <c r="F57" s="160" t="s">
        <v>145</v>
      </c>
      <c r="G57" s="157"/>
      <c r="H57" s="157"/>
      <c r="I57" s="157"/>
      <c r="J57" s="158">
        <v>-8498</v>
      </c>
      <c r="K57" s="159" t="s">
        <v>24</v>
      </c>
      <c r="L57" s="159" t="s">
        <v>91</v>
      </c>
      <c r="M57" s="159" t="s">
        <v>413</v>
      </c>
      <c r="N57" s="159" t="s">
        <v>414</v>
      </c>
      <c r="O57" s="157">
        <f t="shared" si="3"/>
        <v>35</v>
      </c>
    </row>
    <row r="58" spans="1:15" hidden="1" x14ac:dyDescent="0.2">
      <c r="A58" s="160" t="str">
        <f t="shared" si="0"/>
        <v>DE00-00000-25TX-2832</v>
      </c>
      <c r="B58" s="161">
        <f t="shared" si="1"/>
        <v>0</v>
      </c>
      <c r="C58" s="161">
        <f t="shared" si="2"/>
        <v>4012</v>
      </c>
      <c r="D58" s="157"/>
      <c r="E58" s="168"/>
      <c r="F58" s="160" t="s">
        <v>145</v>
      </c>
      <c r="G58" s="157"/>
      <c r="H58" s="157"/>
      <c r="I58" s="157"/>
      <c r="J58" s="158">
        <v>-4012</v>
      </c>
      <c r="K58" s="159" t="s">
        <v>56</v>
      </c>
      <c r="L58" s="159" t="s">
        <v>19</v>
      </c>
      <c r="M58" s="159" t="s">
        <v>132</v>
      </c>
      <c r="N58" s="159" t="s">
        <v>20</v>
      </c>
      <c r="O58" s="157">
        <f t="shared" si="3"/>
        <v>35</v>
      </c>
    </row>
    <row r="59" spans="1:15" hidden="1" x14ac:dyDescent="0.2">
      <c r="A59" s="160" t="str">
        <f t="shared" si="0"/>
        <v>DE00-00000-280R-254N</v>
      </c>
      <c r="B59" s="161">
        <f t="shared" si="1"/>
        <v>14395</v>
      </c>
      <c r="C59" s="161">
        <f t="shared" si="2"/>
        <v>0</v>
      </c>
      <c r="D59" s="157"/>
      <c r="E59" s="168"/>
      <c r="F59" s="160" t="s">
        <v>145</v>
      </c>
      <c r="G59" s="157"/>
      <c r="H59" s="157"/>
      <c r="I59" s="157"/>
      <c r="J59" s="158">
        <v>14395</v>
      </c>
      <c r="K59" s="159" t="s">
        <v>56</v>
      </c>
      <c r="L59" s="159" t="s">
        <v>19</v>
      </c>
      <c r="M59" s="159" t="s">
        <v>227</v>
      </c>
      <c r="N59" s="159" t="s">
        <v>222</v>
      </c>
      <c r="O59" s="157">
        <f t="shared" si="3"/>
        <v>35</v>
      </c>
    </row>
    <row r="60" spans="1:15" ht="15" hidden="1" x14ac:dyDescent="0.25">
      <c r="A60" s="160" t="str">
        <f t="shared" si="0"/>
        <v>CU00-AA700-8500-4101</v>
      </c>
      <c r="B60" s="161">
        <f t="shared" si="1"/>
        <v>0</v>
      </c>
      <c r="C60" s="161">
        <f t="shared" si="2"/>
        <v>10383</v>
      </c>
      <c r="D60" s="157"/>
      <c r="E60" s="163" t="str">
        <f>K59</f>
        <v>DE00</v>
      </c>
      <c r="F60" s="160" t="s">
        <v>145</v>
      </c>
      <c r="G60" s="157"/>
      <c r="H60" s="157"/>
      <c r="I60" s="157"/>
      <c r="J60" s="158">
        <v>-10383</v>
      </c>
      <c r="K60" s="159" t="s">
        <v>24</v>
      </c>
      <c r="L60" s="159" t="s">
        <v>91</v>
      </c>
      <c r="M60" s="159" t="s">
        <v>413</v>
      </c>
      <c r="N60" s="159" t="s">
        <v>414</v>
      </c>
      <c r="O60" s="157">
        <f t="shared" si="3"/>
        <v>35</v>
      </c>
    </row>
    <row r="61" spans="1:15" hidden="1" x14ac:dyDescent="0.2">
      <c r="A61" s="160" t="str">
        <f t="shared" si="0"/>
        <v>ES00-00000-25TX-2832</v>
      </c>
      <c r="B61" s="161">
        <f t="shared" si="1"/>
        <v>0</v>
      </c>
      <c r="C61" s="161">
        <f t="shared" si="2"/>
        <v>12060</v>
      </c>
      <c r="D61" s="157"/>
      <c r="E61" s="168"/>
      <c r="F61" s="160" t="s">
        <v>145</v>
      </c>
      <c r="G61" s="157"/>
      <c r="H61" s="157"/>
      <c r="I61" s="157"/>
      <c r="J61" s="158">
        <v>-12060</v>
      </c>
      <c r="K61" s="159" t="s">
        <v>256</v>
      </c>
      <c r="L61" s="159" t="s">
        <v>19</v>
      </c>
      <c r="M61" s="159" t="s">
        <v>132</v>
      </c>
      <c r="N61" s="159" t="s">
        <v>20</v>
      </c>
      <c r="O61" s="157">
        <f t="shared" si="3"/>
        <v>35</v>
      </c>
    </row>
    <row r="62" spans="1:15" hidden="1" x14ac:dyDescent="0.2">
      <c r="A62" s="160" t="str">
        <f t="shared" si="0"/>
        <v>ES00-00000-280R-254N</v>
      </c>
      <c r="B62" s="161">
        <f t="shared" si="1"/>
        <v>41596</v>
      </c>
      <c r="C62" s="161">
        <f t="shared" si="2"/>
        <v>0</v>
      </c>
      <c r="D62" s="157"/>
      <c r="E62" s="168"/>
      <c r="F62" s="160" t="s">
        <v>145</v>
      </c>
      <c r="G62" s="157"/>
      <c r="H62" s="157"/>
      <c r="I62" s="157"/>
      <c r="J62" s="158">
        <v>41596</v>
      </c>
      <c r="K62" s="159" t="s">
        <v>256</v>
      </c>
      <c r="L62" s="159" t="s">
        <v>19</v>
      </c>
      <c r="M62" s="159" t="s">
        <v>227</v>
      </c>
      <c r="N62" s="159" t="s">
        <v>222</v>
      </c>
      <c r="O62" s="157">
        <f t="shared" si="3"/>
        <v>35</v>
      </c>
    </row>
    <row r="63" spans="1:15" ht="15" hidden="1" x14ac:dyDescent="0.25">
      <c r="A63" s="160" t="str">
        <f t="shared" si="0"/>
        <v>CU00-AA700-8500-4101</v>
      </c>
      <c r="B63" s="161">
        <f t="shared" si="1"/>
        <v>0</v>
      </c>
      <c r="C63" s="161">
        <f t="shared" si="2"/>
        <v>29536</v>
      </c>
      <c r="D63" s="157"/>
      <c r="E63" s="163" t="str">
        <f>K62</f>
        <v>ES00</v>
      </c>
      <c r="F63" s="160" t="s">
        <v>145</v>
      </c>
      <c r="G63" s="157"/>
      <c r="H63" s="157"/>
      <c r="I63" s="157"/>
      <c r="J63" s="158">
        <v>-29536</v>
      </c>
      <c r="K63" s="159" t="s">
        <v>24</v>
      </c>
      <c r="L63" s="159" t="s">
        <v>91</v>
      </c>
      <c r="M63" s="159" t="s">
        <v>413</v>
      </c>
      <c r="N63" s="159" t="s">
        <v>414</v>
      </c>
      <c r="O63" s="157">
        <f t="shared" si="3"/>
        <v>35</v>
      </c>
    </row>
    <row r="64" spans="1:15" hidden="1" x14ac:dyDescent="0.2">
      <c r="A64" s="160" t="str">
        <f t="shared" si="0"/>
        <v>FE00-00000-25TX-2832</v>
      </c>
      <c r="B64" s="161">
        <f t="shared" si="1"/>
        <v>0</v>
      </c>
      <c r="C64" s="161">
        <f t="shared" si="2"/>
        <v>3277</v>
      </c>
      <c r="D64" s="157"/>
      <c r="E64" s="168"/>
      <c r="F64" s="160" t="s">
        <v>145</v>
      </c>
      <c r="G64" s="157"/>
      <c r="H64" s="157"/>
      <c r="I64" s="157"/>
      <c r="J64" s="158">
        <v>-3277</v>
      </c>
      <c r="K64" s="159" t="s">
        <v>241</v>
      </c>
      <c r="L64" s="159" t="s">
        <v>19</v>
      </c>
      <c r="M64" s="159" t="s">
        <v>132</v>
      </c>
      <c r="N64" s="159" t="s">
        <v>20</v>
      </c>
      <c r="O64" s="157">
        <f t="shared" si="3"/>
        <v>35</v>
      </c>
    </row>
    <row r="65" spans="1:15" hidden="1" x14ac:dyDescent="0.2">
      <c r="A65" s="160" t="str">
        <f t="shared" si="0"/>
        <v>FE00-00000-280R-254N</v>
      </c>
      <c r="B65" s="161">
        <f t="shared" si="1"/>
        <v>12930</v>
      </c>
      <c r="C65" s="161">
        <f t="shared" si="2"/>
        <v>0</v>
      </c>
      <c r="D65" s="157"/>
      <c r="E65" s="168"/>
      <c r="F65" s="160" t="s">
        <v>145</v>
      </c>
      <c r="G65" s="157"/>
      <c r="H65" s="157"/>
      <c r="I65" s="157"/>
      <c r="J65" s="158">
        <v>12930</v>
      </c>
      <c r="K65" s="159" t="s">
        <v>241</v>
      </c>
      <c r="L65" s="159" t="s">
        <v>19</v>
      </c>
      <c r="M65" s="159" t="s">
        <v>227</v>
      </c>
      <c r="N65" s="159" t="s">
        <v>222</v>
      </c>
      <c r="O65" s="157">
        <f t="shared" si="3"/>
        <v>35</v>
      </c>
    </row>
    <row r="66" spans="1:15" ht="15" hidden="1" x14ac:dyDescent="0.25">
      <c r="A66" s="160" t="str">
        <f t="shared" si="0"/>
        <v>CU00-AA700-8500-4101</v>
      </c>
      <c r="B66" s="161">
        <f t="shared" si="1"/>
        <v>0</v>
      </c>
      <c r="C66" s="161">
        <f t="shared" si="2"/>
        <v>9653</v>
      </c>
      <c r="D66" s="157"/>
      <c r="E66" s="163" t="str">
        <f>K65</f>
        <v>FE00</v>
      </c>
      <c r="F66" s="160" t="s">
        <v>145</v>
      </c>
      <c r="G66" s="157"/>
      <c r="H66" s="157"/>
      <c r="I66" s="157"/>
      <c r="J66" s="158">
        <v>-9653</v>
      </c>
      <c r="K66" s="159" t="s">
        <v>24</v>
      </c>
      <c r="L66" s="159" t="s">
        <v>91</v>
      </c>
      <c r="M66" s="159" t="s">
        <v>413</v>
      </c>
      <c r="N66" s="159" t="s">
        <v>414</v>
      </c>
      <c r="O66" s="157">
        <f t="shared" si="3"/>
        <v>35</v>
      </c>
    </row>
    <row r="67" spans="1:15" hidden="1" x14ac:dyDescent="0.2">
      <c r="A67" s="160" t="str">
        <f t="shared" si="0"/>
        <v>FI00-00000-25TX-2832</v>
      </c>
      <c r="B67" s="161">
        <f t="shared" si="1"/>
        <v>0</v>
      </c>
      <c r="C67" s="161">
        <f t="shared" si="2"/>
        <v>70</v>
      </c>
      <c r="D67" s="157"/>
      <c r="E67" s="168"/>
      <c r="F67" s="160" t="s">
        <v>145</v>
      </c>
      <c r="G67" s="157"/>
      <c r="H67" s="157"/>
      <c r="I67" s="157"/>
      <c r="J67" s="158">
        <v>-70</v>
      </c>
      <c r="K67" s="159" t="s">
        <v>267</v>
      </c>
      <c r="L67" s="159" t="s">
        <v>19</v>
      </c>
      <c r="M67" s="159" t="s">
        <v>132</v>
      </c>
      <c r="N67" s="159" t="s">
        <v>20</v>
      </c>
      <c r="O67" s="157">
        <f t="shared" si="3"/>
        <v>35</v>
      </c>
    </row>
    <row r="68" spans="1:15" hidden="1" x14ac:dyDescent="0.2">
      <c r="A68" s="160" t="str">
        <f t="shared" si="0"/>
        <v>FI00-00000-280R-254N</v>
      </c>
      <c r="B68" s="161">
        <f t="shared" si="1"/>
        <v>275</v>
      </c>
      <c r="C68" s="161">
        <f t="shared" si="2"/>
        <v>0</v>
      </c>
      <c r="D68" s="157"/>
      <c r="E68" s="168"/>
      <c r="F68" s="160" t="s">
        <v>145</v>
      </c>
      <c r="G68" s="157"/>
      <c r="H68" s="157"/>
      <c r="I68" s="157"/>
      <c r="J68" s="158">
        <v>275</v>
      </c>
      <c r="K68" s="159" t="s">
        <v>267</v>
      </c>
      <c r="L68" s="159" t="s">
        <v>19</v>
      </c>
      <c r="M68" s="159" t="s">
        <v>227</v>
      </c>
      <c r="N68" s="159" t="s">
        <v>222</v>
      </c>
      <c r="O68" s="157">
        <f t="shared" si="3"/>
        <v>35</v>
      </c>
    </row>
    <row r="69" spans="1:15" ht="15" hidden="1" x14ac:dyDescent="0.25">
      <c r="A69" s="160" t="str">
        <f t="shared" si="0"/>
        <v>CU00-AA700-8500-4101</v>
      </c>
      <c r="B69" s="161">
        <f t="shared" si="1"/>
        <v>0</v>
      </c>
      <c r="C69" s="161">
        <f t="shared" si="2"/>
        <v>205</v>
      </c>
      <c r="D69" s="157"/>
      <c r="E69" s="163" t="str">
        <f>K68</f>
        <v>FI00</v>
      </c>
      <c r="F69" s="160" t="s">
        <v>145</v>
      </c>
      <c r="G69" s="157"/>
      <c r="H69" s="157"/>
      <c r="I69" s="157"/>
      <c r="J69" s="158">
        <v>-205</v>
      </c>
      <c r="K69" s="159" t="s">
        <v>24</v>
      </c>
      <c r="L69" s="159" t="s">
        <v>91</v>
      </c>
      <c r="M69" s="159" t="s">
        <v>413</v>
      </c>
      <c r="N69" s="159" t="s">
        <v>414</v>
      </c>
      <c r="O69" s="157">
        <f t="shared" si="3"/>
        <v>35</v>
      </c>
    </row>
    <row r="70" spans="1:15" hidden="1" x14ac:dyDescent="0.2">
      <c r="A70" s="160" t="str">
        <f t="shared" si="0"/>
        <v>FN00-00000-25TX-2832</v>
      </c>
      <c r="B70" s="161">
        <f t="shared" si="1"/>
        <v>0</v>
      </c>
      <c r="C70" s="161">
        <f t="shared" si="2"/>
        <v>7756</v>
      </c>
      <c r="D70" s="157"/>
      <c r="E70" s="168"/>
      <c r="F70" s="160" t="s">
        <v>145</v>
      </c>
      <c r="G70" s="157"/>
      <c r="H70" s="157"/>
      <c r="I70" s="157"/>
      <c r="J70" s="158">
        <v>-7756</v>
      </c>
      <c r="K70" s="159" t="s">
        <v>259</v>
      </c>
      <c r="L70" s="159" t="s">
        <v>19</v>
      </c>
      <c r="M70" s="159" t="s">
        <v>132</v>
      </c>
      <c r="N70" s="159" t="s">
        <v>20</v>
      </c>
      <c r="O70" s="157">
        <f t="shared" si="3"/>
        <v>35</v>
      </c>
    </row>
    <row r="71" spans="1:15" hidden="1" x14ac:dyDescent="0.2">
      <c r="A71" s="160" t="str">
        <f t="shared" si="0"/>
        <v>FN00-00000-280R-254N</v>
      </c>
      <c r="B71" s="161">
        <f t="shared" si="1"/>
        <v>30603</v>
      </c>
      <c r="C71" s="161">
        <f t="shared" si="2"/>
        <v>0</v>
      </c>
      <c r="D71" s="157"/>
      <c r="E71" s="168"/>
      <c r="F71" s="160" t="s">
        <v>145</v>
      </c>
      <c r="G71" s="157"/>
      <c r="H71" s="157"/>
      <c r="I71" s="157"/>
      <c r="J71" s="158">
        <v>30603</v>
      </c>
      <c r="K71" s="159" t="s">
        <v>259</v>
      </c>
      <c r="L71" s="159" t="s">
        <v>19</v>
      </c>
      <c r="M71" s="159" t="s">
        <v>227</v>
      </c>
      <c r="N71" s="159" t="s">
        <v>222</v>
      </c>
      <c r="O71" s="157">
        <f t="shared" si="3"/>
        <v>35</v>
      </c>
    </row>
    <row r="72" spans="1:15" ht="15" hidden="1" x14ac:dyDescent="0.25">
      <c r="A72" s="160" t="str">
        <f t="shared" ref="A72:A81" si="4">UPPER(K72&amp;"-"&amp;L72&amp;"-"&amp;M72&amp;"-"&amp;N72)</f>
        <v>CU00-AA700-8500-4101</v>
      </c>
      <c r="B72" s="161">
        <f t="shared" ref="B72:B81" si="5">ROUND(IF($J72&gt;0,$J72,0),2)</f>
        <v>0</v>
      </c>
      <c r="C72" s="161">
        <f t="shared" ref="C72:C81" si="6">ROUND(IF($J72&lt;0,-$J72,0),2)</f>
        <v>22847</v>
      </c>
      <c r="D72" s="157"/>
      <c r="E72" s="163" t="str">
        <f>K71</f>
        <v>FN00</v>
      </c>
      <c r="F72" s="160" t="s">
        <v>145</v>
      </c>
      <c r="G72" s="157"/>
      <c r="H72" s="157"/>
      <c r="I72" s="157"/>
      <c r="J72" s="158">
        <v>-22847</v>
      </c>
      <c r="K72" s="159" t="s">
        <v>24</v>
      </c>
      <c r="L72" s="159" t="s">
        <v>91</v>
      </c>
      <c r="M72" s="159" t="s">
        <v>413</v>
      </c>
      <c r="N72" s="159" t="s">
        <v>414</v>
      </c>
      <c r="O72" s="157">
        <f t="shared" ref="O72:O81" si="7">LEN(F72)</f>
        <v>35</v>
      </c>
    </row>
    <row r="73" spans="1:15" x14ac:dyDescent="0.2">
      <c r="A73" s="160" t="str">
        <f t="shared" si="4"/>
        <v>FT00-00000-25TX-2832</v>
      </c>
      <c r="B73" s="161">
        <f t="shared" si="5"/>
        <v>0</v>
      </c>
      <c r="C73" s="161">
        <f t="shared" si="6"/>
        <v>53</v>
      </c>
      <c r="D73" s="157"/>
      <c r="E73" s="168"/>
      <c r="F73" s="160" t="s">
        <v>145</v>
      </c>
      <c r="G73" s="157"/>
      <c r="H73" s="157"/>
      <c r="I73" s="157"/>
      <c r="J73" s="158">
        <v>-53</v>
      </c>
      <c r="K73" s="159" t="s">
        <v>261</v>
      </c>
      <c r="L73" s="159" t="s">
        <v>19</v>
      </c>
      <c r="M73" s="159" t="s">
        <v>132</v>
      </c>
      <c r="N73" s="159" t="s">
        <v>20</v>
      </c>
      <c r="O73" s="157">
        <f t="shared" si="7"/>
        <v>35</v>
      </c>
    </row>
    <row r="74" spans="1:15" x14ac:dyDescent="0.2">
      <c r="A74" s="160" t="str">
        <f t="shared" si="4"/>
        <v>FT00-00000-280R-254N</v>
      </c>
      <c r="B74" s="161">
        <f t="shared" si="5"/>
        <v>209</v>
      </c>
      <c r="C74" s="161">
        <f t="shared" si="6"/>
        <v>0</v>
      </c>
      <c r="D74" s="157"/>
      <c r="E74" s="168"/>
      <c r="F74" s="160" t="s">
        <v>145</v>
      </c>
      <c r="G74" s="157"/>
      <c r="H74" s="157"/>
      <c r="I74" s="157"/>
      <c r="J74" s="158">
        <v>209</v>
      </c>
      <c r="K74" s="159" t="s">
        <v>261</v>
      </c>
      <c r="L74" s="159" t="s">
        <v>19</v>
      </c>
      <c r="M74" s="159" t="s">
        <v>227</v>
      </c>
      <c r="N74" s="159" t="s">
        <v>222</v>
      </c>
      <c r="O74" s="157">
        <f t="shared" si="7"/>
        <v>35</v>
      </c>
    </row>
    <row r="75" spans="1:15" ht="15" hidden="1" x14ac:dyDescent="0.25">
      <c r="A75" s="160" t="str">
        <f t="shared" si="4"/>
        <v>CU00-AA700-8500-4101</v>
      </c>
      <c r="B75" s="161">
        <f t="shared" si="5"/>
        <v>0</v>
      </c>
      <c r="C75" s="161">
        <f t="shared" si="6"/>
        <v>156</v>
      </c>
      <c r="D75" s="157"/>
      <c r="E75" s="163" t="str">
        <f>K74</f>
        <v>FT00</v>
      </c>
      <c r="F75" s="160" t="s">
        <v>145</v>
      </c>
      <c r="G75" s="157"/>
      <c r="H75" s="157"/>
      <c r="I75" s="157"/>
      <c r="J75" s="158">
        <v>-156</v>
      </c>
      <c r="K75" s="159" t="s">
        <v>24</v>
      </c>
      <c r="L75" s="159" t="s">
        <v>91</v>
      </c>
      <c r="M75" s="159" t="s">
        <v>413</v>
      </c>
      <c r="N75" s="159" t="s">
        <v>414</v>
      </c>
      <c r="O75" s="157">
        <f t="shared" si="7"/>
        <v>35</v>
      </c>
    </row>
    <row r="76" spans="1:15" hidden="1" x14ac:dyDescent="0.2">
      <c r="A76" s="160" t="str">
        <f t="shared" si="4"/>
        <v>MD00-00000-25TX-2832</v>
      </c>
      <c r="B76" s="161">
        <f t="shared" si="5"/>
        <v>0</v>
      </c>
      <c r="C76" s="161">
        <f t="shared" si="6"/>
        <v>1451</v>
      </c>
      <c r="D76" s="157"/>
      <c r="E76" s="168"/>
      <c r="F76" s="160" t="s">
        <v>145</v>
      </c>
      <c r="G76" s="157"/>
      <c r="H76" s="157"/>
      <c r="I76" s="157"/>
      <c r="J76" s="158">
        <v>-1451</v>
      </c>
      <c r="K76" s="159" t="s">
        <v>30</v>
      </c>
      <c r="L76" s="159" t="s">
        <v>19</v>
      </c>
      <c r="M76" s="159" t="s">
        <v>132</v>
      </c>
      <c r="N76" s="159" t="s">
        <v>20</v>
      </c>
      <c r="O76" s="157">
        <f t="shared" si="7"/>
        <v>35</v>
      </c>
    </row>
    <row r="77" spans="1:15" hidden="1" x14ac:dyDescent="0.2">
      <c r="A77" s="160" t="str">
        <f t="shared" si="4"/>
        <v>MD00-00000-280R-254N</v>
      </c>
      <c r="B77" s="161">
        <f t="shared" si="5"/>
        <v>5272</v>
      </c>
      <c r="C77" s="161">
        <f t="shared" si="6"/>
        <v>0</v>
      </c>
      <c r="D77" s="157"/>
      <c r="E77" s="168"/>
      <c r="F77" s="160" t="s">
        <v>145</v>
      </c>
      <c r="G77" s="157"/>
      <c r="H77" s="157"/>
      <c r="I77" s="157"/>
      <c r="J77" s="158">
        <v>5272</v>
      </c>
      <c r="K77" s="159" t="s">
        <v>30</v>
      </c>
      <c r="L77" s="159" t="s">
        <v>19</v>
      </c>
      <c r="M77" s="159" t="s">
        <v>227</v>
      </c>
      <c r="N77" s="159" t="s">
        <v>222</v>
      </c>
      <c r="O77" s="157">
        <f t="shared" si="7"/>
        <v>35</v>
      </c>
    </row>
    <row r="78" spans="1:15" ht="15" hidden="1" x14ac:dyDescent="0.25">
      <c r="A78" s="160" t="str">
        <f t="shared" si="4"/>
        <v>CU00-AA700-8500-4101</v>
      </c>
      <c r="B78" s="161">
        <f t="shared" si="5"/>
        <v>0</v>
      </c>
      <c r="C78" s="161">
        <f t="shared" si="6"/>
        <v>3821</v>
      </c>
      <c r="D78" s="157"/>
      <c r="E78" s="163" t="str">
        <f>K77</f>
        <v>MD00</v>
      </c>
      <c r="F78" s="160" t="s">
        <v>145</v>
      </c>
      <c r="G78" s="157"/>
      <c r="H78" s="157"/>
      <c r="I78" s="157"/>
      <c r="J78" s="158">
        <v>-3821</v>
      </c>
      <c r="K78" s="159" t="s">
        <v>24</v>
      </c>
      <c r="L78" s="159" t="s">
        <v>91</v>
      </c>
      <c r="M78" s="159" t="s">
        <v>413</v>
      </c>
      <c r="N78" s="159" t="s">
        <v>414</v>
      </c>
      <c r="O78" s="157">
        <f t="shared" si="7"/>
        <v>35</v>
      </c>
    </row>
    <row r="79" spans="1:15" hidden="1" x14ac:dyDescent="0.2">
      <c r="A79" s="160" t="str">
        <f t="shared" si="4"/>
        <v>WC00-00000-25TX-2832</v>
      </c>
      <c r="B79" s="161">
        <f t="shared" si="5"/>
        <v>0</v>
      </c>
      <c r="C79" s="161">
        <f t="shared" si="6"/>
        <v>1536</v>
      </c>
      <c r="D79" s="157"/>
      <c r="E79" s="168"/>
      <c r="F79" s="160" t="s">
        <v>145</v>
      </c>
      <c r="G79" s="157"/>
      <c r="H79" s="157"/>
      <c r="I79" s="157"/>
      <c r="J79" s="158">
        <v>-1536</v>
      </c>
      <c r="K79" s="159" t="s">
        <v>18</v>
      </c>
      <c r="L79" s="159" t="s">
        <v>19</v>
      </c>
      <c r="M79" s="159" t="s">
        <v>132</v>
      </c>
      <c r="N79" s="159" t="s">
        <v>20</v>
      </c>
      <c r="O79" s="157">
        <f t="shared" si="7"/>
        <v>35</v>
      </c>
    </row>
    <row r="80" spans="1:15" hidden="1" x14ac:dyDescent="0.2">
      <c r="A80" s="160" t="str">
        <f t="shared" si="4"/>
        <v>WC00-00000-280R-254N</v>
      </c>
      <c r="B80" s="161">
        <f t="shared" si="5"/>
        <v>5581</v>
      </c>
      <c r="C80" s="161">
        <f t="shared" si="6"/>
        <v>0</v>
      </c>
      <c r="D80" s="157"/>
      <c r="E80" s="168"/>
      <c r="F80" s="160" t="s">
        <v>145</v>
      </c>
      <c r="G80" s="157"/>
      <c r="H80" s="157"/>
      <c r="I80" s="157"/>
      <c r="J80" s="158">
        <v>5581</v>
      </c>
      <c r="K80" s="159" t="s">
        <v>18</v>
      </c>
      <c r="L80" s="159" t="s">
        <v>19</v>
      </c>
      <c r="M80" s="159" t="s">
        <v>227</v>
      </c>
      <c r="N80" s="159" t="s">
        <v>222</v>
      </c>
      <c r="O80" s="157">
        <f t="shared" si="7"/>
        <v>35</v>
      </c>
    </row>
    <row r="81" spans="1:19" ht="15" hidden="1" x14ac:dyDescent="0.25">
      <c r="A81" s="160" t="str">
        <f t="shared" si="4"/>
        <v>CU00-AA700-8500-4101</v>
      </c>
      <c r="B81" s="161">
        <f t="shared" si="5"/>
        <v>0</v>
      </c>
      <c r="C81" s="161">
        <f t="shared" si="6"/>
        <v>4045</v>
      </c>
      <c r="D81" s="157"/>
      <c r="E81" s="163" t="str">
        <f>K80</f>
        <v>WC00</v>
      </c>
      <c r="F81" s="160" t="s">
        <v>145</v>
      </c>
      <c r="G81" s="157"/>
      <c r="H81" s="157"/>
      <c r="I81" s="157"/>
      <c r="J81" s="158">
        <v>-4045</v>
      </c>
      <c r="K81" s="159" t="s">
        <v>24</v>
      </c>
      <c r="L81" s="159" t="s">
        <v>91</v>
      </c>
      <c r="M81" s="159" t="s">
        <v>413</v>
      </c>
      <c r="N81" s="159" t="s">
        <v>414</v>
      </c>
      <c r="O81" s="157">
        <f t="shared" si="7"/>
        <v>35</v>
      </c>
    </row>
    <row r="82" spans="1:19" ht="6" customHeight="1" x14ac:dyDescent="0.2"/>
    <row r="83" spans="1:19" ht="13.5" thickBot="1" x14ac:dyDescent="0.25">
      <c r="A83" s="123" t="s">
        <v>407</v>
      </c>
      <c r="B83" s="145">
        <f>SUBTOTAL(9,B8:B82)</f>
        <v>1306</v>
      </c>
      <c r="C83" s="145">
        <f>SUBTOTAL(9,C8:C82)</f>
        <v>331</v>
      </c>
      <c r="J83" s="145">
        <f>SUBTOTAL(9,J8:J82)</f>
        <v>975</v>
      </c>
      <c r="K83" s="146"/>
      <c r="L83" s="111"/>
      <c r="M83" s="111"/>
      <c r="N83" s="112"/>
      <c r="O83" s="147">
        <f>SUBTOTAL(3,O8:O82)</f>
        <v>4</v>
      </c>
      <c r="P83" s="145"/>
      <c r="Q83" s="145"/>
      <c r="R83" s="145"/>
    </row>
    <row r="84" spans="1:19" ht="6" customHeight="1" x14ac:dyDescent="0.2"/>
    <row r="85" spans="1:19" x14ac:dyDescent="0.2">
      <c r="A85" s="108" t="s">
        <v>408</v>
      </c>
      <c r="C85" s="107">
        <f>B83-C83</f>
        <v>975</v>
      </c>
      <c r="J85" s="107">
        <v>-331</v>
      </c>
      <c r="K85" s="113" t="s">
        <v>132</v>
      </c>
    </row>
    <row r="86" spans="1:19" x14ac:dyDescent="0.2">
      <c r="J86" s="107">
        <v>1306</v>
      </c>
      <c r="K86" s="113" t="s">
        <v>227</v>
      </c>
    </row>
    <row r="88" spans="1:19" x14ac:dyDescent="0.2">
      <c r="J88" s="107">
        <f>SUBTOTAL(9,J85:J87)</f>
        <v>975</v>
      </c>
    </row>
    <row r="91" spans="1:19" x14ac:dyDescent="0.2">
      <c r="A91" s="148" t="s">
        <v>409</v>
      </c>
      <c r="B91" s="161">
        <f>ROUND(IF($J91&gt;0,$J91,0),2)</f>
        <v>0</v>
      </c>
      <c r="C91" s="161">
        <f>ROUND(IF($J91&lt;0,-$J91,0),2)</f>
        <v>0</v>
      </c>
      <c r="D91" s="148"/>
      <c r="E91" s="149"/>
      <c r="F91" s="148"/>
      <c r="G91" s="150"/>
      <c r="H91" s="150"/>
      <c r="I91" s="150"/>
      <c r="J91" s="151">
        <v>0</v>
      </c>
      <c r="K91" s="152" t="str">
        <f>LEFT($A91,4)</f>
        <v>cccc</v>
      </c>
      <c r="L91" s="152" t="str">
        <f>MID($A91,6,5)</f>
        <v>ddddd</v>
      </c>
      <c r="M91" s="152" t="str">
        <f>MID($A91,12,4)</f>
        <v>nnnn</v>
      </c>
      <c r="N91" s="152" t="str">
        <f>RIGHT($A91,4)</f>
        <v>aaaa</v>
      </c>
      <c r="O91" s="150">
        <f>LEN(F91)</f>
        <v>0</v>
      </c>
      <c r="S91" s="108" t="s">
        <v>410</v>
      </c>
    </row>
  </sheetData>
  <autoFilter ref="A7:R81"/>
  <conditionalFormatting sqref="O8:O81">
    <cfRule type="cellIs" dxfId="2" priority="3" stopIfTrue="1" operator="greaterThan">
      <formula>40</formula>
    </cfRule>
  </conditionalFormatting>
  <conditionalFormatting sqref="M3">
    <cfRule type="cellIs" dxfId="1" priority="2" stopIfTrue="1" operator="greaterThan">
      <formula>30</formula>
    </cfRule>
  </conditionalFormatting>
  <conditionalFormatting sqref="O91">
    <cfRule type="cellIs" dxfId="0" priority="1" stopIfTrue="1" operator="greaterThan">
      <formula>40</formula>
    </cfRule>
  </conditionalFormatting>
  <printOptions gridLines="1"/>
  <pageMargins left="0.75" right="0.75" top="1" bottom="1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1"/>
  <sheetViews>
    <sheetView topLeftCell="A26" workbookViewId="0">
      <selection activeCell="I36" sqref="I36"/>
    </sheetView>
  </sheetViews>
  <sheetFormatPr defaultRowHeight="15" x14ac:dyDescent="0.25"/>
  <cols>
    <col min="2" max="2" width="49.140625" bestFit="1" customWidth="1"/>
    <col min="3" max="3" width="19" style="62" bestFit="1" customWidth="1"/>
    <col min="4" max="4" width="20" style="62" bestFit="1" customWidth="1"/>
    <col min="5" max="6" width="20" style="62" customWidth="1"/>
    <col min="7" max="8" width="15" style="62" customWidth="1"/>
    <col min="9" max="9" width="10.5703125" bestFit="1" customWidth="1"/>
    <col min="10" max="10" width="22.42578125" customWidth="1"/>
  </cols>
  <sheetData>
    <row r="1" spans="1:10" ht="31.5" x14ac:dyDescent="0.5">
      <c r="B1" s="61" t="s">
        <v>313</v>
      </c>
    </row>
    <row r="2" spans="1:10" ht="24" customHeight="1" x14ac:dyDescent="0.5">
      <c r="B2" s="61"/>
      <c r="G2" s="101" t="s">
        <v>208</v>
      </c>
      <c r="H2" s="169">
        <v>43190</v>
      </c>
      <c r="I2" s="87"/>
      <c r="J2" s="87"/>
    </row>
    <row r="3" spans="1:10" ht="30.75" customHeight="1" x14ac:dyDescent="0.25">
      <c r="C3" s="74">
        <v>0.35</v>
      </c>
      <c r="D3" s="74">
        <v>0.21</v>
      </c>
      <c r="E3" s="18" t="s">
        <v>203</v>
      </c>
      <c r="F3" s="85">
        <v>43100</v>
      </c>
      <c r="G3" s="102" t="s">
        <v>197</v>
      </c>
      <c r="H3" s="18" t="s">
        <v>417</v>
      </c>
      <c r="I3" s="18" t="s">
        <v>209</v>
      </c>
      <c r="J3" s="18" t="s">
        <v>416</v>
      </c>
    </row>
    <row r="5" spans="1:10" x14ac:dyDescent="0.25">
      <c r="B5" s="64" t="s">
        <v>298</v>
      </c>
      <c r="C5" s="69">
        <f t="shared" ref="C5:J5" si="0">SUM(C6:C21)</f>
        <v>-193178.28950000001</v>
      </c>
      <c r="D5" s="69">
        <f t="shared" si="0"/>
        <v>-115906.9737</v>
      </c>
      <c r="E5" s="69">
        <f t="shared" si="0"/>
        <v>1290.9055040441899</v>
      </c>
      <c r="F5" s="69">
        <f t="shared" si="0"/>
        <v>-114616.06819595581</v>
      </c>
      <c r="G5" s="69">
        <f t="shared" si="0"/>
        <v>4854</v>
      </c>
      <c r="H5" s="69">
        <f t="shared" si="0"/>
        <v>803</v>
      </c>
      <c r="I5" s="69">
        <f t="shared" si="0"/>
        <v>7789</v>
      </c>
      <c r="J5" s="69">
        <f t="shared" si="0"/>
        <v>-101170.06819595581</v>
      </c>
    </row>
    <row r="6" spans="1:10" x14ac:dyDescent="0.25">
      <c r="A6" t="str">
        <f>LEFT(B6,4)</f>
        <v>25AF</v>
      </c>
      <c r="B6" s="99" t="s">
        <v>299</v>
      </c>
      <c r="C6" s="83">
        <v>0</v>
      </c>
      <c r="D6" s="83">
        <v>0</v>
      </c>
      <c r="E6" s="62">
        <f>VLOOKUP(A6,'ACCT 282-283 FT ADIT Bef-After'!$A$10:$P$27,10,0)/'ACCT 282-283 FT ADIT Bef-After'!$G$8*'ACCT 282-283 FT ADIT Bef-After'!$G$7</f>
        <v>0</v>
      </c>
      <c r="F6" s="62">
        <f>SUM(D6:E6)</f>
        <v>0</v>
      </c>
      <c r="I6" s="62">
        <f>ROUND(+'ACCT 282-283 FT ADIT Bef-After'!O10/'ACCT 282-283 FT ADIT Bef-After'!$G$8*'ACCT 282-283 FT ADIT Bef-After'!$G$7,0)</f>
        <v>0</v>
      </c>
      <c r="J6" s="63">
        <f>SUM(F6:I6)</f>
        <v>0</v>
      </c>
    </row>
    <row r="7" spans="1:10" x14ac:dyDescent="0.25">
      <c r="A7" t="str">
        <f t="shared" ref="A7:A38" si="1">LEFT(B7,4)</f>
        <v>25AM</v>
      </c>
      <c r="B7" s="99" t="s">
        <v>301</v>
      </c>
      <c r="C7" s="83">
        <v>315</v>
      </c>
      <c r="D7" s="83">
        <v>189</v>
      </c>
      <c r="E7" s="62">
        <f>VLOOKUP(A7,'ACCT 282-283 FT ADIT Bef-After'!$A$10:$P$27,10,0)/'ACCT 282-283 FT ADIT Bef-After'!$G$8*'ACCT 282-283 FT ADIT Bef-After'!$G$7</f>
        <v>-98.599329256263559</v>
      </c>
      <c r="F7" s="62">
        <f t="shared" ref="F7:F21" si="2">SUM(D7:E7)</f>
        <v>90.400670743736441</v>
      </c>
      <c r="I7" s="62">
        <f>ROUND(+'ACCT 282-283 FT ADIT Bef-After'!O11/'ACCT 282-283 FT ADIT Bef-After'!$G$8*'ACCT 282-283 FT ADIT Bef-After'!$G$7,0)</f>
        <v>0</v>
      </c>
      <c r="J7" s="63">
        <f t="shared" ref="J7:J21" si="3">SUM(F7:I7)</f>
        <v>90.400670743736441</v>
      </c>
    </row>
    <row r="8" spans="1:10" x14ac:dyDescent="0.25">
      <c r="A8" t="str">
        <f t="shared" si="1"/>
        <v>25AM</v>
      </c>
      <c r="B8" s="99" t="s">
        <v>300</v>
      </c>
      <c r="C8" s="83">
        <v>-83602.05</v>
      </c>
      <c r="D8" s="83">
        <v>-50161.23</v>
      </c>
      <c r="F8" s="62">
        <f t="shared" si="2"/>
        <v>-50161.23</v>
      </c>
      <c r="I8" s="62">
        <f>ROUND(+'ACCT 282-283 FT ADIT Bef-After'!O12/'ACCT 282-283 FT ADIT Bef-After'!$G$8*'ACCT 282-283 FT ADIT Bef-After'!$G$7,0)</f>
        <v>-2499</v>
      </c>
      <c r="J8" s="63">
        <f t="shared" si="3"/>
        <v>-52660.23</v>
      </c>
    </row>
    <row r="9" spans="1:10" x14ac:dyDescent="0.25">
      <c r="A9" t="str">
        <f t="shared" si="1"/>
        <v>25BD</v>
      </c>
      <c r="B9" s="99" t="s">
        <v>302</v>
      </c>
      <c r="C9" s="83">
        <v>640.15700000000004</v>
      </c>
      <c r="D9" s="83">
        <v>384.0942</v>
      </c>
      <c r="E9" s="62">
        <f>VLOOKUP(A9,'ACCT 282-283 FT ADIT Bef-After'!$A$10:$P$27,10,0)/'ACCT 282-283 FT ADIT Bef-After'!$G$8*'ACCT 282-283 FT ADIT Bef-After'!$G$7</f>
        <v>-200.51292168080488</v>
      </c>
      <c r="F9" s="62">
        <f t="shared" si="2"/>
        <v>183.58127831919512</v>
      </c>
      <c r="I9" s="62">
        <f>ROUND(+'ACCT 282-283 FT ADIT Bef-After'!O13/'ACCT 282-283 FT ADIT Bef-After'!$G$8*'ACCT 282-283 FT ADIT Bef-After'!$G$7,0)</f>
        <v>214</v>
      </c>
      <c r="J9" s="63">
        <f t="shared" si="3"/>
        <v>397.58127831919512</v>
      </c>
    </row>
    <row r="10" spans="1:10" x14ac:dyDescent="0.25">
      <c r="A10" t="str">
        <f t="shared" si="1"/>
        <v>25BN</v>
      </c>
      <c r="B10" s="99" t="s">
        <v>303</v>
      </c>
      <c r="C10" s="83">
        <v>0</v>
      </c>
      <c r="D10" s="83">
        <v>0</v>
      </c>
      <c r="E10" s="62">
        <f>VLOOKUP(A10,'ACCT 282-283 FT ADIT Bef-After'!$A$10:$P$27,10,0)/'ACCT 282-283 FT ADIT Bef-After'!$G$8*'ACCT 282-283 FT ADIT Bef-After'!$G$7</f>
        <v>0</v>
      </c>
      <c r="F10" s="62">
        <f t="shared" si="2"/>
        <v>0</v>
      </c>
      <c r="G10" s="62">
        <f>ROUND(+'Tax Reform Entries TX-SPCL'!C9/'ACCT 282-283 FT ADIT Bef-After'!$G$8*'ACCT 282-283 FT ADIT Bef-After'!$G$7,0)</f>
        <v>1182</v>
      </c>
      <c r="H10" s="62">
        <f>ROUND('ACCT 282-283 FT ADIT Bef-After'!N14/'ACCT 282-283 FT ADIT Bef-After'!$G$8*'ACCT 282-283 FT ADIT Bef-After'!$G$7,0)</f>
        <v>803</v>
      </c>
      <c r="I10" s="62">
        <f>ROUND(+'ACCT 282-283 FT ADIT Bef-After'!O14/'ACCT 282-283 FT ADIT Bef-After'!$G$8*'ACCT 282-283 FT ADIT Bef-After'!$G$7,0)</f>
        <v>0</v>
      </c>
      <c r="J10" s="63">
        <f t="shared" si="3"/>
        <v>1985</v>
      </c>
    </row>
    <row r="11" spans="1:10" x14ac:dyDescent="0.25">
      <c r="A11" t="str">
        <f t="shared" si="1"/>
        <v>25CN</v>
      </c>
      <c r="B11" s="99" t="s">
        <v>304</v>
      </c>
      <c r="C11" s="83">
        <v>2875.502</v>
      </c>
      <c r="D11" s="83">
        <v>1725.3012000000001</v>
      </c>
      <c r="E11" s="62">
        <f>VLOOKUP(A11,'ACCT 282-283 FT ADIT Bef-After'!$A$10:$P$27,10,0)/'ACCT 282-283 FT ADIT Bef-After'!$G$8*'ACCT 282-283 FT ADIT Bef-After'!$G$7</f>
        <v>-900.65101597948308</v>
      </c>
      <c r="F11" s="62">
        <f t="shared" si="2"/>
        <v>824.65018402051703</v>
      </c>
      <c r="I11" s="62">
        <f>ROUND(+'ACCT 282-283 FT ADIT Bef-After'!O15/'ACCT 282-283 FT ADIT Bef-After'!$G$8*'ACCT 282-283 FT ADIT Bef-After'!$G$7,0)</f>
        <v>408</v>
      </c>
      <c r="J11" s="63">
        <f t="shared" si="3"/>
        <v>1232.6501840205169</v>
      </c>
    </row>
    <row r="12" spans="1:10" x14ac:dyDescent="0.25">
      <c r="A12" t="str">
        <f t="shared" si="1"/>
        <v>25DP</v>
      </c>
      <c r="B12" s="99" t="s">
        <v>305</v>
      </c>
      <c r="C12" s="83">
        <v>-96876.853499999997</v>
      </c>
      <c r="D12" s="83">
        <v>-58126.112099999998</v>
      </c>
      <c r="E12" s="62">
        <f>VLOOKUP(A12,'ACCT 282-283 FT ADIT Bef-After'!$A$10:$P$27,10,0)/'ACCT 282-283 FT ADIT Bef-After'!$G$8*'ACCT 282-283 FT ADIT Bef-After'!$G$7</f>
        <v>0</v>
      </c>
      <c r="F12" s="62">
        <f t="shared" si="2"/>
        <v>-58126.112099999998</v>
      </c>
      <c r="I12" s="62">
        <f>ROUND(+'ACCT 282-283 FT ADIT Bef-After'!O16/'ACCT 282-283 FT ADIT Bef-After'!$G$8*'ACCT 282-283 FT ADIT Bef-After'!$G$7,0)</f>
        <v>-38</v>
      </c>
      <c r="J12" s="63">
        <f t="shared" si="3"/>
        <v>-58164.112099999998</v>
      </c>
    </row>
    <row r="13" spans="1:10" x14ac:dyDescent="0.25">
      <c r="A13" t="str">
        <f t="shared" si="1"/>
        <v>25DP</v>
      </c>
      <c r="B13" s="99" t="s">
        <v>306</v>
      </c>
      <c r="C13" s="83">
        <v>0</v>
      </c>
      <c r="D13" s="83">
        <v>0</v>
      </c>
      <c r="F13" s="62">
        <f t="shared" si="2"/>
        <v>0</v>
      </c>
      <c r="I13" s="62">
        <f>ROUND(+'ACCT 282-283 FT ADIT Bef-After'!O17/'ACCT 282-283 FT ADIT Bef-After'!$G$8*'ACCT 282-283 FT ADIT Bef-After'!$G$7,0)</f>
        <v>0</v>
      </c>
      <c r="J13" s="63">
        <f t="shared" si="3"/>
        <v>0</v>
      </c>
    </row>
    <row r="14" spans="1:10" x14ac:dyDescent="0.25">
      <c r="A14" t="str">
        <f t="shared" si="1"/>
        <v>25DP</v>
      </c>
      <c r="B14" s="99" t="s">
        <v>307</v>
      </c>
      <c r="C14" s="83">
        <v>-8452.5</v>
      </c>
      <c r="D14" s="83">
        <v>-5071.5</v>
      </c>
      <c r="F14" s="62">
        <f t="shared" si="2"/>
        <v>-5071.5</v>
      </c>
      <c r="I14" s="62">
        <f>ROUND(+'ACCT 282-283 FT ADIT Bef-After'!O18/'ACCT 282-283 FT ADIT Bef-After'!$G$8*'ACCT 282-283 FT ADIT Bef-After'!$G$7,0)</f>
        <v>-1066</v>
      </c>
      <c r="J14" s="63">
        <f t="shared" si="3"/>
        <v>-6137.5</v>
      </c>
    </row>
    <row r="15" spans="1:10" x14ac:dyDescent="0.25">
      <c r="A15" t="str">
        <f t="shared" si="1"/>
        <v>25DP</v>
      </c>
      <c r="B15" s="99" t="s">
        <v>308</v>
      </c>
      <c r="C15" s="83">
        <v>0</v>
      </c>
      <c r="D15" s="83">
        <v>0</v>
      </c>
      <c r="F15" s="62">
        <f t="shared" si="2"/>
        <v>0</v>
      </c>
      <c r="I15" s="62">
        <f>ROUND(+'ACCT 282-283 FT ADIT Bef-After'!O19/'ACCT 282-283 FT ADIT Bef-After'!$G$8*'ACCT 282-283 FT ADIT Bef-After'!$G$7,0)</f>
        <v>0</v>
      </c>
      <c r="J15" s="63">
        <f t="shared" si="3"/>
        <v>0</v>
      </c>
    </row>
    <row r="16" spans="1:10" x14ac:dyDescent="0.25">
      <c r="A16" t="str">
        <f t="shared" si="1"/>
        <v>25ID</v>
      </c>
      <c r="B16" s="99" t="s">
        <v>309</v>
      </c>
      <c r="C16" s="83">
        <v>-413.59500000000003</v>
      </c>
      <c r="D16" s="83">
        <v>-248.15700000000001</v>
      </c>
      <c r="E16" s="62">
        <f>VLOOKUP(A16,'ACCT 282-283 FT ADIT Bef-After'!$A$10:$P$27,10,0)/'ACCT 282-283 FT ADIT Bef-After'!$G$8*'ACCT 282-283 FT ADIT Bef-After'!$G$7</f>
        <v>129.25626356283288</v>
      </c>
      <c r="F16" s="62">
        <f t="shared" si="2"/>
        <v>-118.90073643716713</v>
      </c>
      <c r="I16" s="62">
        <f>ROUND(+'ACCT 282-283 FT ADIT Bef-After'!O20/'ACCT 282-283 FT ADIT Bef-After'!$G$8*'ACCT 282-283 FT ADIT Bef-After'!$G$7,0)</f>
        <v>-1</v>
      </c>
      <c r="J16" s="63">
        <f t="shared" si="3"/>
        <v>-119.90073643716713</v>
      </c>
    </row>
    <row r="17" spans="1:10" x14ac:dyDescent="0.25">
      <c r="A17" t="str">
        <f t="shared" si="1"/>
        <v>25PG</v>
      </c>
      <c r="B17" s="99" t="s">
        <v>310</v>
      </c>
      <c r="C17" s="83">
        <v>4138.75</v>
      </c>
      <c r="D17" s="83">
        <v>2483.25</v>
      </c>
      <c r="E17" s="62">
        <f>VLOOKUP(A17,'ACCT 282-283 FT ADIT Bef-After'!$A$10:$P$27,10,0)/'ACCT 282-283 FT ADIT Bef-After'!$G$8*'ACCT 282-283 FT ADIT Bef-After'!$G$7</f>
        <v>-1295.8768987966066</v>
      </c>
      <c r="F17" s="62">
        <f t="shared" si="2"/>
        <v>1187.3731012033934</v>
      </c>
      <c r="I17" s="62">
        <f>ROUND(+'ACCT 282-283 FT ADIT Bef-After'!O21/'ACCT 282-283 FT ADIT Bef-After'!$G$8*'ACCT 282-283 FT ADIT Bef-After'!$G$7,0)</f>
        <v>10769</v>
      </c>
      <c r="J17" s="63">
        <f t="shared" si="3"/>
        <v>11956.373101203393</v>
      </c>
    </row>
    <row r="18" spans="1:10" x14ac:dyDescent="0.25">
      <c r="A18" t="str">
        <f t="shared" si="1"/>
        <v>25RE</v>
      </c>
      <c r="B18" s="99" t="s">
        <v>311</v>
      </c>
      <c r="C18" s="83">
        <v>-126.35</v>
      </c>
      <c r="D18" s="83">
        <v>-75.81</v>
      </c>
      <c r="E18" s="62">
        <f>VLOOKUP(A18,'ACCT 282-283 FT ADIT Bef-After'!$A$10:$P$27,10,0)/'ACCT 282-283 FT ADIT Bef-After'!$G$8*'ACCT 282-283 FT ADIT Bef-After'!$G$7</f>
        <v>0</v>
      </c>
      <c r="F18" s="62">
        <f t="shared" si="2"/>
        <v>-75.81</v>
      </c>
      <c r="I18" s="62">
        <f>ROUND(+'ACCT 282-283 FT ADIT Bef-After'!O22/'ACCT 282-283 FT ADIT Bef-After'!$G$8*'ACCT 282-283 FT ADIT Bef-After'!$G$7,0)</f>
        <v>2</v>
      </c>
      <c r="J18" s="63">
        <f t="shared" si="3"/>
        <v>-73.81</v>
      </c>
    </row>
    <row r="19" spans="1:10" s="79" customFormat="1" x14ac:dyDescent="0.25">
      <c r="A19" s="79" t="str">
        <f t="shared" si="1"/>
        <v>25RT</v>
      </c>
      <c r="B19" s="60" t="s">
        <v>314</v>
      </c>
      <c r="C19" s="83"/>
      <c r="D19" s="83"/>
      <c r="E19" s="62"/>
      <c r="F19" s="62"/>
      <c r="G19" s="62">
        <f>ROUND(+'Tax Reform Entries TX-SPCL'!C14/'ACCT 282-283 FT ADIT Bef-After'!$G$8*'ACCT 282-283 FT ADIT Bef-After'!$G$7,0)</f>
        <v>1134</v>
      </c>
      <c r="H19" s="62"/>
      <c r="I19" s="62">
        <f>ROUND(+'ACCT 282-283 FT ADIT Bef-After'!O23/'ACCT 282-283 FT ADIT Bef-After'!$G$8*'ACCT 282-283 FT ADIT Bef-After'!$G$7,0)</f>
        <v>0</v>
      </c>
      <c r="J19" s="63">
        <f t="shared" si="3"/>
        <v>1134</v>
      </c>
    </row>
    <row r="20" spans="1:10" s="79" customFormat="1" x14ac:dyDescent="0.25">
      <c r="A20" s="79" t="str">
        <f t="shared" si="1"/>
        <v>25SR</v>
      </c>
      <c r="B20" s="60" t="s">
        <v>315</v>
      </c>
      <c r="C20" s="83"/>
      <c r="D20" s="83"/>
      <c r="E20" s="62"/>
      <c r="F20" s="62"/>
      <c r="G20" s="62">
        <f>ROUND(+'Tax Reform Entries TX-SPCL'!C16/'ACCT 282-283 FT ADIT Bef-After'!$G$8*'ACCT 282-283 FT ADIT Bef-After'!$G$7,0)</f>
        <v>2538</v>
      </c>
      <c r="H20" s="62"/>
      <c r="I20" s="62">
        <f>ROUND(+'ACCT 282-283 FT ADIT Bef-After'!O24/'ACCT 282-283 FT ADIT Bef-After'!$G$8*'ACCT 282-283 FT ADIT Bef-After'!$G$7,0)</f>
        <v>0</v>
      </c>
      <c r="J20" s="63">
        <f t="shared" si="3"/>
        <v>2538</v>
      </c>
    </row>
    <row r="21" spans="1:10" x14ac:dyDescent="0.25">
      <c r="A21" t="str">
        <f t="shared" si="1"/>
        <v>25SI</v>
      </c>
      <c r="B21" s="99" t="s">
        <v>312</v>
      </c>
      <c r="C21" s="100">
        <v>-11676.35</v>
      </c>
      <c r="D21" s="100">
        <v>-7005.81</v>
      </c>
      <c r="E21" s="62">
        <f>VLOOKUP(A21,'ACCT 282-283 FT ADIT Bef-After'!$A$10:$P$27,10,0)/'ACCT 282-283 FT ADIT Bef-After'!$G$8*'ACCT 282-283 FT ADIT Bef-After'!$G$7</f>
        <v>3657.2894061945153</v>
      </c>
      <c r="F21" s="62">
        <f t="shared" si="2"/>
        <v>-3348.5205938054851</v>
      </c>
      <c r="I21" s="62">
        <f>ROUND(+'ACCT 282-283 FT ADIT Bef-After'!O25/'ACCT 282-283 FT ADIT Bef-After'!$G$8*'ACCT 282-283 FT ADIT Bef-After'!$G$7,0)</f>
        <v>0</v>
      </c>
      <c r="J21" s="63">
        <f t="shared" si="3"/>
        <v>-3348.5205938054851</v>
      </c>
    </row>
    <row r="22" spans="1:10" x14ac:dyDescent="0.25">
      <c r="B22" s="64" t="s">
        <v>295</v>
      </c>
      <c r="C22" s="69">
        <f t="shared" ref="C22:J22" si="4">SUM(C23:C38)</f>
        <v>-19731.782427500002</v>
      </c>
      <c r="D22" s="69">
        <f t="shared" si="4"/>
        <v>-23981.704796500002</v>
      </c>
      <c r="E22" s="69">
        <f t="shared" si="4"/>
        <v>267.09449595580975</v>
      </c>
      <c r="F22" s="69">
        <f t="shared" si="4"/>
        <v>-23714.610300544195</v>
      </c>
      <c r="G22" s="69">
        <f t="shared" si="4"/>
        <v>1004</v>
      </c>
      <c r="H22" s="69">
        <f t="shared" si="4"/>
        <v>166</v>
      </c>
      <c r="I22" s="69">
        <f t="shared" si="4"/>
        <v>1611</v>
      </c>
      <c r="J22" s="69">
        <f t="shared" si="4"/>
        <v>-20933.610300544195</v>
      </c>
    </row>
    <row r="23" spans="1:10" x14ac:dyDescent="0.25">
      <c r="A23" t="str">
        <f t="shared" si="1"/>
        <v>25AF</v>
      </c>
      <c r="B23" s="99" t="s">
        <v>299</v>
      </c>
      <c r="C23" s="83">
        <v>0</v>
      </c>
      <c r="D23" s="83">
        <v>0</v>
      </c>
      <c r="E23" s="62">
        <f>VLOOKUP(A23,'ACCT 282-283 FT ADIT Bef-After'!$A$10:$P$27,10,0)/'ACCT 282-283 FT ADIT Bef-After'!$G$8*(0.79*'ACCT 282-283 FT ADIT Bef-After'!$C$7)</f>
        <v>0</v>
      </c>
      <c r="F23" s="62">
        <f t="shared" ref="F23:F38" si="5">SUM(D23:E23)</f>
        <v>0</v>
      </c>
      <c r="I23" s="73">
        <f>+'ACCT 282-283 FT ADIT Bef-After'!O10-'FT FED -  STATE '!I6</f>
        <v>0</v>
      </c>
      <c r="J23" s="63">
        <f>SUM(F23:I23)</f>
        <v>0</v>
      </c>
    </row>
    <row r="24" spans="1:10" x14ac:dyDescent="0.25">
      <c r="A24" t="str">
        <f t="shared" si="1"/>
        <v>25AM</v>
      </c>
      <c r="B24" s="99" t="s">
        <v>301</v>
      </c>
      <c r="C24" s="83">
        <v>32.174999999999997</v>
      </c>
      <c r="D24" s="83">
        <v>39.104999999999997</v>
      </c>
      <c r="E24" s="62">
        <f>VLOOKUP(A24,'ACCT 282-283 FT ADIT Bef-After'!$A$10:$P$27,10,0)/'ACCT 282-283 FT ADIT Bef-After'!$G$8*(0.79*'ACCT 282-283 FT ADIT Bef-After'!$C$7)</f>
        <v>-20.400670743736438</v>
      </c>
      <c r="F24" s="62">
        <f t="shared" si="5"/>
        <v>18.704329256263559</v>
      </c>
      <c r="I24" s="73">
        <f>+'ACCT 282-283 FT ADIT Bef-After'!O11-'FT FED -  STATE '!I7</f>
        <v>0</v>
      </c>
      <c r="J24" s="63">
        <f t="shared" ref="J24:J38" si="6">SUM(F24:I24)</f>
        <v>18.704329256263559</v>
      </c>
    </row>
    <row r="25" spans="1:10" x14ac:dyDescent="0.25">
      <c r="A25" t="str">
        <f t="shared" si="1"/>
        <v>25AM</v>
      </c>
      <c r="B25" s="99" t="s">
        <v>300</v>
      </c>
      <c r="C25" s="83">
        <v>-8539.3522499999999</v>
      </c>
      <c r="D25" s="83">
        <v>-10378.59735</v>
      </c>
      <c r="F25" s="62">
        <f t="shared" si="5"/>
        <v>-10378.59735</v>
      </c>
      <c r="I25" s="73">
        <f>+'ACCT 282-283 FT ADIT Bef-After'!O12-'FT FED -  STATE '!I8</f>
        <v>-517</v>
      </c>
      <c r="J25" s="63">
        <f t="shared" si="6"/>
        <v>-10895.59735</v>
      </c>
    </row>
    <row r="26" spans="1:10" x14ac:dyDescent="0.25">
      <c r="A26" t="str">
        <f t="shared" si="1"/>
        <v>25BD</v>
      </c>
      <c r="B26" s="99" t="s">
        <v>302</v>
      </c>
      <c r="C26" s="83">
        <v>65.387465000000006</v>
      </c>
      <c r="D26" s="83">
        <v>79.470918999999995</v>
      </c>
      <c r="E26" s="62">
        <f>VLOOKUP(A26,'ACCT 282-283 FT ADIT Bef-After'!$A$10:$P$27,10,0)/'ACCT 282-283 FT ADIT Bef-After'!$G$8*(0.79*'ACCT 282-283 FT ADIT Bef-After'!$C$7)</f>
        <v>-41.487078319195106</v>
      </c>
      <c r="F26" s="62">
        <f t="shared" si="5"/>
        <v>37.983840680804889</v>
      </c>
      <c r="I26" s="73">
        <f>+'ACCT 282-283 FT ADIT Bef-After'!O13-'FT FED -  STATE '!I9</f>
        <v>44</v>
      </c>
      <c r="J26" s="63">
        <f t="shared" si="6"/>
        <v>81.983840680804889</v>
      </c>
    </row>
    <row r="27" spans="1:10" x14ac:dyDescent="0.25">
      <c r="A27" t="str">
        <f t="shared" si="1"/>
        <v>25BN</v>
      </c>
      <c r="B27" s="99" t="s">
        <v>303</v>
      </c>
      <c r="C27" s="83">
        <v>0</v>
      </c>
      <c r="D27" s="83">
        <v>0</v>
      </c>
      <c r="E27" s="62">
        <f>VLOOKUP(A27,'ACCT 282-283 FT ADIT Bef-After'!$A$10:$P$27,10,0)/'ACCT 282-283 FT ADIT Bef-After'!$G$8*(0.79*'ACCT 282-283 FT ADIT Bef-After'!$C$7)</f>
        <v>0</v>
      </c>
      <c r="F27" s="62">
        <f t="shared" si="5"/>
        <v>0</v>
      </c>
      <c r="G27" s="62">
        <f>'Tax Reform Entries TX-SPCL'!C9-'FT FED -  STATE '!G10</f>
        <v>244</v>
      </c>
      <c r="H27" s="62">
        <f>'ACCT 282-283 FT ADIT Bef-After'!N14-'FT FED -  STATE '!H10</f>
        <v>166</v>
      </c>
      <c r="I27" s="73">
        <f>+'ACCT 282-283 FT ADIT Bef-After'!O14-'FT FED -  STATE '!I10</f>
        <v>0</v>
      </c>
      <c r="J27" s="63">
        <f t="shared" si="6"/>
        <v>410</v>
      </c>
    </row>
    <row r="28" spans="1:10" x14ac:dyDescent="0.25">
      <c r="A28" t="str">
        <f t="shared" si="1"/>
        <v>25CN</v>
      </c>
      <c r="B28" s="99" t="s">
        <v>304</v>
      </c>
      <c r="C28" s="83">
        <v>293.71199000000001</v>
      </c>
      <c r="D28" s="83">
        <v>356.97303399999998</v>
      </c>
      <c r="E28" s="62">
        <f>VLOOKUP(A28,'ACCT 282-283 FT ADIT Bef-After'!$A$10:$P$27,10,0)/'ACCT 282-283 FT ADIT Bef-After'!$G$8*(0.79*'ACCT 282-283 FT ADIT Bef-After'!$C$7)</f>
        <v>-186.34898402051689</v>
      </c>
      <c r="F28" s="62">
        <f t="shared" si="5"/>
        <v>170.62404997948309</v>
      </c>
      <c r="I28" s="73">
        <f>+'ACCT 282-283 FT ADIT Bef-After'!O15-'FT FED -  STATE '!I11</f>
        <v>84</v>
      </c>
      <c r="J28" s="63">
        <f t="shared" si="6"/>
        <v>254.62404997948309</v>
      </c>
    </row>
    <row r="29" spans="1:10" x14ac:dyDescent="0.25">
      <c r="A29" t="str">
        <f t="shared" si="1"/>
        <v>25DP</v>
      </c>
      <c r="B29" s="99" t="s">
        <v>305</v>
      </c>
      <c r="C29" s="83">
        <v>-9895.2786075000004</v>
      </c>
      <c r="D29" s="83">
        <v>-12026.569384500001</v>
      </c>
      <c r="E29" s="62">
        <f>VLOOKUP(A29,'ACCT 282-283 FT ADIT Bef-After'!$A$10:$P$27,10,0)/'ACCT 282-283 FT ADIT Bef-After'!$G$8*(0.79*'ACCT 282-283 FT ADIT Bef-After'!$C$7)</f>
        <v>0</v>
      </c>
      <c r="F29" s="62">
        <f t="shared" si="5"/>
        <v>-12026.569384500001</v>
      </c>
      <c r="I29" s="73">
        <f>+'ACCT 282-283 FT ADIT Bef-After'!O16-'FT FED -  STATE '!I12</f>
        <v>-8</v>
      </c>
      <c r="J29" s="63">
        <f t="shared" si="6"/>
        <v>-12034.569384500001</v>
      </c>
    </row>
    <row r="30" spans="1:10" x14ac:dyDescent="0.25">
      <c r="A30" t="str">
        <f t="shared" si="1"/>
        <v>25DP</v>
      </c>
      <c r="B30" s="99" t="s">
        <v>306</v>
      </c>
      <c r="C30" s="83">
        <v>0</v>
      </c>
      <c r="D30" s="83">
        <v>0</v>
      </c>
      <c r="F30" s="62">
        <f t="shared" si="5"/>
        <v>0</v>
      </c>
      <c r="I30" s="73">
        <f>+'ACCT 282-283 FT ADIT Bef-After'!O17-'FT FED -  STATE '!I13</f>
        <v>0</v>
      </c>
      <c r="J30" s="63">
        <f t="shared" si="6"/>
        <v>0</v>
      </c>
    </row>
    <row r="31" spans="1:10" x14ac:dyDescent="0.25">
      <c r="A31" t="str">
        <f t="shared" si="1"/>
        <v>25DP</v>
      </c>
      <c r="B31" s="99" t="s">
        <v>307</v>
      </c>
      <c r="C31" s="83">
        <v>-863.36249999999995</v>
      </c>
      <c r="D31" s="83">
        <v>-1049.3175000000001</v>
      </c>
      <c r="F31" s="62">
        <f t="shared" si="5"/>
        <v>-1049.3175000000001</v>
      </c>
      <c r="I31" s="73">
        <f>+'ACCT 282-283 FT ADIT Bef-After'!O18-'FT FED -  STATE '!I14</f>
        <v>-220</v>
      </c>
      <c r="J31" s="63">
        <f t="shared" si="6"/>
        <v>-1269.3175000000001</v>
      </c>
    </row>
    <row r="32" spans="1:10" x14ac:dyDescent="0.25">
      <c r="A32" t="str">
        <f t="shared" si="1"/>
        <v>25DP</v>
      </c>
      <c r="B32" s="99" t="s">
        <v>308</v>
      </c>
      <c r="C32" s="83">
        <v>0</v>
      </c>
      <c r="D32" s="83">
        <v>0</v>
      </c>
      <c r="F32" s="62">
        <f t="shared" si="5"/>
        <v>0</v>
      </c>
      <c r="I32" s="73">
        <f>+'ACCT 282-283 FT ADIT Bef-After'!O19-'FT FED -  STATE '!I15</f>
        <v>0</v>
      </c>
      <c r="J32" s="63">
        <f t="shared" si="6"/>
        <v>0</v>
      </c>
    </row>
    <row r="33" spans="1:10" x14ac:dyDescent="0.25">
      <c r="A33" t="str">
        <f t="shared" si="1"/>
        <v>25ID</v>
      </c>
      <c r="B33" s="99" t="s">
        <v>309</v>
      </c>
      <c r="C33" s="83">
        <v>-42.245775000000002</v>
      </c>
      <c r="D33" s="83">
        <v>-51.344864999999999</v>
      </c>
      <c r="E33" s="62">
        <f>VLOOKUP(A33,'ACCT 282-283 FT ADIT Bef-After'!$A$10:$P$27,10,0)/'ACCT 282-283 FT ADIT Bef-After'!$G$8*(0.79*'ACCT 282-283 FT ADIT Bef-After'!$C$7)</f>
        <v>26.743736437167094</v>
      </c>
      <c r="F33" s="62">
        <f t="shared" si="5"/>
        <v>-24.601128562832905</v>
      </c>
      <c r="I33" s="73">
        <f>+'ACCT 282-283 FT ADIT Bef-After'!O20-'FT FED -  STATE '!I16</f>
        <v>0</v>
      </c>
      <c r="J33" s="63">
        <f t="shared" si="6"/>
        <v>-24.601128562832905</v>
      </c>
    </row>
    <row r="34" spans="1:10" x14ac:dyDescent="0.25">
      <c r="A34" t="str">
        <f t="shared" si="1"/>
        <v>25PG</v>
      </c>
      <c r="B34" s="99" t="s">
        <v>310</v>
      </c>
      <c r="C34" s="83">
        <v>422.74374999999998</v>
      </c>
      <c r="D34" s="83">
        <v>513.79624999999999</v>
      </c>
      <c r="E34" s="62">
        <f>VLOOKUP(A34,'ACCT 282-283 FT ADIT Bef-After'!$A$10:$P$27,10,0)/'ACCT 282-283 FT ADIT Bef-After'!$G$8*(0.79*'ACCT 282-283 FT ADIT Bef-After'!$C$7)</f>
        <v>-268.12310120339316</v>
      </c>
      <c r="F34" s="62">
        <f t="shared" si="5"/>
        <v>245.67314879660682</v>
      </c>
      <c r="I34" s="73">
        <f>+'ACCT 282-283 FT ADIT Bef-After'!O21-'FT FED -  STATE '!I17</f>
        <v>2228</v>
      </c>
      <c r="J34" s="63">
        <f t="shared" si="6"/>
        <v>2473.6731487966067</v>
      </c>
    </row>
    <row r="35" spans="1:10" x14ac:dyDescent="0.25">
      <c r="A35" t="str">
        <f t="shared" si="1"/>
        <v>25RE</v>
      </c>
      <c r="B35" s="99" t="s">
        <v>311</v>
      </c>
      <c r="C35" s="83">
        <v>-12.905749999999999</v>
      </c>
      <c r="D35" s="83">
        <v>-15.685449999999999</v>
      </c>
      <c r="E35" s="62">
        <f>VLOOKUP(A35,'ACCT 282-283 FT ADIT Bef-After'!$A$10:$P$27,10,0)/'ACCT 282-283 FT ADIT Bef-After'!$G$8*(0.79*'ACCT 282-283 FT ADIT Bef-After'!$C$7)</f>
        <v>0</v>
      </c>
      <c r="F35" s="62">
        <f t="shared" si="5"/>
        <v>-15.685449999999999</v>
      </c>
      <c r="I35" s="73">
        <f>+'ACCT 282-283 FT ADIT Bef-After'!O22-'FT FED -  STATE '!I18</f>
        <v>0</v>
      </c>
      <c r="J35" s="63">
        <f t="shared" si="6"/>
        <v>-15.685449999999999</v>
      </c>
    </row>
    <row r="36" spans="1:10" s="79" customFormat="1" x14ac:dyDescent="0.25">
      <c r="A36" s="79" t="str">
        <f t="shared" ref="A36:A37" si="7">LEFT(B36,4)</f>
        <v>25RT</v>
      </c>
      <c r="B36" s="60" t="s">
        <v>314</v>
      </c>
      <c r="C36" s="83"/>
      <c r="D36" s="83"/>
      <c r="E36" s="62"/>
      <c r="F36" s="62"/>
      <c r="G36" s="62">
        <f>'Tax Reform Entries TX-SPCL'!C14-'FT FED -  STATE '!G19</f>
        <v>235</v>
      </c>
      <c r="H36" s="62"/>
      <c r="I36" s="73">
        <f>+'ACCT 282-283 FT ADIT Bef-After'!O23-'FT FED -  STATE '!I19</f>
        <v>0</v>
      </c>
      <c r="J36" s="63">
        <f t="shared" si="6"/>
        <v>235</v>
      </c>
    </row>
    <row r="37" spans="1:10" s="79" customFormat="1" x14ac:dyDescent="0.25">
      <c r="A37" s="79" t="str">
        <f t="shared" si="7"/>
        <v>25SR</v>
      </c>
      <c r="B37" s="60" t="s">
        <v>315</v>
      </c>
      <c r="C37" s="83"/>
      <c r="D37" s="83"/>
      <c r="E37" s="62"/>
      <c r="F37" s="62"/>
      <c r="G37" s="62">
        <f>'Tax Reform Entries TX-SPCL'!C16-'FT FED -  STATE '!G20</f>
        <v>525</v>
      </c>
      <c r="H37" s="62"/>
      <c r="I37" s="73">
        <f>+'ACCT 282-283 FT ADIT Bef-After'!O24-'FT FED -  STATE '!I20</f>
        <v>0</v>
      </c>
      <c r="J37" s="63">
        <f t="shared" si="6"/>
        <v>525</v>
      </c>
    </row>
    <row r="38" spans="1:10" x14ac:dyDescent="0.25">
      <c r="A38" t="str">
        <f t="shared" si="1"/>
        <v>25SI</v>
      </c>
      <c r="B38" s="99" t="s">
        <v>312</v>
      </c>
      <c r="C38" s="100">
        <v>-1192.6557499999999</v>
      </c>
      <c r="D38" s="100">
        <v>-1449.5354500000001</v>
      </c>
      <c r="E38" s="62">
        <f>VLOOKUP(A38,'ACCT 282-283 FT ADIT Bef-After'!$A$10:$P$27,10,0)/'ACCT 282-283 FT ADIT Bef-After'!$G$8*(0.79*'ACCT 282-283 FT ADIT Bef-After'!$C$7)</f>
        <v>756.71059380548422</v>
      </c>
      <c r="F38" s="62">
        <f t="shared" si="5"/>
        <v>-692.82485619451586</v>
      </c>
      <c r="I38" s="73">
        <f>+'ACCT 282-283 FT ADIT Bef-After'!O25-'FT FED -  STATE '!I21</f>
        <v>0</v>
      </c>
      <c r="J38" s="63">
        <f t="shared" si="6"/>
        <v>-692.82485619451586</v>
      </c>
    </row>
    <row r="39" spans="1:10" x14ac:dyDescent="0.25">
      <c r="B39" s="65" t="s">
        <v>150</v>
      </c>
      <c r="C39" s="70">
        <f t="shared" ref="C39:J39" si="8">+C5+C22</f>
        <v>-212910.07192750002</v>
      </c>
      <c r="D39" s="70">
        <f t="shared" si="8"/>
        <v>-139888.67849650001</v>
      </c>
      <c r="E39" s="70">
        <f t="shared" si="8"/>
        <v>1557.9999999999995</v>
      </c>
      <c r="F39" s="70">
        <f t="shared" si="8"/>
        <v>-138330.67849650001</v>
      </c>
      <c r="G39" s="70">
        <f t="shared" si="8"/>
        <v>5858</v>
      </c>
      <c r="H39" s="70">
        <f t="shared" si="8"/>
        <v>969</v>
      </c>
      <c r="I39" s="70">
        <f t="shared" si="8"/>
        <v>9400</v>
      </c>
      <c r="J39" s="70">
        <f t="shared" si="8"/>
        <v>-122103.67849650001</v>
      </c>
    </row>
    <row r="41" spans="1:10" x14ac:dyDescent="0.25">
      <c r="B41" s="60" t="s">
        <v>316</v>
      </c>
    </row>
    <row r="42" spans="1:10" x14ac:dyDescent="0.25">
      <c r="B42" s="66" t="s">
        <v>298</v>
      </c>
      <c r="D42" s="62">
        <f>ROUND(+'ACCT 282-283 FT ADIT Bef-After'!L35/'ACCT 282-283 FT ADIT Bef-After'!$G$8*'ACCT 282-283 FT ADIT Bef-After'!$G$7,0)</f>
        <v>20541</v>
      </c>
      <c r="F42" s="62">
        <f t="shared" ref="F42:F43" si="9">SUM(D42:E42)</f>
        <v>20541</v>
      </c>
      <c r="G42" s="62">
        <f>ROUND(+'ACCT 282-283 FT ADIT Bef-After'!M32/'ACCT 282-283 FT ADIT Bef-After'!G8*'ACCT 282-283 FT ADIT Bef-After'!G7,0)</f>
        <v>-861</v>
      </c>
      <c r="H42" s="62">
        <f>ROUND('ACCT 282-283 FT ADIT Bef-After'!N32/'ACCT 282-283 FT ADIT Bef-After'!$G$8*'ACCT 282-283 FT ADIT Bef-After'!$G$7,0)</f>
        <v>-142</v>
      </c>
      <c r="J42" s="63">
        <f t="shared" ref="J42:J43" si="10">SUM(F42:I42)</f>
        <v>19538</v>
      </c>
    </row>
    <row r="43" spans="1:10" x14ac:dyDescent="0.25">
      <c r="B43" s="66" t="s">
        <v>317</v>
      </c>
      <c r="D43" s="71">
        <f>ROUND(+'ACCT 282-283 FT ADIT Bef-After'!L35-D42,0)</f>
        <v>4250</v>
      </c>
      <c r="E43" s="71"/>
      <c r="F43" s="71">
        <f t="shared" si="9"/>
        <v>4250</v>
      </c>
      <c r="G43" s="71">
        <f>+'ACCT 282-283 FT ADIT Bef-After'!M35-G42</f>
        <v>-178</v>
      </c>
      <c r="H43" s="71">
        <f>'ACCT 282-283 FT ADIT Bef-After'!N32-'FT FED -  STATE '!H42</f>
        <v>-29</v>
      </c>
      <c r="I43" s="67"/>
      <c r="J43" s="68">
        <f t="shared" si="10"/>
        <v>4043</v>
      </c>
    </row>
    <row r="44" spans="1:10" x14ac:dyDescent="0.25">
      <c r="D44" s="62">
        <f>SUM(D42:D43)</f>
        <v>24791</v>
      </c>
      <c r="E44" s="62">
        <f t="shared" ref="E44:F44" si="11">SUM(E42:E43)</f>
        <v>0</v>
      </c>
      <c r="F44" s="62">
        <f t="shared" si="11"/>
        <v>24791</v>
      </c>
      <c r="G44" s="62">
        <f>SUM(G42:G43)</f>
        <v>-1039</v>
      </c>
      <c r="H44" s="62">
        <f>SUM(H42:H43)</f>
        <v>-171</v>
      </c>
      <c r="J44" s="63">
        <f>SUM(J42:J43)</f>
        <v>23581</v>
      </c>
    </row>
    <row r="46" spans="1:10" ht="15.75" thickBot="1" x14ac:dyDescent="0.3">
      <c r="B46" s="20" t="s">
        <v>221</v>
      </c>
      <c r="D46" s="72">
        <f t="shared" ref="D46:J46" si="12">+D39+D44</f>
        <v>-115097.67849650001</v>
      </c>
      <c r="E46" s="72">
        <f t="shared" si="12"/>
        <v>1557.9999999999995</v>
      </c>
      <c r="F46" s="72">
        <f t="shared" si="12"/>
        <v>-113539.67849650001</v>
      </c>
      <c r="G46" s="72">
        <f t="shared" si="12"/>
        <v>4819</v>
      </c>
      <c r="H46" s="72">
        <f t="shared" si="12"/>
        <v>798</v>
      </c>
      <c r="I46" s="72">
        <f t="shared" si="12"/>
        <v>9400</v>
      </c>
      <c r="J46" s="72">
        <f t="shared" si="12"/>
        <v>-98522.678496500012</v>
      </c>
    </row>
    <row r="47" spans="1:10" ht="15.75" thickTop="1" x14ac:dyDescent="0.25"/>
    <row r="48" spans="1:10" x14ac:dyDescent="0.25">
      <c r="B48" s="76" t="s">
        <v>318</v>
      </c>
      <c r="C48" s="75">
        <f t="shared" ref="C48:J48" si="13">+C5+C42</f>
        <v>-193178.28950000001</v>
      </c>
      <c r="D48" s="75">
        <f t="shared" si="13"/>
        <v>-95365.973700000002</v>
      </c>
      <c r="E48" s="75">
        <f t="shared" si="13"/>
        <v>1290.9055040441899</v>
      </c>
      <c r="F48" s="75">
        <f t="shared" si="13"/>
        <v>-94075.068195955813</v>
      </c>
      <c r="G48" s="75">
        <f t="shared" si="13"/>
        <v>3993</v>
      </c>
      <c r="H48" s="75">
        <f t="shared" ref="H48" si="14">+H5+H42</f>
        <v>661</v>
      </c>
      <c r="I48" s="75">
        <f t="shared" si="13"/>
        <v>7789</v>
      </c>
      <c r="J48" s="75">
        <f t="shared" si="13"/>
        <v>-81632.068195955813</v>
      </c>
    </row>
    <row r="49" spans="2:10" x14ac:dyDescent="0.25">
      <c r="B49" s="76" t="s">
        <v>297</v>
      </c>
      <c r="C49" s="75">
        <f t="shared" ref="C49:J49" si="15">+C22+C43</f>
        <v>-19731.782427500002</v>
      </c>
      <c r="D49" s="75">
        <f t="shared" si="15"/>
        <v>-19731.704796500002</v>
      </c>
      <c r="E49" s="75">
        <f t="shared" si="15"/>
        <v>267.09449595580975</v>
      </c>
      <c r="F49" s="75">
        <f t="shared" si="15"/>
        <v>-19464.610300544195</v>
      </c>
      <c r="G49" s="75">
        <f t="shared" si="15"/>
        <v>826</v>
      </c>
      <c r="H49" s="75">
        <f t="shared" ref="H49" si="16">+H22+H43</f>
        <v>137</v>
      </c>
      <c r="I49" s="75">
        <f t="shared" si="15"/>
        <v>1611</v>
      </c>
      <c r="J49" s="75">
        <f t="shared" si="15"/>
        <v>-16890.610300544195</v>
      </c>
    </row>
    <row r="50" spans="2:10" x14ac:dyDescent="0.25">
      <c r="C50" s="69"/>
      <c r="D50" s="69"/>
      <c r="E50" s="69"/>
      <c r="F50" s="69"/>
      <c r="G50" s="69"/>
      <c r="H50" s="69"/>
      <c r="I50" s="69"/>
      <c r="J50" s="69"/>
    </row>
    <row r="51" spans="2:10" x14ac:dyDescent="0.25">
      <c r="B51" s="20" t="s">
        <v>154</v>
      </c>
      <c r="C51" s="75">
        <f>SUM(C48:C50)</f>
        <v>-212910.07192750002</v>
      </c>
      <c r="D51" s="75">
        <f t="shared" ref="D51:J51" si="17">SUM(D48:D50)</f>
        <v>-115097.67849650001</v>
      </c>
      <c r="E51" s="75">
        <f t="shared" ref="E51:F51" si="18">SUM(E48:E50)</f>
        <v>1557.9999999999995</v>
      </c>
      <c r="F51" s="75">
        <f t="shared" si="18"/>
        <v>-113539.67849650001</v>
      </c>
      <c r="G51" s="75">
        <f t="shared" si="17"/>
        <v>4819</v>
      </c>
      <c r="H51" s="75">
        <f t="shared" ref="H51" si="19">SUM(H48:H50)</f>
        <v>798</v>
      </c>
      <c r="I51" s="75">
        <f t="shared" si="17"/>
        <v>9400</v>
      </c>
      <c r="J51" s="75">
        <f t="shared" si="17"/>
        <v>-98522.678496500012</v>
      </c>
    </row>
  </sheetData>
  <pageMargins left="0.7" right="0.7" top="0.75" bottom="0.75" header="0.3" footer="0.3"/>
  <pageSetup scale="4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57"/>
  <sheetViews>
    <sheetView workbookViewId="0">
      <selection activeCell="E35" sqref="E35"/>
    </sheetView>
  </sheetViews>
  <sheetFormatPr defaultColWidth="9.140625" defaultRowHeight="12.75" x14ac:dyDescent="0.2"/>
  <cols>
    <col min="1" max="1" width="22.7109375" style="55" customWidth="1"/>
    <col min="2" max="2" width="37.85546875" style="55" customWidth="1"/>
    <col min="3" max="3" width="19" style="55" customWidth="1"/>
    <col min="4" max="4" width="13.28515625" style="55" customWidth="1"/>
    <col min="5" max="5" width="18.7109375" style="55" customWidth="1"/>
    <col min="6" max="6" width="9.140625" style="55" customWidth="1"/>
    <col min="7" max="7" width="12.42578125" style="55" customWidth="1"/>
    <col min="8" max="8" width="16" style="55" customWidth="1"/>
    <col min="9" max="9" width="16.5703125" style="55" customWidth="1"/>
    <col min="10" max="10" width="10.5703125" style="55" customWidth="1"/>
    <col min="11" max="11" width="19.42578125" style="55" customWidth="1"/>
    <col min="12" max="12" width="18.28515625" style="55" customWidth="1"/>
    <col min="13" max="13" width="27" style="55" customWidth="1"/>
    <col min="14" max="14" width="21.85546875" style="55" customWidth="1"/>
    <col min="15" max="15" width="30.5703125" style="55" customWidth="1"/>
    <col min="16" max="16" width="5.140625" style="55" customWidth="1"/>
    <col min="17" max="17" width="19.28515625" style="55" customWidth="1"/>
    <col min="18" max="18" width="5.42578125" style="55" customWidth="1"/>
    <col min="19" max="19" width="14.28515625" style="55" customWidth="1"/>
    <col min="20" max="20" width="19.5703125" style="55" customWidth="1"/>
    <col min="21" max="21" width="12.5703125" style="55" customWidth="1"/>
    <col min="22" max="22" width="16.28515625" style="55" customWidth="1"/>
    <col min="23" max="23" width="9.140625" style="55"/>
    <col min="24" max="24" width="11.5703125" style="55" bestFit="1" customWidth="1"/>
    <col min="25" max="25" width="11.28515625" style="55" bestFit="1" customWidth="1"/>
    <col min="26" max="16384" width="9.140625" style="55"/>
  </cols>
  <sheetData>
    <row r="1" spans="1:25" ht="12.75" customHeight="1" x14ac:dyDescent="0.25">
      <c r="A1" s="214" t="s">
        <v>360</v>
      </c>
      <c r="B1" s="213"/>
      <c r="C1" s="213"/>
      <c r="D1" s="213"/>
      <c r="E1" s="213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5" ht="18" customHeight="1" x14ac:dyDescent="0.25">
      <c r="A2" s="215" t="s">
        <v>189</v>
      </c>
      <c r="B2" s="213"/>
      <c r="C2" s="213"/>
      <c r="D2" s="213"/>
      <c r="E2" s="213"/>
      <c r="F2" s="79" t="s">
        <v>21</v>
      </c>
      <c r="G2" s="79" t="s">
        <v>21</v>
      </c>
      <c r="H2" s="79" t="s">
        <v>21</v>
      </c>
      <c r="I2" s="79" t="s">
        <v>21</v>
      </c>
      <c r="J2" s="79" t="s">
        <v>21</v>
      </c>
      <c r="K2" s="79" t="s">
        <v>21</v>
      </c>
      <c r="L2" s="79" t="s">
        <v>21</v>
      </c>
      <c r="M2" s="79" t="s">
        <v>21</v>
      </c>
      <c r="N2" s="79" t="s">
        <v>21</v>
      </c>
      <c r="O2" s="79" t="s">
        <v>21</v>
      </c>
      <c r="P2" s="79" t="s">
        <v>21</v>
      </c>
      <c r="Q2" s="79" t="s">
        <v>21</v>
      </c>
      <c r="R2" s="79" t="s">
        <v>21</v>
      </c>
      <c r="S2" s="79" t="s">
        <v>21</v>
      </c>
      <c r="T2" s="79" t="s">
        <v>21</v>
      </c>
      <c r="U2" s="79" t="s">
        <v>21</v>
      </c>
      <c r="V2" s="79" t="s">
        <v>21</v>
      </c>
    </row>
    <row r="3" spans="1:25" ht="15" customHeight="1" x14ac:dyDescent="0.25">
      <c r="A3" s="212" t="s">
        <v>188</v>
      </c>
      <c r="B3" s="213"/>
      <c r="C3" s="213"/>
      <c r="D3" s="213"/>
      <c r="E3" s="213"/>
      <c r="F3" s="79" t="s">
        <v>21</v>
      </c>
      <c r="G3" s="79" t="s">
        <v>21</v>
      </c>
      <c r="H3" s="79" t="s">
        <v>21</v>
      </c>
      <c r="I3" s="79" t="s">
        <v>21</v>
      </c>
      <c r="J3" s="79" t="s">
        <v>21</v>
      </c>
      <c r="K3" s="79" t="s">
        <v>21</v>
      </c>
      <c r="L3" s="79" t="s">
        <v>21</v>
      </c>
      <c r="M3" s="79" t="s">
        <v>21</v>
      </c>
      <c r="N3" s="79" t="s">
        <v>21</v>
      </c>
      <c r="O3" s="79" t="s">
        <v>21</v>
      </c>
      <c r="P3" s="79" t="s">
        <v>21</v>
      </c>
      <c r="Q3" s="79" t="s">
        <v>21</v>
      </c>
      <c r="R3" s="79" t="s">
        <v>21</v>
      </c>
      <c r="S3" s="79" t="s">
        <v>21</v>
      </c>
      <c r="T3" s="79" t="s">
        <v>21</v>
      </c>
      <c r="U3" s="79" t="s">
        <v>21</v>
      </c>
      <c r="V3" s="79" t="s">
        <v>21</v>
      </c>
    </row>
    <row r="4" spans="1:25" ht="15" customHeight="1" x14ac:dyDescent="0.25">
      <c r="A4" s="212" t="s">
        <v>361</v>
      </c>
      <c r="B4" s="213"/>
      <c r="C4" s="213"/>
      <c r="D4" s="213"/>
      <c r="E4" s="213"/>
      <c r="F4" s="79" t="s">
        <v>21</v>
      </c>
      <c r="G4" s="79" t="s">
        <v>21</v>
      </c>
      <c r="H4" s="79" t="s">
        <v>21</v>
      </c>
      <c r="I4" s="79" t="s">
        <v>21</v>
      </c>
      <c r="J4" s="79" t="s">
        <v>21</v>
      </c>
      <c r="K4" s="79" t="s">
        <v>21</v>
      </c>
      <c r="L4" s="79" t="s">
        <v>21</v>
      </c>
      <c r="M4" s="79" t="s">
        <v>21</v>
      </c>
      <c r="N4" s="79" t="s">
        <v>21</v>
      </c>
      <c r="O4" s="79" t="s">
        <v>21</v>
      </c>
      <c r="P4" s="79" t="s">
        <v>21</v>
      </c>
      <c r="Q4" s="79" t="s">
        <v>21</v>
      </c>
      <c r="R4" s="79" t="s">
        <v>21</v>
      </c>
      <c r="S4" s="79" t="s">
        <v>21</v>
      </c>
      <c r="T4" s="79" t="s">
        <v>21</v>
      </c>
      <c r="U4" s="79" t="s">
        <v>21</v>
      </c>
      <c r="V4" s="79" t="s">
        <v>21</v>
      </c>
    </row>
    <row r="5" spans="1:25" ht="12.75" customHeight="1" x14ac:dyDescent="0.25">
      <c r="A5" s="212" t="s">
        <v>21</v>
      </c>
      <c r="B5" s="213"/>
      <c r="C5" s="213"/>
      <c r="D5" s="213"/>
      <c r="E5" s="213"/>
      <c r="F5" s="79" t="s">
        <v>21</v>
      </c>
      <c r="G5" s="79" t="s">
        <v>21</v>
      </c>
      <c r="H5" s="79" t="s">
        <v>21</v>
      </c>
      <c r="I5" s="79" t="s">
        <v>21</v>
      </c>
      <c r="J5" s="79" t="s">
        <v>21</v>
      </c>
      <c r="K5" s="79" t="s">
        <v>21</v>
      </c>
      <c r="L5" s="79" t="s">
        <v>21</v>
      </c>
      <c r="M5" s="79" t="s">
        <v>21</v>
      </c>
      <c r="N5" s="79" t="s">
        <v>21</v>
      </c>
      <c r="O5" s="79" t="s">
        <v>21</v>
      </c>
      <c r="P5" s="79" t="s">
        <v>21</v>
      </c>
      <c r="Q5" s="79" t="s">
        <v>21</v>
      </c>
      <c r="R5" s="79" t="s">
        <v>21</v>
      </c>
      <c r="S5" s="79" t="s">
        <v>21</v>
      </c>
      <c r="T5" s="79" t="s">
        <v>21</v>
      </c>
      <c r="U5" s="79" t="s">
        <v>21</v>
      </c>
      <c r="V5" s="79" t="s">
        <v>21</v>
      </c>
    </row>
    <row r="6" spans="1:25" ht="12.75" customHeight="1" x14ac:dyDescent="0.25">
      <c r="A6" s="79" t="s">
        <v>21</v>
      </c>
      <c r="B6" s="79" t="s">
        <v>21</v>
      </c>
      <c r="C6" s="79" t="s">
        <v>21</v>
      </c>
      <c r="D6" s="79" t="s">
        <v>21</v>
      </c>
      <c r="E6" s="79" t="s">
        <v>21</v>
      </c>
      <c r="F6" s="79" t="s">
        <v>21</v>
      </c>
      <c r="G6" s="79" t="s">
        <v>21</v>
      </c>
      <c r="H6" s="79" t="s">
        <v>21</v>
      </c>
      <c r="I6" s="79" t="s">
        <v>21</v>
      </c>
      <c r="J6" s="79" t="s">
        <v>21</v>
      </c>
      <c r="K6" s="79" t="s">
        <v>21</v>
      </c>
      <c r="L6" s="79" t="s">
        <v>21</v>
      </c>
      <c r="M6" s="79" t="s">
        <v>21</v>
      </c>
      <c r="N6" s="79" t="s">
        <v>21</v>
      </c>
      <c r="O6" s="79" t="s">
        <v>21</v>
      </c>
      <c r="P6" s="79" t="s">
        <v>21</v>
      </c>
      <c r="Q6" s="79" t="s">
        <v>21</v>
      </c>
      <c r="R6" s="79" t="s">
        <v>21</v>
      </c>
      <c r="S6" s="79" t="s">
        <v>21</v>
      </c>
      <c r="T6" s="79" t="s">
        <v>21</v>
      </c>
      <c r="U6" s="79" t="s">
        <v>21</v>
      </c>
      <c r="V6" s="79" t="s">
        <v>21</v>
      </c>
    </row>
    <row r="7" spans="1:25" ht="12.75" customHeight="1" x14ac:dyDescent="0.2">
      <c r="A7" s="12" t="s">
        <v>186</v>
      </c>
      <c r="B7" s="12" t="s">
        <v>185</v>
      </c>
      <c r="C7" s="12" t="s">
        <v>184</v>
      </c>
      <c r="D7" s="12" t="s">
        <v>183</v>
      </c>
      <c r="E7" s="12" t="s">
        <v>182</v>
      </c>
      <c r="F7" s="12" t="s">
        <v>181</v>
      </c>
      <c r="G7" s="12" t="s">
        <v>180</v>
      </c>
      <c r="H7" s="12" t="s">
        <v>179</v>
      </c>
      <c r="I7" s="12" t="s">
        <v>204</v>
      </c>
      <c r="J7" s="12" t="s">
        <v>193</v>
      </c>
      <c r="K7" s="12" t="s">
        <v>194</v>
      </c>
      <c r="L7" s="12" t="s">
        <v>195</v>
      </c>
      <c r="M7" s="12" t="s">
        <v>196</v>
      </c>
      <c r="N7" s="12" t="s">
        <v>197</v>
      </c>
      <c r="O7" s="12" t="s">
        <v>198</v>
      </c>
      <c r="P7" s="12" t="s">
        <v>178</v>
      </c>
      <c r="Q7" s="12" t="s">
        <v>177</v>
      </c>
      <c r="R7" s="12" t="s">
        <v>176</v>
      </c>
      <c r="S7" s="12" t="s">
        <v>175</v>
      </c>
      <c r="T7" s="12" t="s">
        <v>174</v>
      </c>
      <c r="U7" s="12" t="s">
        <v>173</v>
      </c>
      <c r="V7" s="12" t="s">
        <v>172</v>
      </c>
      <c r="X7" s="12" t="s">
        <v>207</v>
      </c>
    </row>
    <row r="8" spans="1:25" ht="12.75" customHeight="1" x14ac:dyDescent="0.25">
      <c r="A8" s="79" t="s">
        <v>26</v>
      </c>
      <c r="B8" s="79" t="s">
        <v>171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X8" s="33">
        <f>V8-J8-L8-N8</f>
        <v>0</v>
      </c>
      <c r="Y8" s="33">
        <f>'ACCT 282-283 FT ADIT Bef-After'!F10</f>
        <v>0</v>
      </c>
    </row>
    <row r="9" spans="1:25" ht="12.75" customHeight="1" x14ac:dyDescent="0.25">
      <c r="A9" s="79" t="s">
        <v>49</v>
      </c>
      <c r="B9" s="79" t="s">
        <v>291</v>
      </c>
      <c r="C9" s="32">
        <v>347</v>
      </c>
      <c r="D9" s="32">
        <v>0</v>
      </c>
      <c r="E9" s="32">
        <v>0</v>
      </c>
      <c r="F9" s="32">
        <v>0</v>
      </c>
      <c r="G9" s="32">
        <v>347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-119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228</v>
      </c>
      <c r="X9" s="33">
        <f t="shared" ref="X9:X23" si="0">V9-J9-L9-N9</f>
        <v>347</v>
      </c>
      <c r="Y9" s="33">
        <f>'ACCT 282-283 FT ADIT Bef-After'!F11</f>
        <v>347</v>
      </c>
    </row>
    <row r="10" spans="1:25" ht="12.75" customHeight="1" x14ac:dyDescent="0.25">
      <c r="A10" s="79" t="s">
        <v>292</v>
      </c>
      <c r="B10" s="79" t="s">
        <v>293</v>
      </c>
      <c r="C10" s="32">
        <v>-73782</v>
      </c>
      <c r="D10" s="32">
        <v>0</v>
      </c>
      <c r="E10" s="32">
        <v>0</v>
      </c>
      <c r="F10" s="32">
        <v>0</v>
      </c>
      <c r="G10" s="32">
        <v>-73782</v>
      </c>
      <c r="H10" s="32">
        <v>-18360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31602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-60539</v>
      </c>
      <c r="X10" s="33">
        <f t="shared" si="0"/>
        <v>-92141</v>
      </c>
      <c r="Y10" s="33">
        <f>'ACCT 282-283 FT ADIT Bef-After'!F12</f>
        <v>-92141</v>
      </c>
    </row>
    <row r="11" spans="1:25" ht="12.75" customHeight="1" x14ac:dyDescent="0.25">
      <c r="A11" s="79" t="s">
        <v>51</v>
      </c>
      <c r="B11" s="79" t="s">
        <v>170</v>
      </c>
      <c r="C11" s="32">
        <v>609</v>
      </c>
      <c r="D11" s="32">
        <v>0</v>
      </c>
      <c r="E11" s="32">
        <v>0</v>
      </c>
      <c r="F11" s="32">
        <v>0</v>
      </c>
      <c r="G11" s="32">
        <v>609</v>
      </c>
      <c r="H11" s="32">
        <v>96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-242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463</v>
      </c>
      <c r="X11" s="33">
        <f t="shared" si="0"/>
        <v>705</v>
      </c>
      <c r="Y11" s="33">
        <f>'ACCT 282-283 FT ADIT Bef-After'!F13</f>
        <v>706</v>
      </c>
    </row>
    <row r="12" spans="1:25" ht="12.75" customHeight="1" x14ac:dyDescent="0.25">
      <c r="A12" s="79" t="s">
        <v>169</v>
      </c>
      <c r="B12" s="79" t="s">
        <v>168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X12" s="33">
        <f t="shared" si="0"/>
        <v>0</v>
      </c>
      <c r="Y12" s="33">
        <f>'ACCT 282-283 FT ADIT Bef-After'!F14</f>
        <v>0</v>
      </c>
    </row>
    <row r="13" spans="1:25" ht="12.75" customHeight="1" x14ac:dyDescent="0.25">
      <c r="A13" s="79" t="s">
        <v>242</v>
      </c>
      <c r="B13" s="79" t="s">
        <v>294</v>
      </c>
      <c r="C13" s="32">
        <v>-2159</v>
      </c>
      <c r="D13" s="32">
        <v>0</v>
      </c>
      <c r="E13" s="32">
        <v>0</v>
      </c>
      <c r="F13" s="32">
        <v>-158</v>
      </c>
      <c r="G13" s="32">
        <v>-2317</v>
      </c>
      <c r="H13" s="32">
        <v>5486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-1087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2082</v>
      </c>
      <c r="X13" s="33">
        <f t="shared" si="0"/>
        <v>3169</v>
      </c>
      <c r="Y13" s="33">
        <f>'ACCT 282-283 FT ADIT Bef-After'!F15</f>
        <v>3169</v>
      </c>
    </row>
    <row r="14" spans="1:25" ht="12.75" customHeight="1" x14ac:dyDescent="0.25">
      <c r="A14" s="79" t="s">
        <v>167</v>
      </c>
      <c r="B14" s="79" t="s">
        <v>166</v>
      </c>
      <c r="C14" s="32">
        <v>-87116</v>
      </c>
      <c r="D14" s="32">
        <v>0</v>
      </c>
      <c r="E14" s="32">
        <v>0</v>
      </c>
      <c r="F14" s="32">
        <v>-288</v>
      </c>
      <c r="G14" s="32">
        <v>-87404</v>
      </c>
      <c r="H14" s="32">
        <v>-19368</v>
      </c>
      <c r="I14" s="32">
        <v>0</v>
      </c>
      <c r="J14" s="32">
        <v>36619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-70153</v>
      </c>
      <c r="X14" s="33">
        <f t="shared" si="0"/>
        <v>-106772</v>
      </c>
      <c r="Y14" s="33">
        <f>'ACCT 282-283 FT ADIT Bef-After'!F16</f>
        <v>-106772</v>
      </c>
    </row>
    <row r="15" spans="1:25" ht="12.75" customHeight="1" x14ac:dyDescent="0.25">
      <c r="A15" s="79" t="s">
        <v>165</v>
      </c>
      <c r="B15" s="79" t="s">
        <v>164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X15" s="33">
        <f t="shared" si="0"/>
        <v>0</v>
      </c>
      <c r="Y15" s="33">
        <f>'ACCT 282-283 FT ADIT Bef-After'!F17</f>
        <v>0</v>
      </c>
    </row>
    <row r="16" spans="1:25" ht="12.75" customHeight="1" x14ac:dyDescent="0.25">
      <c r="A16" s="79" t="s">
        <v>163</v>
      </c>
      <c r="B16" s="79" t="s">
        <v>147</v>
      </c>
      <c r="C16" s="32">
        <v>-1485</v>
      </c>
      <c r="D16" s="32">
        <v>0</v>
      </c>
      <c r="E16" s="32">
        <v>0</v>
      </c>
      <c r="F16" s="32">
        <v>0</v>
      </c>
      <c r="G16" s="32">
        <v>-1485</v>
      </c>
      <c r="H16" s="32">
        <v>-7831</v>
      </c>
      <c r="I16" s="32">
        <v>0</v>
      </c>
      <c r="J16" s="32">
        <v>3195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-6121</v>
      </c>
      <c r="X16" s="33">
        <f t="shared" si="0"/>
        <v>-9316</v>
      </c>
      <c r="Y16" s="33">
        <f>'ACCT 282-283 FT ADIT Bef-After'!F18</f>
        <v>-9316</v>
      </c>
    </row>
    <row r="17" spans="1:25" ht="12.75" customHeight="1" x14ac:dyDescent="0.25">
      <c r="A17" s="79" t="s">
        <v>162</v>
      </c>
      <c r="B17" s="79" t="s">
        <v>161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X17" s="33">
        <f t="shared" si="0"/>
        <v>0</v>
      </c>
      <c r="Y17" s="33">
        <f>'ACCT 282-283 FT ADIT Bef-After'!F19</f>
        <v>0</v>
      </c>
    </row>
    <row r="18" spans="1:25" ht="12.75" customHeight="1" x14ac:dyDescent="0.25">
      <c r="A18" s="79" t="s">
        <v>87</v>
      </c>
      <c r="B18" s="79" t="s">
        <v>160</v>
      </c>
      <c r="C18" s="32">
        <v>-451</v>
      </c>
      <c r="D18" s="32">
        <v>0</v>
      </c>
      <c r="E18" s="32">
        <v>0</v>
      </c>
      <c r="F18" s="32">
        <v>0</v>
      </c>
      <c r="G18" s="32">
        <v>-451</v>
      </c>
      <c r="H18" s="32">
        <v>-5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156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-300</v>
      </c>
      <c r="X18" s="33">
        <f t="shared" si="0"/>
        <v>-456</v>
      </c>
      <c r="Y18" s="33">
        <f>'ACCT 282-283 FT ADIT Bef-After'!F20</f>
        <v>-456</v>
      </c>
    </row>
    <row r="19" spans="1:25" ht="12.75" customHeight="1" x14ac:dyDescent="0.25">
      <c r="A19" s="79" t="s">
        <v>50</v>
      </c>
      <c r="B19" s="79" t="s">
        <v>159</v>
      </c>
      <c r="C19" s="32">
        <v>-74562</v>
      </c>
      <c r="D19" s="32">
        <v>0</v>
      </c>
      <c r="E19" s="32">
        <v>0</v>
      </c>
      <c r="F19" s="32">
        <v>0</v>
      </c>
      <c r="G19" s="32">
        <v>-74562</v>
      </c>
      <c r="H19" s="32">
        <v>79123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-1564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2997</v>
      </c>
      <c r="X19" s="33">
        <f t="shared" si="0"/>
        <v>4561</v>
      </c>
      <c r="Y19" s="33">
        <f>'ACCT 282-283 FT ADIT Bef-After'!F21</f>
        <v>4561</v>
      </c>
    </row>
    <row r="20" spans="1:25" ht="12.75" customHeight="1" x14ac:dyDescent="0.25">
      <c r="A20" s="79" t="s">
        <v>127</v>
      </c>
      <c r="B20" s="79" t="s">
        <v>158</v>
      </c>
      <c r="C20" s="32">
        <v>-151</v>
      </c>
      <c r="D20" s="32">
        <v>0</v>
      </c>
      <c r="E20" s="32">
        <v>0</v>
      </c>
      <c r="F20" s="32">
        <v>0</v>
      </c>
      <c r="G20" s="32">
        <v>-151</v>
      </c>
      <c r="H20" s="32">
        <v>12</v>
      </c>
      <c r="I20" s="32">
        <v>0</v>
      </c>
      <c r="J20" s="32">
        <v>0</v>
      </c>
      <c r="K20" s="32">
        <v>0</v>
      </c>
      <c r="L20" s="32">
        <v>48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-91</v>
      </c>
      <c r="X20" s="33">
        <f t="shared" si="0"/>
        <v>-139</v>
      </c>
      <c r="Y20" s="33">
        <f>'ACCT 282-283 FT ADIT Bef-After'!F22</f>
        <v>-139</v>
      </c>
    </row>
    <row r="21" spans="1:25" ht="12.75" customHeight="1" x14ac:dyDescent="0.25">
      <c r="A21" s="79" t="s">
        <v>157</v>
      </c>
      <c r="B21" s="79" t="s">
        <v>156</v>
      </c>
      <c r="C21" s="32">
        <v>-12869</v>
      </c>
      <c r="D21" s="32">
        <v>0</v>
      </c>
      <c r="E21" s="32">
        <v>0</v>
      </c>
      <c r="F21" s="32">
        <v>0</v>
      </c>
      <c r="G21" s="32">
        <v>-12869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4414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-8455</v>
      </c>
      <c r="X21" s="33">
        <f t="shared" si="0"/>
        <v>-12869</v>
      </c>
      <c r="Y21" s="33">
        <f>'ACCT 282-283 FT ADIT Bef-After'!F24</f>
        <v>-12869</v>
      </c>
    </row>
    <row r="22" spans="1:25" ht="12.75" customHeight="1" x14ac:dyDescent="0.25">
      <c r="A22" s="79" t="s">
        <v>132</v>
      </c>
      <c r="B22" s="79" t="s">
        <v>192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13517</v>
      </c>
      <c r="L22" s="32">
        <v>0</v>
      </c>
      <c r="M22" s="32">
        <v>16</v>
      </c>
      <c r="N22" s="32">
        <v>0</v>
      </c>
      <c r="O22" s="32">
        <v>11258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24791</v>
      </c>
      <c r="X22" s="98"/>
      <c r="Y22" s="33">
        <f>'ACCT 282-283 FT ADIT Bef-After'!F26</f>
        <v>0</v>
      </c>
    </row>
    <row r="23" spans="1:25" ht="12.75" customHeight="1" x14ac:dyDescent="0.25">
      <c r="A23" s="79" t="s">
        <v>155</v>
      </c>
      <c r="B23" s="79" t="s">
        <v>155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X23" s="33">
        <f t="shared" si="0"/>
        <v>0</v>
      </c>
      <c r="Y23" s="33" t="str">
        <f>'ACCT 282-283 FT ADIT Bef-After'!F27</f>
        <v/>
      </c>
    </row>
    <row r="24" spans="1:25" ht="12.75" customHeight="1" x14ac:dyDescent="0.25">
      <c r="A24" s="79" t="s">
        <v>21</v>
      </c>
      <c r="B24" s="79" t="s">
        <v>21</v>
      </c>
      <c r="C24" s="79" t="s">
        <v>21</v>
      </c>
      <c r="D24" s="79" t="s">
        <v>21</v>
      </c>
      <c r="E24" s="79" t="s">
        <v>21</v>
      </c>
      <c r="F24" s="79" t="s">
        <v>21</v>
      </c>
      <c r="G24" s="79" t="s">
        <v>21</v>
      </c>
      <c r="H24" s="79" t="s">
        <v>21</v>
      </c>
      <c r="I24" s="79" t="s">
        <v>21</v>
      </c>
      <c r="J24" s="79" t="s">
        <v>21</v>
      </c>
      <c r="K24" s="79" t="s">
        <v>21</v>
      </c>
      <c r="L24" s="79" t="s">
        <v>21</v>
      </c>
      <c r="M24" s="79" t="s">
        <v>21</v>
      </c>
      <c r="N24" s="79" t="s">
        <v>21</v>
      </c>
      <c r="O24" s="79" t="s">
        <v>21</v>
      </c>
      <c r="P24" s="79" t="s">
        <v>21</v>
      </c>
      <c r="Q24" s="79" t="s">
        <v>21</v>
      </c>
      <c r="R24" s="79" t="s">
        <v>21</v>
      </c>
      <c r="S24" s="79" t="s">
        <v>21</v>
      </c>
      <c r="T24" s="79" t="s">
        <v>21</v>
      </c>
      <c r="U24" s="79" t="s">
        <v>21</v>
      </c>
      <c r="V24" s="79" t="s">
        <v>21</v>
      </c>
      <c r="X24" s="33"/>
      <c r="Y24" s="33"/>
    </row>
    <row r="25" spans="1:25" ht="12.75" customHeight="1" thickBot="1" x14ac:dyDescent="0.3">
      <c r="A25" s="11" t="s">
        <v>154</v>
      </c>
      <c r="B25" s="11" t="s">
        <v>21</v>
      </c>
      <c r="C25" s="34">
        <v>-251617</v>
      </c>
      <c r="D25" s="34">
        <v>0</v>
      </c>
      <c r="E25" s="34">
        <v>0</v>
      </c>
      <c r="F25" s="34">
        <v>-446</v>
      </c>
      <c r="G25" s="34">
        <v>-252063</v>
      </c>
      <c r="H25" s="34">
        <v>39154</v>
      </c>
      <c r="I25" s="34">
        <v>0</v>
      </c>
      <c r="J25" s="34">
        <v>39814</v>
      </c>
      <c r="K25" s="34">
        <v>13517</v>
      </c>
      <c r="L25" s="57">
        <v>48</v>
      </c>
      <c r="M25" s="57">
        <v>16</v>
      </c>
      <c r="N25" s="57">
        <v>33160</v>
      </c>
      <c r="O25" s="57">
        <v>11258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-115097</v>
      </c>
      <c r="X25" s="34">
        <f>SUM(X8:X24)</f>
        <v>-212911</v>
      </c>
      <c r="Y25" s="34">
        <f>SUM(Y8:Y24)</f>
        <v>-212910</v>
      </c>
    </row>
    <row r="26" spans="1:25" ht="12.75" customHeight="1" thickTop="1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X26" s="96"/>
      <c r="Y26" s="96"/>
    </row>
    <row r="27" spans="1:25" ht="12.75" customHeight="1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81" t="s">
        <v>205</v>
      </c>
      <c r="L27" s="80" t="s">
        <v>206</v>
      </c>
      <c r="M27" s="79"/>
      <c r="N27" s="79"/>
      <c r="O27" s="79"/>
      <c r="P27" s="79"/>
      <c r="Q27" s="79"/>
      <c r="R27" s="79"/>
      <c r="S27" s="79"/>
      <c r="T27" s="79"/>
      <c r="U27" s="79"/>
      <c r="V27" s="79"/>
      <c r="X27" s="96"/>
      <c r="Y27" s="96"/>
    </row>
    <row r="28" spans="1:25" ht="12.75" customHeight="1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3">
        <f>SUM(J25:K25)</f>
        <v>53331</v>
      </c>
      <c r="L28" s="73">
        <f>SUM(L25:O25)</f>
        <v>44482</v>
      </c>
      <c r="M28" s="79"/>
      <c r="N28" s="79"/>
      <c r="O28" s="79"/>
      <c r="P28" s="79"/>
      <c r="Q28" s="79"/>
      <c r="R28" s="79"/>
      <c r="S28" s="79"/>
      <c r="T28" s="79"/>
      <c r="U28" s="79"/>
      <c r="V28" s="79"/>
      <c r="X28" s="96"/>
      <c r="Y28" s="96"/>
    </row>
    <row r="29" spans="1:25" ht="12.75" customHeight="1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X29" s="96"/>
      <c r="Y29" s="96"/>
    </row>
    <row r="30" spans="1:25" ht="12.7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X30" s="96"/>
      <c r="Y30" s="96"/>
    </row>
    <row r="31" spans="1:25" ht="12.7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X31" s="96"/>
      <c r="Y31" s="96"/>
    </row>
    <row r="32" spans="1:25" ht="12.7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X32" s="96"/>
      <c r="Y32" s="96"/>
    </row>
    <row r="33" spans="1:25" ht="12.7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X33" s="96"/>
      <c r="Y33" s="96"/>
    </row>
    <row r="34" spans="1:25" ht="12.7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X34" s="96"/>
      <c r="Y34" s="97"/>
    </row>
    <row r="35" spans="1:25" ht="12.7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X35" s="96"/>
      <c r="Y35" s="96"/>
    </row>
    <row r="36" spans="1:25" ht="12.7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X36" s="96"/>
      <c r="Y36" s="96"/>
    </row>
    <row r="37" spans="1:25" ht="12.7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X37" s="96"/>
      <c r="Y37" s="96"/>
    </row>
    <row r="38" spans="1:25" ht="12.7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X38" s="96"/>
      <c r="Y38" s="96"/>
    </row>
    <row r="39" spans="1:25" ht="12.7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X39" s="96"/>
      <c r="Y39" s="96"/>
    </row>
    <row r="40" spans="1:25" ht="15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X40" s="96"/>
      <c r="Y40" s="96"/>
    </row>
    <row r="41" spans="1:25" ht="15" x14ac:dyDescent="0.25">
      <c r="A41" s="91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X41" s="96"/>
      <c r="Y41" s="96"/>
    </row>
    <row r="42" spans="1:25" ht="15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X42" s="97"/>
      <c r="Y42" s="97"/>
    </row>
    <row r="43" spans="1:25" ht="15" x14ac:dyDescent="0.25">
      <c r="A43" s="93"/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X43" s="90"/>
      <c r="Y43" s="97"/>
    </row>
    <row r="44" spans="1:25" ht="15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X44" s="97"/>
      <c r="Y44" s="97"/>
    </row>
    <row r="45" spans="1:25" ht="15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X45" s="97"/>
      <c r="Y45" s="97"/>
    </row>
    <row r="46" spans="1:25" ht="15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X46" s="97"/>
      <c r="Y46" s="97"/>
    </row>
    <row r="47" spans="1:25" ht="15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5"/>
      <c r="L47" s="95"/>
      <c r="M47" s="91"/>
      <c r="N47" s="91"/>
      <c r="O47" s="91"/>
      <c r="P47" s="91"/>
      <c r="Q47" s="91"/>
      <c r="R47" s="91"/>
      <c r="S47" s="91"/>
      <c r="T47" s="91"/>
      <c r="U47" s="91"/>
      <c r="V47" s="91"/>
      <c r="X47" s="97"/>
      <c r="Y47" s="97"/>
    </row>
    <row r="48" spans="1:25" ht="15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X48" s="97"/>
      <c r="Y48" s="97"/>
    </row>
    <row r="49" spans="1:25" ht="15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X49" s="97"/>
      <c r="Y49" s="97"/>
    </row>
    <row r="50" spans="1:25" ht="1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X50" s="97"/>
      <c r="Y50" s="97"/>
    </row>
    <row r="51" spans="1:25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X51" s="97"/>
      <c r="Y51" s="97"/>
    </row>
    <row r="52" spans="1:25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5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54" spans="1:25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</row>
    <row r="55" spans="1:25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</row>
    <row r="56" spans="1:25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</row>
    <row r="57" spans="1:25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2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2:D19"/>
  <sheetViews>
    <sheetView workbookViewId="0">
      <selection activeCell="E35" sqref="E35"/>
    </sheetView>
  </sheetViews>
  <sheetFormatPr defaultRowHeight="15" x14ac:dyDescent="0.25"/>
  <cols>
    <col min="1" max="1" width="14.85546875" customWidth="1"/>
    <col min="2" max="2" width="16.28515625" customWidth="1"/>
    <col min="3" max="3" width="10.7109375" customWidth="1"/>
    <col min="4" max="4" width="11.28515625" customWidth="1"/>
    <col min="5" max="5" width="14.85546875" customWidth="1"/>
    <col min="6" max="6" width="10.5703125" customWidth="1"/>
    <col min="7" max="7" width="20.42578125" customWidth="1"/>
    <col min="8" max="8" width="17.5703125" customWidth="1"/>
    <col min="9" max="9" width="19.140625" customWidth="1"/>
    <col min="10" max="10" width="20.28515625" customWidth="1"/>
    <col min="11" max="11" width="13.7109375" customWidth="1"/>
    <col min="12" max="12" width="21.140625" customWidth="1"/>
    <col min="13" max="13" width="13.140625" customWidth="1"/>
    <col min="14" max="14" width="28.7109375" customWidth="1"/>
    <col min="15" max="15" width="23.42578125" customWidth="1"/>
    <col min="16" max="16" width="24.28515625" customWidth="1"/>
    <col min="17" max="17" width="23.7109375" customWidth="1"/>
    <col min="18" max="18" width="12.42578125" customWidth="1"/>
    <col min="19" max="19" width="36.85546875" customWidth="1"/>
    <col min="20" max="20" width="32" customWidth="1"/>
    <col min="21" max="21" width="21.140625" customWidth="1"/>
    <col min="22" max="22" width="35.140625" customWidth="1"/>
    <col min="23" max="23" width="31.28515625" customWidth="1"/>
    <col min="24" max="25" width="12.42578125" customWidth="1"/>
    <col min="26" max="26" width="30.5703125" bestFit="1" customWidth="1"/>
    <col min="27" max="27" width="33.85546875" bestFit="1" customWidth="1"/>
    <col min="28" max="28" width="25.28515625" bestFit="1" customWidth="1"/>
    <col min="29" max="29" width="28.42578125" bestFit="1" customWidth="1"/>
    <col min="30" max="30" width="26.140625" bestFit="1" customWidth="1"/>
    <col min="31" max="31" width="29.28515625" bestFit="1" customWidth="1"/>
    <col min="32" max="32" width="25.5703125" bestFit="1" customWidth="1"/>
    <col min="33" max="33" width="28.7109375" bestFit="1" customWidth="1"/>
    <col min="34" max="34" width="14.28515625" bestFit="1" customWidth="1"/>
    <col min="35" max="35" width="17.5703125" bestFit="1" customWidth="1"/>
    <col min="36" max="36" width="38.7109375" bestFit="1" customWidth="1"/>
    <col min="37" max="37" width="41.85546875" bestFit="1" customWidth="1"/>
    <col min="38" max="38" width="33.85546875" bestFit="1" customWidth="1"/>
    <col min="39" max="39" width="37" bestFit="1" customWidth="1"/>
    <col min="40" max="40" width="23" bestFit="1" customWidth="1"/>
    <col min="41" max="41" width="26.28515625" bestFit="1" customWidth="1"/>
    <col min="42" max="42" width="37" bestFit="1" customWidth="1"/>
    <col min="43" max="43" width="40.140625" bestFit="1" customWidth="1"/>
    <col min="44" max="44" width="33.140625" bestFit="1" customWidth="1"/>
    <col min="45" max="45" width="36.28515625" bestFit="1" customWidth="1"/>
    <col min="46" max="46" width="12.42578125" bestFit="1" customWidth="1"/>
  </cols>
  <sheetData>
    <row r="2" spans="1:4" x14ac:dyDescent="0.25">
      <c r="A2" s="8" t="s">
        <v>4</v>
      </c>
      <c r="B2" s="79" t="s">
        <v>261</v>
      </c>
    </row>
    <row r="3" spans="1:4" x14ac:dyDescent="0.25">
      <c r="A3" s="8" t="s">
        <v>0</v>
      </c>
      <c r="B3" s="79" t="s">
        <v>39</v>
      </c>
    </row>
    <row r="5" spans="1:4" x14ac:dyDescent="0.25">
      <c r="A5" s="8" t="s">
        <v>151</v>
      </c>
      <c r="B5" s="8" t="s">
        <v>153</v>
      </c>
    </row>
    <row r="6" spans="1:4" x14ac:dyDescent="0.25">
      <c r="A6" s="8" t="s">
        <v>149</v>
      </c>
      <c r="B6" s="2">
        <v>43100</v>
      </c>
      <c r="C6" s="2">
        <v>43159</v>
      </c>
      <c r="D6" s="2" t="s">
        <v>150</v>
      </c>
    </row>
    <row r="7" spans="1:4" x14ac:dyDescent="0.25">
      <c r="A7" s="10" t="s">
        <v>49</v>
      </c>
      <c r="B7" s="9">
        <v>31483</v>
      </c>
      <c r="C7" s="9"/>
      <c r="D7" s="9">
        <v>31483</v>
      </c>
    </row>
    <row r="8" spans="1:4" x14ac:dyDescent="0.25">
      <c r="A8" s="10" t="s">
        <v>51</v>
      </c>
      <c r="B8" s="9">
        <v>-242</v>
      </c>
      <c r="C8" s="9"/>
      <c r="D8" s="9">
        <v>-242</v>
      </c>
    </row>
    <row r="9" spans="1:4" x14ac:dyDescent="0.25">
      <c r="A9" s="10" t="s">
        <v>44</v>
      </c>
      <c r="B9" s="9"/>
      <c r="C9" s="9">
        <v>1426</v>
      </c>
      <c r="D9" s="9">
        <v>1426</v>
      </c>
    </row>
    <row r="10" spans="1:4" x14ac:dyDescent="0.25">
      <c r="A10" s="10" t="s">
        <v>41</v>
      </c>
      <c r="B10" s="9">
        <v>39814</v>
      </c>
      <c r="C10" s="9"/>
      <c r="D10" s="9">
        <v>39814</v>
      </c>
    </row>
    <row r="11" spans="1:4" x14ac:dyDescent="0.25">
      <c r="A11" s="10" t="s">
        <v>87</v>
      </c>
      <c r="B11" s="9">
        <v>156</v>
      </c>
      <c r="C11" s="9"/>
      <c r="D11" s="9">
        <v>156</v>
      </c>
    </row>
    <row r="12" spans="1:4" x14ac:dyDescent="0.25">
      <c r="A12" s="10" t="s">
        <v>50</v>
      </c>
      <c r="B12" s="9">
        <v>-1564</v>
      </c>
      <c r="C12" s="9"/>
      <c r="D12" s="9">
        <v>-1564</v>
      </c>
    </row>
    <row r="13" spans="1:4" x14ac:dyDescent="0.25">
      <c r="A13" s="10" t="s">
        <v>127</v>
      </c>
      <c r="B13" s="9">
        <v>48</v>
      </c>
      <c r="C13" s="9"/>
      <c r="D13" s="9">
        <v>48</v>
      </c>
    </row>
    <row r="14" spans="1:4" x14ac:dyDescent="0.25">
      <c r="A14" s="10" t="s">
        <v>135</v>
      </c>
      <c r="B14" s="9"/>
      <c r="C14" s="9">
        <v>1369</v>
      </c>
      <c r="D14" s="9">
        <v>1369</v>
      </c>
    </row>
    <row r="15" spans="1:4" x14ac:dyDescent="0.25">
      <c r="A15" s="10" t="s">
        <v>122</v>
      </c>
      <c r="B15" s="9">
        <v>4414</v>
      </c>
      <c r="C15" s="9"/>
      <c r="D15" s="9">
        <v>4414</v>
      </c>
    </row>
    <row r="16" spans="1:4" x14ac:dyDescent="0.25">
      <c r="A16" s="10" t="s">
        <v>143</v>
      </c>
      <c r="B16" s="9"/>
      <c r="C16" s="9">
        <v>3063</v>
      </c>
      <c r="D16" s="9">
        <v>3063</v>
      </c>
    </row>
    <row r="17" spans="1:4" x14ac:dyDescent="0.25">
      <c r="A17" s="10" t="s">
        <v>132</v>
      </c>
      <c r="B17" s="9">
        <v>24791</v>
      </c>
      <c r="C17" s="9">
        <v>-1039</v>
      </c>
      <c r="D17" s="9">
        <v>23752</v>
      </c>
    </row>
    <row r="18" spans="1:4" x14ac:dyDescent="0.25">
      <c r="A18" s="10" t="s">
        <v>242</v>
      </c>
      <c r="B18" s="9">
        <v>-1087</v>
      </c>
      <c r="C18" s="9"/>
      <c r="D18" s="9">
        <v>-1087</v>
      </c>
    </row>
    <row r="19" spans="1:4" x14ac:dyDescent="0.25">
      <c r="A19" s="10" t="s">
        <v>150</v>
      </c>
      <c r="B19" s="9">
        <v>97813</v>
      </c>
      <c r="C19" s="9">
        <v>4819</v>
      </c>
      <c r="D19" s="9">
        <v>102632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S37"/>
  <sheetViews>
    <sheetView workbookViewId="0">
      <selection activeCell="E35" sqref="E35"/>
    </sheetView>
  </sheetViews>
  <sheetFormatPr defaultRowHeight="15" x14ac:dyDescent="0.25"/>
  <cols>
    <col min="1" max="1" width="14.85546875" bestFit="1" customWidth="1"/>
    <col min="2" max="2" width="17.85546875" customWidth="1"/>
    <col min="3" max="3" width="10.85546875" bestFit="1" customWidth="1"/>
    <col min="4" max="4" width="8" customWidth="1"/>
    <col min="5" max="5" width="10.5703125" customWidth="1"/>
    <col min="6" max="6" width="11.5703125" customWidth="1"/>
    <col min="7" max="7" width="10.5703125" customWidth="1"/>
    <col min="8" max="9" width="13.28515625" bestFit="1" customWidth="1"/>
    <col min="10" max="10" width="9.85546875" customWidth="1"/>
    <col min="11" max="12" width="14.28515625" bestFit="1" customWidth="1"/>
    <col min="13" max="13" width="12.42578125" bestFit="1" customWidth="1"/>
    <col min="14" max="14" width="11.5703125" bestFit="1" customWidth="1"/>
    <col min="15" max="15" width="10.5703125" bestFit="1" customWidth="1"/>
    <col min="16" max="16" width="13.28515625" bestFit="1" customWidth="1"/>
    <col min="17" max="17" width="10.7109375" bestFit="1" customWidth="1"/>
  </cols>
  <sheetData>
    <row r="1" spans="1:19" x14ac:dyDescent="0.25">
      <c r="A1" s="8" t="s">
        <v>4</v>
      </c>
      <c r="B1" s="79" t="s">
        <v>261</v>
      </c>
    </row>
    <row r="2" spans="1:19" x14ac:dyDescent="0.25">
      <c r="A2" s="8" t="s">
        <v>14</v>
      </c>
      <c r="B2" s="79" t="s">
        <v>152</v>
      </c>
    </row>
    <row r="3" spans="1:19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</row>
    <row r="4" spans="1:19" x14ac:dyDescent="0.25">
      <c r="A4" s="8" t="s">
        <v>151</v>
      </c>
      <c r="B4" s="8" t="s">
        <v>153</v>
      </c>
    </row>
    <row r="5" spans="1:19" x14ac:dyDescent="0.25">
      <c r="A5" s="8" t="s">
        <v>149</v>
      </c>
      <c r="B5" s="79" t="s">
        <v>23</v>
      </c>
      <c r="C5" s="79" t="s">
        <v>39</v>
      </c>
      <c r="D5" s="79" t="s">
        <v>17</v>
      </c>
      <c r="E5" s="79" t="s">
        <v>68</v>
      </c>
      <c r="F5" s="79" t="s">
        <v>150</v>
      </c>
    </row>
    <row r="6" spans="1:19" x14ac:dyDescent="0.25">
      <c r="A6" s="10" t="s">
        <v>31</v>
      </c>
      <c r="B6" s="9">
        <v>0</v>
      </c>
      <c r="C6" s="9"/>
      <c r="D6" s="9"/>
      <c r="E6" s="9"/>
      <c r="F6" s="9">
        <v>0</v>
      </c>
    </row>
    <row r="7" spans="1:19" x14ac:dyDescent="0.25">
      <c r="A7" s="10" t="s">
        <v>49</v>
      </c>
      <c r="B7" s="9">
        <v>-91510</v>
      </c>
      <c r="C7" s="9">
        <v>31483</v>
      </c>
      <c r="D7" s="9">
        <v>-636</v>
      </c>
      <c r="E7" s="9">
        <v>347</v>
      </c>
      <c r="F7" s="9">
        <v>-60316</v>
      </c>
      <c r="S7" s="9"/>
    </row>
    <row r="8" spans="1:19" x14ac:dyDescent="0.25">
      <c r="A8" s="10" t="s">
        <v>51</v>
      </c>
      <c r="B8" s="9">
        <v>843</v>
      </c>
      <c r="C8" s="9">
        <v>-242</v>
      </c>
      <c r="D8" s="9"/>
      <c r="E8" s="9">
        <v>-137</v>
      </c>
      <c r="F8" s="9">
        <v>464</v>
      </c>
      <c r="S8" s="9"/>
    </row>
    <row r="9" spans="1:19" x14ac:dyDescent="0.25">
      <c r="A9" s="10" t="s">
        <v>44</v>
      </c>
      <c r="B9" s="9">
        <v>-1</v>
      </c>
      <c r="C9" s="9"/>
      <c r="D9" s="9"/>
      <c r="E9" s="9">
        <v>1</v>
      </c>
      <c r="F9" s="9">
        <v>0</v>
      </c>
      <c r="S9" s="9"/>
    </row>
    <row r="10" spans="1:19" x14ac:dyDescent="0.25">
      <c r="A10" s="10" t="s">
        <v>41</v>
      </c>
      <c r="B10" s="9">
        <v>-116027</v>
      </c>
      <c r="C10" s="9">
        <v>39814</v>
      </c>
      <c r="D10" s="9">
        <v>0</v>
      </c>
      <c r="E10" s="9">
        <v>-64</v>
      </c>
      <c r="F10" s="9">
        <v>-76277</v>
      </c>
      <c r="S10" s="9"/>
    </row>
    <row r="11" spans="1:19" x14ac:dyDescent="0.25">
      <c r="A11" s="10" t="s">
        <v>87</v>
      </c>
      <c r="B11" s="9">
        <v>-456</v>
      </c>
      <c r="C11" s="9">
        <v>156</v>
      </c>
      <c r="D11" s="9"/>
      <c r="E11" s="9"/>
      <c r="F11" s="9">
        <v>-300</v>
      </c>
      <c r="S11" s="9"/>
    </row>
    <row r="12" spans="1:19" x14ac:dyDescent="0.25">
      <c r="A12" s="10" t="s">
        <v>50</v>
      </c>
      <c r="B12" s="9">
        <v>4557</v>
      </c>
      <c r="C12" s="9">
        <v>-1564</v>
      </c>
      <c r="D12" s="9"/>
      <c r="E12" s="9"/>
      <c r="F12" s="9">
        <v>2993</v>
      </c>
      <c r="S12" s="9"/>
    </row>
    <row r="13" spans="1:19" x14ac:dyDescent="0.25">
      <c r="A13" s="10" t="s">
        <v>127</v>
      </c>
      <c r="B13" s="9">
        <v>28</v>
      </c>
      <c r="C13" s="9">
        <v>48</v>
      </c>
      <c r="D13" s="9">
        <v>-167</v>
      </c>
      <c r="E13" s="9"/>
      <c r="F13" s="9">
        <v>-91</v>
      </c>
      <c r="S13" s="9"/>
    </row>
    <row r="14" spans="1:19" x14ac:dyDescent="0.25">
      <c r="A14" s="10" t="s">
        <v>122</v>
      </c>
      <c r="B14" s="9"/>
      <c r="C14" s="9">
        <v>4414</v>
      </c>
      <c r="D14" s="9"/>
      <c r="E14" s="9">
        <v>-12869</v>
      </c>
      <c r="F14" s="9">
        <v>-8455</v>
      </c>
      <c r="S14" s="9"/>
    </row>
    <row r="15" spans="1:19" x14ac:dyDescent="0.25">
      <c r="A15" s="10" t="s">
        <v>123</v>
      </c>
      <c r="B15" s="9"/>
      <c r="C15" s="9"/>
      <c r="D15" s="9">
        <v>0</v>
      </c>
      <c r="E15" s="9"/>
      <c r="F15" s="9">
        <v>0</v>
      </c>
      <c r="S15" s="9"/>
    </row>
    <row r="16" spans="1:19" x14ac:dyDescent="0.25">
      <c r="A16" s="10" t="s">
        <v>132</v>
      </c>
      <c r="B16" s="9"/>
      <c r="C16" s="9">
        <v>24791</v>
      </c>
      <c r="D16" s="9"/>
      <c r="E16" s="9"/>
      <c r="F16" s="9">
        <v>24791</v>
      </c>
      <c r="S16" s="9"/>
    </row>
    <row r="17" spans="1:19" x14ac:dyDescent="0.25">
      <c r="A17" s="10" t="s">
        <v>242</v>
      </c>
      <c r="B17" s="9">
        <v>3248</v>
      </c>
      <c r="C17" s="9">
        <v>-1087</v>
      </c>
      <c r="D17" s="9"/>
      <c r="E17" s="9">
        <v>-79</v>
      </c>
      <c r="F17" s="9">
        <v>2082</v>
      </c>
      <c r="S17" s="9"/>
    </row>
    <row r="18" spans="1:19" x14ac:dyDescent="0.25">
      <c r="A18" s="10" t="s">
        <v>150</v>
      </c>
      <c r="B18" s="9">
        <v>-199318</v>
      </c>
      <c r="C18" s="9">
        <v>97813</v>
      </c>
      <c r="D18" s="9">
        <v>-803</v>
      </c>
      <c r="E18" s="9">
        <v>-12801</v>
      </c>
      <c r="F18" s="9">
        <v>-115109</v>
      </c>
      <c r="G18" s="89">
        <v>43100</v>
      </c>
      <c r="S18" s="9"/>
    </row>
    <row r="19" spans="1:19" x14ac:dyDescent="0.25">
      <c r="S19" s="9"/>
    </row>
    <row r="20" spans="1:19" x14ac:dyDescent="0.25">
      <c r="S20" s="9"/>
    </row>
    <row r="21" spans="1:19" x14ac:dyDescent="0.25">
      <c r="S21" s="9"/>
    </row>
    <row r="22" spans="1:19" x14ac:dyDescent="0.25">
      <c r="S22" s="9"/>
    </row>
    <row r="23" spans="1:19" x14ac:dyDescent="0.25">
      <c r="S23" s="9"/>
    </row>
    <row r="24" spans="1:19" x14ac:dyDescent="0.25">
      <c r="S24" s="9"/>
    </row>
    <row r="25" spans="1:19" x14ac:dyDescent="0.25">
      <c r="I25" s="88"/>
    </row>
    <row r="26" spans="1:19" x14ac:dyDescent="0.25">
      <c r="A26" s="56" t="s">
        <v>150</v>
      </c>
      <c r="B26" s="14">
        <v>-199318</v>
      </c>
      <c r="C26" s="14">
        <v>102632</v>
      </c>
      <c r="D26" s="14">
        <v>-803</v>
      </c>
      <c r="E26" s="14">
        <v>-12801</v>
      </c>
      <c r="F26" s="14">
        <v>-110290</v>
      </c>
      <c r="G26" s="89">
        <v>43159</v>
      </c>
    </row>
    <row r="27" spans="1:19" x14ac:dyDescent="0.25">
      <c r="B27" s="9">
        <f>B26-B18</f>
        <v>0</v>
      </c>
      <c r="C27" s="9">
        <f t="shared" ref="C27:F27" si="0">C26-C18</f>
        <v>4819</v>
      </c>
      <c r="D27" s="9">
        <f t="shared" si="0"/>
        <v>0</v>
      </c>
      <c r="E27" s="9">
        <f t="shared" si="0"/>
        <v>0</v>
      </c>
      <c r="F27" s="9">
        <f t="shared" si="0"/>
        <v>4819</v>
      </c>
    </row>
    <row r="30" spans="1:19" x14ac:dyDescent="0.25">
      <c r="Q30" s="40"/>
    </row>
    <row r="37" spans="13:13" x14ac:dyDescent="0.25">
      <c r="M37" s="40">
        <v>43100</v>
      </c>
    </row>
  </sheetData>
  <pageMargins left="0.7" right="0.7" top="0.75" bottom="0.75" header="0.3" footer="0.3"/>
  <pageSetup orientation="portrait" horizont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Q181"/>
  <sheetViews>
    <sheetView workbookViewId="0">
      <selection activeCell="E35" sqref="E35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2.7109375" style="3" bestFit="1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23</v>
      </c>
      <c r="B2" s="1" t="s">
        <v>24</v>
      </c>
      <c r="C2" s="1" t="s">
        <v>55</v>
      </c>
      <c r="D2" s="1" t="s">
        <v>324</v>
      </c>
      <c r="E2" s="1" t="s">
        <v>261</v>
      </c>
      <c r="F2" s="1" t="s">
        <v>19</v>
      </c>
      <c r="G2" s="1" t="s">
        <v>41</v>
      </c>
      <c r="H2" s="1" t="s">
        <v>32</v>
      </c>
      <c r="I2" s="1" t="s">
        <v>21</v>
      </c>
      <c r="J2" s="3">
        <v>1000</v>
      </c>
      <c r="K2" s="1" t="s">
        <v>107</v>
      </c>
      <c r="L2" s="1" t="s">
        <v>21</v>
      </c>
      <c r="M2" s="1" t="s">
        <v>21</v>
      </c>
      <c r="N2" s="1" t="s">
        <v>55</v>
      </c>
      <c r="O2" s="2">
        <v>41729</v>
      </c>
      <c r="P2" s="2">
        <v>41736</v>
      </c>
      <c r="Q2" s="1" t="s">
        <v>22</v>
      </c>
    </row>
    <row r="3" spans="1:17" x14ac:dyDescent="0.25">
      <c r="A3" s="1" t="s">
        <v>23</v>
      </c>
      <c r="B3" s="1" t="s">
        <v>24</v>
      </c>
      <c r="C3" s="1" t="s">
        <v>53</v>
      </c>
      <c r="D3" s="1" t="s">
        <v>324</v>
      </c>
      <c r="E3" s="1" t="s">
        <v>261</v>
      </c>
      <c r="F3" s="1" t="s">
        <v>19</v>
      </c>
      <c r="G3" s="1" t="s">
        <v>41</v>
      </c>
      <c r="H3" s="1" t="s">
        <v>32</v>
      </c>
      <c r="I3" s="1" t="s">
        <v>21</v>
      </c>
      <c r="J3" s="3">
        <v>-1000</v>
      </c>
      <c r="K3" s="1" t="s">
        <v>54</v>
      </c>
      <c r="L3" s="1" t="s">
        <v>21</v>
      </c>
      <c r="M3" s="1" t="s">
        <v>21</v>
      </c>
      <c r="N3" s="1" t="s">
        <v>55</v>
      </c>
      <c r="O3" s="2">
        <v>41820</v>
      </c>
      <c r="P3" s="2">
        <v>41815</v>
      </c>
      <c r="Q3" s="1" t="s">
        <v>22</v>
      </c>
    </row>
    <row r="4" spans="1:17" x14ac:dyDescent="0.25">
      <c r="A4" s="1" t="s">
        <v>23</v>
      </c>
      <c r="B4" s="1" t="s">
        <v>24</v>
      </c>
      <c r="C4" s="1" t="s">
        <v>48</v>
      </c>
      <c r="D4" s="1" t="s">
        <v>324</v>
      </c>
      <c r="E4" s="1" t="s">
        <v>261</v>
      </c>
      <c r="F4" s="1" t="s">
        <v>19</v>
      </c>
      <c r="G4" s="1" t="s">
        <v>41</v>
      </c>
      <c r="H4" s="1" t="s">
        <v>32</v>
      </c>
      <c r="I4" s="1" t="s">
        <v>21</v>
      </c>
      <c r="J4" s="3">
        <v>2000</v>
      </c>
      <c r="K4" s="1" t="s">
        <v>103</v>
      </c>
      <c r="L4" s="1" t="s">
        <v>21</v>
      </c>
      <c r="M4" s="1" t="s">
        <v>21</v>
      </c>
      <c r="N4" s="1" t="s">
        <v>48</v>
      </c>
      <c r="O4" s="2">
        <v>41820</v>
      </c>
      <c r="P4" s="2">
        <v>41815</v>
      </c>
      <c r="Q4" s="1" t="s">
        <v>22</v>
      </c>
    </row>
    <row r="5" spans="1:17" x14ac:dyDescent="0.25">
      <c r="A5" s="1" t="s">
        <v>23</v>
      </c>
      <c r="B5" s="1" t="s">
        <v>24</v>
      </c>
      <c r="C5" s="1" t="s">
        <v>73</v>
      </c>
      <c r="D5" s="1" t="s">
        <v>324</v>
      </c>
      <c r="E5" s="1" t="s">
        <v>261</v>
      </c>
      <c r="F5" s="1" t="s">
        <v>19</v>
      </c>
      <c r="G5" s="1" t="s">
        <v>41</v>
      </c>
      <c r="H5" s="1" t="s">
        <v>32</v>
      </c>
      <c r="I5" s="1" t="s">
        <v>21</v>
      </c>
      <c r="J5" s="3">
        <v>2000</v>
      </c>
      <c r="K5" s="1" t="s">
        <v>108</v>
      </c>
      <c r="L5" s="1" t="s">
        <v>21</v>
      </c>
      <c r="M5" s="1" t="s">
        <v>21</v>
      </c>
      <c r="N5" s="1" t="s">
        <v>73</v>
      </c>
      <c r="O5" s="2">
        <v>41912</v>
      </c>
      <c r="P5" s="2">
        <v>41913</v>
      </c>
      <c r="Q5" s="1" t="s">
        <v>22</v>
      </c>
    </row>
    <row r="6" spans="1:17" x14ac:dyDescent="0.25">
      <c r="A6" s="1" t="s">
        <v>23</v>
      </c>
      <c r="B6" s="1" t="s">
        <v>24</v>
      </c>
      <c r="C6" s="1" t="s">
        <v>46</v>
      </c>
      <c r="D6" s="1" t="s">
        <v>324</v>
      </c>
      <c r="E6" s="1" t="s">
        <v>261</v>
      </c>
      <c r="F6" s="1" t="s">
        <v>19</v>
      </c>
      <c r="G6" s="1" t="s">
        <v>41</v>
      </c>
      <c r="H6" s="1" t="s">
        <v>32</v>
      </c>
      <c r="I6" s="1" t="s">
        <v>21</v>
      </c>
      <c r="J6" s="3">
        <v>-2000</v>
      </c>
      <c r="K6" s="1" t="s">
        <v>47</v>
      </c>
      <c r="L6" s="1" t="s">
        <v>21</v>
      </c>
      <c r="M6" s="1" t="s">
        <v>21</v>
      </c>
      <c r="N6" s="1" t="s">
        <v>48</v>
      </c>
      <c r="O6" s="2">
        <v>41912</v>
      </c>
      <c r="P6" s="2">
        <v>41913</v>
      </c>
      <c r="Q6" s="1" t="s">
        <v>22</v>
      </c>
    </row>
    <row r="7" spans="1:17" x14ac:dyDescent="0.25">
      <c r="A7" s="1" t="s">
        <v>17</v>
      </c>
      <c r="B7" s="1" t="s">
        <v>24</v>
      </c>
      <c r="C7" s="1" t="s">
        <v>325</v>
      </c>
      <c r="D7" s="1" t="s">
        <v>326</v>
      </c>
      <c r="E7" s="1" t="s">
        <v>261</v>
      </c>
      <c r="F7" s="1" t="s">
        <v>19</v>
      </c>
      <c r="G7" s="1" t="s">
        <v>49</v>
      </c>
      <c r="H7" s="1" t="s">
        <v>20</v>
      </c>
      <c r="I7" s="1" t="s">
        <v>21</v>
      </c>
      <c r="J7" s="3">
        <v>-264</v>
      </c>
      <c r="K7" s="1" t="s">
        <v>327</v>
      </c>
      <c r="L7" s="1" t="s">
        <v>21</v>
      </c>
      <c r="M7" s="1" t="s">
        <v>21</v>
      </c>
      <c r="N7" s="1" t="s">
        <v>325</v>
      </c>
      <c r="O7" s="2">
        <v>41973</v>
      </c>
      <c r="P7" s="2">
        <v>41983</v>
      </c>
      <c r="Q7" s="1" t="s">
        <v>22</v>
      </c>
    </row>
    <row r="8" spans="1:17" x14ac:dyDescent="0.25">
      <c r="A8" s="1" t="s">
        <v>17</v>
      </c>
      <c r="B8" s="1" t="s">
        <v>24</v>
      </c>
      <c r="C8" s="1" t="s">
        <v>328</v>
      </c>
      <c r="D8" s="1" t="s">
        <v>326</v>
      </c>
      <c r="E8" s="1" t="s">
        <v>261</v>
      </c>
      <c r="F8" s="1" t="s">
        <v>19</v>
      </c>
      <c r="G8" s="1" t="s">
        <v>49</v>
      </c>
      <c r="H8" s="1" t="s">
        <v>20</v>
      </c>
      <c r="I8" s="1" t="s">
        <v>21</v>
      </c>
      <c r="J8" s="3">
        <v>-372</v>
      </c>
      <c r="K8" s="1" t="s">
        <v>329</v>
      </c>
      <c r="L8" s="1" t="s">
        <v>21</v>
      </c>
      <c r="M8" s="1" t="s">
        <v>21</v>
      </c>
      <c r="N8" s="1" t="s">
        <v>328</v>
      </c>
      <c r="O8" s="2">
        <v>41973</v>
      </c>
      <c r="P8" s="2">
        <v>41983</v>
      </c>
      <c r="Q8" s="1" t="s">
        <v>22</v>
      </c>
    </row>
    <row r="9" spans="1:17" x14ac:dyDescent="0.25">
      <c r="A9" s="1" t="s">
        <v>23</v>
      </c>
      <c r="B9" s="1" t="s">
        <v>261</v>
      </c>
      <c r="C9" s="1" t="s">
        <v>330</v>
      </c>
      <c r="D9" s="1" t="s">
        <v>326</v>
      </c>
      <c r="E9" s="1" t="s">
        <v>261</v>
      </c>
      <c r="F9" s="1" t="s">
        <v>19</v>
      </c>
      <c r="G9" s="1" t="s">
        <v>49</v>
      </c>
      <c r="H9" s="1" t="s">
        <v>20</v>
      </c>
      <c r="I9" s="1" t="s">
        <v>21</v>
      </c>
      <c r="J9" s="3">
        <v>-36429</v>
      </c>
      <c r="K9" s="1" t="s">
        <v>102</v>
      </c>
      <c r="L9" s="1" t="s">
        <v>21</v>
      </c>
      <c r="M9" s="1" t="s">
        <v>21</v>
      </c>
      <c r="N9" s="1" t="s">
        <v>330</v>
      </c>
      <c r="O9" s="2">
        <v>42004</v>
      </c>
      <c r="P9" s="2">
        <v>42027</v>
      </c>
      <c r="Q9" s="1" t="s">
        <v>22</v>
      </c>
    </row>
    <row r="10" spans="1:17" x14ac:dyDescent="0.25">
      <c r="A10" s="1" t="s">
        <v>23</v>
      </c>
      <c r="B10" s="1" t="s">
        <v>261</v>
      </c>
      <c r="C10" s="1" t="s">
        <v>330</v>
      </c>
      <c r="D10" s="1" t="s">
        <v>331</v>
      </c>
      <c r="E10" s="1" t="s">
        <v>261</v>
      </c>
      <c r="F10" s="1" t="s">
        <v>19</v>
      </c>
      <c r="G10" s="1" t="s">
        <v>50</v>
      </c>
      <c r="H10" s="1" t="s">
        <v>45</v>
      </c>
      <c r="I10" s="1" t="s">
        <v>21</v>
      </c>
      <c r="J10" s="3">
        <v>-23346</v>
      </c>
      <c r="K10" s="1" t="s">
        <v>93</v>
      </c>
      <c r="L10" s="1" t="s">
        <v>21</v>
      </c>
      <c r="M10" s="1" t="s">
        <v>21</v>
      </c>
      <c r="N10" s="1" t="s">
        <v>330</v>
      </c>
      <c r="O10" s="2">
        <v>42004</v>
      </c>
      <c r="P10" s="2">
        <v>42027</v>
      </c>
      <c r="Q10" s="1" t="s">
        <v>22</v>
      </c>
    </row>
    <row r="11" spans="1:17" x14ac:dyDescent="0.25">
      <c r="A11" s="1" t="s">
        <v>23</v>
      </c>
      <c r="B11" s="1" t="s">
        <v>24</v>
      </c>
      <c r="C11" s="1" t="s">
        <v>119</v>
      </c>
      <c r="D11" s="1" t="s">
        <v>324</v>
      </c>
      <c r="E11" s="1" t="s">
        <v>261</v>
      </c>
      <c r="F11" s="1" t="s">
        <v>19</v>
      </c>
      <c r="G11" s="1" t="s">
        <v>41</v>
      </c>
      <c r="H11" s="1" t="s">
        <v>32</v>
      </c>
      <c r="I11" s="1" t="s">
        <v>21</v>
      </c>
      <c r="J11" s="3">
        <v>-2000</v>
      </c>
      <c r="K11" s="1" t="s">
        <v>118</v>
      </c>
      <c r="L11" s="1" t="s">
        <v>21</v>
      </c>
      <c r="M11" s="1" t="s">
        <v>21</v>
      </c>
      <c r="N11" s="1" t="s">
        <v>73</v>
      </c>
      <c r="O11" s="2">
        <v>42004</v>
      </c>
      <c r="P11" s="2">
        <v>42019</v>
      </c>
      <c r="Q11" s="1" t="s">
        <v>22</v>
      </c>
    </row>
    <row r="12" spans="1:17" x14ac:dyDescent="0.25">
      <c r="A12" s="1" t="s">
        <v>23</v>
      </c>
      <c r="B12" s="1" t="s">
        <v>261</v>
      </c>
      <c r="C12" s="1" t="s">
        <v>330</v>
      </c>
      <c r="D12" s="1" t="s">
        <v>332</v>
      </c>
      <c r="E12" s="1" t="s">
        <v>261</v>
      </c>
      <c r="F12" s="1" t="s">
        <v>19</v>
      </c>
      <c r="G12" s="1" t="s">
        <v>44</v>
      </c>
      <c r="H12" s="1" t="s">
        <v>45</v>
      </c>
      <c r="I12" s="1" t="s">
        <v>21</v>
      </c>
      <c r="J12" s="3">
        <v>4305</v>
      </c>
      <c r="K12" s="1" t="s">
        <v>72</v>
      </c>
      <c r="L12" s="1" t="s">
        <v>21</v>
      </c>
      <c r="M12" s="1" t="s">
        <v>21</v>
      </c>
      <c r="N12" s="1" t="s">
        <v>330</v>
      </c>
      <c r="O12" s="2">
        <v>42004</v>
      </c>
      <c r="P12" s="2">
        <v>42027</v>
      </c>
      <c r="Q12" s="1" t="s">
        <v>22</v>
      </c>
    </row>
    <row r="13" spans="1:17" x14ac:dyDescent="0.25">
      <c r="A13" s="1" t="s">
        <v>23</v>
      </c>
      <c r="B13" s="1" t="s">
        <v>261</v>
      </c>
      <c r="C13" s="1" t="s">
        <v>330</v>
      </c>
      <c r="D13" s="1" t="s">
        <v>333</v>
      </c>
      <c r="E13" s="1" t="s">
        <v>261</v>
      </c>
      <c r="F13" s="1" t="s">
        <v>19</v>
      </c>
      <c r="G13" s="1" t="s">
        <v>51</v>
      </c>
      <c r="H13" s="1" t="s">
        <v>45</v>
      </c>
      <c r="I13" s="1" t="s">
        <v>21</v>
      </c>
      <c r="J13" s="3">
        <v>1579</v>
      </c>
      <c r="K13" s="1" t="s">
        <v>52</v>
      </c>
      <c r="L13" s="1" t="s">
        <v>21</v>
      </c>
      <c r="M13" s="1" t="s">
        <v>21</v>
      </c>
      <c r="N13" s="1" t="s">
        <v>330</v>
      </c>
      <c r="O13" s="2">
        <v>42004</v>
      </c>
      <c r="P13" s="2">
        <v>42027</v>
      </c>
      <c r="Q13" s="1" t="s">
        <v>22</v>
      </c>
    </row>
    <row r="14" spans="1:17" x14ac:dyDescent="0.25">
      <c r="A14" s="1" t="s">
        <v>23</v>
      </c>
      <c r="B14" s="1" t="s">
        <v>261</v>
      </c>
      <c r="C14" s="1" t="s">
        <v>330</v>
      </c>
      <c r="D14" s="1" t="s">
        <v>324</v>
      </c>
      <c r="E14" s="1" t="s">
        <v>261</v>
      </c>
      <c r="F14" s="1" t="s">
        <v>19</v>
      </c>
      <c r="G14" s="1" t="s">
        <v>41</v>
      </c>
      <c r="H14" s="1" t="s">
        <v>32</v>
      </c>
      <c r="I14" s="1" t="s">
        <v>21</v>
      </c>
      <c r="J14" s="3">
        <v>-24480</v>
      </c>
      <c r="K14" s="1" t="s">
        <v>117</v>
      </c>
      <c r="L14" s="1" t="s">
        <v>21</v>
      </c>
      <c r="M14" s="1" t="s">
        <v>21</v>
      </c>
      <c r="N14" s="1" t="s">
        <v>330</v>
      </c>
      <c r="O14" s="2">
        <v>42004</v>
      </c>
      <c r="P14" s="2">
        <v>42027</v>
      </c>
      <c r="Q14" s="1" t="s">
        <v>22</v>
      </c>
    </row>
    <row r="15" spans="1:17" x14ac:dyDescent="0.25">
      <c r="A15" s="1" t="s">
        <v>23</v>
      </c>
      <c r="B15" s="1" t="s">
        <v>261</v>
      </c>
      <c r="C15" s="1" t="s">
        <v>330</v>
      </c>
      <c r="D15" s="1" t="s">
        <v>334</v>
      </c>
      <c r="E15" s="1" t="s">
        <v>261</v>
      </c>
      <c r="F15" s="1" t="s">
        <v>19</v>
      </c>
      <c r="G15" s="1" t="s">
        <v>87</v>
      </c>
      <c r="H15" s="1" t="s">
        <v>45</v>
      </c>
      <c r="I15" s="1" t="s">
        <v>21</v>
      </c>
      <c r="J15" s="3">
        <v>-63</v>
      </c>
      <c r="K15" s="1" t="s">
        <v>88</v>
      </c>
      <c r="L15" s="1" t="s">
        <v>21</v>
      </c>
      <c r="M15" s="1" t="s">
        <v>21</v>
      </c>
      <c r="N15" s="1" t="s">
        <v>330</v>
      </c>
      <c r="O15" s="2">
        <v>42004</v>
      </c>
      <c r="P15" s="2">
        <v>42027</v>
      </c>
      <c r="Q15" s="1" t="s">
        <v>22</v>
      </c>
    </row>
    <row r="16" spans="1:17" x14ac:dyDescent="0.25">
      <c r="A16" s="1" t="s">
        <v>23</v>
      </c>
      <c r="B16" s="1" t="s">
        <v>261</v>
      </c>
      <c r="C16" s="1" t="s">
        <v>330</v>
      </c>
      <c r="D16" s="1" t="s">
        <v>335</v>
      </c>
      <c r="E16" s="1" t="s">
        <v>261</v>
      </c>
      <c r="F16" s="1" t="s">
        <v>19</v>
      </c>
      <c r="G16" s="1" t="s">
        <v>242</v>
      </c>
      <c r="H16" s="1" t="s">
        <v>45</v>
      </c>
      <c r="I16" s="1" t="s">
        <v>21</v>
      </c>
      <c r="J16" s="3">
        <v>-6669</v>
      </c>
      <c r="K16" s="1" t="s">
        <v>245</v>
      </c>
      <c r="L16" s="1" t="s">
        <v>21</v>
      </c>
      <c r="M16" s="1" t="s">
        <v>21</v>
      </c>
      <c r="N16" s="1" t="s">
        <v>330</v>
      </c>
      <c r="O16" s="2">
        <v>42004</v>
      </c>
      <c r="P16" s="2">
        <v>42027</v>
      </c>
      <c r="Q16" s="1" t="s">
        <v>22</v>
      </c>
    </row>
    <row r="17" spans="1:17" x14ac:dyDescent="0.25">
      <c r="A17" s="1" t="s">
        <v>23</v>
      </c>
      <c r="B17" s="1" t="s">
        <v>261</v>
      </c>
      <c r="C17" s="1" t="s">
        <v>330</v>
      </c>
      <c r="D17" s="1" t="s">
        <v>324</v>
      </c>
      <c r="E17" s="1" t="s">
        <v>261</v>
      </c>
      <c r="F17" s="1" t="s">
        <v>19</v>
      </c>
      <c r="G17" s="1" t="s">
        <v>41</v>
      </c>
      <c r="H17" s="1" t="s">
        <v>32</v>
      </c>
      <c r="I17" s="1" t="s">
        <v>21</v>
      </c>
      <c r="J17" s="3">
        <v>-1446</v>
      </c>
      <c r="K17" s="1" t="s">
        <v>42</v>
      </c>
      <c r="L17" s="1" t="s">
        <v>21</v>
      </c>
      <c r="M17" s="1" t="s">
        <v>21</v>
      </c>
      <c r="N17" s="1" t="s">
        <v>330</v>
      </c>
      <c r="O17" s="2">
        <v>42004</v>
      </c>
      <c r="P17" s="2">
        <v>42027</v>
      </c>
      <c r="Q17" s="1" t="s">
        <v>22</v>
      </c>
    </row>
    <row r="18" spans="1:17" x14ac:dyDescent="0.25">
      <c r="A18" s="1" t="s">
        <v>23</v>
      </c>
      <c r="B18" s="1" t="s">
        <v>24</v>
      </c>
      <c r="C18" s="1" t="s">
        <v>76</v>
      </c>
      <c r="D18" s="1" t="s">
        <v>326</v>
      </c>
      <c r="E18" s="1" t="s">
        <v>261</v>
      </c>
      <c r="F18" s="1" t="s">
        <v>19</v>
      </c>
      <c r="G18" s="1" t="s">
        <v>49</v>
      </c>
      <c r="H18" s="1" t="s">
        <v>20</v>
      </c>
      <c r="I18" s="1" t="s">
        <v>21</v>
      </c>
      <c r="J18" s="3">
        <v>-9000</v>
      </c>
      <c r="K18" s="1" t="s">
        <v>319</v>
      </c>
      <c r="L18" s="1" t="s">
        <v>21</v>
      </c>
      <c r="M18" s="1" t="s">
        <v>21</v>
      </c>
      <c r="N18" s="1" t="s">
        <v>76</v>
      </c>
      <c r="O18" s="2">
        <v>42094</v>
      </c>
      <c r="P18" s="2">
        <v>42080</v>
      </c>
      <c r="Q18" s="1" t="s">
        <v>22</v>
      </c>
    </row>
    <row r="19" spans="1:17" x14ac:dyDescent="0.25">
      <c r="A19" s="1" t="s">
        <v>23</v>
      </c>
      <c r="B19" s="1" t="s">
        <v>24</v>
      </c>
      <c r="C19" s="1" t="s">
        <v>76</v>
      </c>
      <c r="D19" s="1" t="s">
        <v>332</v>
      </c>
      <c r="E19" s="1" t="s">
        <v>261</v>
      </c>
      <c r="F19" s="1" t="s">
        <v>19</v>
      </c>
      <c r="G19" s="1" t="s">
        <v>44</v>
      </c>
      <c r="H19" s="1" t="s">
        <v>45</v>
      </c>
      <c r="I19" s="1" t="s">
        <v>21</v>
      </c>
      <c r="J19" s="3">
        <v>1000</v>
      </c>
      <c r="K19" s="1" t="s">
        <v>94</v>
      </c>
      <c r="L19" s="1" t="s">
        <v>21</v>
      </c>
      <c r="M19" s="1" t="s">
        <v>21</v>
      </c>
      <c r="N19" s="1" t="s">
        <v>76</v>
      </c>
      <c r="O19" s="2">
        <v>42094</v>
      </c>
      <c r="P19" s="2">
        <v>42080</v>
      </c>
      <c r="Q19" s="1" t="s">
        <v>22</v>
      </c>
    </row>
    <row r="20" spans="1:17" x14ac:dyDescent="0.25">
      <c r="A20" s="1" t="s">
        <v>23</v>
      </c>
      <c r="B20" s="1" t="s">
        <v>24</v>
      </c>
      <c r="C20" s="1" t="s">
        <v>76</v>
      </c>
      <c r="D20" s="1" t="s">
        <v>324</v>
      </c>
      <c r="E20" s="1" t="s">
        <v>261</v>
      </c>
      <c r="F20" s="1" t="s">
        <v>19</v>
      </c>
      <c r="G20" s="1" t="s">
        <v>41</v>
      </c>
      <c r="H20" s="1" t="s">
        <v>32</v>
      </c>
      <c r="I20" s="1" t="s">
        <v>21</v>
      </c>
      <c r="J20" s="3">
        <v>2000</v>
      </c>
      <c r="K20" s="1" t="s">
        <v>112</v>
      </c>
      <c r="L20" s="1" t="s">
        <v>21</v>
      </c>
      <c r="M20" s="1" t="s">
        <v>21</v>
      </c>
      <c r="N20" s="1" t="s">
        <v>76</v>
      </c>
      <c r="O20" s="2">
        <v>42094</v>
      </c>
      <c r="P20" s="2">
        <v>42080</v>
      </c>
      <c r="Q20" s="1" t="s">
        <v>22</v>
      </c>
    </row>
    <row r="21" spans="1:17" x14ac:dyDescent="0.25">
      <c r="A21" s="1" t="s">
        <v>23</v>
      </c>
      <c r="B21" s="1" t="s">
        <v>24</v>
      </c>
      <c r="C21" s="1" t="s">
        <v>76</v>
      </c>
      <c r="D21" s="1" t="s">
        <v>331</v>
      </c>
      <c r="E21" s="1" t="s">
        <v>261</v>
      </c>
      <c r="F21" s="1" t="s">
        <v>19</v>
      </c>
      <c r="G21" s="1" t="s">
        <v>50</v>
      </c>
      <c r="H21" s="1" t="s">
        <v>45</v>
      </c>
      <c r="I21" s="1" t="s">
        <v>21</v>
      </c>
      <c r="J21" s="3">
        <v>7000</v>
      </c>
      <c r="K21" s="1" t="s">
        <v>121</v>
      </c>
      <c r="L21" s="1" t="s">
        <v>21</v>
      </c>
      <c r="M21" s="1" t="s">
        <v>21</v>
      </c>
      <c r="N21" s="1" t="s">
        <v>76</v>
      </c>
      <c r="O21" s="2">
        <v>42094</v>
      </c>
      <c r="P21" s="2">
        <v>42080</v>
      </c>
      <c r="Q21" s="1" t="s">
        <v>22</v>
      </c>
    </row>
    <row r="22" spans="1:17" x14ac:dyDescent="0.25">
      <c r="A22" s="1" t="s">
        <v>23</v>
      </c>
      <c r="B22" s="1" t="s">
        <v>24</v>
      </c>
      <c r="C22" s="1" t="s">
        <v>76</v>
      </c>
      <c r="D22" s="1" t="s">
        <v>335</v>
      </c>
      <c r="E22" s="1" t="s">
        <v>261</v>
      </c>
      <c r="F22" s="1" t="s">
        <v>19</v>
      </c>
      <c r="G22" s="1" t="s">
        <v>242</v>
      </c>
      <c r="H22" s="1" t="s">
        <v>45</v>
      </c>
      <c r="I22" s="1" t="s">
        <v>21</v>
      </c>
      <c r="J22" s="3">
        <v>-1000</v>
      </c>
      <c r="K22" s="1" t="s">
        <v>246</v>
      </c>
      <c r="L22" s="1" t="s">
        <v>21</v>
      </c>
      <c r="M22" s="1" t="s">
        <v>21</v>
      </c>
      <c r="N22" s="1" t="s">
        <v>76</v>
      </c>
      <c r="O22" s="2">
        <v>42094</v>
      </c>
      <c r="P22" s="2">
        <v>42080</v>
      </c>
      <c r="Q22" s="1" t="s">
        <v>22</v>
      </c>
    </row>
    <row r="23" spans="1:17" x14ac:dyDescent="0.25">
      <c r="A23" s="1" t="s">
        <v>23</v>
      </c>
      <c r="B23" s="1" t="s">
        <v>24</v>
      </c>
      <c r="C23" s="1" t="s">
        <v>74</v>
      </c>
      <c r="D23" s="1" t="s">
        <v>326</v>
      </c>
      <c r="E23" s="1" t="s">
        <v>261</v>
      </c>
      <c r="F23" s="1" t="s">
        <v>19</v>
      </c>
      <c r="G23" s="1" t="s">
        <v>49</v>
      </c>
      <c r="H23" s="1" t="s">
        <v>20</v>
      </c>
      <c r="I23" s="1" t="s">
        <v>21</v>
      </c>
      <c r="J23" s="3">
        <v>9000</v>
      </c>
      <c r="K23" s="1" t="s">
        <v>75</v>
      </c>
      <c r="L23" s="1" t="s">
        <v>21</v>
      </c>
      <c r="M23" s="1" t="s">
        <v>21</v>
      </c>
      <c r="N23" s="1" t="s">
        <v>76</v>
      </c>
      <c r="O23" s="2">
        <v>42185</v>
      </c>
      <c r="P23" s="2">
        <v>42192</v>
      </c>
      <c r="Q23" s="1" t="s">
        <v>22</v>
      </c>
    </row>
    <row r="24" spans="1:17" x14ac:dyDescent="0.25">
      <c r="A24" s="1" t="s">
        <v>23</v>
      </c>
      <c r="B24" s="1" t="s">
        <v>24</v>
      </c>
      <c r="C24" s="1" t="s">
        <v>66</v>
      </c>
      <c r="D24" s="1" t="s">
        <v>326</v>
      </c>
      <c r="E24" s="1" t="s">
        <v>261</v>
      </c>
      <c r="F24" s="1" t="s">
        <v>19</v>
      </c>
      <c r="G24" s="1" t="s">
        <v>49</v>
      </c>
      <c r="H24" s="1" t="s">
        <v>20</v>
      </c>
      <c r="I24" s="1" t="s">
        <v>21</v>
      </c>
      <c r="J24" s="3">
        <v>-18000</v>
      </c>
      <c r="K24" s="1" t="s">
        <v>320</v>
      </c>
      <c r="L24" s="1" t="s">
        <v>21</v>
      </c>
      <c r="M24" s="1" t="s">
        <v>21</v>
      </c>
      <c r="N24" s="1" t="s">
        <v>66</v>
      </c>
      <c r="O24" s="2">
        <v>42185</v>
      </c>
      <c r="P24" s="2">
        <v>42192</v>
      </c>
      <c r="Q24" s="1" t="s">
        <v>22</v>
      </c>
    </row>
    <row r="25" spans="1:17" x14ac:dyDescent="0.25">
      <c r="A25" s="1" t="s">
        <v>23</v>
      </c>
      <c r="B25" s="1" t="s">
        <v>24</v>
      </c>
      <c r="C25" s="1" t="s">
        <v>74</v>
      </c>
      <c r="D25" s="1" t="s">
        <v>324</v>
      </c>
      <c r="E25" s="1" t="s">
        <v>261</v>
      </c>
      <c r="F25" s="1" t="s">
        <v>19</v>
      </c>
      <c r="G25" s="1" t="s">
        <v>41</v>
      </c>
      <c r="H25" s="1" t="s">
        <v>32</v>
      </c>
      <c r="I25" s="1" t="s">
        <v>21</v>
      </c>
      <c r="J25" s="3">
        <v>-2000</v>
      </c>
      <c r="K25" s="1" t="s">
        <v>75</v>
      </c>
      <c r="L25" s="1" t="s">
        <v>21</v>
      </c>
      <c r="M25" s="1" t="s">
        <v>21</v>
      </c>
      <c r="N25" s="1" t="s">
        <v>76</v>
      </c>
      <c r="O25" s="2">
        <v>42185</v>
      </c>
      <c r="P25" s="2">
        <v>42192</v>
      </c>
      <c r="Q25" s="1" t="s">
        <v>22</v>
      </c>
    </row>
    <row r="26" spans="1:17" x14ac:dyDescent="0.25">
      <c r="A26" s="1" t="s">
        <v>23</v>
      </c>
      <c r="B26" s="1" t="s">
        <v>24</v>
      </c>
      <c r="C26" s="1" t="s">
        <v>74</v>
      </c>
      <c r="D26" s="1" t="s">
        <v>335</v>
      </c>
      <c r="E26" s="1" t="s">
        <v>261</v>
      </c>
      <c r="F26" s="1" t="s">
        <v>19</v>
      </c>
      <c r="G26" s="1" t="s">
        <v>242</v>
      </c>
      <c r="H26" s="1" t="s">
        <v>45</v>
      </c>
      <c r="I26" s="1" t="s">
        <v>21</v>
      </c>
      <c r="J26" s="3">
        <v>1000</v>
      </c>
      <c r="K26" s="1" t="s">
        <v>75</v>
      </c>
      <c r="L26" s="1" t="s">
        <v>21</v>
      </c>
      <c r="M26" s="1" t="s">
        <v>21</v>
      </c>
      <c r="N26" s="1" t="s">
        <v>76</v>
      </c>
      <c r="O26" s="2">
        <v>42185</v>
      </c>
      <c r="P26" s="2">
        <v>42192</v>
      </c>
      <c r="Q26" s="1" t="s">
        <v>22</v>
      </c>
    </row>
    <row r="27" spans="1:17" x14ac:dyDescent="0.25">
      <c r="A27" s="1" t="s">
        <v>23</v>
      </c>
      <c r="B27" s="1" t="s">
        <v>24</v>
      </c>
      <c r="C27" s="1" t="s">
        <v>74</v>
      </c>
      <c r="D27" s="1" t="s">
        <v>332</v>
      </c>
      <c r="E27" s="1" t="s">
        <v>261</v>
      </c>
      <c r="F27" s="1" t="s">
        <v>19</v>
      </c>
      <c r="G27" s="1" t="s">
        <v>44</v>
      </c>
      <c r="H27" s="1" t="s">
        <v>45</v>
      </c>
      <c r="I27" s="1" t="s">
        <v>21</v>
      </c>
      <c r="J27" s="3">
        <v>-1000</v>
      </c>
      <c r="K27" s="1" t="s">
        <v>75</v>
      </c>
      <c r="L27" s="1" t="s">
        <v>21</v>
      </c>
      <c r="M27" s="1" t="s">
        <v>21</v>
      </c>
      <c r="N27" s="1" t="s">
        <v>76</v>
      </c>
      <c r="O27" s="2">
        <v>42185</v>
      </c>
      <c r="P27" s="2">
        <v>42192</v>
      </c>
      <c r="Q27" s="1" t="s">
        <v>22</v>
      </c>
    </row>
    <row r="28" spans="1:17" x14ac:dyDescent="0.25">
      <c r="A28" s="1" t="s">
        <v>23</v>
      </c>
      <c r="B28" s="1" t="s">
        <v>24</v>
      </c>
      <c r="C28" s="1" t="s">
        <v>66</v>
      </c>
      <c r="D28" s="1" t="s">
        <v>324</v>
      </c>
      <c r="E28" s="1" t="s">
        <v>261</v>
      </c>
      <c r="F28" s="1" t="s">
        <v>19</v>
      </c>
      <c r="G28" s="1" t="s">
        <v>41</v>
      </c>
      <c r="H28" s="1" t="s">
        <v>32</v>
      </c>
      <c r="I28" s="1" t="s">
        <v>21</v>
      </c>
      <c r="J28" s="3">
        <v>2000</v>
      </c>
      <c r="K28" s="1" t="s">
        <v>113</v>
      </c>
      <c r="L28" s="1" t="s">
        <v>21</v>
      </c>
      <c r="M28" s="1" t="s">
        <v>21</v>
      </c>
      <c r="N28" s="1" t="s">
        <v>66</v>
      </c>
      <c r="O28" s="2">
        <v>42185</v>
      </c>
      <c r="P28" s="2">
        <v>42192</v>
      </c>
      <c r="Q28" s="1" t="s">
        <v>22</v>
      </c>
    </row>
    <row r="29" spans="1:17" x14ac:dyDescent="0.25">
      <c r="A29" s="1" t="s">
        <v>23</v>
      </c>
      <c r="B29" s="1" t="s">
        <v>24</v>
      </c>
      <c r="C29" s="1" t="s">
        <v>74</v>
      </c>
      <c r="D29" s="1" t="s">
        <v>331</v>
      </c>
      <c r="E29" s="1" t="s">
        <v>261</v>
      </c>
      <c r="F29" s="1" t="s">
        <v>19</v>
      </c>
      <c r="G29" s="1" t="s">
        <v>50</v>
      </c>
      <c r="H29" s="1" t="s">
        <v>45</v>
      </c>
      <c r="I29" s="1" t="s">
        <v>21</v>
      </c>
      <c r="J29" s="3">
        <v>-7000</v>
      </c>
      <c r="K29" s="1" t="s">
        <v>75</v>
      </c>
      <c r="L29" s="1" t="s">
        <v>21</v>
      </c>
      <c r="M29" s="1" t="s">
        <v>21</v>
      </c>
      <c r="N29" s="1" t="s">
        <v>76</v>
      </c>
      <c r="O29" s="2">
        <v>42185</v>
      </c>
      <c r="P29" s="2">
        <v>42192</v>
      </c>
      <c r="Q29" s="1" t="s">
        <v>22</v>
      </c>
    </row>
    <row r="30" spans="1:17" x14ac:dyDescent="0.25">
      <c r="A30" s="1" t="s">
        <v>23</v>
      </c>
      <c r="B30" s="1" t="s">
        <v>24</v>
      </c>
      <c r="C30" s="1" t="s">
        <v>66</v>
      </c>
      <c r="D30" s="1" t="s">
        <v>331</v>
      </c>
      <c r="E30" s="1" t="s">
        <v>261</v>
      </c>
      <c r="F30" s="1" t="s">
        <v>19</v>
      </c>
      <c r="G30" s="1" t="s">
        <v>50</v>
      </c>
      <c r="H30" s="1" t="s">
        <v>45</v>
      </c>
      <c r="I30" s="1" t="s">
        <v>21</v>
      </c>
      <c r="J30" s="3">
        <v>14000</v>
      </c>
      <c r="K30" s="1" t="s">
        <v>336</v>
      </c>
      <c r="L30" s="1" t="s">
        <v>21</v>
      </c>
      <c r="M30" s="1" t="s">
        <v>21</v>
      </c>
      <c r="N30" s="1" t="s">
        <v>66</v>
      </c>
      <c r="O30" s="2">
        <v>42185</v>
      </c>
      <c r="P30" s="2">
        <v>42192</v>
      </c>
      <c r="Q30" s="1" t="s">
        <v>22</v>
      </c>
    </row>
    <row r="31" spans="1:17" x14ac:dyDescent="0.25">
      <c r="A31" s="1" t="s">
        <v>23</v>
      </c>
      <c r="B31" s="1" t="s">
        <v>24</v>
      </c>
      <c r="C31" s="1" t="s">
        <v>66</v>
      </c>
      <c r="D31" s="1" t="s">
        <v>335</v>
      </c>
      <c r="E31" s="1" t="s">
        <v>261</v>
      </c>
      <c r="F31" s="1" t="s">
        <v>19</v>
      </c>
      <c r="G31" s="1" t="s">
        <v>242</v>
      </c>
      <c r="H31" s="1" t="s">
        <v>45</v>
      </c>
      <c r="I31" s="1" t="s">
        <v>21</v>
      </c>
      <c r="J31" s="3">
        <v>3000</v>
      </c>
      <c r="K31" s="1" t="s">
        <v>321</v>
      </c>
      <c r="L31" s="1" t="s">
        <v>21</v>
      </c>
      <c r="M31" s="1" t="s">
        <v>21</v>
      </c>
      <c r="N31" s="1" t="s">
        <v>66</v>
      </c>
      <c r="O31" s="2">
        <v>42185</v>
      </c>
      <c r="P31" s="2">
        <v>42192</v>
      </c>
      <c r="Q31" s="1" t="s">
        <v>22</v>
      </c>
    </row>
    <row r="32" spans="1:17" x14ac:dyDescent="0.25">
      <c r="A32" s="1" t="s">
        <v>23</v>
      </c>
      <c r="B32" s="1" t="s">
        <v>24</v>
      </c>
      <c r="C32" s="1" t="s">
        <v>66</v>
      </c>
      <c r="D32" s="1" t="s">
        <v>332</v>
      </c>
      <c r="E32" s="1" t="s">
        <v>261</v>
      </c>
      <c r="F32" s="1" t="s">
        <v>19</v>
      </c>
      <c r="G32" s="1" t="s">
        <v>44</v>
      </c>
      <c r="H32" s="1" t="s">
        <v>45</v>
      </c>
      <c r="I32" s="1" t="s">
        <v>21</v>
      </c>
      <c r="J32" s="3">
        <v>2000</v>
      </c>
      <c r="K32" s="1" t="s">
        <v>95</v>
      </c>
      <c r="L32" s="1" t="s">
        <v>21</v>
      </c>
      <c r="M32" s="1" t="s">
        <v>21</v>
      </c>
      <c r="N32" s="1" t="s">
        <v>66</v>
      </c>
      <c r="O32" s="2">
        <v>42185</v>
      </c>
      <c r="P32" s="2">
        <v>42192</v>
      </c>
      <c r="Q32" s="1" t="s">
        <v>22</v>
      </c>
    </row>
    <row r="33" spans="1:17" x14ac:dyDescent="0.25">
      <c r="A33" s="1" t="s">
        <v>23</v>
      </c>
      <c r="B33" s="1" t="s">
        <v>24</v>
      </c>
      <c r="C33" s="1" t="s">
        <v>79</v>
      </c>
      <c r="D33" s="1" t="s">
        <v>326</v>
      </c>
      <c r="E33" s="1" t="s">
        <v>261</v>
      </c>
      <c r="F33" s="1" t="s">
        <v>19</v>
      </c>
      <c r="G33" s="1" t="s">
        <v>49</v>
      </c>
      <c r="H33" s="1" t="s">
        <v>20</v>
      </c>
      <c r="I33" s="1" t="s">
        <v>21</v>
      </c>
      <c r="J33" s="3">
        <v>-27000</v>
      </c>
      <c r="K33" s="1" t="s">
        <v>322</v>
      </c>
      <c r="L33" s="1" t="s">
        <v>21</v>
      </c>
      <c r="M33" s="1" t="s">
        <v>21</v>
      </c>
      <c r="N33" s="1" t="s">
        <v>79</v>
      </c>
      <c r="O33" s="2">
        <v>42277</v>
      </c>
      <c r="P33" s="2">
        <v>42285</v>
      </c>
      <c r="Q33" s="1" t="s">
        <v>22</v>
      </c>
    </row>
    <row r="34" spans="1:17" x14ac:dyDescent="0.25">
      <c r="A34" s="1" t="s">
        <v>23</v>
      </c>
      <c r="B34" s="1" t="s">
        <v>24</v>
      </c>
      <c r="C34" s="1" t="s">
        <v>64</v>
      </c>
      <c r="D34" s="1" t="s">
        <v>326</v>
      </c>
      <c r="E34" s="1" t="s">
        <v>261</v>
      </c>
      <c r="F34" s="1" t="s">
        <v>19</v>
      </c>
      <c r="G34" s="1" t="s">
        <v>49</v>
      </c>
      <c r="H34" s="1" t="s">
        <v>20</v>
      </c>
      <c r="I34" s="1" t="s">
        <v>21</v>
      </c>
      <c r="J34" s="3">
        <v>18000</v>
      </c>
      <c r="K34" s="1" t="s">
        <v>65</v>
      </c>
      <c r="L34" s="1" t="s">
        <v>21</v>
      </c>
      <c r="M34" s="1" t="s">
        <v>21</v>
      </c>
      <c r="N34" s="1" t="s">
        <v>66</v>
      </c>
      <c r="O34" s="2">
        <v>42277</v>
      </c>
      <c r="P34" s="2">
        <v>42285</v>
      </c>
      <c r="Q34" s="1" t="s">
        <v>22</v>
      </c>
    </row>
    <row r="35" spans="1:17" x14ac:dyDescent="0.25">
      <c r="A35" s="1" t="s">
        <v>23</v>
      </c>
      <c r="B35" s="1" t="s">
        <v>24</v>
      </c>
      <c r="C35" s="1" t="s">
        <v>64</v>
      </c>
      <c r="D35" s="1" t="s">
        <v>331</v>
      </c>
      <c r="E35" s="1" t="s">
        <v>261</v>
      </c>
      <c r="F35" s="1" t="s">
        <v>19</v>
      </c>
      <c r="G35" s="1" t="s">
        <v>50</v>
      </c>
      <c r="H35" s="1" t="s">
        <v>45</v>
      </c>
      <c r="I35" s="1" t="s">
        <v>21</v>
      </c>
      <c r="J35" s="3">
        <v>-14000</v>
      </c>
      <c r="K35" s="1" t="s">
        <v>65</v>
      </c>
      <c r="L35" s="1" t="s">
        <v>21</v>
      </c>
      <c r="M35" s="1" t="s">
        <v>21</v>
      </c>
      <c r="N35" s="1" t="s">
        <v>66</v>
      </c>
      <c r="O35" s="2">
        <v>42277</v>
      </c>
      <c r="P35" s="2">
        <v>42285</v>
      </c>
      <c r="Q35" s="1" t="s">
        <v>22</v>
      </c>
    </row>
    <row r="36" spans="1:17" x14ac:dyDescent="0.25">
      <c r="A36" s="1" t="s">
        <v>23</v>
      </c>
      <c r="B36" s="1" t="s">
        <v>24</v>
      </c>
      <c r="C36" s="1" t="s">
        <v>79</v>
      </c>
      <c r="D36" s="1" t="s">
        <v>335</v>
      </c>
      <c r="E36" s="1" t="s">
        <v>261</v>
      </c>
      <c r="F36" s="1" t="s">
        <v>19</v>
      </c>
      <c r="G36" s="1" t="s">
        <v>242</v>
      </c>
      <c r="H36" s="1" t="s">
        <v>45</v>
      </c>
      <c r="I36" s="1" t="s">
        <v>21</v>
      </c>
      <c r="J36" s="3">
        <v>5000</v>
      </c>
      <c r="K36" s="1" t="s">
        <v>247</v>
      </c>
      <c r="L36" s="1" t="s">
        <v>21</v>
      </c>
      <c r="M36" s="1" t="s">
        <v>21</v>
      </c>
      <c r="N36" s="1" t="s">
        <v>79</v>
      </c>
      <c r="O36" s="2">
        <v>42277</v>
      </c>
      <c r="P36" s="2">
        <v>42285</v>
      </c>
      <c r="Q36" s="1" t="s">
        <v>22</v>
      </c>
    </row>
    <row r="37" spans="1:17" x14ac:dyDescent="0.25">
      <c r="A37" s="1" t="s">
        <v>23</v>
      </c>
      <c r="B37" s="1" t="s">
        <v>24</v>
      </c>
      <c r="C37" s="1" t="s">
        <v>79</v>
      </c>
      <c r="D37" s="1" t="s">
        <v>331</v>
      </c>
      <c r="E37" s="1" t="s">
        <v>261</v>
      </c>
      <c r="F37" s="1" t="s">
        <v>19</v>
      </c>
      <c r="G37" s="1" t="s">
        <v>50</v>
      </c>
      <c r="H37" s="1" t="s">
        <v>45</v>
      </c>
      <c r="I37" s="1" t="s">
        <v>21</v>
      </c>
      <c r="J37" s="3">
        <v>21000</v>
      </c>
      <c r="K37" s="1" t="s">
        <v>116</v>
      </c>
      <c r="L37" s="1" t="s">
        <v>21</v>
      </c>
      <c r="M37" s="1" t="s">
        <v>21</v>
      </c>
      <c r="N37" s="1" t="s">
        <v>79</v>
      </c>
      <c r="O37" s="2">
        <v>42277</v>
      </c>
      <c r="P37" s="2">
        <v>42285</v>
      </c>
      <c r="Q37" s="1" t="s">
        <v>22</v>
      </c>
    </row>
    <row r="38" spans="1:17" x14ac:dyDescent="0.25">
      <c r="A38" s="1" t="s">
        <v>23</v>
      </c>
      <c r="B38" s="1" t="s">
        <v>24</v>
      </c>
      <c r="C38" s="1" t="s">
        <v>79</v>
      </c>
      <c r="D38" s="1" t="s">
        <v>332</v>
      </c>
      <c r="E38" s="1" t="s">
        <v>261</v>
      </c>
      <c r="F38" s="1" t="s">
        <v>19</v>
      </c>
      <c r="G38" s="1" t="s">
        <v>44</v>
      </c>
      <c r="H38" s="1" t="s">
        <v>45</v>
      </c>
      <c r="I38" s="1" t="s">
        <v>21</v>
      </c>
      <c r="J38" s="3">
        <v>3000</v>
      </c>
      <c r="K38" s="1" t="s">
        <v>120</v>
      </c>
      <c r="L38" s="1" t="s">
        <v>21</v>
      </c>
      <c r="M38" s="1" t="s">
        <v>21</v>
      </c>
      <c r="N38" s="1" t="s">
        <v>79</v>
      </c>
      <c r="O38" s="2">
        <v>42277</v>
      </c>
      <c r="P38" s="2">
        <v>42285</v>
      </c>
      <c r="Q38" s="1" t="s">
        <v>22</v>
      </c>
    </row>
    <row r="39" spans="1:17" x14ac:dyDescent="0.25">
      <c r="A39" s="1" t="s">
        <v>23</v>
      </c>
      <c r="B39" s="1" t="s">
        <v>24</v>
      </c>
      <c r="C39" s="1" t="s">
        <v>64</v>
      </c>
      <c r="D39" s="1" t="s">
        <v>324</v>
      </c>
      <c r="E39" s="1" t="s">
        <v>261</v>
      </c>
      <c r="F39" s="1" t="s">
        <v>19</v>
      </c>
      <c r="G39" s="1" t="s">
        <v>41</v>
      </c>
      <c r="H39" s="1" t="s">
        <v>32</v>
      </c>
      <c r="I39" s="1" t="s">
        <v>21</v>
      </c>
      <c r="J39" s="3">
        <v>-2000</v>
      </c>
      <c r="K39" s="1" t="s">
        <v>65</v>
      </c>
      <c r="L39" s="1" t="s">
        <v>21</v>
      </c>
      <c r="M39" s="1" t="s">
        <v>21</v>
      </c>
      <c r="N39" s="1" t="s">
        <v>66</v>
      </c>
      <c r="O39" s="2">
        <v>42277</v>
      </c>
      <c r="P39" s="2">
        <v>42285</v>
      </c>
      <c r="Q39" s="1" t="s">
        <v>22</v>
      </c>
    </row>
    <row r="40" spans="1:17" x14ac:dyDescent="0.25">
      <c r="A40" s="1" t="s">
        <v>23</v>
      </c>
      <c r="B40" s="1" t="s">
        <v>24</v>
      </c>
      <c r="C40" s="1" t="s">
        <v>64</v>
      </c>
      <c r="D40" s="1" t="s">
        <v>335</v>
      </c>
      <c r="E40" s="1" t="s">
        <v>261</v>
      </c>
      <c r="F40" s="1" t="s">
        <v>19</v>
      </c>
      <c r="G40" s="1" t="s">
        <v>242</v>
      </c>
      <c r="H40" s="1" t="s">
        <v>45</v>
      </c>
      <c r="I40" s="1" t="s">
        <v>21</v>
      </c>
      <c r="J40" s="3">
        <v>-3000</v>
      </c>
      <c r="K40" s="1" t="s">
        <v>65</v>
      </c>
      <c r="L40" s="1" t="s">
        <v>21</v>
      </c>
      <c r="M40" s="1" t="s">
        <v>21</v>
      </c>
      <c r="N40" s="1" t="s">
        <v>66</v>
      </c>
      <c r="O40" s="2">
        <v>42277</v>
      </c>
      <c r="P40" s="2">
        <v>42285</v>
      </c>
      <c r="Q40" s="1" t="s">
        <v>22</v>
      </c>
    </row>
    <row r="41" spans="1:17" x14ac:dyDescent="0.25">
      <c r="A41" s="1" t="s">
        <v>23</v>
      </c>
      <c r="B41" s="1" t="s">
        <v>24</v>
      </c>
      <c r="C41" s="1" t="s">
        <v>64</v>
      </c>
      <c r="D41" s="1" t="s">
        <v>332</v>
      </c>
      <c r="E41" s="1" t="s">
        <v>261</v>
      </c>
      <c r="F41" s="1" t="s">
        <v>19</v>
      </c>
      <c r="G41" s="1" t="s">
        <v>44</v>
      </c>
      <c r="H41" s="1" t="s">
        <v>45</v>
      </c>
      <c r="I41" s="1" t="s">
        <v>21</v>
      </c>
      <c r="J41" s="3">
        <v>-2000</v>
      </c>
      <c r="K41" s="1" t="s">
        <v>65</v>
      </c>
      <c r="L41" s="1" t="s">
        <v>21</v>
      </c>
      <c r="M41" s="1" t="s">
        <v>21</v>
      </c>
      <c r="N41" s="1" t="s">
        <v>66</v>
      </c>
      <c r="O41" s="2">
        <v>42277</v>
      </c>
      <c r="P41" s="2">
        <v>42285</v>
      </c>
      <c r="Q41" s="1" t="s">
        <v>22</v>
      </c>
    </row>
    <row r="42" spans="1:17" x14ac:dyDescent="0.25">
      <c r="A42" s="1" t="s">
        <v>23</v>
      </c>
      <c r="B42" s="1" t="s">
        <v>24</v>
      </c>
      <c r="C42" s="1" t="s">
        <v>79</v>
      </c>
      <c r="D42" s="1" t="s">
        <v>324</v>
      </c>
      <c r="E42" s="1" t="s">
        <v>261</v>
      </c>
      <c r="F42" s="1" t="s">
        <v>19</v>
      </c>
      <c r="G42" s="1" t="s">
        <v>41</v>
      </c>
      <c r="H42" s="1" t="s">
        <v>32</v>
      </c>
      <c r="I42" s="1" t="s">
        <v>21</v>
      </c>
      <c r="J42" s="3">
        <v>2000</v>
      </c>
      <c r="K42" s="1" t="s">
        <v>105</v>
      </c>
      <c r="L42" s="1" t="s">
        <v>21</v>
      </c>
      <c r="M42" s="1" t="s">
        <v>21</v>
      </c>
      <c r="N42" s="1" t="s">
        <v>79</v>
      </c>
      <c r="O42" s="2">
        <v>42277</v>
      </c>
      <c r="P42" s="2">
        <v>42285</v>
      </c>
      <c r="Q42" s="1" t="s">
        <v>22</v>
      </c>
    </row>
    <row r="43" spans="1:17" x14ac:dyDescent="0.25">
      <c r="A43" s="1" t="s">
        <v>23</v>
      </c>
      <c r="B43" s="1" t="s">
        <v>24</v>
      </c>
      <c r="C43" s="1" t="s">
        <v>77</v>
      </c>
      <c r="D43" s="1" t="s">
        <v>326</v>
      </c>
      <c r="E43" s="1" t="s">
        <v>261</v>
      </c>
      <c r="F43" s="1" t="s">
        <v>19</v>
      </c>
      <c r="G43" s="1" t="s">
        <v>49</v>
      </c>
      <c r="H43" s="1" t="s">
        <v>20</v>
      </c>
      <c r="I43" s="1" t="s">
        <v>21</v>
      </c>
      <c r="J43" s="3">
        <v>27000</v>
      </c>
      <c r="K43" s="1" t="s">
        <v>78</v>
      </c>
      <c r="L43" s="1" t="s">
        <v>21</v>
      </c>
      <c r="M43" s="1" t="s">
        <v>21</v>
      </c>
      <c r="N43" s="1" t="s">
        <v>79</v>
      </c>
      <c r="O43" s="2">
        <v>42369</v>
      </c>
      <c r="P43" s="2">
        <v>42383</v>
      </c>
      <c r="Q43" s="1" t="s">
        <v>22</v>
      </c>
    </row>
    <row r="44" spans="1:17" x14ac:dyDescent="0.25">
      <c r="A44" s="1" t="s">
        <v>23</v>
      </c>
      <c r="B44" s="1" t="s">
        <v>261</v>
      </c>
      <c r="C44" s="1" t="s">
        <v>337</v>
      </c>
      <c r="D44" s="1" t="s">
        <v>326</v>
      </c>
      <c r="E44" s="1" t="s">
        <v>261</v>
      </c>
      <c r="F44" s="1" t="s">
        <v>19</v>
      </c>
      <c r="G44" s="1" t="s">
        <v>49</v>
      </c>
      <c r="H44" s="1" t="s">
        <v>20</v>
      </c>
      <c r="I44" s="1" t="s">
        <v>21</v>
      </c>
      <c r="J44" s="3">
        <v>-36432</v>
      </c>
      <c r="K44" s="1" t="s">
        <v>115</v>
      </c>
      <c r="L44" s="1" t="s">
        <v>21</v>
      </c>
      <c r="M44" s="1" t="s">
        <v>21</v>
      </c>
      <c r="N44" s="1" t="s">
        <v>337</v>
      </c>
      <c r="O44" s="2">
        <v>42369</v>
      </c>
      <c r="P44" s="2">
        <v>42397</v>
      </c>
      <c r="Q44" s="1" t="s">
        <v>22</v>
      </c>
    </row>
    <row r="45" spans="1:17" x14ac:dyDescent="0.25">
      <c r="A45" s="1" t="s">
        <v>23</v>
      </c>
      <c r="B45" s="1" t="s">
        <v>261</v>
      </c>
      <c r="C45" s="1" t="s">
        <v>338</v>
      </c>
      <c r="D45" s="1" t="s">
        <v>326</v>
      </c>
      <c r="E45" s="1" t="s">
        <v>261</v>
      </c>
      <c r="F45" s="1" t="s">
        <v>19</v>
      </c>
      <c r="G45" s="1" t="s">
        <v>49</v>
      </c>
      <c r="H45" s="1" t="s">
        <v>20</v>
      </c>
      <c r="I45" s="1" t="s">
        <v>21</v>
      </c>
      <c r="J45" s="3">
        <v>18071</v>
      </c>
      <c r="K45" s="1" t="s">
        <v>115</v>
      </c>
      <c r="L45" s="1" t="s">
        <v>21</v>
      </c>
      <c r="M45" s="1" t="s">
        <v>21</v>
      </c>
      <c r="N45" s="1" t="s">
        <v>338</v>
      </c>
      <c r="O45" s="2">
        <v>42369</v>
      </c>
      <c r="P45" s="2">
        <v>42405</v>
      </c>
      <c r="Q45" s="1" t="s">
        <v>22</v>
      </c>
    </row>
    <row r="46" spans="1:17" x14ac:dyDescent="0.25">
      <c r="A46" s="1" t="s">
        <v>23</v>
      </c>
      <c r="B46" s="1" t="s">
        <v>261</v>
      </c>
      <c r="C46" s="1" t="s">
        <v>337</v>
      </c>
      <c r="D46" s="1" t="s">
        <v>331</v>
      </c>
      <c r="E46" s="1" t="s">
        <v>261</v>
      </c>
      <c r="F46" s="1" t="s">
        <v>19</v>
      </c>
      <c r="G46" s="1" t="s">
        <v>50</v>
      </c>
      <c r="H46" s="1" t="s">
        <v>45</v>
      </c>
      <c r="I46" s="1" t="s">
        <v>21</v>
      </c>
      <c r="J46" s="3">
        <v>-20892</v>
      </c>
      <c r="K46" s="1" t="s">
        <v>93</v>
      </c>
      <c r="L46" s="1" t="s">
        <v>21</v>
      </c>
      <c r="M46" s="1" t="s">
        <v>21</v>
      </c>
      <c r="N46" s="1" t="s">
        <v>337</v>
      </c>
      <c r="O46" s="2">
        <v>42369</v>
      </c>
      <c r="P46" s="2">
        <v>42397</v>
      </c>
      <c r="Q46" s="1" t="s">
        <v>22</v>
      </c>
    </row>
    <row r="47" spans="1:17" x14ac:dyDescent="0.25">
      <c r="A47" s="1" t="s">
        <v>17</v>
      </c>
      <c r="B47" s="1" t="s">
        <v>24</v>
      </c>
      <c r="C47" s="1" t="s">
        <v>248</v>
      </c>
      <c r="D47" s="1" t="s">
        <v>324</v>
      </c>
      <c r="E47" s="1" t="s">
        <v>261</v>
      </c>
      <c r="F47" s="1" t="s">
        <v>19</v>
      </c>
      <c r="G47" s="1" t="s">
        <v>41</v>
      </c>
      <c r="H47" s="1" t="s">
        <v>32</v>
      </c>
      <c r="I47" s="1" t="s">
        <v>21</v>
      </c>
      <c r="J47" s="3">
        <v>0</v>
      </c>
      <c r="K47" s="1" t="s">
        <v>339</v>
      </c>
      <c r="L47" s="1" t="s">
        <v>21</v>
      </c>
      <c r="M47" s="1" t="s">
        <v>21</v>
      </c>
      <c r="N47" s="1" t="s">
        <v>248</v>
      </c>
      <c r="O47" s="2">
        <v>42369</v>
      </c>
      <c r="P47" s="2">
        <v>42383</v>
      </c>
      <c r="Q47" s="1" t="s">
        <v>22</v>
      </c>
    </row>
    <row r="48" spans="1:17" x14ac:dyDescent="0.25">
      <c r="A48" s="1" t="s">
        <v>23</v>
      </c>
      <c r="B48" s="1" t="s">
        <v>261</v>
      </c>
      <c r="C48" s="1" t="s">
        <v>337</v>
      </c>
      <c r="D48" s="1" t="s">
        <v>333</v>
      </c>
      <c r="E48" s="1" t="s">
        <v>261</v>
      </c>
      <c r="F48" s="1" t="s">
        <v>19</v>
      </c>
      <c r="G48" s="1" t="s">
        <v>51</v>
      </c>
      <c r="H48" s="1" t="s">
        <v>45</v>
      </c>
      <c r="I48" s="1" t="s">
        <v>21</v>
      </c>
      <c r="J48" s="3">
        <v>-975</v>
      </c>
      <c r="K48" s="1" t="s">
        <v>52</v>
      </c>
      <c r="L48" s="1" t="s">
        <v>21</v>
      </c>
      <c r="M48" s="1" t="s">
        <v>21</v>
      </c>
      <c r="N48" s="1" t="s">
        <v>337</v>
      </c>
      <c r="O48" s="2">
        <v>42369</v>
      </c>
      <c r="P48" s="2">
        <v>42397</v>
      </c>
      <c r="Q48" s="1" t="s">
        <v>22</v>
      </c>
    </row>
    <row r="49" spans="1:17" x14ac:dyDescent="0.25">
      <c r="A49" s="1" t="s">
        <v>23</v>
      </c>
      <c r="B49" s="1" t="s">
        <v>24</v>
      </c>
      <c r="C49" s="1" t="s">
        <v>77</v>
      </c>
      <c r="D49" s="1" t="s">
        <v>324</v>
      </c>
      <c r="E49" s="1" t="s">
        <v>261</v>
      </c>
      <c r="F49" s="1" t="s">
        <v>19</v>
      </c>
      <c r="G49" s="1" t="s">
        <v>41</v>
      </c>
      <c r="H49" s="1" t="s">
        <v>32</v>
      </c>
      <c r="I49" s="1" t="s">
        <v>21</v>
      </c>
      <c r="J49" s="3">
        <v>-2000</v>
      </c>
      <c r="K49" s="1" t="s">
        <v>78</v>
      </c>
      <c r="L49" s="1" t="s">
        <v>21</v>
      </c>
      <c r="M49" s="1" t="s">
        <v>21</v>
      </c>
      <c r="N49" s="1" t="s">
        <v>79</v>
      </c>
      <c r="O49" s="2">
        <v>42369</v>
      </c>
      <c r="P49" s="2">
        <v>42383</v>
      </c>
      <c r="Q49" s="1" t="s">
        <v>22</v>
      </c>
    </row>
    <row r="50" spans="1:17" x14ac:dyDescent="0.25">
      <c r="A50" s="1" t="s">
        <v>23</v>
      </c>
      <c r="B50" s="1" t="s">
        <v>24</v>
      </c>
      <c r="C50" s="1" t="s">
        <v>77</v>
      </c>
      <c r="D50" s="1" t="s">
        <v>335</v>
      </c>
      <c r="E50" s="1" t="s">
        <v>261</v>
      </c>
      <c r="F50" s="1" t="s">
        <v>19</v>
      </c>
      <c r="G50" s="1" t="s">
        <v>242</v>
      </c>
      <c r="H50" s="1" t="s">
        <v>45</v>
      </c>
      <c r="I50" s="1" t="s">
        <v>21</v>
      </c>
      <c r="J50" s="3">
        <v>-5000</v>
      </c>
      <c r="K50" s="1" t="s">
        <v>78</v>
      </c>
      <c r="L50" s="1" t="s">
        <v>21</v>
      </c>
      <c r="M50" s="1" t="s">
        <v>21</v>
      </c>
      <c r="N50" s="1" t="s">
        <v>79</v>
      </c>
      <c r="O50" s="2">
        <v>42369</v>
      </c>
      <c r="P50" s="2">
        <v>42383</v>
      </c>
      <c r="Q50" s="1" t="s">
        <v>22</v>
      </c>
    </row>
    <row r="51" spans="1:17" x14ac:dyDescent="0.25">
      <c r="A51" s="1" t="s">
        <v>23</v>
      </c>
      <c r="B51" s="1" t="s">
        <v>24</v>
      </c>
      <c r="C51" s="1" t="s">
        <v>77</v>
      </c>
      <c r="D51" s="1" t="s">
        <v>332</v>
      </c>
      <c r="E51" s="1" t="s">
        <v>261</v>
      </c>
      <c r="F51" s="1" t="s">
        <v>19</v>
      </c>
      <c r="G51" s="1" t="s">
        <v>44</v>
      </c>
      <c r="H51" s="1" t="s">
        <v>45</v>
      </c>
      <c r="I51" s="1" t="s">
        <v>21</v>
      </c>
      <c r="J51" s="3">
        <v>-3000</v>
      </c>
      <c r="K51" s="1" t="s">
        <v>78</v>
      </c>
      <c r="L51" s="1" t="s">
        <v>21</v>
      </c>
      <c r="M51" s="1" t="s">
        <v>21</v>
      </c>
      <c r="N51" s="1" t="s">
        <v>79</v>
      </c>
      <c r="O51" s="2">
        <v>42369</v>
      </c>
      <c r="P51" s="2">
        <v>42383</v>
      </c>
      <c r="Q51" s="1" t="s">
        <v>22</v>
      </c>
    </row>
    <row r="52" spans="1:17" x14ac:dyDescent="0.25">
      <c r="A52" s="1" t="s">
        <v>23</v>
      </c>
      <c r="B52" s="1" t="s">
        <v>261</v>
      </c>
      <c r="C52" s="1" t="s">
        <v>337</v>
      </c>
      <c r="D52" s="1" t="s">
        <v>332</v>
      </c>
      <c r="E52" s="1" t="s">
        <v>261</v>
      </c>
      <c r="F52" s="1" t="s">
        <v>19</v>
      </c>
      <c r="G52" s="1" t="s">
        <v>44</v>
      </c>
      <c r="H52" s="1" t="s">
        <v>45</v>
      </c>
      <c r="I52" s="1" t="s">
        <v>21</v>
      </c>
      <c r="J52" s="3">
        <v>-4306</v>
      </c>
      <c r="K52" s="1" t="s">
        <v>72</v>
      </c>
      <c r="L52" s="1" t="s">
        <v>21</v>
      </c>
      <c r="M52" s="1" t="s">
        <v>21</v>
      </c>
      <c r="N52" s="1" t="s">
        <v>337</v>
      </c>
      <c r="O52" s="2">
        <v>42369</v>
      </c>
      <c r="P52" s="2">
        <v>42397</v>
      </c>
      <c r="Q52" s="1" t="s">
        <v>22</v>
      </c>
    </row>
    <row r="53" spans="1:17" x14ac:dyDescent="0.25">
      <c r="A53" s="1" t="s">
        <v>17</v>
      </c>
      <c r="B53" s="1" t="s">
        <v>24</v>
      </c>
      <c r="C53" s="1" t="s">
        <v>248</v>
      </c>
      <c r="D53" s="1" t="s">
        <v>324</v>
      </c>
      <c r="E53" s="1" t="s">
        <v>261</v>
      </c>
      <c r="F53" s="1" t="s">
        <v>19</v>
      </c>
      <c r="G53" s="1" t="s">
        <v>41</v>
      </c>
      <c r="H53" s="1" t="s">
        <v>32</v>
      </c>
      <c r="I53" s="1" t="s">
        <v>21</v>
      </c>
      <c r="J53" s="3">
        <v>0</v>
      </c>
      <c r="K53" s="1" t="s">
        <v>340</v>
      </c>
      <c r="L53" s="1" t="s">
        <v>21</v>
      </c>
      <c r="M53" s="1" t="s">
        <v>21</v>
      </c>
      <c r="N53" s="1" t="s">
        <v>248</v>
      </c>
      <c r="O53" s="2">
        <v>42369</v>
      </c>
      <c r="P53" s="2">
        <v>42383</v>
      </c>
      <c r="Q53" s="1" t="s">
        <v>22</v>
      </c>
    </row>
    <row r="54" spans="1:17" x14ac:dyDescent="0.25">
      <c r="A54" s="1" t="s">
        <v>23</v>
      </c>
      <c r="B54" s="1" t="s">
        <v>24</v>
      </c>
      <c r="C54" s="1" t="s">
        <v>77</v>
      </c>
      <c r="D54" s="1" t="s">
        <v>331</v>
      </c>
      <c r="E54" s="1" t="s">
        <v>261</v>
      </c>
      <c r="F54" s="1" t="s">
        <v>19</v>
      </c>
      <c r="G54" s="1" t="s">
        <v>50</v>
      </c>
      <c r="H54" s="1" t="s">
        <v>45</v>
      </c>
      <c r="I54" s="1" t="s">
        <v>21</v>
      </c>
      <c r="J54" s="3">
        <v>-21000</v>
      </c>
      <c r="K54" s="1" t="s">
        <v>78</v>
      </c>
      <c r="L54" s="1" t="s">
        <v>21</v>
      </c>
      <c r="M54" s="1" t="s">
        <v>21</v>
      </c>
      <c r="N54" s="1" t="s">
        <v>79</v>
      </c>
      <c r="O54" s="2">
        <v>42369</v>
      </c>
      <c r="P54" s="2">
        <v>42383</v>
      </c>
      <c r="Q54" s="1" t="s">
        <v>22</v>
      </c>
    </row>
    <row r="55" spans="1:17" x14ac:dyDescent="0.25">
      <c r="A55" s="1" t="s">
        <v>23</v>
      </c>
      <c r="B55" s="1" t="s">
        <v>261</v>
      </c>
      <c r="C55" s="1" t="s">
        <v>337</v>
      </c>
      <c r="D55" s="1" t="s">
        <v>324</v>
      </c>
      <c r="E55" s="1" t="s">
        <v>261</v>
      </c>
      <c r="F55" s="1" t="s">
        <v>19</v>
      </c>
      <c r="G55" s="1" t="s">
        <v>41</v>
      </c>
      <c r="H55" s="1" t="s">
        <v>32</v>
      </c>
      <c r="I55" s="1" t="s">
        <v>21</v>
      </c>
      <c r="J55" s="3">
        <v>-9623</v>
      </c>
      <c r="K55" s="1" t="s">
        <v>117</v>
      </c>
      <c r="L55" s="1" t="s">
        <v>21</v>
      </c>
      <c r="M55" s="1" t="s">
        <v>21</v>
      </c>
      <c r="N55" s="1" t="s">
        <v>337</v>
      </c>
      <c r="O55" s="2">
        <v>42369</v>
      </c>
      <c r="P55" s="2">
        <v>42397</v>
      </c>
      <c r="Q55" s="1" t="s">
        <v>22</v>
      </c>
    </row>
    <row r="56" spans="1:17" x14ac:dyDescent="0.25">
      <c r="A56" s="1" t="s">
        <v>23</v>
      </c>
      <c r="B56" s="1" t="s">
        <v>261</v>
      </c>
      <c r="C56" s="1" t="s">
        <v>341</v>
      </c>
      <c r="D56" s="1" t="s">
        <v>324</v>
      </c>
      <c r="E56" s="1" t="s">
        <v>261</v>
      </c>
      <c r="F56" s="1" t="s">
        <v>19</v>
      </c>
      <c r="G56" s="1" t="s">
        <v>41</v>
      </c>
      <c r="H56" s="1" t="s">
        <v>32</v>
      </c>
      <c r="I56" s="1" t="s">
        <v>21</v>
      </c>
      <c r="J56" s="3">
        <v>366</v>
      </c>
      <c r="K56" s="1" t="s">
        <v>117</v>
      </c>
      <c r="L56" s="1" t="s">
        <v>21</v>
      </c>
      <c r="M56" s="1" t="s">
        <v>21</v>
      </c>
      <c r="N56" s="1" t="s">
        <v>341</v>
      </c>
      <c r="O56" s="2">
        <v>42369</v>
      </c>
      <c r="P56" s="2">
        <v>42405</v>
      </c>
      <c r="Q56" s="1" t="s">
        <v>22</v>
      </c>
    </row>
    <row r="57" spans="1:17" x14ac:dyDescent="0.25">
      <c r="A57" s="1" t="s">
        <v>23</v>
      </c>
      <c r="B57" s="1" t="s">
        <v>261</v>
      </c>
      <c r="C57" s="1" t="s">
        <v>337</v>
      </c>
      <c r="D57" s="1" t="s">
        <v>335</v>
      </c>
      <c r="E57" s="1" t="s">
        <v>261</v>
      </c>
      <c r="F57" s="1" t="s">
        <v>19</v>
      </c>
      <c r="G57" s="1" t="s">
        <v>242</v>
      </c>
      <c r="H57" s="1" t="s">
        <v>45</v>
      </c>
      <c r="I57" s="1" t="s">
        <v>21</v>
      </c>
      <c r="J57" s="3">
        <v>-3035</v>
      </c>
      <c r="K57" s="1" t="s">
        <v>245</v>
      </c>
      <c r="L57" s="1" t="s">
        <v>21</v>
      </c>
      <c r="M57" s="1" t="s">
        <v>21</v>
      </c>
      <c r="N57" s="1" t="s">
        <v>337</v>
      </c>
      <c r="O57" s="2">
        <v>42369</v>
      </c>
      <c r="P57" s="2">
        <v>42397</v>
      </c>
      <c r="Q57" s="1" t="s">
        <v>22</v>
      </c>
    </row>
    <row r="58" spans="1:17" x14ac:dyDescent="0.25">
      <c r="A58" s="1" t="s">
        <v>17</v>
      </c>
      <c r="B58" s="1" t="s">
        <v>24</v>
      </c>
      <c r="C58" s="1" t="s">
        <v>248</v>
      </c>
      <c r="D58" s="1" t="s">
        <v>324</v>
      </c>
      <c r="E58" s="1" t="s">
        <v>261</v>
      </c>
      <c r="F58" s="1" t="s">
        <v>19</v>
      </c>
      <c r="G58" s="1" t="s">
        <v>41</v>
      </c>
      <c r="H58" s="1" t="s">
        <v>32</v>
      </c>
      <c r="I58" s="1" t="s">
        <v>21</v>
      </c>
      <c r="J58" s="3">
        <v>0</v>
      </c>
      <c r="K58" s="1" t="s">
        <v>342</v>
      </c>
      <c r="L58" s="1" t="s">
        <v>21</v>
      </c>
      <c r="M58" s="1" t="s">
        <v>21</v>
      </c>
      <c r="N58" s="1" t="s">
        <v>248</v>
      </c>
      <c r="O58" s="2">
        <v>42369</v>
      </c>
      <c r="P58" s="2">
        <v>42383</v>
      </c>
      <c r="Q58" s="1" t="s">
        <v>22</v>
      </c>
    </row>
    <row r="59" spans="1:17" x14ac:dyDescent="0.25">
      <c r="A59" s="1" t="s">
        <v>17</v>
      </c>
      <c r="B59" s="1" t="s">
        <v>24</v>
      </c>
      <c r="C59" s="1" t="s">
        <v>248</v>
      </c>
      <c r="D59" s="1" t="s">
        <v>324</v>
      </c>
      <c r="E59" s="1" t="s">
        <v>261</v>
      </c>
      <c r="F59" s="1" t="s">
        <v>19</v>
      </c>
      <c r="G59" s="1" t="s">
        <v>41</v>
      </c>
      <c r="H59" s="1" t="s">
        <v>32</v>
      </c>
      <c r="I59" s="1" t="s">
        <v>21</v>
      </c>
      <c r="J59" s="3">
        <v>0</v>
      </c>
      <c r="K59" s="1" t="s">
        <v>343</v>
      </c>
      <c r="L59" s="1" t="s">
        <v>21</v>
      </c>
      <c r="M59" s="1" t="s">
        <v>21</v>
      </c>
      <c r="N59" s="1" t="s">
        <v>248</v>
      </c>
      <c r="O59" s="2">
        <v>42369</v>
      </c>
      <c r="P59" s="2">
        <v>42383</v>
      </c>
      <c r="Q59" s="1" t="s">
        <v>22</v>
      </c>
    </row>
    <row r="60" spans="1:17" x14ac:dyDescent="0.25">
      <c r="A60" s="1" t="s">
        <v>17</v>
      </c>
      <c r="B60" s="1" t="s">
        <v>24</v>
      </c>
      <c r="C60" s="1" t="s">
        <v>248</v>
      </c>
      <c r="D60" s="1" t="s">
        <v>324</v>
      </c>
      <c r="E60" s="1" t="s">
        <v>261</v>
      </c>
      <c r="F60" s="1" t="s">
        <v>19</v>
      </c>
      <c r="G60" s="1" t="s">
        <v>41</v>
      </c>
      <c r="H60" s="1" t="s">
        <v>32</v>
      </c>
      <c r="I60" s="1" t="s">
        <v>21</v>
      </c>
      <c r="J60" s="3">
        <v>0</v>
      </c>
      <c r="K60" s="1" t="s">
        <v>342</v>
      </c>
      <c r="L60" s="1" t="s">
        <v>21</v>
      </c>
      <c r="M60" s="1" t="s">
        <v>21</v>
      </c>
      <c r="N60" s="1" t="s">
        <v>248</v>
      </c>
      <c r="O60" s="2">
        <v>42369</v>
      </c>
      <c r="P60" s="2">
        <v>42383</v>
      </c>
      <c r="Q60" s="1" t="s">
        <v>22</v>
      </c>
    </row>
    <row r="61" spans="1:17" x14ac:dyDescent="0.25">
      <c r="A61" s="1" t="s">
        <v>17</v>
      </c>
      <c r="B61" s="1" t="s">
        <v>24</v>
      </c>
      <c r="C61" s="1" t="s">
        <v>248</v>
      </c>
      <c r="D61" s="1" t="s">
        <v>324</v>
      </c>
      <c r="E61" s="1" t="s">
        <v>261</v>
      </c>
      <c r="F61" s="1" t="s">
        <v>19</v>
      </c>
      <c r="G61" s="1" t="s">
        <v>41</v>
      </c>
      <c r="H61" s="1" t="s">
        <v>32</v>
      </c>
      <c r="I61" s="1" t="s">
        <v>21</v>
      </c>
      <c r="J61" s="3">
        <v>0</v>
      </c>
      <c r="K61" s="1" t="s">
        <v>342</v>
      </c>
      <c r="L61" s="1" t="s">
        <v>21</v>
      </c>
      <c r="M61" s="1" t="s">
        <v>21</v>
      </c>
      <c r="N61" s="1" t="s">
        <v>248</v>
      </c>
      <c r="O61" s="2">
        <v>42369</v>
      </c>
      <c r="P61" s="2">
        <v>42383</v>
      </c>
      <c r="Q61" s="1" t="s">
        <v>22</v>
      </c>
    </row>
    <row r="62" spans="1:17" x14ac:dyDescent="0.25">
      <c r="A62" s="1" t="s">
        <v>23</v>
      </c>
      <c r="B62" s="1" t="s">
        <v>261</v>
      </c>
      <c r="C62" s="1" t="s">
        <v>337</v>
      </c>
      <c r="D62" s="1" t="s">
        <v>334</v>
      </c>
      <c r="E62" s="1" t="s">
        <v>261</v>
      </c>
      <c r="F62" s="1" t="s">
        <v>19</v>
      </c>
      <c r="G62" s="1" t="s">
        <v>87</v>
      </c>
      <c r="H62" s="1" t="s">
        <v>45</v>
      </c>
      <c r="I62" s="1" t="s">
        <v>21</v>
      </c>
      <c r="J62" s="3">
        <v>-305</v>
      </c>
      <c r="K62" s="1" t="s">
        <v>88</v>
      </c>
      <c r="L62" s="1" t="s">
        <v>21</v>
      </c>
      <c r="M62" s="1" t="s">
        <v>21</v>
      </c>
      <c r="N62" s="1" t="s">
        <v>337</v>
      </c>
      <c r="O62" s="2">
        <v>42369</v>
      </c>
      <c r="P62" s="2">
        <v>42397</v>
      </c>
      <c r="Q62" s="1" t="s">
        <v>22</v>
      </c>
    </row>
    <row r="63" spans="1:17" x14ac:dyDescent="0.25">
      <c r="A63" s="1" t="s">
        <v>17</v>
      </c>
      <c r="B63" s="1" t="s">
        <v>24</v>
      </c>
      <c r="C63" s="1" t="s">
        <v>248</v>
      </c>
      <c r="D63" s="1" t="s">
        <v>344</v>
      </c>
      <c r="E63" s="1" t="s">
        <v>261</v>
      </c>
      <c r="F63" s="1" t="s">
        <v>19</v>
      </c>
      <c r="G63" s="1" t="s">
        <v>127</v>
      </c>
      <c r="H63" s="1" t="s">
        <v>32</v>
      </c>
      <c r="I63" s="1" t="s">
        <v>21</v>
      </c>
      <c r="J63" s="3">
        <v>0</v>
      </c>
      <c r="K63" s="1" t="s">
        <v>342</v>
      </c>
      <c r="L63" s="1" t="s">
        <v>21</v>
      </c>
      <c r="M63" s="1" t="s">
        <v>21</v>
      </c>
      <c r="N63" s="1" t="s">
        <v>248</v>
      </c>
      <c r="O63" s="2">
        <v>42369</v>
      </c>
      <c r="P63" s="2">
        <v>42383</v>
      </c>
      <c r="Q63" s="1" t="s">
        <v>22</v>
      </c>
    </row>
    <row r="64" spans="1:17" x14ac:dyDescent="0.25">
      <c r="A64" s="1" t="s">
        <v>17</v>
      </c>
      <c r="B64" s="1" t="s">
        <v>24</v>
      </c>
      <c r="C64" s="1" t="s">
        <v>248</v>
      </c>
      <c r="D64" s="1" t="s">
        <v>345</v>
      </c>
      <c r="E64" s="1" t="s">
        <v>261</v>
      </c>
      <c r="F64" s="1" t="s">
        <v>19</v>
      </c>
      <c r="G64" s="1" t="s">
        <v>123</v>
      </c>
      <c r="H64" s="1" t="s">
        <v>20</v>
      </c>
      <c r="I64" s="1" t="s">
        <v>21</v>
      </c>
      <c r="J64" s="3">
        <v>0</v>
      </c>
      <c r="K64" s="1" t="s">
        <v>342</v>
      </c>
      <c r="L64" s="1" t="s">
        <v>21</v>
      </c>
      <c r="M64" s="1" t="s">
        <v>21</v>
      </c>
      <c r="N64" s="1" t="s">
        <v>248</v>
      </c>
      <c r="O64" s="2">
        <v>42369</v>
      </c>
      <c r="P64" s="2">
        <v>42383</v>
      </c>
      <c r="Q64" s="1" t="s">
        <v>22</v>
      </c>
    </row>
    <row r="65" spans="1:17" x14ac:dyDescent="0.25">
      <c r="A65" s="1" t="s">
        <v>17</v>
      </c>
      <c r="B65" s="1" t="s">
        <v>24</v>
      </c>
      <c r="C65" s="1" t="s">
        <v>248</v>
      </c>
      <c r="D65" s="1" t="s">
        <v>344</v>
      </c>
      <c r="E65" s="1" t="s">
        <v>261</v>
      </c>
      <c r="F65" s="1" t="s">
        <v>19</v>
      </c>
      <c r="G65" s="1" t="s">
        <v>127</v>
      </c>
      <c r="H65" s="1" t="s">
        <v>32</v>
      </c>
      <c r="I65" s="1" t="s">
        <v>21</v>
      </c>
      <c r="J65" s="3">
        <v>0</v>
      </c>
      <c r="K65" s="1" t="s">
        <v>346</v>
      </c>
      <c r="L65" s="1" t="s">
        <v>21</v>
      </c>
      <c r="M65" s="1" t="s">
        <v>21</v>
      </c>
      <c r="N65" s="1" t="s">
        <v>248</v>
      </c>
      <c r="O65" s="2">
        <v>42369</v>
      </c>
      <c r="P65" s="2">
        <v>42383</v>
      </c>
      <c r="Q65" s="1" t="s">
        <v>22</v>
      </c>
    </row>
    <row r="66" spans="1:17" x14ac:dyDescent="0.25">
      <c r="A66" s="1" t="s">
        <v>17</v>
      </c>
      <c r="B66" s="1" t="s">
        <v>24</v>
      </c>
      <c r="C66" s="1" t="s">
        <v>248</v>
      </c>
      <c r="D66" s="1" t="s">
        <v>345</v>
      </c>
      <c r="E66" s="1" t="s">
        <v>261</v>
      </c>
      <c r="F66" s="1" t="s">
        <v>19</v>
      </c>
      <c r="G66" s="1" t="s">
        <v>123</v>
      </c>
      <c r="H66" s="1" t="s">
        <v>20</v>
      </c>
      <c r="I66" s="1" t="s">
        <v>21</v>
      </c>
      <c r="J66" s="3">
        <v>0</v>
      </c>
      <c r="K66" s="1" t="s">
        <v>347</v>
      </c>
      <c r="L66" s="1" t="s">
        <v>21</v>
      </c>
      <c r="M66" s="1" t="s">
        <v>21</v>
      </c>
      <c r="N66" s="1" t="s">
        <v>248</v>
      </c>
      <c r="O66" s="2">
        <v>42369</v>
      </c>
      <c r="P66" s="2">
        <v>42383</v>
      </c>
      <c r="Q66" s="1" t="s">
        <v>22</v>
      </c>
    </row>
    <row r="67" spans="1:17" x14ac:dyDescent="0.25">
      <c r="A67" s="1" t="s">
        <v>23</v>
      </c>
      <c r="B67" s="1" t="s">
        <v>24</v>
      </c>
      <c r="C67" s="1" t="s">
        <v>58</v>
      </c>
      <c r="D67" s="1" t="s">
        <v>326</v>
      </c>
      <c r="E67" s="1" t="s">
        <v>261</v>
      </c>
      <c r="F67" s="1" t="s">
        <v>19</v>
      </c>
      <c r="G67" s="1" t="s">
        <v>49</v>
      </c>
      <c r="H67" s="1" t="s">
        <v>20</v>
      </c>
      <c r="I67" s="1" t="s">
        <v>21</v>
      </c>
      <c r="J67" s="3">
        <v>-4590</v>
      </c>
      <c r="K67" s="1" t="s">
        <v>59</v>
      </c>
      <c r="L67" s="1" t="s">
        <v>21</v>
      </c>
      <c r="M67" s="1" t="s">
        <v>21</v>
      </c>
      <c r="N67" s="1" t="s">
        <v>58</v>
      </c>
      <c r="O67" s="2">
        <v>42460</v>
      </c>
      <c r="P67" s="2">
        <v>42471</v>
      </c>
      <c r="Q67" s="1" t="s">
        <v>22</v>
      </c>
    </row>
    <row r="68" spans="1:17" x14ac:dyDescent="0.25">
      <c r="A68" s="1" t="s">
        <v>23</v>
      </c>
      <c r="B68" s="1" t="s">
        <v>24</v>
      </c>
      <c r="C68" s="1" t="s">
        <v>58</v>
      </c>
      <c r="D68" s="1" t="s">
        <v>332</v>
      </c>
      <c r="E68" s="1" t="s">
        <v>261</v>
      </c>
      <c r="F68" s="1" t="s">
        <v>19</v>
      </c>
      <c r="G68" s="1" t="s">
        <v>44</v>
      </c>
      <c r="H68" s="1" t="s">
        <v>45</v>
      </c>
      <c r="I68" s="1" t="s">
        <v>21</v>
      </c>
      <c r="J68" s="3">
        <v>-1076</v>
      </c>
      <c r="K68" s="1" t="s">
        <v>59</v>
      </c>
      <c r="L68" s="1" t="s">
        <v>21</v>
      </c>
      <c r="M68" s="1" t="s">
        <v>21</v>
      </c>
      <c r="N68" s="1" t="s">
        <v>58</v>
      </c>
      <c r="O68" s="2">
        <v>42460</v>
      </c>
      <c r="P68" s="2">
        <v>42471</v>
      </c>
      <c r="Q68" s="1" t="s">
        <v>22</v>
      </c>
    </row>
    <row r="69" spans="1:17" x14ac:dyDescent="0.25">
      <c r="A69" s="1" t="s">
        <v>23</v>
      </c>
      <c r="B69" s="1" t="s">
        <v>24</v>
      </c>
      <c r="C69" s="1" t="s">
        <v>58</v>
      </c>
      <c r="D69" s="1" t="s">
        <v>335</v>
      </c>
      <c r="E69" s="1" t="s">
        <v>261</v>
      </c>
      <c r="F69" s="1" t="s">
        <v>19</v>
      </c>
      <c r="G69" s="1" t="s">
        <v>242</v>
      </c>
      <c r="H69" s="1" t="s">
        <v>45</v>
      </c>
      <c r="I69" s="1" t="s">
        <v>21</v>
      </c>
      <c r="J69" s="3">
        <v>12769</v>
      </c>
      <c r="K69" s="1" t="s">
        <v>59</v>
      </c>
      <c r="L69" s="1" t="s">
        <v>21</v>
      </c>
      <c r="M69" s="1" t="s">
        <v>21</v>
      </c>
      <c r="N69" s="1" t="s">
        <v>58</v>
      </c>
      <c r="O69" s="2">
        <v>42460</v>
      </c>
      <c r="P69" s="2">
        <v>42471</v>
      </c>
      <c r="Q69" s="1" t="s">
        <v>22</v>
      </c>
    </row>
    <row r="70" spans="1:17" x14ac:dyDescent="0.25">
      <c r="A70" s="1" t="s">
        <v>23</v>
      </c>
      <c r="B70" s="1" t="s">
        <v>24</v>
      </c>
      <c r="C70" s="1" t="s">
        <v>58</v>
      </c>
      <c r="D70" s="1" t="s">
        <v>324</v>
      </c>
      <c r="E70" s="1" t="s">
        <v>261</v>
      </c>
      <c r="F70" s="1" t="s">
        <v>19</v>
      </c>
      <c r="G70" s="1" t="s">
        <v>41</v>
      </c>
      <c r="H70" s="1" t="s">
        <v>32</v>
      </c>
      <c r="I70" s="1" t="s">
        <v>21</v>
      </c>
      <c r="J70" s="3">
        <v>-271</v>
      </c>
      <c r="K70" s="1" t="s">
        <v>59</v>
      </c>
      <c r="L70" s="1" t="s">
        <v>21</v>
      </c>
      <c r="M70" s="1" t="s">
        <v>21</v>
      </c>
      <c r="N70" s="1" t="s">
        <v>58</v>
      </c>
      <c r="O70" s="2">
        <v>42460</v>
      </c>
      <c r="P70" s="2">
        <v>42471</v>
      </c>
      <c r="Q70" s="1" t="s">
        <v>22</v>
      </c>
    </row>
    <row r="71" spans="1:17" x14ac:dyDescent="0.25">
      <c r="A71" s="1" t="s">
        <v>23</v>
      </c>
      <c r="B71" s="1" t="s">
        <v>24</v>
      </c>
      <c r="C71" s="1" t="s">
        <v>58</v>
      </c>
      <c r="D71" s="1" t="s">
        <v>324</v>
      </c>
      <c r="E71" s="1" t="s">
        <v>261</v>
      </c>
      <c r="F71" s="1" t="s">
        <v>19</v>
      </c>
      <c r="G71" s="1" t="s">
        <v>41</v>
      </c>
      <c r="H71" s="1" t="s">
        <v>32</v>
      </c>
      <c r="I71" s="1" t="s">
        <v>21</v>
      </c>
      <c r="J71" s="3">
        <v>46</v>
      </c>
      <c r="K71" s="1" t="s">
        <v>59</v>
      </c>
      <c r="L71" s="1" t="s">
        <v>21</v>
      </c>
      <c r="M71" s="1" t="s">
        <v>21</v>
      </c>
      <c r="N71" s="1" t="s">
        <v>58</v>
      </c>
      <c r="O71" s="2">
        <v>42460</v>
      </c>
      <c r="P71" s="2">
        <v>42471</v>
      </c>
      <c r="Q71" s="1" t="s">
        <v>22</v>
      </c>
    </row>
    <row r="72" spans="1:17" x14ac:dyDescent="0.25">
      <c r="A72" s="1" t="s">
        <v>23</v>
      </c>
      <c r="B72" s="1" t="s">
        <v>24</v>
      </c>
      <c r="C72" s="1" t="s">
        <v>60</v>
      </c>
      <c r="D72" s="1" t="s">
        <v>326</v>
      </c>
      <c r="E72" s="1" t="s">
        <v>261</v>
      </c>
      <c r="F72" s="1" t="s">
        <v>19</v>
      </c>
      <c r="G72" s="1" t="s">
        <v>49</v>
      </c>
      <c r="H72" s="1" t="s">
        <v>20</v>
      </c>
      <c r="I72" s="1" t="s">
        <v>21</v>
      </c>
      <c r="J72" s="3">
        <v>-9181</v>
      </c>
      <c r="K72" s="1" t="s">
        <v>102</v>
      </c>
      <c r="L72" s="1" t="s">
        <v>21</v>
      </c>
      <c r="M72" s="1" t="s">
        <v>21</v>
      </c>
      <c r="N72" s="1" t="s">
        <v>60</v>
      </c>
      <c r="O72" s="2">
        <v>42551</v>
      </c>
      <c r="P72" s="2">
        <v>42563</v>
      </c>
      <c r="Q72" s="1" t="s">
        <v>22</v>
      </c>
    </row>
    <row r="73" spans="1:17" x14ac:dyDescent="0.25">
      <c r="A73" s="1" t="s">
        <v>23</v>
      </c>
      <c r="B73" s="1" t="s">
        <v>24</v>
      </c>
      <c r="C73" s="1" t="s">
        <v>80</v>
      </c>
      <c r="D73" s="1" t="s">
        <v>326</v>
      </c>
      <c r="E73" s="1" t="s">
        <v>261</v>
      </c>
      <c r="F73" s="1" t="s">
        <v>19</v>
      </c>
      <c r="G73" s="1" t="s">
        <v>49</v>
      </c>
      <c r="H73" s="1" t="s">
        <v>20</v>
      </c>
      <c r="I73" s="1" t="s">
        <v>21</v>
      </c>
      <c r="J73" s="3">
        <v>4590</v>
      </c>
      <c r="K73" s="1" t="s">
        <v>81</v>
      </c>
      <c r="L73" s="1" t="s">
        <v>21</v>
      </c>
      <c r="M73" s="1" t="s">
        <v>21</v>
      </c>
      <c r="N73" s="1" t="s">
        <v>58</v>
      </c>
      <c r="O73" s="2">
        <v>42551</v>
      </c>
      <c r="P73" s="2">
        <v>42562</v>
      </c>
      <c r="Q73" s="1" t="s">
        <v>22</v>
      </c>
    </row>
    <row r="74" spans="1:17" x14ac:dyDescent="0.25">
      <c r="A74" s="1" t="s">
        <v>23</v>
      </c>
      <c r="B74" s="1" t="s">
        <v>24</v>
      </c>
      <c r="C74" s="1" t="s">
        <v>80</v>
      </c>
      <c r="D74" s="1" t="s">
        <v>332</v>
      </c>
      <c r="E74" s="1" t="s">
        <v>261</v>
      </c>
      <c r="F74" s="1" t="s">
        <v>19</v>
      </c>
      <c r="G74" s="1" t="s">
        <v>44</v>
      </c>
      <c r="H74" s="1" t="s">
        <v>45</v>
      </c>
      <c r="I74" s="1" t="s">
        <v>21</v>
      </c>
      <c r="J74" s="3">
        <v>1076</v>
      </c>
      <c r="K74" s="1" t="s">
        <v>81</v>
      </c>
      <c r="L74" s="1" t="s">
        <v>21</v>
      </c>
      <c r="M74" s="1" t="s">
        <v>21</v>
      </c>
      <c r="N74" s="1" t="s">
        <v>58</v>
      </c>
      <c r="O74" s="2">
        <v>42551</v>
      </c>
      <c r="P74" s="2">
        <v>42562</v>
      </c>
      <c r="Q74" s="1" t="s">
        <v>22</v>
      </c>
    </row>
    <row r="75" spans="1:17" x14ac:dyDescent="0.25">
      <c r="A75" s="1" t="s">
        <v>23</v>
      </c>
      <c r="B75" s="1" t="s">
        <v>24</v>
      </c>
      <c r="C75" s="1" t="s">
        <v>80</v>
      </c>
      <c r="D75" s="1" t="s">
        <v>335</v>
      </c>
      <c r="E75" s="1" t="s">
        <v>261</v>
      </c>
      <c r="F75" s="1" t="s">
        <v>19</v>
      </c>
      <c r="G75" s="1" t="s">
        <v>242</v>
      </c>
      <c r="H75" s="1" t="s">
        <v>45</v>
      </c>
      <c r="I75" s="1" t="s">
        <v>21</v>
      </c>
      <c r="J75" s="3">
        <v>-12769</v>
      </c>
      <c r="K75" s="1" t="s">
        <v>81</v>
      </c>
      <c r="L75" s="1" t="s">
        <v>21</v>
      </c>
      <c r="M75" s="1" t="s">
        <v>21</v>
      </c>
      <c r="N75" s="1" t="s">
        <v>58</v>
      </c>
      <c r="O75" s="2">
        <v>42551</v>
      </c>
      <c r="P75" s="2">
        <v>42562</v>
      </c>
      <c r="Q75" s="1" t="s">
        <v>22</v>
      </c>
    </row>
    <row r="76" spans="1:17" x14ac:dyDescent="0.25">
      <c r="A76" s="1" t="s">
        <v>23</v>
      </c>
      <c r="B76" s="1" t="s">
        <v>24</v>
      </c>
      <c r="C76" s="1" t="s">
        <v>80</v>
      </c>
      <c r="D76" s="1" t="s">
        <v>324</v>
      </c>
      <c r="E76" s="1" t="s">
        <v>261</v>
      </c>
      <c r="F76" s="1" t="s">
        <v>19</v>
      </c>
      <c r="G76" s="1" t="s">
        <v>41</v>
      </c>
      <c r="H76" s="1" t="s">
        <v>32</v>
      </c>
      <c r="I76" s="1" t="s">
        <v>21</v>
      </c>
      <c r="J76" s="3">
        <v>271</v>
      </c>
      <c r="K76" s="1" t="s">
        <v>81</v>
      </c>
      <c r="L76" s="1" t="s">
        <v>21</v>
      </c>
      <c r="M76" s="1" t="s">
        <v>21</v>
      </c>
      <c r="N76" s="1" t="s">
        <v>58</v>
      </c>
      <c r="O76" s="2">
        <v>42551</v>
      </c>
      <c r="P76" s="2">
        <v>42562</v>
      </c>
      <c r="Q76" s="1" t="s">
        <v>22</v>
      </c>
    </row>
    <row r="77" spans="1:17" x14ac:dyDescent="0.25">
      <c r="A77" s="1" t="s">
        <v>23</v>
      </c>
      <c r="B77" s="1" t="s">
        <v>24</v>
      </c>
      <c r="C77" s="1" t="s">
        <v>60</v>
      </c>
      <c r="D77" s="1" t="s">
        <v>333</v>
      </c>
      <c r="E77" s="1" t="s">
        <v>261</v>
      </c>
      <c r="F77" s="1" t="s">
        <v>19</v>
      </c>
      <c r="G77" s="1" t="s">
        <v>51</v>
      </c>
      <c r="H77" s="1" t="s">
        <v>45</v>
      </c>
      <c r="I77" s="1" t="s">
        <v>21</v>
      </c>
      <c r="J77" s="3">
        <v>162</v>
      </c>
      <c r="K77" s="1" t="s">
        <v>52</v>
      </c>
      <c r="L77" s="1" t="s">
        <v>21</v>
      </c>
      <c r="M77" s="1" t="s">
        <v>21</v>
      </c>
      <c r="N77" s="1" t="s">
        <v>60</v>
      </c>
      <c r="O77" s="2">
        <v>42551</v>
      </c>
      <c r="P77" s="2">
        <v>42563</v>
      </c>
      <c r="Q77" s="1" t="s">
        <v>22</v>
      </c>
    </row>
    <row r="78" spans="1:17" x14ac:dyDescent="0.25">
      <c r="A78" s="1" t="s">
        <v>23</v>
      </c>
      <c r="B78" s="1" t="s">
        <v>24</v>
      </c>
      <c r="C78" s="1" t="s">
        <v>60</v>
      </c>
      <c r="D78" s="1" t="s">
        <v>324</v>
      </c>
      <c r="E78" s="1" t="s">
        <v>261</v>
      </c>
      <c r="F78" s="1" t="s">
        <v>19</v>
      </c>
      <c r="G78" s="1" t="s">
        <v>41</v>
      </c>
      <c r="H78" s="1" t="s">
        <v>32</v>
      </c>
      <c r="I78" s="1" t="s">
        <v>21</v>
      </c>
      <c r="J78" s="3">
        <v>-541</v>
      </c>
      <c r="K78" s="1" t="s">
        <v>117</v>
      </c>
      <c r="L78" s="1" t="s">
        <v>21</v>
      </c>
      <c r="M78" s="1" t="s">
        <v>21</v>
      </c>
      <c r="N78" s="1" t="s">
        <v>60</v>
      </c>
      <c r="O78" s="2">
        <v>42551</v>
      </c>
      <c r="P78" s="2">
        <v>42563</v>
      </c>
      <c r="Q78" s="1" t="s">
        <v>22</v>
      </c>
    </row>
    <row r="79" spans="1:17" x14ac:dyDescent="0.25">
      <c r="A79" s="1" t="s">
        <v>23</v>
      </c>
      <c r="B79" s="1" t="s">
        <v>24</v>
      </c>
      <c r="C79" s="1" t="s">
        <v>80</v>
      </c>
      <c r="D79" s="1" t="s">
        <v>324</v>
      </c>
      <c r="E79" s="1" t="s">
        <v>261</v>
      </c>
      <c r="F79" s="1" t="s">
        <v>19</v>
      </c>
      <c r="G79" s="1" t="s">
        <v>41</v>
      </c>
      <c r="H79" s="1" t="s">
        <v>32</v>
      </c>
      <c r="I79" s="1" t="s">
        <v>21</v>
      </c>
      <c r="J79" s="3">
        <v>-46</v>
      </c>
      <c r="K79" s="1" t="s">
        <v>81</v>
      </c>
      <c r="L79" s="1" t="s">
        <v>21</v>
      </c>
      <c r="M79" s="1" t="s">
        <v>21</v>
      </c>
      <c r="N79" s="1" t="s">
        <v>58</v>
      </c>
      <c r="O79" s="2">
        <v>42551</v>
      </c>
      <c r="P79" s="2">
        <v>42562</v>
      </c>
      <c r="Q79" s="1" t="s">
        <v>22</v>
      </c>
    </row>
    <row r="80" spans="1:17" x14ac:dyDescent="0.25">
      <c r="A80" s="1" t="s">
        <v>23</v>
      </c>
      <c r="B80" s="1" t="s">
        <v>24</v>
      </c>
      <c r="C80" s="1" t="s">
        <v>60</v>
      </c>
      <c r="D80" s="1" t="s">
        <v>334</v>
      </c>
      <c r="E80" s="1" t="s">
        <v>261</v>
      </c>
      <c r="F80" s="1" t="s">
        <v>19</v>
      </c>
      <c r="G80" s="1" t="s">
        <v>87</v>
      </c>
      <c r="H80" s="1" t="s">
        <v>45</v>
      </c>
      <c r="I80" s="1" t="s">
        <v>21</v>
      </c>
      <c r="J80" s="3">
        <v>272</v>
      </c>
      <c r="K80" s="1" t="s">
        <v>88</v>
      </c>
      <c r="L80" s="1" t="s">
        <v>21</v>
      </c>
      <c r="M80" s="1" t="s">
        <v>21</v>
      </c>
      <c r="N80" s="1" t="s">
        <v>60</v>
      </c>
      <c r="O80" s="2">
        <v>42551</v>
      </c>
      <c r="P80" s="2">
        <v>42563</v>
      </c>
      <c r="Q80" s="1" t="s">
        <v>22</v>
      </c>
    </row>
    <row r="81" spans="1:17" x14ac:dyDescent="0.25">
      <c r="A81" s="1" t="s">
        <v>23</v>
      </c>
      <c r="B81" s="1" t="s">
        <v>24</v>
      </c>
      <c r="C81" s="1" t="s">
        <v>60</v>
      </c>
      <c r="D81" s="1" t="s">
        <v>332</v>
      </c>
      <c r="E81" s="1" t="s">
        <v>261</v>
      </c>
      <c r="F81" s="1" t="s">
        <v>19</v>
      </c>
      <c r="G81" s="1" t="s">
        <v>44</v>
      </c>
      <c r="H81" s="1" t="s">
        <v>45</v>
      </c>
      <c r="I81" s="1" t="s">
        <v>21</v>
      </c>
      <c r="J81" s="3">
        <v>-2153</v>
      </c>
      <c r="K81" s="1" t="s">
        <v>67</v>
      </c>
      <c r="L81" s="1" t="s">
        <v>21</v>
      </c>
      <c r="M81" s="1" t="s">
        <v>21</v>
      </c>
      <c r="N81" s="1" t="s">
        <v>60</v>
      </c>
      <c r="O81" s="2">
        <v>42551</v>
      </c>
      <c r="P81" s="2">
        <v>42563</v>
      </c>
      <c r="Q81" s="1" t="s">
        <v>22</v>
      </c>
    </row>
    <row r="82" spans="1:17" x14ac:dyDescent="0.25">
      <c r="A82" s="1" t="s">
        <v>23</v>
      </c>
      <c r="B82" s="1" t="s">
        <v>24</v>
      </c>
      <c r="C82" s="1" t="s">
        <v>60</v>
      </c>
      <c r="D82" s="1" t="s">
        <v>335</v>
      </c>
      <c r="E82" s="1" t="s">
        <v>261</v>
      </c>
      <c r="F82" s="1" t="s">
        <v>19</v>
      </c>
      <c r="G82" s="1" t="s">
        <v>242</v>
      </c>
      <c r="H82" s="1" t="s">
        <v>45</v>
      </c>
      <c r="I82" s="1" t="s">
        <v>21</v>
      </c>
      <c r="J82" s="3">
        <v>4837</v>
      </c>
      <c r="K82" s="1" t="s">
        <v>245</v>
      </c>
      <c r="L82" s="1" t="s">
        <v>21</v>
      </c>
      <c r="M82" s="1" t="s">
        <v>21</v>
      </c>
      <c r="N82" s="1" t="s">
        <v>60</v>
      </c>
      <c r="O82" s="2">
        <v>42551</v>
      </c>
      <c r="P82" s="2">
        <v>42563</v>
      </c>
      <c r="Q82" s="1" t="s">
        <v>22</v>
      </c>
    </row>
    <row r="83" spans="1:17" x14ac:dyDescent="0.25">
      <c r="A83" s="1" t="s">
        <v>23</v>
      </c>
      <c r="B83" s="1" t="s">
        <v>24</v>
      </c>
      <c r="C83" s="1" t="s">
        <v>99</v>
      </c>
      <c r="D83" s="1" t="s">
        <v>326</v>
      </c>
      <c r="E83" s="1" t="s">
        <v>261</v>
      </c>
      <c r="F83" s="1" t="s">
        <v>19</v>
      </c>
      <c r="G83" s="1" t="s">
        <v>49</v>
      </c>
      <c r="H83" s="1" t="s">
        <v>20</v>
      </c>
      <c r="I83" s="1" t="s">
        <v>21</v>
      </c>
      <c r="J83" s="3">
        <v>9181</v>
      </c>
      <c r="K83" s="1" t="s">
        <v>33</v>
      </c>
      <c r="L83" s="1" t="s">
        <v>21</v>
      </c>
      <c r="M83" s="1" t="s">
        <v>21</v>
      </c>
      <c r="N83" s="1" t="s">
        <v>60</v>
      </c>
      <c r="O83" s="2">
        <v>42643</v>
      </c>
      <c r="P83" s="2">
        <v>42655</v>
      </c>
      <c r="Q83" s="1" t="s">
        <v>22</v>
      </c>
    </row>
    <row r="84" spans="1:17" x14ac:dyDescent="0.25">
      <c r="A84" s="1" t="s">
        <v>23</v>
      </c>
      <c r="B84" s="1" t="s">
        <v>24</v>
      </c>
      <c r="C84" s="1" t="s">
        <v>61</v>
      </c>
      <c r="D84" s="1" t="s">
        <v>326</v>
      </c>
      <c r="E84" s="1" t="s">
        <v>261</v>
      </c>
      <c r="F84" s="1" t="s">
        <v>19</v>
      </c>
      <c r="G84" s="1" t="s">
        <v>49</v>
      </c>
      <c r="H84" s="1" t="s">
        <v>20</v>
      </c>
      <c r="I84" s="1" t="s">
        <v>21</v>
      </c>
      <c r="J84" s="3">
        <v>-13771</v>
      </c>
      <c r="K84" s="1" t="s">
        <v>102</v>
      </c>
      <c r="L84" s="1" t="s">
        <v>21</v>
      </c>
      <c r="M84" s="1" t="s">
        <v>21</v>
      </c>
      <c r="N84" s="1" t="s">
        <v>61</v>
      </c>
      <c r="O84" s="2">
        <v>42643</v>
      </c>
      <c r="P84" s="2">
        <v>42655</v>
      </c>
      <c r="Q84" s="1" t="s">
        <v>22</v>
      </c>
    </row>
    <row r="85" spans="1:17" x14ac:dyDescent="0.25">
      <c r="A85" s="1" t="s">
        <v>23</v>
      </c>
      <c r="B85" s="1" t="s">
        <v>24</v>
      </c>
      <c r="C85" s="1" t="s">
        <v>99</v>
      </c>
      <c r="D85" s="1" t="s">
        <v>333</v>
      </c>
      <c r="E85" s="1" t="s">
        <v>261</v>
      </c>
      <c r="F85" s="1" t="s">
        <v>19</v>
      </c>
      <c r="G85" s="1" t="s">
        <v>51</v>
      </c>
      <c r="H85" s="1" t="s">
        <v>45</v>
      </c>
      <c r="I85" s="1" t="s">
        <v>21</v>
      </c>
      <c r="J85" s="3">
        <v>-162</v>
      </c>
      <c r="K85" s="1" t="s">
        <v>33</v>
      </c>
      <c r="L85" s="1" t="s">
        <v>21</v>
      </c>
      <c r="M85" s="1" t="s">
        <v>21</v>
      </c>
      <c r="N85" s="1" t="s">
        <v>60</v>
      </c>
      <c r="O85" s="2">
        <v>42643</v>
      </c>
      <c r="P85" s="2">
        <v>42655</v>
      </c>
      <c r="Q85" s="1" t="s">
        <v>22</v>
      </c>
    </row>
    <row r="86" spans="1:17" x14ac:dyDescent="0.25">
      <c r="A86" s="1" t="s">
        <v>23</v>
      </c>
      <c r="B86" s="1" t="s">
        <v>24</v>
      </c>
      <c r="C86" s="1" t="s">
        <v>99</v>
      </c>
      <c r="D86" s="1" t="s">
        <v>332</v>
      </c>
      <c r="E86" s="1" t="s">
        <v>261</v>
      </c>
      <c r="F86" s="1" t="s">
        <v>19</v>
      </c>
      <c r="G86" s="1" t="s">
        <v>44</v>
      </c>
      <c r="H86" s="1" t="s">
        <v>45</v>
      </c>
      <c r="I86" s="1" t="s">
        <v>21</v>
      </c>
      <c r="J86" s="3">
        <v>2153</v>
      </c>
      <c r="K86" s="1" t="s">
        <v>33</v>
      </c>
      <c r="L86" s="1" t="s">
        <v>21</v>
      </c>
      <c r="M86" s="1" t="s">
        <v>21</v>
      </c>
      <c r="N86" s="1" t="s">
        <v>60</v>
      </c>
      <c r="O86" s="2">
        <v>42643</v>
      </c>
      <c r="P86" s="2">
        <v>42655</v>
      </c>
      <c r="Q86" s="1" t="s">
        <v>22</v>
      </c>
    </row>
    <row r="87" spans="1:17" x14ac:dyDescent="0.25">
      <c r="A87" s="1" t="s">
        <v>23</v>
      </c>
      <c r="B87" s="1" t="s">
        <v>24</v>
      </c>
      <c r="C87" s="1" t="s">
        <v>99</v>
      </c>
      <c r="D87" s="1" t="s">
        <v>335</v>
      </c>
      <c r="E87" s="1" t="s">
        <v>261</v>
      </c>
      <c r="F87" s="1" t="s">
        <v>19</v>
      </c>
      <c r="G87" s="1" t="s">
        <v>242</v>
      </c>
      <c r="H87" s="1" t="s">
        <v>45</v>
      </c>
      <c r="I87" s="1" t="s">
        <v>21</v>
      </c>
      <c r="J87" s="3">
        <v>-4837</v>
      </c>
      <c r="K87" s="1" t="s">
        <v>33</v>
      </c>
      <c r="L87" s="1" t="s">
        <v>21</v>
      </c>
      <c r="M87" s="1" t="s">
        <v>21</v>
      </c>
      <c r="N87" s="1" t="s">
        <v>60</v>
      </c>
      <c r="O87" s="2">
        <v>42643</v>
      </c>
      <c r="P87" s="2">
        <v>42655</v>
      </c>
      <c r="Q87" s="1" t="s">
        <v>22</v>
      </c>
    </row>
    <row r="88" spans="1:17" x14ac:dyDescent="0.25">
      <c r="A88" s="1" t="s">
        <v>23</v>
      </c>
      <c r="B88" s="1" t="s">
        <v>24</v>
      </c>
      <c r="C88" s="1" t="s">
        <v>99</v>
      </c>
      <c r="D88" s="1" t="s">
        <v>324</v>
      </c>
      <c r="E88" s="1" t="s">
        <v>261</v>
      </c>
      <c r="F88" s="1" t="s">
        <v>19</v>
      </c>
      <c r="G88" s="1" t="s">
        <v>41</v>
      </c>
      <c r="H88" s="1" t="s">
        <v>32</v>
      </c>
      <c r="I88" s="1" t="s">
        <v>21</v>
      </c>
      <c r="J88" s="3">
        <v>541</v>
      </c>
      <c r="K88" s="1" t="s">
        <v>33</v>
      </c>
      <c r="L88" s="1" t="s">
        <v>21</v>
      </c>
      <c r="M88" s="1" t="s">
        <v>21</v>
      </c>
      <c r="N88" s="1" t="s">
        <v>60</v>
      </c>
      <c r="O88" s="2">
        <v>42643</v>
      </c>
      <c r="P88" s="2">
        <v>42655</v>
      </c>
      <c r="Q88" s="1" t="s">
        <v>22</v>
      </c>
    </row>
    <row r="89" spans="1:17" x14ac:dyDescent="0.25">
      <c r="A89" s="1" t="s">
        <v>23</v>
      </c>
      <c r="B89" s="1" t="s">
        <v>24</v>
      </c>
      <c r="C89" s="1" t="s">
        <v>99</v>
      </c>
      <c r="D89" s="1" t="s">
        <v>334</v>
      </c>
      <c r="E89" s="1" t="s">
        <v>261</v>
      </c>
      <c r="F89" s="1" t="s">
        <v>19</v>
      </c>
      <c r="G89" s="1" t="s">
        <v>87</v>
      </c>
      <c r="H89" s="1" t="s">
        <v>45</v>
      </c>
      <c r="I89" s="1" t="s">
        <v>21</v>
      </c>
      <c r="J89" s="3">
        <v>-272</v>
      </c>
      <c r="K89" s="1" t="s">
        <v>33</v>
      </c>
      <c r="L89" s="1" t="s">
        <v>21</v>
      </c>
      <c r="M89" s="1" t="s">
        <v>21</v>
      </c>
      <c r="N89" s="1" t="s">
        <v>60</v>
      </c>
      <c r="O89" s="2">
        <v>42643</v>
      </c>
      <c r="P89" s="2">
        <v>42655</v>
      </c>
      <c r="Q89" s="1" t="s">
        <v>22</v>
      </c>
    </row>
    <row r="90" spans="1:17" x14ac:dyDescent="0.25">
      <c r="A90" s="1" t="s">
        <v>23</v>
      </c>
      <c r="B90" s="1" t="s">
        <v>24</v>
      </c>
      <c r="C90" s="1" t="s">
        <v>61</v>
      </c>
      <c r="D90" s="1" t="s">
        <v>334</v>
      </c>
      <c r="E90" s="1" t="s">
        <v>261</v>
      </c>
      <c r="F90" s="1" t="s">
        <v>19</v>
      </c>
      <c r="G90" s="1" t="s">
        <v>87</v>
      </c>
      <c r="H90" s="1" t="s">
        <v>45</v>
      </c>
      <c r="I90" s="1" t="s">
        <v>21</v>
      </c>
      <c r="J90" s="3">
        <v>-90</v>
      </c>
      <c r="K90" s="1" t="s">
        <v>88</v>
      </c>
      <c r="L90" s="1" t="s">
        <v>21</v>
      </c>
      <c r="M90" s="1" t="s">
        <v>21</v>
      </c>
      <c r="N90" s="1" t="s">
        <v>61</v>
      </c>
      <c r="O90" s="2">
        <v>42643</v>
      </c>
      <c r="P90" s="2">
        <v>42655</v>
      </c>
      <c r="Q90" s="1" t="s">
        <v>22</v>
      </c>
    </row>
    <row r="91" spans="1:17" x14ac:dyDescent="0.25">
      <c r="A91" s="1" t="s">
        <v>23</v>
      </c>
      <c r="B91" s="1" t="s">
        <v>24</v>
      </c>
      <c r="C91" s="1" t="s">
        <v>61</v>
      </c>
      <c r="D91" s="1" t="s">
        <v>333</v>
      </c>
      <c r="E91" s="1" t="s">
        <v>261</v>
      </c>
      <c r="F91" s="1" t="s">
        <v>19</v>
      </c>
      <c r="G91" s="1" t="s">
        <v>51</v>
      </c>
      <c r="H91" s="1" t="s">
        <v>45</v>
      </c>
      <c r="I91" s="1" t="s">
        <v>21</v>
      </c>
      <c r="J91" s="3">
        <v>361</v>
      </c>
      <c r="K91" s="1" t="s">
        <v>52</v>
      </c>
      <c r="L91" s="1" t="s">
        <v>21</v>
      </c>
      <c r="M91" s="1" t="s">
        <v>21</v>
      </c>
      <c r="N91" s="1" t="s">
        <v>61</v>
      </c>
      <c r="O91" s="2">
        <v>42643</v>
      </c>
      <c r="P91" s="2">
        <v>42655</v>
      </c>
      <c r="Q91" s="1" t="s">
        <v>22</v>
      </c>
    </row>
    <row r="92" spans="1:17" x14ac:dyDescent="0.25">
      <c r="A92" s="1" t="s">
        <v>23</v>
      </c>
      <c r="B92" s="1" t="s">
        <v>24</v>
      </c>
      <c r="C92" s="1" t="s">
        <v>61</v>
      </c>
      <c r="D92" s="1" t="s">
        <v>332</v>
      </c>
      <c r="E92" s="1" t="s">
        <v>261</v>
      </c>
      <c r="F92" s="1" t="s">
        <v>19</v>
      </c>
      <c r="G92" s="1" t="s">
        <v>44</v>
      </c>
      <c r="H92" s="1" t="s">
        <v>45</v>
      </c>
      <c r="I92" s="1" t="s">
        <v>21</v>
      </c>
      <c r="J92" s="3">
        <v>-3229</v>
      </c>
      <c r="K92" s="1" t="s">
        <v>67</v>
      </c>
      <c r="L92" s="1" t="s">
        <v>21</v>
      </c>
      <c r="M92" s="1" t="s">
        <v>21</v>
      </c>
      <c r="N92" s="1" t="s">
        <v>61</v>
      </c>
      <c r="O92" s="2">
        <v>42643</v>
      </c>
      <c r="P92" s="2">
        <v>42655</v>
      </c>
      <c r="Q92" s="1" t="s">
        <v>22</v>
      </c>
    </row>
    <row r="93" spans="1:17" x14ac:dyDescent="0.25">
      <c r="A93" s="1" t="s">
        <v>23</v>
      </c>
      <c r="B93" s="1" t="s">
        <v>24</v>
      </c>
      <c r="C93" s="1" t="s">
        <v>61</v>
      </c>
      <c r="D93" s="1" t="s">
        <v>335</v>
      </c>
      <c r="E93" s="1" t="s">
        <v>261</v>
      </c>
      <c r="F93" s="1" t="s">
        <v>19</v>
      </c>
      <c r="G93" s="1" t="s">
        <v>242</v>
      </c>
      <c r="H93" s="1" t="s">
        <v>45</v>
      </c>
      <c r="I93" s="1" t="s">
        <v>21</v>
      </c>
      <c r="J93" s="3">
        <v>5053</v>
      </c>
      <c r="K93" s="1" t="s">
        <v>245</v>
      </c>
      <c r="L93" s="1" t="s">
        <v>21</v>
      </c>
      <c r="M93" s="1" t="s">
        <v>21</v>
      </c>
      <c r="N93" s="1" t="s">
        <v>61</v>
      </c>
      <c r="O93" s="2">
        <v>42643</v>
      </c>
      <c r="P93" s="2">
        <v>42655</v>
      </c>
      <c r="Q93" s="1" t="s">
        <v>22</v>
      </c>
    </row>
    <row r="94" spans="1:17" x14ac:dyDescent="0.25">
      <c r="A94" s="1" t="s">
        <v>23</v>
      </c>
      <c r="B94" s="1" t="s">
        <v>24</v>
      </c>
      <c r="C94" s="1" t="s">
        <v>61</v>
      </c>
      <c r="D94" s="1" t="s">
        <v>324</v>
      </c>
      <c r="E94" s="1" t="s">
        <v>261</v>
      </c>
      <c r="F94" s="1" t="s">
        <v>19</v>
      </c>
      <c r="G94" s="1" t="s">
        <v>41</v>
      </c>
      <c r="H94" s="1" t="s">
        <v>32</v>
      </c>
      <c r="I94" s="1" t="s">
        <v>21</v>
      </c>
      <c r="J94" s="3">
        <v>-812</v>
      </c>
      <c r="K94" s="1" t="s">
        <v>117</v>
      </c>
      <c r="L94" s="1" t="s">
        <v>21</v>
      </c>
      <c r="M94" s="1" t="s">
        <v>21</v>
      </c>
      <c r="N94" s="1" t="s">
        <v>61</v>
      </c>
      <c r="O94" s="2">
        <v>42643</v>
      </c>
      <c r="P94" s="2">
        <v>42655</v>
      </c>
      <c r="Q94" s="1" t="s">
        <v>22</v>
      </c>
    </row>
    <row r="95" spans="1:17" x14ac:dyDescent="0.25">
      <c r="A95" s="1" t="s">
        <v>23</v>
      </c>
      <c r="B95" s="1" t="s">
        <v>24</v>
      </c>
      <c r="C95" s="1" t="s">
        <v>61</v>
      </c>
      <c r="D95" s="1" t="s">
        <v>324</v>
      </c>
      <c r="E95" s="1" t="s">
        <v>261</v>
      </c>
      <c r="F95" s="1" t="s">
        <v>19</v>
      </c>
      <c r="G95" s="1" t="s">
        <v>41</v>
      </c>
      <c r="H95" s="1" t="s">
        <v>32</v>
      </c>
      <c r="I95" s="1" t="s">
        <v>21</v>
      </c>
      <c r="J95" s="3">
        <v>137</v>
      </c>
      <c r="K95" s="1" t="s">
        <v>42</v>
      </c>
      <c r="L95" s="1" t="s">
        <v>21</v>
      </c>
      <c r="M95" s="1" t="s">
        <v>21</v>
      </c>
      <c r="N95" s="1" t="s">
        <v>61</v>
      </c>
      <c r="O95" s="2">
        <v>42643</v>
      </c>
      <c r="P95" s="2">
        <v>42655</v>
      </c>
      <c r="Q95" s="1" t="s">
        <v>22</v>
      </c>
    </row>
    <row r="96" spans="1:17" x14ac:dyDescent="0.25">
      <c r="A96" s="1" t="s">
        <v>68</v>
      </c>
      <c r="B96" s="1" t="s">
        <v>24</v>
      </c>
      <c r="C96" s="1" t="s">
        <v>69</v>
      </c>
      <c r="D96" s="1" t="s">
        <v>332</v>
      </c>
      <c r="E96" s="1" t="s">
        <v>261</v>
      </c>
      <c r="F96" s="1" t="s">
        <v>19</v>
      </c>
      <c r="G96" s="1" t="s">
        <v>44</v>
      </c>
      <c r="H96" s="1" t="s">
        <v>45</v>
      </c>
      <c r="I96" s="1" t="s">
        <v>21</v>
      </c>
      <c r="J96" s="3">
        <v>1</v>
      </c>
      <c r="K96" s="1" t="s">
        <v>70</v>
      </c>
      <c r="L96" s="1" t="s">
        <v>21</v>
      </c>
      <c r="M96" s="1" t="s">
        <v>21</v>
      </c>
      <c r="N96" s="1" t="s">
        <v>69</v>
      </c>
      <c r="O96" s="2">
        <v>42704</v>
      </c>
      <c r="P96" s="2">
        <v>42712</v>
      </c>
      <c r="Q96" s="1" t="s">
        <v>22</v>
      </c>
    </row>
    <row r="97" spans="1:17" x14ac:dyDescent="0.25">
      <c r="A97" s="1" t="s">
        <v>68</v>
      </c>
      <c r="B97" s="1" t="s">
        <v>24</v>
      </c>
      <c r="C97" s="1" t="s">
        <v>69</v>
      </c>
      <c r="D97" s="1" t="s">
        <v>324</v>
      </c>
      <c r="E97" s="1" t="s">
        <v>261</v>
      </c>
      <c r="F97" s="1" t="s">
        <v>19</v>
      </c>
      <c r="G97" s="1" t="s">
        <v>41</v>
      </c>
      <c r="H97" s="1" t="s">
        <v>32</v>
      </c>
      <c r="I97" s="1" t="s">
        <v>21</v>
      </c>
      <c r="J97" s="3">
        <v>224</v>
      </c>
      <c r="K97" s="1" t="s">
        <v>348</v>
      </c>
      <c r="L97" s="1" t="s">
        <v>21</v>
      </c>
      <c r="M97" s="1" t="s">
        <v>21</v>
      </c>
      <c r="N97" s="1" t="s">
        <v>69</v>
      </c>
      <c r="O97" s="2">
        <v>42704</v>
      </c>
      <c r="P97" s="2">
        <v>42712</v>
      </c>
      <c r="Q97" s="1" t="s">
        <v>22</v>
      </c>
    </row>
    <row r="98" spans="1:17" x14ac:dyDescent="0.25">
      <c r="A98" s="1" t="s">
        <v>68</v>
      </c>
      <c r="B98" s="1" t="s">
        <v>24</v>
      </c>
      <c r="C98" s="1" t="s">
        <v>100</v>
      </c>
      <c r="D98" s="1" t="s">
        <v>326</v>
      </c>
      <c r="E98" s="1" t="s">
        <v>261</v>
      </c>
      <c r="F98" s="1" t="s">
        <v>19</v>
      </c>
      <c r="G98" s="1" t="s">
        <v>49</v>
      </c>
      <c r="H98" s="1" t="s">
        <v>20</v>
      </c>
      <c r="I98" s="1" t="s">
        <v>21</v>
      </c>
      <c r="J98" s="3">
        <v>-347</v>
      </c>
      <c r="K98" s="1" t="s">
        <v>101</v>
      </c>
      <c r="L98" s="1" t="s">
        <v>21</v>
      </c>
      <c r="M98" s="1" t="s">
        <v>21</v>
      </c>
      <c r="N98" s="1" t="s">
        <v>100</v>
      </c>
      <c r="O98" s="2">
        <v>42735</v>
      </c>
      <c r="P98" s="2">
        <v>42741</v>
      </c>
      <c r="Q98" s="1" t="s">
        <v>22</v>
      </c>
    </row>
    <row r="99" spans="1:17" x14ac:dyDescent="0.25">
      <c r="A99" s="1" t="s">
        <v>23</v>
      </c>
      <c r="B99" s="1" t="s">
        <v>24</v>
      </c>
      <c r="C99" s="1" t="s">
        <v>25</v>
      </c>
      <c r="D99" s="1" t="s">
        <v>326</v>
      </c>
      <c r="E99" s="1" t="s">
        <v>261</v>
      </c>
      <c r="F99" s="1" t="s">
        <v>19</v>
      </c>
      <c r="G99" s="1" t="s">
        <v>49</v>
      </c>
      <c r="H99" s="1" t="s">
        <v>20</v>
      </c>
      <c r="I99" s="1" t="s">
        <v>21</v>
      </c>
      <c r="J99" s="3">
        <v>-18360</v>
      </c>
      <c r="K99" s="1" t="s">
        <v>102</v>
      </c>
      <c r="L99" s="1" t="s">
        <v>21</v>
      </c>
      <c r="M99" s="1" t="s">
        <v>21</v>
      </c>
      <c r="N99" s="1" t="s">
        <v>25</v>
      </c>
      <c r="O99" s="2">
        <v>42735</v>
      </c>
      <c r="P99" s="2">
        <v>42759</v>
      </c>
      <c r="Q99" s="1" t="s">
        <v>22</v>
      </c>
    </row>
    <row r="100" spans="1:17" x14ac:dyDescent="0.25">
      <c r="A100" s="1" t="s">
        <v>68</v>
      </c>
      <c r="B100" s="1" t="s">
        <v>24</v>
      </c>
      <c r="C100" s="1" t="s">
        <v>96</v>
      </c>
      <c r="D100" s="1" t="s">
        <v>326</v>
      </c>
      <c r="E100" s="1" t="s">
        <v>261</v>
      </c>
      <c r="F100" s="1" t="s">
        <v>19</v>
      </c>
      <c r="G100" s="1" t="s">
        <v>49</v>
      </c>
      <c r="H100" s="1" t="s">
        <v>20</v>
      </c>
      <c r="I100" s="1" t="s">
        <v>21</v>
      </c>
      <c r="J100" s="3">
        <v>694</v>
      </c>
      <c r="K100" s="1" t="s">
        <v>349</v>
      </c>
      <c r="L100" s="1" t="s">
        <v>21</v>
      </c>
      <c r="M100" s="1" t="s">
        <v>21</v>
      </c>
      <c r="N100" s="1" t="s">
        <v>96</v>
      </c>
      <c r="O100" s="2">
        <v>42735</v>
      </c>
      <c r="P100" s="2">
        <v>42759</v>
      </c>
      <c r="Q100" s="1" t="s">
        <v>22</v>
      </c>
    </row>
    <row r="101" spans="1:17" x14ac:dyDescent="0.25">
      <c r="A101" s="1" t="s">
        <v>23</v>
      </c>
      <c r="B101" s="1" t="s">
        <v>24</v>
      </c>
      <c r="C101" s="1" t="s">
        <v>25</v>
      </c>
      <c r="D101" s="1" t="s">
        <v>331</v>
      </c>
      <c r="E101" s="1" t="s">
        <v>261</v>
      </c>
      <c r="F101" s="1" t="s">
        <v>19</v>
      </c>
      <c r="G101" s="1" t="s">
        <v>50</v>
      </c>
      <c r="H101" s="1" t="s">
        <v>45</v>
      </c>
      <c r="I101" s="1" t="s">
        <v>21</v>
      </c>
      <c r="J101" s="3">
        <v>-30328</v>
      </c>
      <c r="K101" s="1" t="s">
        <v>93</v>
      </c>
      <c r="L101" s="1" t="s">
        <v>21</v>
      </c>
      <c r="M101" s="1" t="s">
        <v>21</v>
      </c>
      <c r="N101" s="1" t="s">
        <v>25</v>
      </c>
      <c r="O101" s="2">
        <v>42735</v>
      </c>
      <c r="P101" s="2">
        <v>42759</v>
      </c>
      <c r="Q101" s="1" t="s">
        <v>22</v>
      </c>
    </row>
    <row r="102" spans="1:17" x14ac:dyDescent="0.25">
      <c r="A102" s="1" t="s">
        <v>23</v>
      </c>
      <c r="B102" s="1" t="s">
        <v>24</v>
      </c>
      <c r="C102" s="1" t="s">
        <v>82</v>
      </c>
      <c r="D102" s="1" t="s">
        <v>326</v>
      </c>
      <c r="E102" s="1" t="s">
        <v>261</v>
      </c>
      <c r="F102" s="1" t="s">
        <v>19</v>
      </c>
      <c r="G102" s="1" t="s">
        <v>49</v>
      </c>
      <c r="H102" s="1" t="s">
        <v>20</v>
      </c>
      <c r="I102" s="1" t="s">
        <v>21</v>
      </c>
      <c r="J102" s="3">
        <v>13771</v>
      </c>
      <c r="K102" s="1" t="s">
        <v>78</v>
      </c>
      <c r="L102" s="1" t="s">
        <v>21</v>
      </c>
      <c r="M102" s="1" t="s">
        <v>21</v>
      </c>
      <c r="N102" s="1" t="s">
        <v>61</v>
      </c>
      <c r="O102" s="2">
        <v>42735</v>
      </c>
      <c r="P102" s="2">
        <v>42747</v>
      </c>
      <c r="Q102" s="1" t="s">
        <v>22</v>
      </c>
    </row>
    <row r="103" spans="1:17" x14ac:dyDescent="0.25">
      <c r="A103" s="1" t="s">
        <v>17</v>
      </c>
      <c r="B103" s="1" t="s">
        <v>261</v>
      </c>
      <c r="C103" s="1" t="s">
        <v>350</v>
      </c>
      <c r="D103" s="1" t="s">
        <v>324</v>
      </c>
      <c r="E103" s="1" t="s">
        <v>261</v>
      </c>
      <c r="F103" s="1" t="s">
        <v>19</v>
      </c>
      <c r="G103" s="1" t="s">
        <v>41</v>
      </c>
      <c r="H103" s="1" t="s">
        <v>32</v>
      </c>
      <c r="I103" s="1" t="s">
        <v>21</v>
      </c>
      <c r="J103" s="3">
        <v>0</v>
      </c>
      <c r="K103" s="1" t="s">
        <v>342</v>
      </c>
      <c r="L103" s="1" t="s">
        <v>21</v>
      </c>
      <c r="M103" s="1" t="s">
        <v>21</v>
      </c>
      <c r="N103" s="1" t="s">
        <v>350</v>
      </c>
      <c r="O103" s="2">
        <v>42735</v>
      </c>
      <c r="P103" s="2">
        <v>42759</v>
      </c>
      <c r="Q103" s="1" t="s">
        <v>22</v>
      </c>
    </row>
    <row r="104" spans="1:17" x14ac:dyDescent="0.25">
      <c r="A104" s="1" t="s">
        <v>17</v>
      </c>
      <c r="B104" s="1" t="s">
        <v>261</v>
      </c>
      <c r="C104" s="1" t="s">
        <v>350</v>
      </c>
      <c r="D104" s="1" t="s">
        <v>324</v>
      </c>
      <c r="E104" s="1" t="s">
        <v>261</v>
      </c>
      <c r="F104" s="1" t="s">
        <v>19</v>
      </c>
      <c r="G104" s="1" t="s">
        <v>41</v>
      </c>
      <c r="H104" s="1" t="s">
        <v>32</v>
      </c>
      <c r="I104" s="1" t="s">
        <v>21</v>
      </c>
      <c r="J104" s="3">
        <v>0</v>
      </c>
      <c r="K104" s="1" t="s">
        <v>343</v>
      </c>
      <c r="L104" s="1" t="s">
        <v>21</v>
      </c>
      <c r="M104" s="1" t="s">
        <v>21</v>
      </c>
      <c r="N104" s="1" t="s">
        <v>350</v>
      </c>
      <c r="O104" s="2">
        <v>42735</v>
      </c>
      <c r="P104" s="2">
        <v>42759</v>
      </c>
      <c r="Q104" s="1" t="s">
        <v>22</v>
      </c>
    </row>
    <row r="105" spans="1:17" x14ac:dyDescent="0.25">
      <c r="A105" s="1" t="s">
        <v>17</v>
      </c>
      <c r="B105" s="1" t="s">
        <v>261</v>
      </c>
      <c r="C105" s="1" t="s">
        <v>350</v>
      </c>
      <c r="D105" s="1" t="s">
        <v>324</v>
      </c>
      <c r="E105" s="1" t="s">
        <v>261</v>
      </c>
      <c r="F105" s="1" t="s">
        <v>19</v>
      </c>
      <c r="G105" s="1" t="s">
        <v>41</v>
      </c>
      <c r="H105" s="1" t="s">
        <v>32</v>
      </c>
      <c r="I105" s="1" t="s">
        <v>21</v>
      </c>
      <c r="J105" s="3">
        <v>0</v>
      </c>
      <c r="K105" s="1" t="s">
        <v>342</v>
      </c>
      <c r="L105" s="1" t="s">
        <v>21</v>
      </c>
      <c r="M105" s="1" t="s">
        <v>21</v>
      </c>
      <c r="N105" s="1" t="s">
        <v>350</v>
      </c>
      <c r="O105" s="2">
        <v>42735</v>
      </c>
      <c r="P105" s="2">
        <v>42759</v>
      </c>
      <c r="Q105" s="1" t="s">
        <v>22</v>
      </c>
    </row>
    <row r="106" spans="1:17" x14ac:dyDescent="0.25">
      <c r="A106" s="1" t="s">
        <v>17</v>
      </c>
      <c r="B106" s="1" t="s">
        <v>261</v>
      </c>
      <c r="C106" s="1" t="s">
        <v>350</v>
      </c>
      <c r="D106" s="1" t="s">
        <v>324</v>
      </c>
      <c r="E106" s="1" t="s">
        <v>261</v>
      </c>
      <c r="F106" s="1" t="s">
        <v>19</v>
      </c>
      <c r="G106" s="1" t="s">
        <v>41</v>
      </c>
      <c r="H106" s="1" t="s">
        <v>32</v>
      </c>
      <c r="I106" s="1" t="s">
        <v>21</v>
      </c>
      <c r="J106" s="3">
        <v>0</v>
      </c>
      <c r="K106" s="1" t="s">
        <v>342</v>
      </c>
      <c r="L106" s="1" t="s">
        <v>21</v>
      </c>
      <c r="M106" s="1" t="s">
        <v>21</v>
      </c>
      <c r="N106" s="1" t="s">
        <v>350</v>
      </c>
      <c r="O106" s="2">
        <v>42735</v>
      </c>
      <c r="P106" s="2">
        <v>42759</v>
      </c>
      <c r="Q106" s="1" t="s">
        <v>22</v>
      </c>
    </row>
    <row r="107" spans="1:17" x14ac:dyDescent="0.25">
      <c r="A107" s="1" t="s">
        <v>23</v>
      </c>
      <c r="B107" s="1" t="s">
        <v>24</v>
      </c>
      <c r="C107" s="1" t="s">
        <v>25</v>
      </c>
      <c r="D107" s="1" t="s">
        <v>334</v>
      </c>
      <c r="E107" s="1" t="s">
        <v>261</v>
      </c>
      <c r="F107" s="1" t="s">
        <v>19</v>
      </c>
      <c r="G107" s="1" t="s">
        <v>87</v>
      </c>
      <c r="H107" s="1" t="s">
        <v>45</v>
      </c>
      <c r="I107" s="1" t="s">
        <v>21</v>
      </c>
      <c r="J107" s="3">
        <v>-83</v>
      </c>
      <c r="K107" s="1" t="s">
        <v>88</v>
      </c>
      <c r="L107" s="1" t="s">
        <v>21</v>
      </c>
      <c r="M107" s="1" t="s">
        <v>21</v>
      </c>
      <c r="N107" s="1" t="s">
        <v>25</v>
      </c>
      <c r="O107" s="2">
        <v>42735</v>
      </c>
      <c r="P107" s="2">
        <v>42759</v>
      </c>
      <c r="Q107" s="1" t="s">
        <v>22</v>
      </c>
    </row>
    <row r="108" spans="1:17" x14ac:dyDescent="0.25">
      <c r="A108" s="1" t="s">
        <v>17</v>
      </c>
      <c r="B108" s="1" t="s">
        <v>261</v>
      </c>
      <c r="C108" s="1" t="s">
        <v>350</v>
      </c>
      <c r="D108" s="1" t="s">
        <v>344</v>
      </c>
      <c r="E108" s="1" t="s">
        <v>261</v>
      </c>
      <c r="F108" s="1" t="s">
        <v>19</v>
      </c>
      <c r="G108" s="1" t="s">
        <v>127</v>
      </c>
      <c r="H108" s="1" t="s">
        <v>32</v>
      </c>
      <c r="I108" s="1" t="s">
        <v>21</v>
      </c>
      <c r="J108" s="3">
        <v>8</v>
      </c>
      <c r="K108" s="1" t="s">
        <v>342</v>
      </c>
      <c r="L108" s="1" t="s">
        <v>21</v>
      </c>
      <c r="M108" s="1" t="s">
        <v>21</v>
      </c>
      <c r="N108" s="1" t="s">
        <v>350</v>
      </c>
      <c r="O108" s="2">
        <v>42735</v>
      </c>
      <c r="P108" s="2">
        <v>42759</v>
      </c>
      <c r="Q108" s="1" t="s">
        <v>22</v>
      </c>
    </row>
    <row r="109" spans="1:17" x14ac:dyDescent="0.25">
      <c r="A109" s="1" t="s">
        <v>17</v>
      </c>
      <c r="B109" s="1" t="s">
        <v>261</v>
      </c>
      <c r="C109" s="1" t="s">
        <v>350</v>
      </c>
      <c r="D109" s="1" t="s">
        <v>345</v>
      </c>
      <c r="E109" s="1" t="s">
        <v>261</v>
      </c>
      <c r="F109" s="1" t="s">
        <v>19</v>
      </c>
      <c r="G109" s="1" t="s">
        <v>123</v>
      </c>
      <c r="H109" s="1" t="s">
        <v>20</v>
      </c>
      <c r="I109" s="1" t="s">
        <v>21</v>
      </c>
      <c r="J109" s="3">
        <v>0</v>
      </c>
      <c r="K109" s="1" t="s">
        <v>342</v>
      </c>
      <c r="L109" s="1" t="s">
        <v>21</v>
      </c>
      <c r="M109" s="1" t="s">
        <v>21</v>
      </c>
      <c r="N109" s="1" t="s">
        <v>350</v>
      </c>
      <c r="O109" s="2">
        <v>42735</v>
      </c>
      <c r="P109" s="2">
        <v>42759</v>
      </c>
      <c r="Q109" s="1" t="s">
        <v>22</v>
      </c>
    </row>
    <row r="110" spans="1:17" x14ac:dyDescent="0.25">
      <c r="A110" s="1" t="s">
        <v>17</v>
      </c>
      <c r="B110" s="1" t="s">
        <v>261</v>
      </c>
      <c r="C110" s="1" t="s">
        <v>350</v>
      </c>
      <c r="D110" s="1" t="s">
        <v>324</v>
      </c>
      <c r="E110" s="1" t="s">
        <v>261</v>
      </c>
      <c r="F110" s="1" t="s">
        <v>19</v>
      </c>
      <c r="G110" s="1" t="s">
        <v>41</v>
      </c>
      <c r="H110" s="1" t="s">
        <v>32</v>
      </c>
      <c r="I110" s="1" t="s">
        <v>21</v>
      </c>
      <c r="J110" s="3">
        <v>0</v>
      </c>
      <c r="K110" s="1" t="s">
        <v>339</v>
      </c>
      <c r="L110" s="1" t="s">
        <v>21</v>
      </c>
      <c r="M110" s="1" t="s">
        <v>21</v>
      </c>
      <c r="N110" s="1" t="s">
        <v>350</v>
      </c>
      <c r="O110" s="2">
        <v>42735</v>
      </c>
      <c r="P110" s="2">
        <v>42759</v>
      </c>
      <c r="Q110" s="1" t="s">
        <v>22</v>
      </c>
    </row>
    <row r="111" spans="1:17" x14ac:dyDescent="0.25">
      <c r="A111" s="1" t="s">
        <v>23</v>
      </c>
      <c r="B111" s="1" t="s">
        <v>24</v>
      </c>
      <c r="C111" s="1" t="s">
        <v>25</v>
      </c>
      <c r="D111" s="1" t="s">
        <v>333</v>
      </c>
      <c r="E111" s="1" t="s">
        <v>261</v>
      </c>
      <c r="F111" s="1" t="s">
        <v>19</v>
      </c>
      <c r="G111" s="1" t="s">
        <v>51</v>
      </c>
      <c r="H111" s="1" t="s">
        <v>45</v>
      </c>
      <c r="I111" s="1" t="s">
        <v>21</v>
      </c>
      <c r="J111" s="3">
        <v>143</v>
      </c>
      <c r="K111" s="1" t="s">
        <v>52</v>
      </c>
      <c r="L111" s="1" t="s">
        <v>21</v>
      </c>
      <c r="M111" s="1" t="s">
        <v>21</v>
      </c>
      <c r="N111" s="1" t="s">
        <v>25</v>
      </c>
      <c r="O111" s="2">
        <v>42735</v>
      </c>
      <c r="P111" s="2">
        <v>42759</v>
      </c>
      <c r="Q111" s="1" t="s">
        <v>22</v>
      </c>
    </row>
    <row r="112" spans="1:17" x14ac:dyDescent="0.25">
      <c r="A112" s="1" t="s">
        <v>23</v>
      </c>
      <c r="B112" s="1" t="s">
        <v>24</v>
      </c>
      <c r="C112" s="1" t="s">
        <v>25</v>
      </c>
      <c r="D112" s="1" t="s">
        <v>335</v>
      </c>
      <c r="E112" s="1" t="s">
        <v>261</v>
      </c>
      <c r="F112" s="1" t="s">
        <v>19</v>
      </c>
      <c r="G112" s="1" t="s">
        <v>242</v>
      </c>
      <c r="H112" s="1" t="s">
        <v>45</v>
      </c>
      <c r="I112" s="1" t="s">
        <v>21</v>
      </c>
      <c r="J112" s="3">
        <v>7466</v>
      </c>
      <c r="K112" s="1" t="s">
        <v>245</v>
      </c>
      <c r="L112" s="1" t="s">
        <v>21</v>
      </c>
      <c r="M112" s="1" t="s">
        <v>21</v>
      </c>
      <c r="N112" s="1" t="s">
        <v>25</v>
      </c>
      <c r="O112" s="2">
        <v>42735</v>
      </c>
      <c r="P112" s="2">
        <v>42759</v>
      </c>
      <c r="Q112" s="1" t="s">
        <v>22</v>
      </c>
    </row>
    <row r="113" spans="1:17" x14ac:dyDescent="0.25">
      <c r="A113" s="1" t="s">
        <v>23</v>
      </c>
      <c r="B113" s="1" t="s">
        <v>24</v>
      </c>
      <c r="C113" s="1" t="s">
        <v>82</v>
      </c>
      <c r="D113" s="1" t="s">
        <v>333</v>
      </c>
      <c r="E113" s="1" t="s">
        <v>261</v>
      </c>
      <c r="F113" s="1" t="s">
        <v>19</v>
      </c>
      <c r="G113" s="1" t="s">
        <v>51</v>
      </c>
      <c r="H113" s="1" t="s">
        <v>45</v>
      </c>
      <c r="I113" s="1" t="s">
        <v>21</v>
      </c>
      <c r="J113" s="3">
        <v>-361</v>
      </c>
      <c r="K113" s="1" t="s">
        <v>78</v>
      </c>
      <c r="L113" s="1" t="s">
        <v>21</v>
      </c>
      <c r="M113" s="1" t="s">
        <v>21</v>
      </c>
      <c r="N113" s="1" t="s">
        <v>61</v>
      </c>
      <c r="O113" s="2">
        <v>42735</v>
      </c>
      <c r="P113" s="2">
        <v>42747</v>
      </c>
      <c r="Q113" s="1" t="s">
        <v>22</v>
      </c>
    </row>
    <row r="114" spans="1:17" x14ac:dyDescent="0.25">
      <c r="A114" s="1" t="s">
        <v>23</v>
      </c>
      <c r="B114" s="1" t="s">
        <v>24</v>
      </c>
      <c r="C114" s="1" t="s">
        <v>82</v>
      </c>
      <c r="D114" s="1" t="s">
        <v>332</v>
      </c>
      <c r="E114" s="1" t="s">
        <v>261</v>
      </c>
      <c r="F114" s="1" t="s">
        <v>19</v>
      </c>
      <c r="G114" s="1" t="s">
        <v>44</v>
      </c>
      <c r="H114" s="1" t="s">
        <v>45</v>
      </c>
      <c r="I114" s="1" t="s">
        <v>21</v>
      </c>
      <c r="J114" s="3">
        <v>3229</v>
      </c>
      <c r="K114" s="1" t="s">
        <v>78</v>
      </c>
      <c r="L114" s="1" t="s">
        <v>21</v>
      </c>
      <c r="M114" s="1" t="s">
        <v>21</v>
      </c>
      <c r="N114" s="1" t="s">
        <v>61</v>
      </c>
      <c r="O114" s="2">
        <v>42735</v>
      </c>
      <c r="P114" s="2">
        <v>42747</v>
      </c>
      <c r="Q114" s="1" t="s">
        <v>22</v>
      </c>
    </row>
    <row r="115" spans="1:17" x14ac:dyDescent="0.25">
      <c r="A115" s="1" t="s">
        <v>23</v>
      </c>
      <c r="B115" s="1" t="s">
        <v>24</v>
      </c>
      <c r="C115" s="1" t="s">
        <v>82</v>
      </c>
      <c r="D115" s="1" t="s">
        <v>335</v>
      </c>
      <c r="E115" s="1" t="s">
        <v>261</v>
      </c>
      <c r="F115" s="1" t="s">
        <v>19</v>
      </c>
      <c r="G115" s="1" t="s">
        <v>242</v>
      </c>
      <c r="H115" s="1" t="s">
        <v>45</v>
      </c>
      <c r="I115" s="1" t="s">
        <v>21</v>
      </c>
      <c r="J115" s="3">
        <v>-5053</v>
      </c>
      <c r="K115" s="1" t="s">
        <v>78</v>
      </c>
      <c r="L115" s="1" t="s">
        <v>21</v>
      </c>
      <c r="M115" s="1" t="s">
        <v>21</v>
      </c>
      <c r="N115" s="1" t="s">
        <v>61</v>
      </c>
      <c r="O115" s="2">
        <v>42735</v>
      </c>
      <c r="P115" s="2">
        <v>42747</v>
      </c>
      <c r="Q115" s="1" t="s">
        <v>22</v>
      </c>
    </row>
    <row r="116" spans="1:17" x14ac:dyDescent="0.25">
      <c r="A116" s="1" t="s">
        <v>23</v>
      </c>
      <c r="B116" s="1" t="s">
        <v>24</v>
      </c>
      <c r="C116" s="1" t="s">
        <v>82</v>
      </c>
      <c r="D116" s="1" t="s">
        <v>324</v>
      </c>
      <c r="E116" s="1" t="s">
        <v>261</v>
      </c>
      <c r="F116" s="1" t="s">
        <v>19</v>
      </c>
      <c r="G116" s="1" t="s">
        <v>41</v>
      </c>
      <c r="H116" s="1" t="s">
        <v>32</v>
      </c>
      <c r="I116" s="1" t="s">
        <v>21</v>
      </c>
      <c r="J116" s="3">
        <v>812</v>
      </c>
      <c r="K116" s="1" t="s">
        <v>78</v>
      </c>
      <c r="L116" s="1" t="s">
        <v>21</v>
      </c>
      <c r="M116" s="1" t="s">
        <v>21</v>
      </c>
      <c r="N116" s="1" t="s">
        <v>61</v>
      </c>
      <c r="O116" s="2">
        <v>42735</v>
      </c>
      <c r="P116" s="2">
        <v>42747</v>
      </c>
      <c r="Q116" s="1" t="s">
        <v>22</v>
      </c>
    </row>
    <row r="117" spans="1:17" x14ac:dyDescent="0.25">
      <c r="A117" s="1" t="s">
        <v>23</v>
      </c>
      <c r="B117" s="1" t="s">
        <v>24</v>
      </c>
      <c r="C117" s="1" t="s">
        <v>82</v>
      </c>
      <c r="D117" s="1" t="s">
        <v>324</v>
      </c>
      <c r="E117" s="1" t="s">
        <v>261</v>
      </c>
      <c r="F117" s="1" t="s">
        <v>19</v>
      </c>
      <c r="G117" s="1" t="s">
        <v>41</v>
      </c>
      <c r="H117" s="1" t="s">
        <v>32</v>
      </c>
      <c r="I117" s="1" t="s">
        <v>21</v>
      </c>
      <c r="J117" s="3">
        <v>-137</v>
      </c>
      <c r="K117" s="1" t="s">
        <v>78</v>
      </c>
      <c r="L117" s="1" t="s">
        <v>21</v>
      </c>
      <c r="M117" s="1" t="s">
        <v>21</v>
      </c>
      <c r="N117" s="1" t="s">
        <v>61</v>
      </c>
      <c r="O117" s="2">
        <v>42735</v>
      </c>
      <c r="P117" s="2">
        <v>42747</v>
      </c>
      <c r="Q117" s="1" t="s">
        <v>22</v>
      </c>
    </row>
    <row r="118" spans="1:17" x14ac:dyDescent="0.25">
      <c r="A118" s="1" t="s">
        <v>23</v>
      </c>
      <c r="B118" s="1" t="s">
        <v>24</v>
      </c>
      <c r="C118" s="1" t="s">
        <v>82</v>
      </c>
      <c r="D118" s="1" t="s">
        <v>334</v>
      </c>
      <c r="E118" s="1" t="s">
        <v>261</v>
      </c>
      <c r="F118" s="1" t="s">
        <v>19</v>
      </c>
      <c r="G118" s="1" t="s">
        <v>87</v>
      </c>
      <c r="H118" s="1" t="s">
        <v>45</v>
      </c>
      <c r="I118" s="1" t="s">
        <v>21</v>
      </c>
      <c r="J118" s="3">
        <v>90</v>
      </c>
      <c r="K118" s="1" t="s">
        <v>78</v>
      </c>
      <c r="L118" s="1" t="s">
        <v>21</v>
      </c>
      <c r="M118" s="1" t="s">
        <v>21</v>
      </c>
      <c r="N118" s="1" t="s">
        <v>61</v>
      </c>
      <c r="O118" s="2">
        <v>42735</v>
      </c>
      <c r="P118" s="2">
        <v>42747</v>
      </c>
      <c r="Q118" s="1" t="s">
        <v>22</v>
      </c>
    </row>
    <row r="119" spans="1:17" x14ac:dyDescent="0.25">
      <c r="A119" s="1" t="s">
        <v>23</v>
      </c>
      <c r="B119" s="1" t="s">
        <v>24</v>
      </c>
      <c r="C119" s="1" t="s">
        <v>25</v>
      </c>
      <c r="D119" s="1" t="s">
        <v>324</v>
      </c>
      <c r="E119" s="1" t="s">
        <v>261</v>
      </c>
      <c r="F119" s="1" t="s">
        <v>19</v>
      </c>
      <c r="G119" s="1" t="s">
        <v>41</v>
      </c>
      <c r="H119" s="1" t="s">
        <v>32</v>
      </c>
      <c r="I119" s="1" t="s">
        <v>21</v>
      </c>
      <c r="J119" s="3">
        <v>-53423</v>
      </c>
      <c r="K119" s="1" t="s">
        <v>117</v>
      </c>
      <c r="L119" s="1" t="s">
        <v>21</v>
      </c>
      <c r="M119" s="1" t="s">
        <v>21</v>
      </c>
      <c r="N119" s="1" t="s">
        <v>25</v>
      </c>
      <c r="O119" s="2">
        <v>42735</v>
      </c>
      <c r="P119" s="2">
        <v>42759</v>
      </c>
      <c r="Q119" s="1" t="s">
        <v>22</v>
      </c>
    </row>
    <row r="120" spans="1:17" x14ac:dyDescent="0.25">
      <c r="A120" s="1" t="s">
        <v>68</v>
      </c>
      <c r="B120" s="1" t="s">
        <v>24</v>
      </c>
      <c r="C120" s="1" t="s">
        <v>109</v>
      </c>
      <c r="D120" s="1" t="s">
        <v>333</v>
      </c>
      <c r="E120" s="1" t="s">
        <v>261</v>
      </c>
      <c r="F120" s="1" t="s">
        <v>19</v>
      </c>
      <c r="G120" s="1" t="s">
        <v>51</v>
      </c>
      <c r="H120" s="1" t="s">
        <v>45</v>
      </c>
      <c r="I120" s="1" t="s">
        <v>21</v>
      </c>
      <c r="J120" s="3">
        <v>-1</v>
      </c>
      <c r="K120" s="1" t="s">
        <v>114</v>
      </c>
      <c r="L120" s="1" t="s">
        <v>21</v>
      </c>
      <c r="M120" s="1" t="s">
        <v>21</v>
      </c>
      <c r="N120" s="1" t="s">
        <v>109</v>
      </c>
      <c r="O120" s="2">
        <v>42735</v>
      </c>
      <c r="P120" s="2">
        <v>42744</v>
      </c>
      <c r="Q120" s="1" t="s">
        <v>22</v>
      </c>
    </row>
    <row r="121" spans="1:17" x14ac:dyDescent="0.25">
      <c r="A121" s="1" t="s">
        <v>68</v>
      </c>
      <c r="B121" s="1" t="s">
        <v>24</v>
      </c>
      <c r="C121" s="1" t="s">
        <v>109</v>
      </c>
      <c r="D121" s="1" t="s">
        <v>333</v>
      </c>
      <c r="E121" s="1" t="s">
        <v>261</v>
      </c>
      <c r="F121" s="1" t="s">
        <v>19</v>
      </c>
      <c r="G121" s="1" t="s">
        <v>51</v>
      </c>
      <c r="H121" s="1" t="s">
        <v>45</v>
      </c>
      <c r="I121" s="1" t="s">
        <v>21</v>
      </c>
      <c r="J121" s="3">
        <v>-136</v>
      </c>
      <c r="K121" s="1" t="s">
        <v>114</v>
      </c>
      <c r="L121" s="1" t="s">
        <v>21</v>
      </c>
      <c r="M121" s="1" t="s">
        <v>21</v>
      </c>
      <c r="N121" s="1" t="s">
        <v>109</v>
      </c>
      <c r="O121" s="2">
        <v>42735</v>
      </c>
      <c r="P121" s="2">
        <v>42744</v>
      </c>
      <c r="Q121" s="1" t="s">
        <v>22</v>
      </c>
    </row>
    <row r="122" spans="1:17" x14ac:dyDescent="0.25">
      <c r="A122" s="1" t="s">
        <v>17</v>
      </c>
      <c r="B122" s="1" t="s">
        <v>261</v>
      </c>
      <c r="C122" s="1" t="s">
        <v>350</v>
      </c>
      <c r="D122" s="1" t="s">
        <v>324</v>
      </c>
      <c r="E122" s="1" t="s">
        <v>261</v>
      </c>
      <c r="F122" s="1" t="s">
        <v>19</v>
      </c>
      <c r="G122" s="1" t="s">
        <v>41</v>
      </c>
      <c r="H122" s="1" t="s">
        <v>32</v>
      </c>
      <c r="I122" s="1" t="s">
        <v>21</v>
      </c>
      <c r="J122" s="3">
        <v>0</v>
      </c>
      <c r="K122" s="1" t="s">
        <v>340</v>
      </c>
      <c r="L122" s="1" t="s">
        <v>21</v>
      </c>
      <c r="M122" s="1" t="s">
        <v>21</v>
      </c>
      <c r="N122" s="1" t="s">
        <v>350</v>
      </c>
      <c r="O122" s="2">
        <v>42735</v>
      </c>
      <c r="P122" s="2">
        <v>42759</v>
      </c>
      <c r="Q122" s="1" t="s">
        <v>22</v>
      </c>
    </row>
    <row r="123" spans="1:17" x14ac:dyDescent="0.25">
      <c r="A123" s="1" t="s">
        <v>17</v>
      </c>
      <c r="B123" s="1" t="s">
        <v>261</v>
      </c>
      <c r="C123" s="1" t="s">
        <v>351</v>
      </c>
      <c r="D123" s="1" t="s">
        <v>344</v>
      </c>
      <c r="E123" s="1" t="s">
        <v>261</v>
      </c>
      <c r="F123" s="1" t="s">
        <v>19</v>
      </c>
      <c r="G123" s="1" t="s">
        <v>127</v>
      </c>
      <c r="H123" s="1" t="s">
        <v>32</v>
      </c>
      <c r="I123" s="1" t="s">
        <v>21</v>
      </c>
      <c r="J123" s="3">
        <v>-151</v>
      </c>
      <c r="K123" s="1" t="s">
        <v>346</v>
      </c>
      <c r="L123" s="1" t="s">
        <v>21</v>
      </c>
      <c r="M123" s="1" t="s">
        <v>21</v>
      </c>
      <c r="N123" s="1" t="s">
        <v>351</v>
      </c>
      <c r="O123" s="2">
        <v>42735</v>
      </c>
      <c r="P123" s="2">
        <v>42759</v>
      </c>
      <c r="Q123" s="1" t="s">
        <v>22</v>
      </c>
    </row>
    <row r="124" spans="1:17" x14ac:dyDescent="0.25">
      <c r="A124" s="1" t="s">
        <v>17</v>
      </c>
      <c r="B124" s="1" t="s">
        <v>261</v>
      </c>
      <c r="C124" s="1" t="s">
        <v>350</v>
      </c>
      <c r="D124" s="1" t="s">
        <v>344</v>
      </c>
      <c r="E124" s="1" t="s">
        <v>261</v>
      </c>
      <c r="F124" s="1" t="s">
        <v>19</v>
      </c>
      <c r="G124" s="1" t="s">
        <v>127</v>
      </c>
      <c r="H124" s="1" t="s">
        <v>32</v>
      </c>
      <c r="I124" s="1" t="s">
        <v>21</v>
      </c>
      <c r="J124" s="3">
        <v>-24</v>
      </c>
      <c r="K124" s="1" t="s">
        <v>346</v>
      </c>
      <c r="L124" s="1" t="s">
        <v>21</v>
      </c>
      <c r="M124" s="1" t="s">
        <v>21</v>
      </c>
      <c r="N124" s="1" t="s">
        <v>350</v>
      </c>
      <c r="O124" s="2">
        <v>42735</v>
      </c>
      <c r="P124" s="2">
        <v>42759</v>
      </c>
      <c r="Q124" s="1" t="s">
        <v>22</v>
      </c>
    </row>
    <row r="125" spans="1:17" x14ac:dyDescent="0.25">
      <c r="A125" s="1" t="s">
        <v>68</v>
      </c>
      <c r="B125" s="1" t="s">
        <v>24</v>
      </c>
      <c r="C125" s="1" t="s">
        <v>100</v>
      </c>
      <c r="D125" s="1" t="s">
        <v>352</v>
      </c>
      <c r="E125" s="1" t="s">
        <v>261</v>
      </c>
      <c r="F125" s="1" t="s">
        <v>19</v>
      </c>
      <c r="G125" s="1" t="s">
        <v>122</v>
      </c>
      <c r="H125" s="1" t="s">
        <v>45</v>
      </c>
      <c r="I125" s="1" t="s">
        <v>21</v>
      </c>
      <c r="J125" s="3">
        <v>-12869</v>
      </c>
      <c r="K125" s="1" t="s">
        <v>101</v>
      </c>
      <c r="L125" s="1" t="s">
        <v>21</v>
      </c>
      <c r="M125" s="1" t="s">
        <v>21</v>
      </c>
      <c r="N125" s="1" t="s">
        <v>100</v>
      </c>
      <c r="O125" s="2">
        <v>42735</v>
      </c>
      <c r="P125" s="2">
        <v>42741</v>
      </c>
      <c r="Q125" s="1" t="s">
        <v>22</v>
      </c>
    </row>
    <row r="126" spans="1:17" x14ac:dyDescent="0.25">
      <c r="A126" s="1" t="s">
        <v>17</v>
      </c>
      <c r="B126" s="1" t="s">
        <v>261</v>
      </c>
      <c r="C126" s="1" t="s">
        <v>350</v>
      </c>
      <c r="D126" s="1" t="s">
        <v>345</v>
      </c>
      <c r="E126" s="1" t="s">
        <v>261</v>
      </c>
      <c r="F126" s="1" t="s">
        <v>19</v>
      </c>
      <c r="G126" s="1" t="s">
        <v>123</v>
      </c>
      <c r="H126" s="1" t="s">
        <v>20</v>
      </c>
      <c r="I126" s="1" t="s">
        <v>21</v>
      </c>
      <c r="J126" s="3">
        <v>0</v>
      </c>
      <c r="K126" s="1" t="s">
        <v>347</v>
      </c>
      <c r="L126" s="1" t="s">
        <v>21</v>
      </c>
      <c r="M126" s="1" t="s">
        <v>21</v>
      </c>
      <c r="N126" s="1" t="s">
        <v>350</v>
      </c>
      <c r="O126" s="2">
        <v>42735</v>
      </c>
      <c r="P126" s="2">
        <v>42759</v>
      </c>
      <c r="Q126" s="1" t="s">
        <v>22</v>
      </c>
    </row>
    <row r="127" spans="1:17" x14ac:dyDescent="0.25">
      <c r="A127" s="1" t="s">
        <v>23</v>
      </c>
      <c r="B127" s="1" t="s">
        <v>24</v>
      </c>
      <c r="C127" s="1" t="s">
        <v>25</v>
      </c>
      <c r="D127" s="1" t="s">
        <v>344</v>
      </c>
      <c r="E127" s="1" t="s">
        <v>261</v>
      </c>
      <c r="F127" s="1" t="s">
        <v>19</v>
      </c>
      <c r="G127" s="1" t="s">
        <v>127</v>
      </c>
      <c r="H127" s="1" t="s">
        <v>32</v>
      </c>
      <c r="I127" s="1" t="s">
        <v>21</v>
      </c>
      <c r="J127" s="3">
        <v>-16</v>
      </c>
      <c r="K127" s="1" t="s">
        <v>104</v>
      </c>
      <c r="L127" s="1" t="s">
        <v>21</v>
      </c>
      <c r="M127" s="1" t="s">
        <v>21</v>
      </c>
      <c r="N127" s="1" t="s">
        <v>25</v>
      </c>
      <c r="O127" s="2">
        <v>42735</v>
      </c>
      <c r="P127" s="2">
        <v>42759</v>
      </c>
      <c r="Q127" s="1" t="s">
        <v>22</v>
      </c>
    </row>
    <row r="128" spans="1:17" x14ac:dyDescent="0.25">
      <c r="A128" s="1" t="s">
        <v>23</v>
      </c>
      <c r="B128" s="1" t="s">
        <v>24</v>
      </c>
      <c r="C128" s="1" t="s">
        <v>106</v>
      </c>
      <c r="D128" s="1" t="s">
        <v>344</v>
      </c>
      <c r="E128" s="1" t="s">
        <v>261</v>
      </c>
      <c r="F128" s="1" t="s">
        <v>19</v>
      </c>
      <c r="G128" s="1" t="s">
        <v>127</v>
      </c>
      <c r="H128" s="1" t="s">
        <v>32</v>
      </c>
      <c r="I128" s="1" t="s">
        <v>21</v>
      </c>
      <c r="J128" s="3">
        <v>32</v>
      </c>
      <c r="K128" s="1" t="s">
        <v>104</v>
      </c>
      <c r="L128" s="1" t="s">
        <v>21</v>
      </c>
      <c r="M128" s="1" t="s">
        <v>21</v>
      </c>
      <c r="N128" s="1" t="s">
        <v>106</v>
      </c>
      <c r="O128" s="2">
        <v>42735</v>
      </c>
      <c r="P128" s="2">
        <v>42768</v>
      </c>
      <c r="Q128" s="1" t="s">
        <v>22</v>
      </c>
    </row>
    <row r="129" spans="1:17" x14ac:dyDescent="0.25">
      <c r="A129" s="1" t="s">
        <v>68</v>
      </c>
      <c r="B129" s="1" t="s">
        <v>24</v>
      </c>
      <c r="C129" s="1" t="s">
        <v>100</v>
      </c>
      <c r="D129" s="1" t="s">
        <v>335</v>
      </c>
      <c r="E129" s="1" t="s">
        <v>261</v>
      </c>
      <c r="F129" s="1" t="s">
        <v>19</v>
      </c>
      <c r="G129" s="1" t="s">
        <v>242</v>
      </c>
      <c r="H129" s="1" t="s">
        <v>45</v>
      </c>
      <c r="I129" s="1" t="s">
        <v>21</v>
      </c>
      <c r="J129" s="3">
        <v>79</v>
      </c>
      <c r="K129" s="1" t="s">
        <v>101</v>
      </c>
      <c r="L129" s="1" t="s">
        <v>21</v>
      </c>
      <c r="M129" s="1" t="s">
        <v>21</v>
      </c>
      <c r="N129" s="1" t="s">
        <v>100</v>
      </c>
      <c r="O129" s="2">
        <v>42735</v>
      </c>
      <c r="P129" s="2">
        <v>42741</v>
      </c>
      <c r="Q129" s="1" t="s">
        <v>22</v>
      </c>
    </row>
    <row r="130" spans="1:17" x14ac:dyDescent="0.25">
      <c r="A130" s="1" t="s">
        <v>23</v>
      </c>
      <c r="B130" s="1" t="s">
        <v>24</v>
      </c>
      <c r="C130" s="1" t="s">
        <v>25</v>
      </c>
      <c r="D130" s="1" t="s">
        <v>324</v>
      </c>
      <c r="E130" s="1" t="s">
        <v>261</v>
      </c>
      <c r="F130" s="1" t="s">
        <v>19</v>
      </c>
      <c r="G130" s="1" t="s">
        <v>41</v>
      </c>
      <c r="H130" s="1" t="s">
        <v>32</v>
      </c>
      <c r="I130" s="1" t="s">
        <v>21</v>
      </c>
      <c r="J130" s="3">
        <v>-222</v>
      </c>
      <c r="K130" s="1" t="s">
        <v>42</v>
      </c>
      <c r="L130" s="1" t="s">
        <v>21</v>
      </c>
      <c r="M130" s="1" t="s">
        <v>21</v>
      </c>
      <c r="N130" s="1" t="s">
        <v>25</v>
      </c>
      <c r="O130" s="2">
        <v>42735</v>
      </c>
      <c r="P130" s="2">
        <v>42759</v>
      </c>
      <c r="Q130" s="1" t="s">
        <v>22</v>
      </c>
    </row>
    <row r="131" spans="1:17" x14ac:dyDescent="0.25">
      <c r="A131" s="1" t="s">
        <v>23</v>
      </c>
      <c r="B131" s="1" t="s">
        <v>24</v>
      </c>
      <c r="C131" s="1" t="s">
        <v>28</v>
      </c>
      <c r="D131" s="1" t="s">
        <v>326</v>
      </c>
      <c r="E131" s="1" t="s">
        <v>261</v>
      </c>
      <c r="F131" s="1" t="s">
        <v>19</v>
      </c>
      <c r="G131" s="1" t="s">
        <v>49</v>
      </c>
      <c r="H131" s="1" t="s">
        <v>20</v>
      </c>
      <c r="I131" s="1" t="s">
        <v>21</v>
      </c>
      <c r="J131" s="3">
        <v>-4590</v>
      </c>
      <c r="K131" s="1" t="s">
        <v>102</v>
      </c>
      <c r="L131" s="1" t="s">
        <v>21</v>
      </c>
      <c r="M131" s="1" t="s">
        <v>21</v>
      </c>
      <c r="N131" s="1" t="s">
        <v>28</v>
      </c>
      <c r="O131" s="2">
        <v>42825</v>
      </c>
      <c r="P131" s="2">
        <v>42838</v>
      </c>
      <c r="Q131" s="1" t="s">
        <v>22</v>
      </c>
    </row>
    <row r="132" spans="1:17" x14ac:dyDescent="0.25">
      <c r="A132" s="1" t="s">
        <v>23</v>
      </c>
      <c r="B132" s="1" t="s">
        <v>24</v>
      </c>
      <c r="C132" s="1" t="s">
        <v>28</v>
      </c>
      <c r="D132" s="1" t="s">
        <v>331</v>
      </c>
      <c r="E132" s="1" t="s">
        <v>261</v>
      </c>
      <c r="F132" s="1" t="s">
        <v>19</v>
      </c>
      <c r="G132" s="1" t="s">
        <v>50</v>
      </c>
      <c r="H132" s="1" t="s">
        <v>45</v>
      </c>
      <c r="I132" s="1" t="s">
        <v>21</v>
      </c>
      <c r="J132" s="3">
        <v>19781</v>
      </c>
      <c r="K132" s="1" t="s">
        <v>93</v>
      </c>
      <c r="L132" s="1" t="s">
        <v>21</v>
      </c>
      <c r="M132" s="1" t="s">
        <v>21</v>
      </c>
      <c r="N132" s="1" t="s">
        <v>28</v>
      </c>
      <c r="O132" s="2">
        <v>42825</v>
      </c>
      <c r="P132" s="2">
        <v>42838</v>
      </c>
      <c r="Q132" s="1" t="s">
        <v>22</v>
      </c>
    </row>
    <row r="133" spans="1:17" x14ac:dyDescent="0.25">
      <c r="A133" s="1" t="s">
        <v>23</v>
      </c>
      <c r="B133" s="1" t="s">
        <v>24</v>
      </c>
      <c r="C133" s="1" t="s">
        <v>28</v>
      </c>
      <c r="D133" s="1" t="s">
        <v>334</v>
      </c>
      <c r="E133" s="1" t="s">
        <v>261</v>
      </c>
      <c r="F133" s="1" t="s">
        <v>19</v>
      </c>
      <c r="G133" s="1" t="s">
        <v>87</v>
      </c>
      <c r="H133" s="1" t="s">
        <v>45</v>
      </c>
      <c r="I133" s="1" t="s">
        <v>21</v>
      </c>
      <c r="J133" s="3">
        <v>-21</v>
      </c>
      <c r="K133" s="1" t="s">
        <v>88</v>
      </c>
      <c r="L133" s="1" t="s">
        <v>21</v>
      </c>
      <c r="M133" s="1" t="s">
        <v>21</v>
      </c>
      <c r="N133" s="1" t="s">
        <v>28</v>
      </c>
      <c r="O133" s="2">
        <v>42825</v>
      </c>
      <c r="P133" s="2">
        <v>42838</v>
      </c>
      <c r="Q133" s="1" t="s">
        <v>22</v>
      </c>
    </row>
    <row r="134" spans="1:17" x14ac:dyDescent="0.25">
      <c r="A134" s="1" t="s">
        <v>68</v>
      </c>
      <c r="B134" s="1" t="s">
        <v>24</v>
      </c>
      <c r="C134" s="1" t="s">
        <v>148</v>
      </c>
      <c r="D134" s="1" t="s">
        <v>335</v>
      </c>
      <c r="E134" s="1" t="s">
        <v>261</v>
      </c>
      <c r="F134" s="1" t="s">
        <v>19</v>
      </c>
      <c r="G134" s="1" t="s">
        <v>242</v>
      </c>
      <c r="H134" s="1" t="s">
        <v>45</v>
      </c>
      <c r="I134" s="1" t="s">
        <v>21</v>
      </c>
      <c r="J134" s="3">
        <v>-158</v>
      </c>
      <c r="K134" s="1" t="s">
        <v>249</v>
      </c>
      <c r="L134" s="1" t="s">
        <v>21</v>
      </c>
      <c r="M134" s="1" t="s">
        <v>21</v>
      </c>
      <c r="N134" s="1" t="s">
        <v>148</v>
      </c>
      <c r="O134" s="2">
        <v>42825</v>
      </c>
      <c r="P134" s="2">
        <v>42837</v>
      </c>
      <c r="Q134" s="1" t="s">
        <v>22</v>
      </c>
    </row>
    <row r="135" spans="1:17" x14ac:dyDescent="0.25">
      <c r="A135" s="1" t="s">
        <v>68</v>
      </c>
      <c r="B135" s="1" t="s">
        <v>24</v>
      </c>
      <c r="C135" s="1" t="s">
        <v>148</v>
      </c>
      <c r="D135" s="1" t="s">
        <v>324</v>
      </c>
      <c r="E135" s="1" t="s">
        <v>261</v>
      </c>
      <c r="F135" s="1" t="s">
        <v>19</v>
      </c>
      <c r="G135" s="1" t="s">
        <v>41</v>
      </c>
      <c r="H135" s="1" t="s">
        <v>32</v>
      </c>
      <c r="I135" s="1" t="s">
        <v>21</v>
      </c>
      <c r="J135" s="3">
        <v>-288</v>
      </c>
      <c r="K135" s="1" t="s">
        <v>110</v>
      </c>
      <c r="L135" s="1" t="s">
        <v>21</v>
      </c>
      <c r="M135" s="1" t="s">
        <v>21</v>
      </c>
      <c r="N135" s="1" t="s">
        <v>148</v>
      </c>
      <c r="O135" s="2">
        <v>42825</v>
      </c>
      <c r="P135" s="2">
        <v>42837</v>
      </c>
      <c r="Q135" s="1" t="s">
        <v>22</v>
      </c>
    </row>
    <row r="136" spans="1:17" x14ac:dyDescent="0.25">
      <c r="A136" s="1" t="s">
        <v>23</v>
      </c>
      <c r="B136" s="1" t="s">
        <v>24</v>
      </c>
      <c r="C136" s="1" t="s">
        <v>28</v>
      </c>
      <c r="D136" s="1" t="s">
        <v>335</v>
      </c>
      <c r="E136" s="1" t="s">
        <v>261</v>
      </c>
      <c r="F136" s="1" t="s">
        <v>19</v>
      </c>
      <c r="G136" s="1" t="s">
        <v>242</v>
      </c>
      <c r="H136" s="1" t="s">
        <v>45</v>
      </c>
      <c r="I136" s="1" t="s">
        <v>21</v>
      </c>
      <c r="J136" s="3">
        <v>2252</v>
      </c>
      <c r="K136" s="1" t="s">
        <v>245</v>
      </c>
      <c r="L136" s="1" t="s">
        <v>21</v>
      </c>
      <c r="M136" s="1" t="s">
        <v>21</v>
      </c>
      <c r="N136" s="1" t="s">
        <v>28</v>
      </c>
      <c r="O136" s="2">
        <v>42825</v>
      </c>
      <c r="P136" s="2">
        <v>42838</v>
      </c>
      <c r="Q136" s="1" t="s">
        <v>22</v>
      </c>
    </row>
    <row r="137" spans="1:17" x14ac:dyDescent="0.25">
      <c r="A137" s="1" t="s">
        <v>23</v>
      </c>
      <c r="B137" s="1" t="s">
        <v>24</v>
      </c>
      <c r="C137" s="1" t="s">
        <v>28</v>
      </c>
      <c r="D137" s="1" t="s">
        <v>324</v>
      </c>
      <c r="E137" s="1" t="s">
        <v>261</v>
      </c>
      <c r="F137" s="1" t="s">
        <v>19</v>
      </c>
      <c r="G137" s="1" t="s">
        <v>41</v>
      </c>
      <c r="H137" s="1" t="s">
        <v>32</v>
      </c>
      <c r="I137" s="1" t="s">
        <v>21</v>
      </c>
      <c r="J137" s="3">
        <v>-4256</v>
      </c>
      <c r="K137" s="1" t="s">
        <v>117</v>
      </c>
      <c r="L137" s="1" t="s">
        <v>21</v>
      </c>
      <c r="M137" s="1" t="s">
        <v>21</v>
      </c>
      <c r="N137" s="1" t="s">
        <v>28</v>
      </c>
      <c r="O137" s="2">
        <v>42825</v>
      </c>
      <c r="P137" s="2">
        <v>42838</v>
      </c>
      <c r="Q137" s="1" t="s">
        <v>22</v>
      </c>
    </row>
    <row r="138" spans="1:17" x14ac:dyDescent="0.25">
      <c r="A138" s="1" t="s">
        <v>23</v>
      </c>
      <c r="B138" s="1" t="s">
        <v>24</v>
      </c>
      <c r="C138" s="1" t="s">
        <v>28</v>
      </c>
      <c r="D138" s="1" t="s">
        <v>333</v>
      </c>
      <c r="E138" s="1" t="s">
        <v>261</v>
      </c>
      <c r="F138" s="1" t="s">
        <v>19</v>
      </c>
      <c r="G138" s="1" t="s">
        <v>51</v>
      </c>
      <c r="H138" s="1" t="s">
        <v>45</v>
      </c>
      <c r="I138" s="1" t="s">
        <v>21</v>
      </c>
      <c r="J138" s="3">
        <v>24</v>
      </c>
      <c r="K138" s="1" t="s">
        <v>52</v>
      </c>
      <c r="L138" s="1" t="s">
        <v>21</v>
      </c>
      <c r="M138" s="1" t="s">
        <v>21</v>
      </c>
      <c r="N138" s="1" t="s">
        <v>28</v>
      </c>
      <c r="O138" s="2">
        <v>42825</v>
      </c>
      <c r="P138" s="2">
        <v>42838</v>
      </c>
      <c r="Q138" s="1" t="s">
        <v>22</v>
      </c>
    </row>
    <row r="139" spans="1:17" x14ac:dyDescent="0.25">
      <c r="A139" s="1" t="s">
        <v>23</v>
      </c>
      <c r="B139" s="1" t="s">
        <v>24</v>
      </c>
      <c r="C139" s="1" t="s">
        <v>28</v>
      </c>
      <c r="D139" s="1" t="s">
        <v>324</v>
      </c>
      <c r="E139" s="1" t="s">
        <v>261</v>
      </c>
      <c r="F139" s="1" t="s">
        <v>19</v>
      </c>
      <c r="G139" s="1" t="s">
        <v>41</v>
      </c>
      <c r="H139" s="1" t="s">
        <v>32</v>
      </c>
      <c r="I139" s="1" t="s">
        <v>21</v>
      </c>
      <c r="J139" s="3">
        <v>-56</v>
      </c>
      <c r="K139" s="1" t="s">
        <v>42</v>
      </c>
      <c r="L139" s="1" t="s">
        <v>21</v>
      </c>
      <c r="M139" s="1" t="s">
        <v>21</v>
      </c>
      <c r="N139" s="1" t="s">
        <v>28</v>
      </c>
      <c r="O139" s="2">
        <v>42825</v>
      </c>
      <c r="P139" s="2">
        <v>42838</v>
      </c>
      <c r="Q139" s="1" t="s">
        <v>22</v>
      </c>
    </row>
    <row r="140" spans="1:17" x14ac:dyDescent="0.25">
      <c r="A140" s="1" t="s">
        <v>23</v>
      </c>
      <c r="B140" s="1" t="s">
        <v>24</v>
      </c>
      <c r="C140" s="1" t="s">
        <v>84</v>
      </c>
      <c r="D140" s="1" t="s">
        <v>326</v>
      </c>
      <c r="E140" s="1" t="s">
        <v>261</v>
      </c>
      <c r="F140" s="1" t="s">
        <v>19</v>
      </c>
      <c r="G140" s="1" t="s">
        <v>49</v>
      </c>
      <c r="H140" s="1" t="s">
        <v>20</v>
      </c>
      <c r="I140" s="1" t="s">
        <v>21</v>
      </c>
      <c r="J140" s="3">
        <v>4590</v>
      </c>
      <c r="K140" s="1" t="s">
        <v>85</v>
      </c>
      <c r="L140" s="1" t="s">
        <v>21</v>
      </c>
      <c r="M140" s="1" t="s">
        <v>21</v>
      </c>
      <c r="N140" s="1" t="s">
        <v>28</v>
      </c>
      <c r="O140" s="2">
        <v>42916</v>
      </c>
      <c r="P140" s="2">
        <v>42928</v>
      </c>
      <c r="Q140" s="1" t="s">
        <v>22</v>
      </c>
    </row>
    <row r="141" spans="1:17" x14ac:dyDescent="0.25">
      <c r="A141" s="1" t="s">
        <v>23</v>
      </c>
      <c r="B141" s="1" t="s">
        <v>24</v>
      </c>
      <c r="C141" s="1" t="s">
        <v>34</v>
      </c>
      <c r="D141" s="1" t="s">
        <v>353</v>
      </c>
      <c r="E141" s="1" t="s">
        <v>261</v>
      </c>
      <c r="F141" s="1" t="s">
        <v>19</v>
      </c>
      <c r="G141" s="1" t="s">
        <v>31</v>
      </c>
      <c r="H141" s="1" t="s">
        <v>32</v>
      </c>
      <c r="I141" s="1" t="s">
        <v>21</v>
      </c>
      <c r="J141" s="3">
        <v>25958</v>
      </c>
      <c r="K141" s="1" t="s">
        <v>86</v>
      </c>
      <c r="L141" s="1" t="s">
        <v>21</v>
      </c>
      <c r="M141" s="1" t="s">
        <v>21</v>
      </c>
      <c r="N141" s="1" t="s">
        <v>34</v>
      </c>
      <c r="O141" s="2">
        <v>42916</v>
      </c>
      <c r="P141" s="2">
        <v>42928</v>
      </c>
      <c r="Q141" s="1" t="s">
        <v>22</v>
      </c>
    </row>
    <row r="142" spans="1:17" x14ac:dyDescent="0.25">
      <c r="A142" s="1" t="s">
        <v>23</v>
      </c>
      <c r="B142" s="1" t="s">
        <v>24</v>
      </c>
      <c r="C142" s="1" t="s">
        <v>84</v>
      </c>
      <c r="D142" s="1" t="s">
        <v>331</v>
      </c>
      <c r="E142" s="1" t="s">
        <v>261</v>
      </c>
      <c r="F142" s="1" t="s">
        <v>19</v>
      </c>
      <c r="G142" s="1" t="s">
        <v>50</v>
      </c>
      <c r="H142" s="1" t="s">
        <v>45</v>
      </c>
      <c r="I142" s="1" t="s">
        <v>21</v>
      </c>
      <c r="J142" s="3">
        <v>-19781</v>
      </c>
      <c r="K142" s="1" t="s">
        <v>85</v>
      </c>
      <c r="L142" s="1" t="s">
        <v>21</v>
      </c>
      <c r="M142" s="1" t="s">
        <v>21</v>
      </c>
      <c r="N142" s="1" t="s">
        <v>28</v>
      </c>
      <c r="O142" s="2">
        <v>42916</v>
      </c>
      <c r="P142" s="2">
        <v>42928</v>
      </c>
      <c r="Q142" s="1" t="s">
        <v>22</v>
      </c>
    </row>
    <row r="143" spans="1:17" x14ac:dyDescent="0.25">
      <c r="A143" s="1" t="s">
        <v>23</v>
      </c>
      <c r="B143" s="1" t="s">
        <v>24</v>
      </c>
      <c r="C143" s="1" t="s">
        <v>84</v>
      </c>
      <c r="D143" s="1" t="s">
        <v>333</v>
      </c>
      <c r="E143" s="1" t="s">
        <v>261</v>
      </c>
      <c r="F143" s="1" t="s">
        <v>19</v>
      </c>
      <c r="G143" s="1" t="s">
        <v>51</v>
      </c>
      <c r="H143" s="1" t="s">
        <v>45</v>
      </c>
      <c r="I143" s="1" t="s">
        <v>21</v>
      </c>
      <c r="J143" s="3">
        <v>-24</v>
      </c>
      <c r="K143" s="1" t="s">
        <v>85</v>
      </c>
      <c r="L143" s="1" t="s">
        <v>21</v>
      </c>
      <c r="M143" s="1" t="s">
        <v>21</v>
      </c>
      <c r="N143" s="1" t="s">
        <v>28</v>
      </c>
      <c r="O143" s="2">
        <v>42916</v>
      </c>
      <c r="P143" s="2">
        <v>42928</v>
      </c>
      <c r="Q143" s="1" t="s">
        <v>22</v>
      </c>
    </row>
    <row r="144" spans="1:17" x14ac:dyDescent="0.25">
      <c r="A144" s="1" t="s">
        <v>23</v>
      </c>
      <c r="B144" s="1" t="s">
        <v>24</v>
      </c>
      <c r="C144" s="1" t="s">
        <v>84</v>
      </c>
      <c r="D144" s="1" t="s">
        <v>335</v>
      </c>
      <c r="E144" s="1" t="s">
        <v>261</v>
      </c>
      <c r="F144" s="1" t="s">
        <v>19</v>
      </c>
      <c r="G144" s="1" t="s">
        <v>242</v>
      </c>
      <c r="H144" s="1" t="s">
        <v>45</v>
      </c>
      <c r="I144" s="1" t="s">
        <v>21</v>
      </c>
      <c r="J144" s="3">
        <v>-2252</v>
      </c>
      <c r="K144" s="1" t="s">
        <v>85</v>
      </c>
      <c r="L144" s="1" t="s">
        <v>21</v>
      </c>
      <c r="M144" s="1" t="s">
        <v>21</v>
      </c>
      <c r="N144" s="1" t="s">
        <v>28</v>
      </c>
      <c r="O144" s="2">
        <v>42916</v>
      </c>
      <c r="P144" s="2">
        <v>42928</v>
      </c>
      <c r="Q144" s="1" t="s">
        <v>22</v>
      </c>
    </row>
    <row r="145" spans="1:17" x14ac:dyDescent="0.25">
      <c r="A145" s="1" t="s">
        <v>23</v>
      </c>
      <c r="B145" s="1" t="s">
        <v>24</v>
      </c>
      <c r="C145" s="1" t="s">
        <v>84</v>
      </c>
      <c r="D145" s="1" t="s">
        <v>324</v>
      </c>
      <c r="E145" s="1" t="s">
        <v>261</v>
      </c>
      <c r="F145" s="1" t="s">
        <v>19</v>
      </c>
      <c r="G145" s="1" t="s">
        <v>41</v>
      </c>
      <c r="H145" s="1" t="s">
        <v>32</v>
      </c>
      <c r="I145" s="1" t="s">
        <v>21</v>
      </c>
      <c r="J145" s="3">
        <v>4256</v>
      </c>
      <c r="K145" s="1" t="s">
        <v>85</v>
      </c>
      <c r="L145" s="1" t="s">
        <v>21</v>
      </c>
      <c r="M145" s="1" t="s">
        <v>21</v>
      </c>
      <c r="N145" s="1" t="s">
        <v>28</v>
      </c>
      <c r="O145" s="2">
        <v>42916</v>
      </c>
      <c r="P145" s="2">
        <v>42928</v>
      </c>
      <c r="Q145" s="1" t="s">
        <v>22</v>
      </c>
    </row>
    <row r="146" spans="1:17" x14ac:dyDescent="0.25">
      <c r="A146" s="1" t="s">
        <v>23</v>
      </c>
      <c r="B146" s="1" t="s">
        <v>24</v>
      </c>
      <c r="C146" s="1" t="s">
        <v>84</v>
      </c>
      <c r="D146" s="1" t="s">
        <v>324</v>
      </c>
      <c r="E146" s="1" t="s">
        <v>261</v>
      </c>
      <c r="F146" s="1" t="s">
        <v>19</v>
      </c>
      <c r="G146" s="1" t="s">
        <v>41</v>
      </c>
      <c r="H146" s="1" t="s">
        <v>32</v>
      </c>
      <c r="I146" s="1" t="s">
        <v>21</v>
      </c>
      <c r="J146" s="3">
        <v>56</v>
      </c>
      <c r="K146" s="1" t="s">
        <v>85</v>
      </c>
      <c r="L146" s="1" t="s">
        <v>21</v>
      </c>
      <c r="M146" s="1" t="s">
        <v>21</v>
      </c>
      <c r="N146" s="1" t="s">
        <v>28</v>
      </c>
      <c r="O146" s="2">
        <v>42916</v>
      </c>
      <c r="P146" s="2">
        <v>42928</v>
      </c>
      <c r="Q146" s="1" t="s">
        <v>22</v>
      </c>
    </row>
    <row r="147" spans="1:17" x14ac:dyDescent="0.25">
      <c r="A147" s="1" t="s">
        <v>23</v>
      </c>
      <c r="B147" s="1" t="s">
        <v>24</v>
      </c>
      <c r="C147" s="1" t="s">
        <v>84</v>
      </c>
      <c r="D147" s="1" t="s">
        <v>334</v>
      </c>
      <c r="E147" s="1" t="s">
        <v>261</v>
      </c>
      <c r="F147" s="1" t="s">
        <v>19</v>
      </c>
      <c r="G147" s="1" t="s">
        <v>87</v>
      </c>
      <c r="H147" s="1" t="s">
        <v>45</v>
      </c>
      <c r="I147" s="1" t="s">
        <v>21</v>
      </c>
      <c r="J147" s="3">
        <v>21</v>
      </c>
      <c r="K147" s="1" t="s">
        <v>85</v>
      </c>
      <c r="L147" s="1" t="s">
        <v>21</v>
      </c>
      <c r="M147" s="1" t="s">
        <v>21</v>
      </c>
      <c r="N147" s="1" t="s">
        <v>28</v>
      </c>
      <c r="O147" s="2">
        <v>42916</v>
      </c>
      <c r="P147" s="2">
        <v>42928</v>
      </c>
      <c r="Q147" s="1" t="s">
        <v>22</v>
      </c>
    </row>
    <row r="148" spans="1:17" x14ac:dyDescent="0.25">
      <c r="A148" s="1" t="s">
        <v>23</v>
      </c>
      <c r="B148" s="1" t="s">
        <v>24</v>
      </c>
      <c r="C148" s="1" t="s">
        <v>29</v>
      </c>
      <c r="D148" s="1" t="s">
        <v>353</v>
      </c>
      <c r="E148" s="1" t="s">
        <v>261</v>
      </c>
      <c r="F148" s="1" t="s">
        <v>19</v>
      </c>
      <c r="G148" s="1" t="s">
        <v>31</v>
      </c>
      <c r="H148" s="1" t="s">
        <v>32</v>
      </c>
      <c r="I148" s="1" t="s">
        <v>21</v>
      </c>
      <c r="J148" s="3">
        <v>-25958</v>
      </c>
      <c r="K148" s="1" t="s">
        <v>33</v>
      </c>
      <c r="L148" s="1" t="s">
        <v>21</v>
      </c>
      <c r="M148" s="1" t="s">
        <v>21</v>
      </c>
      <c r="N148" s="1" t="s">
        <v>34</v>
      </c>
      <c r="O148" s="2">
        <v>43008</v>
      </c>
      <c r="P148" s="2">
        <v>43020</v>
      </c>
      <c r="Q148" s="1" t="s">
        <v>22</v>
      </c>
    </row>
    <row r="149" spans="1:17" x14ac:dyDescent="0.25">
      <c r="A149" s="1" t="s">
        <v>23</v>
      </c>
      <c r="B149" s="1" t="s">
        <v>24</v>
      </c>
      <c r="C149" s="1" t="s">
        <v>37</v>
      </c>
      <c r="D149" s="1" t="s">
        <v>353</v>
      </c>
      <c r="E149" s="1" t="s">
        <v>261</v>
      </c>
      <c r="F149" s="1" t="s">
        <v>19</v>
      </c>
      <c r="G149" s="1" t="s">
        <v>31</v>
      </c>
      <c r="H149" s="1" t="s">
        <v>32</v>
      </c>
      <c r="I149" s="1" t="s">
        <v>21</v>
      </c>
      <c r="J149" s="3">
        <v>34886</v>
      </c>
      <c r="K149" s="1" t="s">
        <v>86</v>
      </c>
      <c r="L149" s="1" t="s">
        <v>21</v>
      </c>
      <c r="M149" s="1" t="s">
        <v>21</v>
      </c>
      <c r="N149" s="1" t="s">
        <v>37</v>
      </c>
      <c r="O149" s="2">
        <v>43008</v>
      </c>
      <c r="P149" s="2">
        <v>43020</v>
      </c>
      <c r="Q149" s="1" t="s">
        <v>22</v>
      </c>
    </row>
    <row r="150" spans="1:17" x14ac:dyDescent="0.25">
      <c r="A150" s="1" t="s">
        <v>39</v>
      </c>
      <c r="B150" s="1" t="s">
        <v>24</v>
      </c>
      <c r="C150" s="1" t="s">
        <v>40</v>
      </c>
      <c r="D150" s="1" t="s">
        <v>326</v>
      </c>
      <c r="E150" s="1" t="s">
        <v>261</v>
      </c>
      <c r="F150" s="1" t="s">
        <v>19</v>
      </c>
      <c r="G150" s="1" t="s">
        <v>49</v>
      </c>
      <c r="H150" s="1" t="s">
        <v>20</v>
      </c>
      <c r="I150" s="1" t="s">
        <v>21</v>
      </c>
      <c r="J150" s="3">
        <v>-119</v>
      </c>
      <c r="K150" s="1" t="s">
        <v>115</v>
      </c>
      <c r="L150" s="1" t="s">
        <v>21</v>
      </c>
      <c r="M150" s="1" t="s">
        <v>21</v>
      </c>
      <c r="N150" s="1" t="s">
        <v>40</v>
      </c>
      <c r="O150" s="2">
        <v>43100</v>
      </c>
      <c r="P150" s="2">
        <v>43131</v>
      </c>
      <c r="Q150" s="1" t="s">
        <v>22</v>
      </c>
    </row>
    <row r="151" spans="1:17" x14ac:dyDescent="0.25">
      <c r="A151" s="1" t="s">
        <v>23</v>
      </c>
      <c r="B151" s="1" t="s">
        <v>24</v>
      </c>
      <c r="C151" s="1" t="s">
        <v>35</v>
      </c>
      <c r="D151" s="1" t="s">
        <v>353</v>
      </c>
      <c r="E151" s="1" t="s">
        <v>261</v>
      </c>
      <c r="F151" s="1" t="s">
        <v>19</v>
      </c>
      <c r="G151" s="1" t="s">
        <v>31</v>
      </c>
      <c r="H151" s="1" t="s">
        <v>32</v>
      </c>
      <c r="I151" s="1" t="s">
        <v>21</v>
      </c>
      <c r="J151" s="3">
        <v>-34886</v>
      </c>
      <c r="K151" s="1" t="s">
        <v>36</v>
      </c>
      <c r="L151" s="1" t="s">
        <v>21</v>
      </c>
      <c r="M151" s="1" t="s">
        <v>21</v>
      </c>
      <c r="N151" s="1" t="s">
        <v>37</v>
      </c>
      <c r="O151" s="2">
        <v>43100</v>
      </c>
      <c r="P151" s="2">
        <v>43130</v>
      </c>
      <c r="Q151" s="1" t="s">
        <v>22</v>
      </c>
    </row>
    <row r="152" spans="1:17" x14ac:dyDescent="0.25">
      <c r="A152" s="1" t="s">
        <v>23</v>
      </c>
      <c r="B152" s="1" t="s">
        <v>24</v>
      </c>
      <c r="C152" s="1" t="s">
        <v>38</v>
      </c>
      <c r="D152" s="1" t="s">
        <v>326</v>
      </c>
      <c r="E152" s="1" t="s">
        <v>261</v>
      </c>
      <c r="F152" s="1" t="s">
        <v>19</v>
      </c>
      <c r="G152" s="1" t="s">
        <v>49</v>
      </c>
      <c r="H152" s="1" t="s">
        <v>20</v>
      </c>
      <c r="I152" s="1" t="s">
        <v>21</v>
      </c>
      <c r="J152" s="3">
        <v>-18360</v>
      </c>
      <c r="K152" s="1" t="s">
        <v>102</v>
      </c>
      <c r="L152" s="1" t="s">
        <v>21</v>
      </c>
      <c r="M152" s="1" t="s">
        <v>21</v>
      </c>
      <c r="N152" s="1" t="s">
        <v>38</v>
      </c>
      <c r="O152" s="2">
        <v>43100</v>
      </c>
      <c r="P152" s="2">
        <v>43130</v>
      </c>
      <c r="Q152" s="1" t="s">
        <v>22</v>
      </c>
    </row>
    <row r="153" spans="1:17" x14ac:dyDescent="0.25">
      <c r="A153" s="1" t="s">
        <v>39</v>
      </c>
      <c r="B153" s="1" t="s">
        <v>24</v>
      </c>
      <c r="C153" s="1" t="s">
        <v>40</v>
      </c>
      <c r="D153" s="1" t="s">
        <v>326</v>
      </c>
      <c r="E153" s="1" t="s">
        <v>261</v>
      </c>
      <c r="F153" s="1" t="s">
        <v>19</v>
      </c>
      <c r="G153" s="1" t="s">
        <v>49</v>
      </c>
      <c r="H153" s="1" t="s">
        <v>20</v>
      </c>
      <c r="I153" s="1" t="s">
        <v>21</v>
      </c>
      <c r="J153" s="3">
        <v>31602</v>
      </c>
      <c r="K153" s="1" t="s">
        <v>102</v>
      </c>
      <c r="L153" s="1" t="s">
        <v>21</v>
      </c>
      <c r="M153" s="1" t="s">
        <v>21</v>
      </c>
      <c r="N153" s="1" t="s">
        <v>40</v>
      </c>
      <c r="O153" s="2">
        <v>43100</v>
      </c>
      <c r="P153" s="2">
        <v>43131</v>
      </c>
      <c r="Q153" s="1" t="s">
        <v>22</v>
      </c>
    </row>
    <row r="154" spans="1:17" x14ac:dyDescent="0.25">
      <c r="A154" s="1" t="s">
        <v>23</v>
      </c>
      <c r="B154" s="1" t="s">
        <v>24</v>
      </c>
      <c r="C154" s="1" t="s">
        <v>38</v>
      </c>
      <c r="D154" s="1" t="s">
        <v>331</v>
      </c>
      <c r="E154" s="1" t="s">
        <v>261</v>
      </c>
      <c r="F154" s="1" t="s">
        <v>19</v>
      </c>
      <c r="G154" s="1" t="s">
        <v>50</v>
      </c>
      <c r="H154" s="1" t="s">
        <v>45</v>
      </c>
      <c r="I154" s="1" t="s">
        <v>21</v>
      </c>
      <c r="J154" s="3">
        <v>79123</v>
      </c>
      <c r="K154" s="1" t="s">
        <v>93</v>
      </c>
      <c r="L154" s="1" t="s">
        <v>21</v>
      </c>
      <c r="M154" s="1" t="s">
        <v>21</v>
      </c>
      <c r="N154" s="1" t="s">
        <v>38</v>
      </c>
      <c r="O154" s="2">
        <v>43100</v>
      </c>
      <c r="P154" s="2">
        <v>43130</v>
      </c>
      <c r="Q154" s="1" t="s">
        <v>22</v>
      </c>
    </row>
    <row r="155" spans="1:17" x14ac:dyDescent="0.25">
      <c r="A155" s="1" t="s">
        <v>39</v>
      </c>
      <c r="B155" s="1" t="s">
        <v>24</v>
      </c>
      <c r="C155" s="1" t="s">
        <v>40</v>
      </c>
      <c r="D155" s="1" t="s">
        <v>331</v>
      </c>
      <c r="E155" s="1" t="s">
        <v>261</v>
      </c>
      <c r="F155" s="1" t="s">
        <v>19</v>
      </c>
      <c r="G155" s="1" t="s">
        <v>50</v>
      </c>
      <c r="H155" s="1" t="s">
        <v>45</v>
      </c>
      <c r="I155" s="1" t="s">
        <v>21</v>
      </c>
      <c r="J155" s="3">
        <v>-1564</v>
      </c>
      <c r="K155" s="1" t="s">
        <v>93</v>
      </c>
      <c r="L155" s="1" t="s">
        <v>21</v>
      </c>
      <c r="M155" s="1" t="s">
        <v>21</v>
      </c>
      <c r="N155" s="1" t="s">
        <v>40</v>
      </c>
      <c r="O155" s="2">
        <v>43100</v>
      </c>
      <c r="P155" s="2">
        <v>43131</v>
      </c>
      <c r="Q155" s="1" t="s">
        <v>22</v>
      </c>
    </row>
    <row r="156" spans="1:17" x14ac:dyDescent="0.25">
      <c r="A156" s="1" t="s">
        <v>23</v>
      </c>
      <c r="B156" s="1" t="s">
        <v>24</v>
      </c>
      <c r="C156" s="1" t="s">
        <v>38</v>
      </c>
      <c r="D156" s="1" t="s">
        <v>334</v>
      </c>
      <c r="E156" s="1" t="s">
        <v>261</v>
      </c>
      <c r="F156" s="1" t="s">
        <v>19</v>
      </c>
      <c r="G156" s="1" t="s">
        <v>87</v>
      </c>
      <c r="H156" s="1" t="s">
        <v>45</v>
      </c>
      <c r="I156" s="1" t="s">
        <v>21</v>
      </c>
      <c r="J156" s="3">
        <v>-5</v>
      </c>
      <c r="K156" s="1" t="s">
        <v>88</v>
      </c>
      <c r="L156" s="1" t="s">
        <v>21</v>
      </c>
      <c r="M156" s="1" t="s">
        <v>21</v>
      </c>
      <c r="N156" s="1" t="s">
        <v>38</v>
      </c>
      <c r="O156" s="2">
        <v>43100</v>
      </c>
      <c r="P156" s="2">
        <v>43130</v>
      </c>
      <c r="Q156" s="1" t="s">
        <v>22</v>
      </c>
    </row>
    <row r="157" spans="1:17" x14ac:dyDescent="0.25">
      <c r="A157" s="1" t="s">
        <v>39</v>
      </c>
      <c r="B157" s="1" t="s">
        <v>24</v>
      </c>
      <c r="C157" s="1" t="s">
        <v>40</v>
      </c>
      <c r="D157" s="1" t="s">
        <v>334</v>
      </c>
      <c r="E157" s="1" t="s">
        <v>261</v>
      </c>
      <c r="F157" s="1" t="s">
        <v>19</v>
      </c>
      <c r="G157" s="1" t="s">
        <v>87</v>
      </c>
      <c r="H157" s="1" t="s">
        <v>45</v>
      </c>
      <c r="I157" s="1" t="s">
        <v>21</v>
      </c>
      <c r="J157" s="3">
        <v>156</v>
      </c>
      <c r="K157" s="1" t="s">
        <v>88</v>
      </c>
      <c r="L157" s="1" t="s">
        <v>21</v>
      </c>
      <c r="M157" s="1" t="s">
        <v>21</v>
      </c>
      <c r="N157" s="1" t="s">
        <v>40</v>
      </c>
      <c r="O157" s="2">
        <v>43100</v>
      </c>
      <c r="P157" s="2">
        <v>43131</v>
      </c>
      <c r="Q157" s="1" t="s">
        <v>22</v>
      </c>
    </row>
    <row r="158" spans="1:17" x14ac:dyDescent="0.25">
      <c r="A158" s="1" t="s">
        <v>39</v>
      </c>
      <c r="B158" s="1" t="s">
        <v>24</v>
      </c>
      <c r="C158" s="1" t="s">
        <v>40</v>
      </c>
      <c r="D158" s="1" t="s">
        <v>354</v>
      </c>
      <c r="E158" s="1" t="s">
        <v>261</v>
      </c>
      <c r="F158" s="1" t="s">
        <v>19</v>
      </c>
      <c r="G158" s="1" t="s">
        <v>132</v>
      </c>
      <c r="H158" s="1" t="s">
        <v>32</v>
      </c>
      <c r="I158" s="1" t="s">
        <v>21</v>
      </c>
      <c r="J158" s="3">
        <v>13517</v>
      </c>
      <c r="K158" s="1" t="s">
        <v>142</v>
      </c>
      <c r="L158" s="1" t="s">
        <v>21</v>
      </c>
      <c r="M158" s="1" t="s">
        <v>21</v>
      </c>
      <c r="N158" s="1" t="s">
        <v>40</v>
      </c>
      <c r="O158" s="2">
        <v>43100</v>
      </c>
      <c r="P158" s="2">
        <v>43131</v>
      </c>
      <c r="Q158" s="1" t="s">
        <v>22</v>
      </c>
    </row>
    <row r="159" spans="1:17" x14ac:dyDescent="0.25">
      <c r="A159" s="1" t="s">
        <v>23</v>
      </c>
      <c r="B159" s="1" t="s">
        <v>24</v>
      </c>
      <c r="C159" s="1" t="s">
        <v>38</v>
      </c>
      <c r="D159" s="1" t="s">
        <v>324</v>
      </c>
      <c r="E159" s="1" t="s">
        <v>261</v>
      </c>
      <c r="F159" s="1" t="s">
        <v>19</v>
      </c>
      <c r="G159" s="1" t="s">
        <v>41</v>
      </c>
      <c r="H159" s="1" t="s">
        <v>32</v>
      </c>
      <c r="I159" s="1" t="s">
        <v>21</v>
      </c>
      <c r="J159" s="3">
        <v>-19368</v>
      </c>
      <c r="K159" s="1" t="s">
        <v>117</v>
      </c>
      <c r="L159" s="1" t="s">
        <v>21</v>
      </c>
      <c r="M159" s="1" t="s">
        <v>21</v>
      </c>
      <c r="N159" s="1" t="s">
        <v>38</v>
      </c>
      <c r="O159" s="2">
        <v>43100</v>
      </c>
      <c r="P159" s="2">
        <v>43130</v>
      </c>
      <c r="Q159" s="1" t="s">
        <v>22</v>
      </c>
    </row>
    <row r="160" spans="1:17" x14ac:dyDescent="0.25">
      <c r="A160" s="1" t="s">
        <v>39</v>
      </c>
      <c r="B160" s="1" t="s">
        <v>24</v>
      </c>
      <c r="C160" s="1" t="s">
        <v>40</v>
      </c>
      <c r="D160" s="1" t="s">
        <v>324</v>
      </c>
      <c r="E160" s="1" t="s">
        <v>261</v>
      </c>
      <c r="F160" s="1" t="s">
        <v>19</v>
      </c>
      <c r="G160" s="1" t="s">
        <v>41</v>
      </c>
      <c r="H160" s="1" t="s">
        <v>32</v>
      </c>
      <c r="I160" s="1" t="s">
        <v>21</v>
      </c>
      <c r="J160" s="3">
        <v>36619</v>
      </c>
      <c r="K160" s="1" t="s">
        <v>117</v>
      </c>
      <c r="L160" s="1" t="s">
        <v>21</v>
      </c>
      <c r="M160" s="1" t="s">
        <v>21</v>
      </c>
      <c r="N160" s="1" t="s">
        <v>40</v>
      </c>
      <c r="O160" s="2">
        <v>43100</v>
      </c>
      <c r="P160" s="2">
        <v>43131</v>
      </c>
      <c r="Q160" s="1" t="s">
        <v>22</v>
      </c>
    </row>
    <row r="161" spans="1:17" x14ac:dyDescent="0.25">
      <c r="A161" s="1" t="s">
        <v>39</v>
      </c>
      <c r="B161" s="1" t="s">
        <v>24</v>
      </c>
      <c r="C161" s="1" t="s">
        <v>40</v>
      </c>
      <c r="D161" s="1" t="s">
        <v>352</v>
      </c>
      <c r="E161" s="1" t="s">
        <v>261</v>
      </c>
      <c r="F161" s="1" t="s">
        <v>19</v>
      </c>
      <c r="G161" s="1" t="s">
        <v>122</v>
      </c>
      <c r="H161" s="1" t="s">
        <v>45</v>
      </c>
      <c r="I161" s="1" t="s">
        <v>21</v>
      </c>
      <c r="J161" s="3">
        <v>4414</v>
      </c>
      <c r="K161" s="1" t="s">
        <v>125</v>
      </c>
      <c r="L161" s="1" t="s">
        <v>21</v>
      </c>
      <c r="M161" s="1" t="s">
        <v>21</v>
      </c>
      <c r="N161" s="1" t="s">
        <v>40</v>
      </c>
      <c r="O161" s="2">
        <v>43100</v>
      </c>
      <c r="P161" s="2">
        <v>43131</v>
      </c>
      <c r="Q161" s="1" t="s">
        <v>22</v>
      </c>
    </row>
    <row r="162" spans="1:17" x14ac:dyDescent="0.25">
      <c r="A162" s="1" t="s">
        <v>39</v>
      </c>
      <c r="B162" s="1" t="s">
        <v>24</v>
      </c>
      <c r="C162" s="1" t="s">
        <v>40</v>
      </c>
      <c r="D162" s="1" t="s">
        <v>354</v>
      </c>
      <c r="E162" s="1" t="s">
        <v>261</v>
      </c>
      <c r="F162" s="1" t="s">
        <v>19</v>
      </c>
      <c r="G162" s="1" t="s">
        <v>132</v>
      </c>
      <c r="H162" s="1" t="s">
        <v>32</v>
      </c>
      <c r="I162" s="1" t="s">
        <v>21</v>
      </c>
      <c r="J162" s="3">
        <v>16</v>
      </c>
      <c r="K162" s="1" t="s">
        <v>133</v>
      </c>
      <c r="L162" s="1" t="s">
        <v>21</v>
      </c>
      <c r="M162" s="1" t="s">
        <v>21</v>
      </c>
      <c r="N162" s="1" t="s">
        <v>40</v>
      </c>
      <c r="O162" s="2">
        <v>43100</v>
      </c>
      <c r="P162" s="2">
        <v>43131</v>
      </c>
      <c r="Q162" s="1" t="s">
        <v>22</v>
      </c>
    </row>
    <row r="163" spans="1:17" x14ac:dyDescent="0.25">
      <c r="A163" s="1" t="s">
        <v>39</v>
      </c>
      <c r="B163" s="1" t="s">
        <v>24</v>
      </c>
      <c r="C163" s="1" t="s">
        <v>40</v>
      </c>
      <c r="D163" s="1" t="s">
        <v>354</v>
      </c>
      <c r="E163" s="1" t="s">
        <v>261</v>
      </c>
      <c r="F163" s="1" t="s">
        <v>19</v>
      </c>
      <c r="G163" s="1" t="s">
        <v>132</v>
      </c>
      <c r="H163" s="1" t="s">
        <v>32</v>
      </c>
      <c r="I163" s="1" t="s">
        <v>21</v>
      </c>
      <c r="J163" s="3">
        <v>11258</v>
      </c>
      <c r="K163" s="1" t="s">
        <v>134</v>
      </c>
      <c r="L163" s="1" t="s">
        <v>21</v>
      </c>
      <c r="M163" s="1" t="s">
        <v>21</v>
      </c>
      <c r="N163" s="1" t="s">
        <v>40</v>
      </c>
      <c r="O163" s="2">
        <v>43100</v>
      </c>
      <c r="P163" s="2">
        <v>43131</v>
      </c>
      <c r="Q163" s="1" t="s">
        <v>22</v>
      </c>
    </row>
    <row r="164" spans="1:17" x14ac:dyDescent="0.25">
      <c r="A164" s="1" t="s">
        <v>23</v>
      </c>
      <c r="B164" s="1" t="s">
        <v>24</v>
      </c>
      <c r="C164" s="1" t="s">
        <v>38</v>
      </c>
      <c r="D164" s="1" t="s">
        <v>335</v>
      </c>
      <c r="E164" s="1" t="s">
        <v>261</v>
      </c>
      <c r="F164" s="1" t="s">
        <v>19</v>
      </c>
      <c r="G164" s="1" t="s">
        <v>242</v>
      </c>
      <c r="H164" s="1" t="s">
        <v>45</v>
      </c>
      <c r="I164" s="1" t="s">
        <v>21</v>
      </c>
      <c r="J164" s="3">
        <v>5486</v>
      </c>
      <c r="K164" s="1" t="s">
        <v>245</v>
      </c>
      <c r="L164" s="1" t="s">
        <v>21</v>
      </c>
      <c r="M164" s="1" t="s">
        <v>21</v>
      </c>
      <c r="N164" s="1" t="s">
        <v>38</v>
      </c>
      <c r="O164" s="2">
        <v>43100</v>
      </c>
      <c r="P164" s="2">
        <v>43130</v>
      </c>
      <c r="Q164" s="1" t="s">
        <v>22</v>
      </c>
    </row>
    <row r="165" spans="1:17" x14ac:dyDescent="0.25">
      <c r="A165" s="1" t="s">
        <v>39</v>
      </c>
      <c r="B165" s="1" t="s">
        <v>24</v>
      </c>
      <c r="C165" s="1" t="s">
        <v>40</v>
      </c>
      <c r="D165" s="1" t="s">
        <v>335</v>
      </c>
      <c r="E165" s="1" t="s">
        <v>261</v>
      </c>
      <c r="F165" s="1" t="s">
        <v>19</v>
      </c>
      <c r="G165" s="1" t="s">
        <v>242</v>
      </c>
      <c r="H165" s="1" t="s">
        <v>45</v>
      </c>
      <c r="I165" s="1" t="s">
        <v>21</v>
      </c>
      <c r="J165" s="3">
        <v>-1087</v>
      </c>
      <c r="K165" s="1" t="s">
        <v>245</v>
      </c>
      <c r="L165" s="1" t="s">
        <v>21</v>
      </c>
      <c r="M165" s="1" t="s">
        <v>21</v>
      </c>
      <c r="N165" s="1" t="s">
        <v>40</v>
      </c>
      <c r="O165" s="2">
        <v>43100</v>
      </c>
      <c r="P165" s="2">
        <v>43131</v>
      </c>
      <c r="Q165" s="1" t="s">
        <v>22</v>
      </c>
    </row>
    <row r="166" spans="1:17" x14ac:dyDescent="0.25">
      <c r="A166" s="1" t="s">
        <v>23</v>
      </c>
      <c r="B166" s="1" t="s">
        <v>24</v>
      </c>
      <c r="C166" s="1" t="s">
        <v>38</v>
      </c>
      <c r="D166" s="1" t="s">
        <v>333</v>
      </c>
      <c r="E166" s="1" t="s">
        <v>261</v>
      </c>
      <c r="F166" s="1" t="s">
        <v>19</v>
      </c>
      <c r="G166" s="1" t="s">
        <v>51</v>
      </c>
      <c r="H166" s="1" t="s">
        <v>45</v>
      </c>
      <c r="I166" s="1" t="s">
        <v>21</v>
      </c>
      <c r="J166" s="3">
        <v>96</v>
      </c>
      <c r="K166" s="1" t="s">
        <v>52</v>
      </c>
      <c r="L166" s="1" t="s">
        <v>21</v>
      </c>
      <c r="M166" s="1" t="s">
        <v>21</v>
      </c>
      <c r="N166" s="1" t="s">
        <v>38</v>
      </c>
      <c r="O166" s="2">
        <v>43100</v>
      </c>
      <c r="P166" s="2">
        <v>43130</v>
      </c>
      <c r="Q166" s="1" t="s">
        <v>22</v>
      </c>
    </row>
    <row r="167" spans="1:17" x14ac:dyDescent="0.25">
      <c r="A167" s="1" t="s">
        <v>39</v>
      </c>
      <c r="B167" s="1" t="s">
        <v>24</v>
      </c>
      <c r="C167" s="1" t="s">
        <v>40</v>
      </c>
      <c r="D167" s="1" t="s">
        <v>333</v>
      </c>
      <c r="E167" s="1" t="s">
        <v>261</v>
      </c>
      <c r="F167" s="1" t="s">
        <v>19</v>
      </c>
      <c r="G167" s="1" t="s">
        <v>51</v>
      </c>
      <c r="H167" s="1" t="s">
        <v>45</v>
      </c>
      <c r="I167" s="1" t="s">
        <v>21</v>
      </c>
      <c r="J167" s="3">
        <v>-242</v>
      </c>
      <c r="K167" s="1" t="s">
        <v>52</v>
      </c>
      <c r="L167" s="1" t="s">
        <v>21</v>
      </c>
      <c r="M167" s="1" t="s">
        <v>21</v>
      </c>
      <c r="N167" s="1" t="s">
        <v>40</v>
      </c>
      <c r="O167" s="2">
        <v>43100</v>
      </c>
      <c r="P167" s="2">
        <v>43131</v>
      </c>
      <c r="Q167" s="1" t="s">
        <v>22</v>
      </c>
    </row>
    <row r="168" spans="1:17" x14ac:dyDescent="0.25">
      <c r="A168" s="1" t="s">
        <v>23</v>
      </c>
      <c r="B168" s="1" t="s">
        <v>24</v>
      </c>
      <c r="C168" s="1" t="s">
        <v>38</v>
      </c>
      <c r="D168" s="1" t="s">
        <v>344</v>
      </c>
      <c r="E168" s="1" t="s">
        <v>261</v>
      </c>
      <c r="F168" s="1" t="s">
        <v>19</v>
      </c>
      <c r="G168" s="1" t="s">
        <v>127</v>
      </c>
      <c r="H168" s="1" t="s">
        <v>32</v>
      </c>
      <c r="I168" s="1" t="s">
        <v>21</v>
      </c>
      <c r="J168" s="3">
        <v>12</v>
      </c>
      <c r="K168" s="1" t="s">
        <v>104</v>
      </c>
      <c r="L168" s="1" t="s">
        <v>21</v>
      </c>
      <c r="M168" s="1" t="s">
        <v>21</v>
      </c>
      <c r="N168" s="1" t="s">
        <v>38</v>
      </c>
      <c r="O168" s="2">
        <v>43100</v>
      </c>
      <c r="P168" s="2">
        <v>43130</v>
      </c>
      <c r="Q168" s="1" t="s">
        <v>22</v>
      </c>
    </row>
    <row r="169" spans="1:17" x14ac:dyDescent="0.25">
      <c r="A169" s="1" t="s">
        <v>39</v>
      </c>
      <c r="B169" s="1" t="s">
        <v>24</v>
      </c>
      <c r="C169" s="1" t="s">
        <v>40</v>
      </c>
      <c r="D169" s="1" t="s">
        <v>344</v>
      </c>
      <c r="E169" s="1" t="s">
        <v>261</v>
      </c>
      <c r="F169" s="1" t="s">
        <v>19</v>
      </c>
      <c r="G169" s="1" t="s">
        <v>127</v>
      </c>
      <c r="H169" s="1" t="s">
        <v>32</v>
      </c>
      <c r="I169" s="1" t="s">
        <v>21</v>
      </c>
      <c r="J169" s="3">
        <v>48</v>
      </c>
      <c r="K169" s="1" t="s">
        <v>104</v>
      </c>
      <c r="L169" s="1" t="s">
        <v>21</v>
      </c>
      <c r="M169" s="1" t="s">
        <v>21</v>
      </c>
      <c r="N169" s="1" t="s">
        <v>40</v>
      </c>
      <c r="O169" s="2">
        <v>43100</v>
      </c>
      <c r="P169" s="2">
        <v>43131</v>
      </c>
      <c r="Q169" s="1" t="s">
        <v>22</v>
      </c>
    </row>
    <row r="170" spans="1:17" x14ac:dyDescent="0.25">
      <c r="A170" s="1" t="s">
        <v>23</v>
      </c>
      <c r="B170" s="1" t="s">
        <v>24</v>
      </c>
      <c r="C170" s="1" t="s">
        <v>38</v>
      </c>
      <c r="D170" s="1" t="s">
        <v>324</v>
      </c>
      <c r="E170" s="1" t="s">
        <v>261</v>
      </c>
      <c r="F170" s="1" t="s">
        <v>19</v>
      </c>
      <c r="G170" s="1" t="s">
        <v>41</v>
      </c>
      <c r="H170" s="1" t="s">
        <v>32</v>
      </c>
      <c r="I170" s="1" t="s">
        <v>21</v>
      </c>
      <c r="J170" s="3">
        <v>-7831</v>
      </c>
      <c r="K170" s="1" t="s">
        <v>42</v>
      </c>
      <c r="L170" s="1" t="s">
        <v>21</v>
      </c>
      <c r="M170" s="1" t="s">
        <v>21</v>
      </c>
      <c r="N170" s="1" t="s">
        <v>38</v>
      </c>
      <c r="O170" s="2">
        <v>43100</v>
      </c>
      <c r="P170" s="2">
        <v>43130</v>
      </c>
      <c r="Q170" s="1" t="s">
        <v>22</v>
      </c>
    </row>
    <row r="171" spans="1:17" x14ac:dyDescent="0.25">
      <c r="A171" s="1" t="s">
        <v>39</v>
      </c>
      <c r="B171" s="1" t="s">
        <v>24</v>
      </c>
      <c r="C171" s="1" t="s">
        <v>40</v>
      </c>
      <c r="D171" s="1" t="s">
        <v>324</v>
      </c>
      <c r="E171" s="1" t="s">
        <v>261</v>
      </c>
      <c r="F171" s="1" t="s">
        <v>19</v>
      </c>
      <c r="G171" s="1" t="s">
        <v>41</v>
      </c>
      <c r="H171" s="1" t="s">
        <v>32</v>
      </c>
      <c r="I171" s="1" t="s">
        <v>21</v>
      </c>
      <c r="J171" s="3">
        <v>3195</v>
      </c>
      <c r="K171" s="1" t="s">
        <v>42</v>
      </c>
      <c r="L171" s="1" t="s">
        <v>21</v>
      </c>
      <c r="M171" s="1" t="s">
        <v>21</v>
      </c>
      <c r="N171" s="1" t="s">
        <v>40</v>
      </c>
      <c r="O171" s="2">
        <v>43100</v>
      </c>
      <c r="P171" s="2">
        <v>43131</v>
      </c>
      <c r="Q171" s="1" t="s">
        <v>22</v>
      </c>
    </row>
    <row r="172" spans="1:17" x14ac:dyDescent="0.25">
      <c r="A172" s="1" t="s">
        <v>39</v>
      </c>
      <c r="B172" s="1" t="s">
        <v>24</v>
      </c>
      <c r="C172" s="1" t="s">
        <v>137</v>
      </c>
      <c r="D172" s="1" t="s">
        <v>355</v>
      </c>
      <c r="E172" s="1" t="s">
        <v>261</v>
      </c>
      <c r="F172" s="1" t="s">
        <v>19</v>
      </c>
      <c r="G172" s="1" t="s">
        <v>132</v>
      </c>
      <c r="H172" s="1" t="s">
        <v>20</v>
      </c>
      <c r="I172" s="1" t="s">
        <v>21</v>
      </c>
      <c r="J172" s="3">
        <v>-543</v>
      </c>
      <c r="K172" s="1" t="s">
        <v>140</v>
      </c>
      <c r="L172" s="1" t="s">
        <v>21</v>
      </c>
      <c r="M172" s="1" t="s">
        <v>21</v>
      </c>
      <c r="N172" s="1" t="s">
        <v>137</v>
      </c>
      <c r="O172" s="2">
        <v>43159</v>
      </c>
      <c r="P172" s="2">
        <v>43173</v>
      </c>
      <c r="Q172" s="1" t="s">
        <v>22</v>
      </c>
    </row>
    <row r="173" spans="1:17" x14ac:dyDescent="0.25">
      <c r="A173" s="1" t="s">
        <v>39</v>
      </c>
      <c r="B173" s="1" t="s">
        <v>24</v>
      </c>
      <c r="C173" s="1" t="s">
        <v>90</v>
      </c>
      <c r="D173" s="1" t="s">
        <v>356</v>
      </c>
      <c r="E173" s="1" t="s">
        <v>261</v>
      </c>
      <c r="F173" s="1" t="s">
        <v>91</v>
      </c>
      <c r="G173" s="1" t="s">
        <v>44</v>
      </c>
      <c r="H173" s="1" t="s">
        <v>20</v>
      </c>
      <c r="I173" s="1" t="s">
        <v>21</v>
      </c>
      <c r="J173" s="3">
        <v>299</v>
      </c>
      <c r="K173" s="1" t="s">
        <v>92</v>
      </c>
      <c r="L173" s="1" t="s">
        <v>21</v>
      </c>
      <c r="M173" s="1" t="s">
        <v>21</v>
      </c>
      <c r="N173" s="1" t="s">
        <v>90</v>
      </c>
      <c r="O173" s="2">
        <v>43159</v>
      </c>
      <c r="P173" s="2">
        <v>43173</v>
      </c>
      <c r="Q173" s="1" t="s">
        <v>22</v>
      </c>
    </row>
    <row r="174" spans="1:17" x14ac:dyDescent="0.25">
      <c r="A174" s="1" t="s">
        <v>39</v>
      </c>
      <c r="B174" s="1" t="s">
        <v>24</v>
      </c>
      <c r="C174" s="1" t="s">
        <v>90</v>
      </c>
      <c r="D174" s="1" t="s">
        <v>357</v>
      </c>
      <c r="E174" s="1" t="s">
        <v>261</v>
      </c>
      <c r="F174" s="1" t="s">
        <v>91</v>
      </c>
      <c r="G174" s="1" t="s">
        <v>44</v>
      </c>
      <c r="H174" s="1" t="s">
        <v>45</v>
      </c>
      <c r="I174" s="1" t="s">
        <v>21</v>
      </c>
      <c r="J174" s="3">
        <v>526</v>
      </c>
      <c r="K174" s="1" t="s">
        <v>97</v>
      </c>
      <c r="L174" s="1" t="s">
        <v>21</v>
      </c>
      <c r="M174" s="1" t="s">
        <v>21</v>
      </c>
      <c r="N174" s="1" t="s">
        <v>90</v>
      </c>
      <c r="O174" s="2">
        <v>43159</v>
      </c>
      <c r="P174" s="2">
        <v>43173</v>
      </c>
      <c r="Q174" s="1" t="s">
        <v>22</v>
      </c>
    </row>
    <row r="175" spans="1:17" x14ac:dyDescent="0.25">
      <c r="A175" s="1" t="s">
        <v>39</v>
      </c>
      <c r="B175" s="1" t="s">
        <v>24</v>
      </c>
      <c r="C175" s="1" t="s">
        <v>90</v>
      </c>
      <c r="D175" s="1" t="s">
        <v>356</v>
      </c>
      <c r="E175" s="1" t="s">
        <v>261</v>
      </c>
      <c r="F175" s="1" t="s">
        <v>91</v>
      </c>
      <c r="G175" s="1" t="s">
        <v>44</v>
      </c>
      <c r="H175" s="1" t="s">
        <v>20</v>
      </c>
      <c r="I175" s="1" t="s">
        <v>21</v>
      </c>
      <c r="J175" s="3">
        <v>601</v>
      </c>
      <c r="K175" s="1" t="s">
        <v>98</v>
      </c>
      <c r="L175" s="1" t="s">
        <v>21</v>
      </c>
      <c r="M175" s="1" t="s">
        <v>21</v>
      </c>
      <c r="N175" s="1" t="s">
        <v>90</v>
      </c>
      <c r="O175" s="2">
        <v>43159</v>
      </c>
      <c r="P175" s="2">
        <v>43173</v>
      </c>
      <c r="Q175" s="1" t="s">
        <v>22</v>
      </c>
    </row>
    <row r="176" spans="1:17" x14ac:dyDescent="0.25">
      <c r="A176" s="1" t="s">
        <v>39</v>
      </c>
      <c r="B176" s="1" t="s">
        <v>24</v>
      </c>
      <c r="C176" s="1" t="s">
        <v>90</v>
      </c>
      <c r="D176" s="1" t="s">
        <v>358</v>
      </c>
      <c r="E176" s="1" t="s">
        <v>261</v>
      </c>
      <c r="F176" s="1" t="s">
        <v>91</v>
      </c>
      <c r="G176" s="1" t="s">
        <v>135</v>
      </c>
      <c r="H176" s="1" t="s">
        <v>20</v>
      </c>
      <c r="I176" s="1" t="s">
        <v>21</v>
      </c>
      <c r="J176" s="3">
        <v>1369</v>
      </c>
      <c r="K176" s="1" t="s">
        <v>136</v>
      </c>
      <c r="L176" s="1" t="s">
        <v>21</v>
      </c>
      <c r="M176" s="1" t="s">
        <v>21</v>
      </c>
      <c r="N176" s="1" t="s">
        <v>90</v>
      </c>
      <c r="O176" s="2">
        <v>43159</v>
      </c>
      <c r="P176" s="2">
        <v>43173</v>
      </c>
      <c r="Q176" s="1" t="s">
        <v>22</v>
      </c>
    </row>
    <row r="177" spans="1:17" x14ac:dyDescent="0.25">
      <c r="A177" s="1" t="s">
        <v>39</v>
      </c>
      <c r="B177" s="1" t="s">
        <v>24</v>
      </c>
      <c r="C177" s="1" t="s">
        <v>137</v>
      </c>
      <c r="D177" s="1" t="s">
        <v>355</v>
      </c>
      <c r="E177" s="1" t="s">
        <v>261</v>
      </c>
      <c r="F177" s="1" t="s">
        <v>19</v>
      </c>
      <c r="G177" s="1" t="s">
        <v>132</v>
      </c>
      <c r="H177" s="1" t="s">
        <v>20</v>
      </c>
      <c r="I177" s="1" t="s">
        <v>21</v>
      </c>
      <c r="J177" s="3">
        <v>-93</v>
      </c>
      <c r="K177" s="1" t="s">
        <v>138</v>
      </c>
      <c r="L177" s="1" t="s">
        <v>21</v>
      </c>
      <c r="M177" s="1" t="s">
        <v>21</v>
      </c>
      <c r="N177" s="1" t="s">
        <v>137</v>
      </c>
      <c r="O177" s="2">
        <v>43159</v>
      </c>
      <c r="P177" s="2">
        <v>43173</v>
      </c>
      <c r="Q177" s="1" t="s">
        <v>22</v>
      </c>
    </row>
    <row r="178" spans="1:17" x14ac:dyDescent="0.25">
      <c r="A178" s="1" t="s">
        <v>39</v>
      </c>
      <c r="B178" s="1" t="s">
        <v>24</v>
      </c>
      <c r="C178" s="1" t="s">
        <v>137</v>
      </c>
      <c r="D178" s="1" t="s">
        <v>355</v>
      </c>
      <c r="E178" s="1" t="s">
        <v>261</v>
      </c>
      <c r="F178" s="1" t="s">
        <v>19</v>
      </c>
      <c r="G178" s="1" t="s">
        <v>132</v>
      </c>
      <c r="H178" s="1" t="s">
        <v>20</v>
      </c>
      <c r="I178" s="1" t="s">
        <v>21</v>
      </c>
      <c r="J178" s="3">
        <v>-107</v>
      </c>
      <c r="K178" s="1" t="s">
        <v>145</v>
      </c>
      <c r="L178" s="1" t="s">
        <v>21</v>
      </c>
      <c r="M178" s="1" t="s">
        <v>21</v>
      </c>
      <c r="N178" s="1" t="s">
        <v>137</v>
      </c>
      <c r="O178" s="2">
        <v>43159</v>
      </c>
      <c r="P178" s="2">
        <v>43173</v>
      </c>
      <c r="Q178" s="1" t="s">
        <v>22</v>
      </c>
    </row>
    <row r="179" spans="1:17" x14ac:dyDescent="0.25">
      <c r="A179" s="1" t="s">
        <v>39</v>
      </c>
      <c r="B179" s="1" t="s">
        <v>24</v>
      </c>
      <c r="C179" s="1" t="s">
        <v>137</v>
      </c>
      <c r="D179" s="1" t="s">
        <v>355</v>
      </c>
      <c r="E179" s="1" t="s">
        <v>261</v>
      </c>
      <c r="F179" s="1" t="s">
        <v>19</v>
      </c>
      <c r="G179" s="1" t="s">
        <v>132</v>
      </c>
      <c r="H179" s="1" t="s">
        <v>20</v>
      </c>
      <c r="I179" s="1" t="s">
        <v>21</v>
      </c>
      <c r="J179" s="3">
        <v>-53</v>
      </c>
      <c r="K179" s="1" t="s">
        <v>146</v>
      </c>
      <c r="L179" s="1" t="s">
        <v>21</v>
      </c>
      <c r="M179" s="1" t="s">
        <v>21</v>
      </c>
      <c r="N179" s="1" t="s">
        <v>137</v>
      </c>
      <c r="O179" s="2">
        <v>43159</v>
      </c>
      <c r="P179" s="2">
        <v>43173</v>
      </c>
      <c r="Q179" s="1" t="s">
        <v>22</v>
      </c>
    </row>
    <row r="180" spans="1:17" x14ac:dyDescent="0.25">
      <c r="A180" s="1" t="s">
        <v>39</v>
      </c>
      <c r="B180" s="1" t="s">
        <v>24</v>
      </c>
      <c r="C180" s="1" t="s">
        <v>90</v>
      </c>
      <c r="D180" s="1" t="s">
        <v>359</v>
      </c>
      <c r="E180" s="1" t="s">
        <v>261</v>
      </c>
      <c r="F180" s="1" t="s">
        <v>91</v>
      </c>
      <c r="G180" s="1" t="s">
        <v>143</v>
      </c>
      <c r="H180" s="1" t="s">
        <v>20</v>
      </c>
      <c r="I180" s="1" t="s">
        <v>21</v>
      </c>
      <c r="J180" s="3">
        <v>3063</v>
      </c>
      <c r="K180" s="1" t="s">
        <v>144</v>
      </c>
      <c r="L180" s="1" t="s">
        <v>21</v>
      </c>
      <c r="M180" s="1" t="s">
        <v>21</v>
      </c>
      <c r="N180" s="1" t="s">
        <v>90</v>
      </c>
      <c r="O180" s="2">
        <v>43159</v>
      </c>
      <c r="P180" s="2">
        <v>43173</v>
      </c>
      <c r="Q180" s="1" t="s">
        <v>22</v>
      </c>
    </row>
    <row r="181" spans="1:17" x14ac:dyDescent="0.25">
      <c r="A181" s="1" t="s">
        <v>39</v>
      </c>
      <c r="B181" s="1" t="s">
        <v>24</v>
      </c>
      <c r="C181" s="1" t="s">
        <v>137</v>
      </c>
      <c r="D181" s="1" t="s">
        <v>355</v>
      </c>
      <c r="E181" s="1" t="s">
        <v>261</v>
      </c>
      <c r="F181" s="1" t="s">
        <v>19</v>
      </c>
      <c r="G181" s="1" t="s">
        <v>132</v>
      </c>
      <c r="H181" s="1" t="s">
        <v>20</v>
      </c>
      <c r="I181" s="1" t="s">
        <v>21</v>
      </c>
      <c r="J181" s="3">
        <v>-243</v>
      </c>
      <c r="K181" s="1" t="s">
        <v>139</v>
      </c>
      <c r="L181" s="1" t="s">
        <v>21</v>
      </c>
      <c r="M181" s="1" t="s">
        <v>21</v>
      </c>
      <c r="N181" s="1" t="s">
        <v>137</v>
      </c>
      <c r="O181" s="2">
        <v>43159</v>
      </c>
      <c r="P181" s="2">
        <v>43173</v>
      </c>
      <c r="Q181" s="1" t="s">
        <v>22</v>
      </c>
    </row>
  </sheetData>
  <autoFilter ref="A1:Q181"/>
  <sortState ref="A2:Q1557">
    <sortCondition ref="O2:O1557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10"/>
  <sheetViews>
    <sheetView workbookViewId="0">
      <selection activeCell="D16" sqref="D16"/>
    </sheetView>
  </sheetViews>
  <sheetFormatPr defaultRowHeight="15" x14ac:dyDescent="0.25"/>
  <cols>
    <col min="1" max="1" width="14.85546875" bestFit="1" customWidth="1"/>
    <col min="2" max="2" width="16.28515625" customWidth="1"/>
    <col min="3" max="3" width="10.85546875" bestFit="1" customWidth="1"/>
    <col min="4" max="6" width="11.28515625" bestFit="1" customWidth="1"/>
    <col min="7" max="7" width="11.42578125" bestFit="1" customWidth="1"/>
  </cols>
  <sheetData>
    <row r="3" spans="1:7" x14ac:dyDescent="0.25">
      <c r="A3" s="8" t="s">
        <v>151</v>
      </c>
      <c r="B3" s="8" t="s">
        <v>153</v>
      </c>
    </row>
    <row r="4" spans="1:7" x14ac:dyDescent="0.25">
      <c r="B4" s="79" t="s">
        <v>222</v>
      </c>
      <c r="D4" s="79" t="s">
        <v>223</v>
      </c>
      <c r="E4" s="79" t="s">
        <v>224</v>
      </c>
      <c r="F4" s="79" t="s">
        <v>225</v>
      </c>
      <c r="G4" s="79" t="s">
        <v>150</v>
      </c>
    </row>
    <row r="5" spans="1:7" x14ac:dyDescent="0.25">
      <c r="A5" s="8" t="s">
        <v>149</v>
      </c>
      <c r="B5" s="2">
        <v>43100</v>
      </c>
      <c r="C5" s="2">
        <v>43159</v>
      </c>
      <c r="E5" s="2">
        <v>43100</v>
      </c>
    </row>
    <row r="6" spans="1:7" x14ac:dyDescent="0.25">
      <c r="A6" s="10" t="s">
        <v>261</v>
      </c>
      <c r="B6" s="9">
        <v>-44482</v>
      </c>
      <c r="C6" s="9">
        <v>4097</v>
      </c>
      <c r="D6" s="9">
        <v>-40385</v>
      </c>
      <c r="E6" s="9">
        <v>-53331</v>
      </c>
      <c r="F6" s="9">
        <v>-53331</v>
      </c>
      <c r="G6" s="9">
        <v>-93716</v>
      </c>
    </row>
    <row r="7" spans="1:7" x14ac:dyDescent="0.25">
      <c r="A7" s="10" t="s">
        <v>150</v>
      </c>
      <c r="B7" s="9">
        <v>-44482</v>
      </c>
      <c r="C7" s="9">
        <v>4097</v>
      </c>
      <c r="D7" s="9">
        <v>-40385</v>
      </c>
      <c r="E7" s="9">
        <v>-53331</v>
      </c>
      <c r="F7" s="9">
        <v>-53331</v>
      </c>
      <c r="G7" s="9">
        <v>-93716</v>
      </c>
    </row>
    <row r="8" spans="1:7" x14ac:dyDescent="0.25">
      <c r="A8" s="205">
        <v>43190</v>
      </c>
      <c r="B8" s="206"/>
      <c r="C8" s="206"/>
      <c r="D8" s="206">
        <v>676</v>
      </c>
      <c r="E8" s="206"/>
      <c r="F8" s="206"/>
      <c r="G8" s="206">
        <v>676</v>
      </c>
    </row>
    <row r="9" spans="1:7" ht="15.75" thickBot="1" x14ac:dyDescent="0.3">
      <c r="B9" s="207">
        <f>GETPIVOTDATA("Amount",$A$3,"Seg4_Code","254N","Apply_Date",DATE(2017,12,31))+B8</f>
        <v>-44482</v>
      </c>
      <c r="C9" s="207">
        <f>GETPIVOTDATA("Amount",$A$3,"Seg4_Code","254N","Apply_Date",DATE(2018,2,28))+C8</f>
        <v>4097</v>
      </c>
      <c r="D9" s="207">
        <f>GETPIVOTDATA("Amount",$A$3,"Seg4_Code","254N")+D8</f>
        <v>-39709</v>
      </c>
      <c r="E9" s="207">
        <f>E8+GETPIVOTDATA("Amount",$A$3,"Seg4_Code","254P","Apply_Date",DATE(2017,12,31))</f>
        <v>-53331</v>
      </c>
      <c r="F9" s="207">
        <f>GETPIVOTDATA("Amount",$A$3,"Seg4_Code","254P")+F8</f>
        <v>-53331</v>
      </c>
      <c r="G9" s="207">
        <f>GETPIVOTDATA("Amount",$A$3)+G8</f>
        <v>-93040</v>
      </c>
    </row>
    <row r="10" spans="1:7" ht="15.75" thickTop="1" x14ac:dyDescent="0.25"/>
  </sheetData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56"/>
  <sheetViews>
    <sheetView workbookViewId="0">
      <selection activeCell="E35" sqref="E35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7.5703125" style="3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39</v>
      </c>
      <c r="B2" s="1" t="s">
        <v>24</v>
      </c>
      <c r="C2" s="1" t="s">
        <v>40</v>
      </c>
      <c r="D2" s="1" t="s">
        <v>252</v>
      </c>
      <c r="E2" s="1" t="s">
        <v>253</v>
      </c>
      <c r="F2" s="1" t="s">
        <v>19</v>
      </c>
      <c r="G2" s="1" t="s">
        <v>227</v>
      </c>
      <c r="H2" s="1" t="s">
        <v>222</v>
      </c>
      <c r="I2" s="1" t="s">
        <v>21</v>
      </c>
      <c r="J2" s="3">
        <v>26064</v>
      </c>
      <c r="K2" s="1" t="s">
        <v>62</v>
      </c>
      <c r="L2" s="1" t="s">
        <v>21</v>
      </c>
      <c r="M2" s="1" t="s">
        <v>21</v>
      </c>
      <c r="N2" s="1" t="s">
        <v>40</v>
      </c>
      <c r="O2" s="2">
        <v>43100</v>
      </c>
      <c r="P2" s="2">
        <v>43131</v>
      </c>
      <c r="Q2" s="1" t="s">
        <v>22</v>
      </c>
    </row>
    <row r="3" spans="1:17" x14ac:dyDescent="0.25">
      <c r="A3" s="1" t="s">
        <v>39</v>
      </c>
      <c r="B3" s="1" t="s">
        <v>24</v>
      </c>
      <c r="C3" s="1" t="s">
        <v>40</v>
      </c>
      <c r="D3" s="1" t="s">
        <v>252</v>
      </c>
      <c r="E3" s="1" t="s">
        <v>253</v>
      </c>
      <c r="F3" s="1" t="s">
        <v>19</v>
      </c>
      <c r="G3" s="1" t="s">
        <v>227</v>
      </c>
      <c r="H3" s="1" t="s">
        <v>222</v>
      </c>
      <c r="I3" s="1" t="s">
        <v>21</v>
      </c>
      <c r="J3" s="3">
        <v>33101</v>
      </c>
      <c r="K3" s="1" t="s">
        <v>134</v>
      </c>
      <c r="L3" s="1" t="s">
        <v>21</v>
      </c>
      <c r="M3" s="1" t="s">
        <v>21</v>
      </c>
      <c r="N3" s="1" t="s">
        <v>40</v>
      </c>
      <c r="O3" s="2">
        <v>43100</v>
      </c>
      <c r="P3" s="2">
        <v>43131</v>
      </c>
      <c r="Q3" s="1" t="s">
        <v>22</v>
      </c>
    </row>
    <row r="4" spans="1:17" x14ac:dyDescent="0.25">
      <c r="A4" s="1" t="s">
        <v>39</v>
      </c>
      <c r="B4" s="1" t="s">
        <v>24</v>
      </c>
      <c r="C4" s="1" t="s">
        <v>40</v>
      </c>
      <c r="D4" s="1" t="s">
        <v>254</v>
      </c>
      <c r="E4" s="1" t="s">
        <v>56</v>
      </c>
      <c r="F4" s="1" t="s">
        <v>19</v>
      </c>
      <c r="G4" s="1" t="s">
        <v>227</v>
      </c>
      <c r="H4" s="1" t="s">
        <v>222</v>
      </c>
      <c r="I4" s="1" t="s">
        <v>21</v>
      </c>
      <c r="J4" s="3">
        <v>-21742</v>
      </c>
      <c r="K4" s="1" t="s">
        <v>62</v>
      </c>
      <c r="L4" s="1" t="s">
        <v>21</v>
      </c>
      <c r="M4" s="1" t="s">
        <v>21</v>
      </c>
      <c r="N4" s="1" t="s">
        <v>40</v>
      </c>
      <c r="O4" s="2">
        <v>43100</v>
      </c>
      <c r="P4" s="2">
        <v>43131</v>
      </c>
      <c r="Q4" s="1" t="s">
        <v>22</v>
      </c>
    </row>
    <row r="5" spans="1:17" x14ac:dyDescent="0.25">
      <c r="A5" s="1" t="s">
        <v>39</v>
      </c>
      <c r="B5" s="1" t="s">
        <v>24</v>
      </c>
      <c r="C5" s="1" t="s">
        <v>40</v>
      </c>
      <c r="D5" s="1" t="s">
        <v>255</v>
      </c>
      <c r="E5" s="1" t="s">
        <v>256</v>
      </c>
      <c r="F5" s="1" t="s">
        <v>19</v>
      </c>
      <c r="G5" s="1" t="s">
        <v>227</v>
      </c>
      <c r="H5" s="1" t="s">
        <v>222</v>
      </c>
      <c r="I5" s="1" t="s">
        <v>21</v>
      </c>
      <c r="J5" s="3">
        <v>20626</v>
      </c>
      <c r="K5" s="1" t="s">
        <v>126</v>
      </c>
      <c r="L5" s="1" t="s">
        <v>21</v>
      </c>
      <c r="M5" s="1" t="s">
        <v>21</v>
      </c>
      <c r="N5" s="1" t="s">
        <v>40</v>
      </c>
      <c r="O5" s="2">
        <v>43100</v>
      </c>
      <c r="P5" s="2">
        <v>43131</v>
      </c>
      <c r="Q5" s="1" t="s">
        <v>22</v>
      </c>
    </row>
    <row r="6" spans="1:17" x14ac:dyDescent="0.25">
      <c r="A6" s="1" t="s">
        <v>39</v>
      </c>
      <c r="B6" s="1" t="s">
        <v>24</v>
      </c>
      <c r="C6" s="1" t="s">
        <v>40</v>
      </c>
      <c r="D6" s="1" t="s">
        <v>257</v>
      </c>
      <c r="E6" s="1" t="s">
        <v>241</v>
      </c>
      <c r="F6" s="1" t="s">
        <v>19</v>
      </c>
      <c r="G6" s="1" t="s">
        <v>227</v>
      </c>
      <c r="H6" s="1" t="s">
        <v>222</v>
      </c>
      <c r="I6" s="1" t="s">
        <v>21</v>
      </c>
      <c r="J6" s="3">
        <v>11180</v>
      </c>
      <c r="K6" s="1" t="s">
        <v>245</v>
      </c>
      <c r="L6" s="1" t="s">
        <v>21</v>
      </c>
      <c r="M6" s="1" t="s">
        <v>21</v>
      </c>
      <c r="N6" s="1" t="s">
        <v>40</v>
      </c>
      <c r="O6" s="2">
        <v>43100</v>
      </c>
      <c r="P6" s="2">
        <v>43131</v>
      </c>
      <c r="Q6" s="1" t="s">
        <v>22</v>
      </c>
    </row>
    <row r="7" spans="1:17" x14ac:dyDescent="0.25">
      <c r="A7" s="1" t="s">
        <v>39</v>
      </c>
      <c r="B7" s="1" t="s">
        <v>24</v>
      </c>
      <c r="C7" s="1" t="s">
        <v>40</v>
      </c>
      <c r="D7" s="1" t="s">
        <v>257</v>
      </c>
      <c r="E7" s="1" t="s">
        <v>241</v>
      </c>
      <c r="F7" s="1" t="s">
        <v>19</v>
      </c>
      <c r="G7" s="1" t="s">
        <v>227</v>
      </c>
      <c r="H7" s="1" t="s">
        <v>222</v>
      </c>
      <c r="I7" s="1" t="s">
        <v>21</v>
      </c>
      <c r="J7" s="3">
        <v>48125</v>
      </c>
      <c r="K7" s="1" t="s">
        <v>126</v>
      </c>
      <c r="L7" s="1" t="s">
        <v>21</v>
      </c>
      <c r="M7" s="1" t="s">
        <v>21</v>
      </c>
      <c r="N7" s="1" t="s">
        <v>40</v>
      </c>
      <c r="O7" s="2">
        <v>43100</v>
      </c>
      <c r="P7" s="2">
        <v>43131</v>
      </c>
      <c r="Q7" s="1" t="s">
        <v>22</v>
      </c>
    </row>
    <row r="8" spans="1:17" x14ac:dyDescent="0.25">
      <c r="A8" s="1" t="s">
        <v>39</v>
      </c>
      <c r="B8" s="1" t="s">
        <v>24</v>
      </c>
      <c r="C8" s="1" t="s">
        <v>40</v>
      </c>
      <c r="D8" s="1" t="s">
        <v>258</v>
      </c>
      <c r="E8" s="1" t="s">
        <v>259</v>
      </c>
      <c r="F8" s="1" t="s">
        <v>19</v>
      </c>
      <c r="G8" s="1" t="s">
        <v>227</v>
      </c>
      <c r="H8" s="1" t="s">
        <v>222</v>
      </c>
      <c r="I8" s="1" t="s">
        <v>21</v>
      </c>
      <c r="J8" s="3">
        <v>882312</v>
      </c>
      <c r="K8" s="1" t="s">
        <v>62</v>
      </c>
      <c r="L8" s="1" t="s">
        <v>21</v>
      </c>
      <c r="M8" s="1" t="s">
        <v>21</v>
      </c>
      <c r="N8" s="1" t="s">
        <v>40</v>
      </c>
      <c r="O8" s="2">
        <v>43100</v>
      </c>
      <c r="P8" s="2">
        <v>43131</v>
      </c>
      <c r="Q8" s="1" t="s">
        <v>22</v>
      </c>
    </row>
    <row r="9" spans="1:17" x14ac:dyDescent="0.25">
      <c r="A9" s="1" t="s">
        <v>39</v>
      </c>
      <c r="B9" s="1" t="s">
        <v>24</v>
      </c>
      <c r="C9" s="1" t="s">
        <v>40</v>
      </c>
      <c r="D9" s="1" t="s">
        <v>258</v>
      </c>
      <c r="E9" s="1" t="s">
        <v>259</v>
      </c>
      <c r="F9" s="1" t="s">
        <v>19</v>
      </c>
      <c r="G9" s="1" t="s">
        <v>227</v>
      </c>
      <c r="H9" s="1" t="s">
        <v>222</v>
      </c>
      <c r="I9" s="1" t="s">
        <v>21</v>
      </c>
      <c r="J9" s="3">
        <v>466770</v>
      </c>
      <c r="K9" s="1" t="s">
        <v>134</v>
      </c>
      <c r="L9" s="1" t="s">
        <v>21</v>
      </c>
      <c r="M9" s="1" t="s">
        <v>21</v>
      </c>
      <c r="N9" s="1" t="s">
        <v>40</v>
      </c>
      <c r="O9" s="2">
        <v>43100</v>
      </c>
      <c r="P9" s="2">
        <v>43131</v>
      </c>
      <c r="Q9" s="1" t="s">
        <v>22</v>
      </c>
    </row>
    <row r="10" spans="1:17" x14ac:dyDescent="0.25">
      <c r="A10" s="1" t="s">
        <v>39</v>
      </c>
      <c r="B10" s="1" t="s">
        <v>24</v>
      </c>
      <c r="C10" s="1" t="s">
        <v>40</v>
      </c>
      <c r="D10" s="1" t="s">
        <v>260</v>
      </c>
      <c r="E10" s="1" t="s">
        <v>261</v>
      </c>
      <c r="F10" s="1" t="s">
        <v>19</v>
      </c>
      <c r="G10" s="1" t="s">
        <v>227</v>
      </c>
      <c r="H10" s="1" t="s">
        <v>222</v>
      </c>
      <c r="I10" s="1" t="s">
        <v>21</v>
      </c>
      <c r="J10" s="3">
        <v>-11258</v>
      </c>
      <c r="K10" s="1" t="s">
        <v>134</v>
      </c>
      <c r="L10" s="1" t="s">
        <v>21</v>
      </c>
      <c r="M10" s="1" t="s">
        <v>21</v>
      </c>
      <c r="N10" s="1" t="s">
        <v>40</v>
      </c>
      <c r="O10" s="2">
        <v>43100</v>
      </c>
      <c r="P10" s="2">
        <v>43131</v>
      </c>
      <c r="Q10" s="1" t="s">
        <v>22</v>
      </c>
    </row>
    <row r="11" spans="1:17" x14ac:dyDescent="0.25">
      <c r="A11" s="1" t="s">
        <v>39</v>
      </c>
      <c r="B11" s="1" t="s">
        <v>24</v>
      </c>
      <c r="C11" s="1" t="s">
        <v>40</v>
      </c>
      <c r="D11" s="1" t="s">
        <v>228</v>
      </c>
      <c r="E11" s="1" t="s">
        <v>30</v>
      </c>
      <c r="F11" s="1" t="s">
        <v>19</v>
      </c>
      <c r="G11" s="1" t="s">
        <v>227</v>
      </c>
      <c r="H11" s="1" t="s">
        <v>222</v>
      </c>
      <c r="I11" s="1" t="s">
        <v>21</v>
      </c>
      <c r="J11" s="3">
        <v>23976</v>
      </c>
      <c r="K11" s="1" t="s">
        <v>62</v>
      </c>
      <c r="L11" s="1" t="s">
        <v>21</v>
      </c>
      <c r="M11" s="1" t="s">
        <v>21</v>
      </c>
      <c r="N11" s="1" t="s">
        <v>40</v>
      </c>
      <c r="O11" s="2">
        <v>43100</v>
      </c>
      <c r="P11" s="2">
        <v>43131</v>
      </c>
      <c r="Q11" s="1" t="s">
        <v>22</v>
      </c>
    </row>
    <row r="12" spans="1:17" x14ac:dyDescent="0.25">
      <c r="A12" s="1" t="s">
        <v>39</v>
      </c>
      <c r="B12" s="1" t="s">
        <v>24</v>
      </c>
      <c r="C12" s="1" t="s">
        <v>40</v>
      </c>
      <c r="D12" s="1" t="s">
        <v>252</v>
      </c>
      <c r="E12" s="1" t="s">
        <v>253</v>
      </c>
      <c r="F12" s="1" t="s">
        <v>19</v>
      </c>
      <c r="G12" s="1" t="s">
        <v>227</v>
      </c>
      <c r="H12" s="1" t="s">
        <v>222</v>
      </c>
      <c r="I12" s="1" t="s">
        <v>21</v>
      </c>
      <c r="J12" s="3">
        <v>16993</v>
      </c>
      <c r="K12" s="1" t="s">
        <v>125</v>
      </c>
      <c r="L12" s="1" t="s">
        <v>21</v>
      </c>
      <c r="M12" s="1" t="s">
        <v>21</v>
      </c>
      <c r="N12" s="1" t="s">
        <v>40</v>
      </c>
      <c r="O12" s="2">
        <v>43100</v>
      </c>
      <c r="P12" s="2">
        <v>43131</v>
      </c>
      <c r="Q12" s="1" t="s">
        <v>22</v>
      </c>
    </row>
    <row r="13" spans="1:17" x14ac:dyDescent="0.25">
      <c r="A13" s="1" t="s">
        <v>39</v>
      </c>
      <c r="B13" s="1" t="s">
        <v>24</v>
      </c>
      <c r="C13" s="1" t="s">
        <v>40</v>
      </c>
      <c r="D13" s="1" t="s">
        <v>254</v>
      </c>
      <c r="E13" s="1" t="s">
        <v>56</v>
      </c>
      <c r="F13" s="1" t="s">
        <v>19</v>
      </c>
      <c r="G13" s="1" t="s">
        <v>227</v>
      </c>
      <c r="H13" s="1" t="s">
        <v>222</v>
      </c>
      <c r="I13" s="1" t="s">
        <v>21</v>
      </c>
      <c r="J13" s="3">
        <v>19616</v>
      </c>
      <c r="K13" s="1" t="s">
        <v>125</v>
      </c>
      <c r="L13" s="1" t="s">
        <v>21</v>
      </c>
      <c r="M13" s="1" t="s">
        <v>21</v>
      </c>
      <c r="N13" s="1" t="s">
        <v>40</v>
      </c>
      <c r="O13" s="2">
        <v>43100</v>
      </c>
      <c r="P13" s="2">
        <v>43131</v>
      </c>
      <c r="Q13" s="1" t="s">
        <v>22</v>
      </c>
    </row>
    <row r="14" spans="1:17" x14ac:dyDescent="0.25">
      <c r="A14" s="1" t="s">
        <v>39</v>
      </c>
      <c r="B14" s="1" t="s">
        <v>24</v>
      </c>
      <c r="C14" s="1" t="s">
        <v>40</v>
      </c>
      <c r="D14" s="1" t="s">
        <v>255</v>
      </c>
      <c r="E14" s="1" t="s">
        <v>256</v>
      </c>
      <c r="F14" s="1" t="s">
        <v>19</v>
      </c>
      <c r="G14" s="1" t="s">
        <v>227</v>
      </c>
      <c r="H14" s="1" t="s">
        <v>222</v>
      </c>
      <c r="I14" s="1" t="s">
        <v>21</v>
      </c>
      <c r="J14" s="3">
        <v>-120967</v>
      </c>
      <c r="K14" s="1" t="s">
        <v>134</v>
      </c>
      <c r="L14" s="1" t="s">
        <v>21</v>
      </c>
      <c r="M14" s="1" t="s">
        <v>21</v>
      </c>
      <c r="N14" s="1" t="s">
        <v>40</v>
      </c>
      <c r="O14" s="2">
        <v>43100</v>
      </c>
      <c r="P14" s="2">
        <v>43131</v>
      </c>
      <c r="Q14" s="1" t="s">
        <v>22</v>
      </c>
    </row>
    <row r="15" spans="1:17" x14ac:dyDescent="0.25">
      <c r="A15" s="1" t="s">
        <v>39</v>
      </c>
      <c r="B15" s="1" t="s">
        <v>24</v>
      </c>
      <c r="C15" s="1" t="s">
        <v>40</v>
      </c>
      <c r="D15" s="1" t="s">
        <v>262</v>
      </c>
      <c r="E15" s="1" t="s">
        <v>240</v>
      </c>
      <c r="F15" s="1" t="s">
        <v>19</v>
      </c>
      <c r="G15" s="1" t="s">
        <v>227</v>
      </c>
      <c r="H15" s="1" t="s">
        <v>222</v>
      </c>
      <c r="I15" s="1" t="s">
        <v>21</v>
      </c>
      <c r="J15" s="3">
        <v>-1031</v>
      </c>
      <c r="K15" s="1" t="s">
        <v>126</v>
      </c>
      <c r="L15" s="1" t="s">
        <v>21</v>
      </c>
      <c r="M15" s="1" t="s">
        <v>21</v>
      </c>
      <c r="N15" s="1" t="s">
        <v>40</v>
      </c>
      <c r="O15" s="2">
        <v>43100</v>
      </c>
      <c r="P15" s="2">
        <v>43131</v>
      </c>
      <c r="Q15" s="1" t="s">
        <v>22</v>
      </c>
    </row>
    <row r="16" spans="1:17" x14ac:dyDescent="0.25">
      <c r="A16" s="1" t="s">
        <v>39</v>
      </c>
      <c r="B16" s="1" t="s">
        <v>24</v>
      </c>
      <c r="C16" s="1" t="s">
        <v>40</v>
      </c>
      <c r="D16" s="1" t="s">
        <v>262</v>
      </c>
      <c r="E16" s="1" t="s">
        <v>240</v>
      </c>
      <c r="F16" s="1" t="s">
        <v>19</v>
      </c>
      <c r="G16" s="1" t="s">
        <v>227</v>
      </c>
      <c r="H16" s="1" t="s">
        <v>222</v>
      </c>
      <c r="I16" s="1" t="s">
        <v>21</v>
      </c>
      <c r="J16" s="3">
        <v>6464</v>
      </c>
      <c r="K16" s="1" t="s">
        <v>133</v>
      </c>
      <c r="L16" s="1" t="s">
        <v>21</v>
      </c>
      <c r="M16" s="1" t="s">
        <v>21</v>
      </c>
      <c r="N16" s="1" t="s">
        <v>40</v>
      </c>
      <c r="O16" s="2">
        <v>43100</v>
      </c>
      <c r="P16" s="2">
        <v>43131</v>
      </c>
      <c r="Q16" s="1" t="s">
        <v>22</v>
      </c>
    </row>
    <row r="17" spans="1:17" x14ac:dyDescent="0.25">
      <c r="A17" s="1" t="s">
        <v>39</v>
      </c>
      <c r="B17" s="1" t="s">
        <v>24</v>
      </c>
      <c r="C17" s="1" t="s">
        <v>40</v>
      </c>
      <c r="D17" s="1" t="s">
        <v>263</v>
      </c>
      <c r="E17" s="1" t="s">
        <v>241</v>
      </c>
      <c r="F17" s="1" t="s">
        <v>19</v>
      </c>
      <c r="G17" s="1" t="s">
        <v>227</v>
      </c>
      <c r="H17" s="1" t="s">
        <v>224</v>
      </c>
      <c r="I17" s="1" t="s">
        <v>21</v>
      </c>
      <c r="J17" s="3">
        <v>97029</v>
      </c>
      <c r="K17" s="1" t="s">
        <v>63</v>
      </c>
      <c r="L17" s="1" t="s">
        <v>21</v>
      </c>
      <c r="M17" s="1" t="s">
        <v>21</v>
      </c>
      <c r="N17" s="1" t="s">
        <v>40</v>
      </c>
      <c r="O17" s="2">
        <v>43100</v>
      </c>
      <c r="P17" s="2">
        <v>43131</v>
      </c>
      <c r="Q17" s="1" t="s">
        <v>22</v>
      </c>
    </row>
    <row r="18" spans="1:17" x14ac:dyDescent="0.25">
      <c r="A18" s="1" t="s">
        <v>39</v>
      </c>
      <c r="B18" s="1" t="s">
        <v>24</v>
      </c>
      <c r="C18" s="1" t="s">
        <v>40</v>
      </c>
      <c r="D18" s="1" t="s">
        <v>257</v>
      </c>
      <c r="E18" s="1" t="s">
        <v>241</v>
      </c>
      <c r="F18" s="1" t="s">
        <v>19</v>
      </c>
      <c r="G18" s="1" t="s">
        <v>227</v>
      </c>
      <c r="H18" s="1" t="s">
        <v>222</v>
      </c>
      <c r="I18" s="1" t="s">
        <v>21</v>
      </c>
      <c r="J18" s="3">
        <v>-238164</v>
      </c>
      <c r="K18" s="1" t="s">
        <v>133</v>
      </c>
      <c r="L18" s="1" t="s">
        <v>21</v>
      </c>
      <c r="M18" s="1" t="s">
        <v>21</v>
      </c>
      <c r="N18" s="1" t="s">
        <v>40</v>
      </c>
      <c r="O18" s="2">
        <v>43100</v>
      </c>
      <c r="P18" s="2">
        <v>43131</v>
      </c>
      <c r="Q18" s="1" t="s">
        <v>22</v>
      </c>
    </row>
    <row r="19" spans="1:17" x14ac:dyDescent="0.25">
      <c r="A19" s="1" t="s">
        <v>39</v>
      </c>
      <c r="B19" s="1" t="s">
        <v>24</v>
      </c>
      <c r="C19" s="1" t="s">
        <v>40</v>
      </c>
      <c r="D19" s="1" t="s">
        <v>258</v>
      </c>
      <c r="E19" s="1" t="s">
        <v>259</v>
      </c>
      <c r="F19" s="1" t="s">
        <v>19</v>
      </c>
      <c r="G19" s="1" t="s">
        <v>227</v>
      </c>
      <c r="H19" s="1" t="s">
        <v>222</v>
      </c>
      <c r="I19" s="1" t="s">
        <v>21</v>
      </c>
      <c r="J19" s="3">
        <v>140818</v>
      </c>
      <c r="K19" s="1" t="s">
        <v>264</v>
      </c>
      <c r="L19" s="1" t="s">
        <v>21</v>
      </c>
      <c r="M19" s="1" t="s">
        <v>21</v>
      </c>
      <c r="N19" s="1" t="s">
        <v>40</v>
      </c>
      <c r="O19" s="2">
        <v>43100</v>
      </c>
      <c r="P19" s="2">
        <v>43131</v>
      </c>
      <c r="Q19" s="1" t="s">
        <v>22</v>
      </c>
    </row>
    <row r="20" spans="1:17" x14ac:dyDescent="0.25">
      <c r="A20" s="1" t="s">
        <v>39</v>
      </c>
      <c r="B20" s="1" t="s">
        <v>24</v>
      </c>
      <c r="C20" s="1" t="s">
        <v>40</v>
      </c>
      <c r="D20" s="1" t="s">
        <v>258</v>
      </c>
      <c r="E20" s="1" t="s">
        <v>259</v>
      </c>
      <c r="F20" s="1" t="s">
        <v>19</v>
      </c>
      <c r="G20" s="1" t="s">
        <v>227</v>
      </c>
      <c r="H20" s="1" t="s">
        <v>222</v>
      </c>
      <c r="I20" s="1" t="s">
        <v>21</v>
      </c>
      <c r="J20" s="3">
        <v>107844</v>
      </c>
      <c r="K20" s="1" t="s">
        <v>134</v>
      </c>
      <c r="L20" s="1" t="s">
        <v>21</v>
      </c>
      <c r="M20" s="1" t="s">
        <v>21</v>
      </c>
      <c r="N20" s="1" t="s">
        <v>40</v>
      </c>
      <c r="O20" s="2">
        <v>43100</v>
      </c>
      <c r="P20" s="2">
        <v>43131</v>
      </c>
      <c r="Q20" s="1" t="s">
        <v>22</v>
      </c>
    </row>
    <row r="21" spans="1:17" x14ac:dyDescent="0.25">
      <c r="A21" s="1" t="s">
        <v>39</v>
      </c>
      <c r="B21" s="1" t="s">
        <v>24</v>
      </c>
      <c r="C21" s="1" t="s">
        <v>40</v>
      </c>
      <c r="D21" s="1" t="s">
        <v>228</v>
      </c>
      <c r="E21" s="1" t="s">
        <v>30</v>
      </c>
      <c r="F21" s="1" t="s">
        <v>19</v>
      </c>
      <c r="G21" s="1" t="s">
        <v>227</v>
      </c>
      <c r="H21" s="1" t="s">
        <v>222</v>
      </c>
      <c r="I21" s="1" t="s">
        <v>21</v>
      </c>
      <c r="J21" s="3">
        <v>1193</v>
      </c>
      <c r="K21" s="1" t="s">
        <v>125</v>
      </c>
      <c r="L21" s="1" t="s">
        <v>21</v>
      </c>
      <c r="M21" s="1" t="s">
        <v>21</v>
      </c>
      <c r="N21" s="1" t="s">
        <v>40</v>
      </c>
      <c r="O21" s="2">
        <v>43100</v>
      </c>
      <c r="P21" s="2">
        <v>43131</v>
      </c>
      <c r="Q21" s="1" t="s">
        <v>22</v>
      </c>
    </row>
    <row r="22" spans="1:17" x14ac:dyDescent="0.25">
      <c r="A22" s="1" t="s">
        <v>39</v>
      </c>
      <c r="B22" s="1" t="s">
        <v>24</v>
      </c>
      <c r="C22" s="1" t="s">
        <v>40</v>
      </c>
      <c r="D22" s="1" t="s">
        <v>229</v>
      </c>
      <c r="E22" s="1" t="s">
        <v>18</v>
      </c>
      <c r="F22" s="1" t="s">
        <v>19</v>
      </c>
      <c r="G22" s="1" t="s">
        <v>227</v>
      </c>
      <c r="H22" s="1" t="s">
        <v>222</v>
      </c>
      <c r="I22" s="1" t="s">
        <v>21</v>
      </c>
      <c r="J22" s="3">
        <v>-508814</v>
      </c>
      <c r="K22" s="1" t="s">
        <v>133</v>
      </c>
      <c r="L22" s="1" t="s">
        <v>21</v>
      </c>
      <c r="M22" s="1" t="s">
        <v>21</v>
      </c>
      <c r="N22" s="1" t="s">
        <v>40</v>
      </c>
      <c r="O22" s="2">
        <v>43100</v>
      </c>
      <c r="P22" s="2">
        <v>43131</v>
      </c>
      <c r="Q22" s="1" t="s">
        <v>22</v>
      </c>
    </row>
    <row r="23" spans="1:17" x14ac:dyDescent="0.25">
      <c r="A23" s="1" t="s">
        <v>39</v>
      </c>
      <c r="B23" s="1" t="s">
        <v>24</v>
      </c>
      <c r="C23" s="1" t="s">
        <v>40</v>
      </c>
      <c r="D23" s="1" t="s">
        <v>265</v>
      </c>
      <c r="E23" s="1" t="s">
        <v>253</v>
      </c>
      <c r="F23" s="1" t="s">
        <v>19</v>
      </c>
      <c r="G23" s="1" t="s">
        <v>227</v>
      </c>
      <c r="H23" s="1" t="s">
        <v>224</v>
      </c>
      <c r="I23" s="1" t="s">
        <v>21</v>
      </c>
      <c r="J23" s="3">
        <v>32108</v>
      </c>
      <c r="K23" s="1" t="s">
        <v>63</v>
      </c>
      <c r="L23" s="1" t="s">
        <v>21</v>
      </c>
      <c r="M23" s="1" t="s">
        <v>21</v>
      </c>
      <c r="N23" s="1" t="s">
        <v>40</v>
      </c>
      <c r="O23" s="2">
        <v>43100</v>
      </c>
      <c r="P23" s="2">
        <v>43131</v>
      </c>
      <c r="Q23" s="1" t="s">
        <v>22</v>
      </c>
    </row>
    <row r="24" spans="1:17" x14ac:dyDescent="0.25">
      <c r="A24" s="1" t="s">
        <v>39</v>
      </c>
      <c r="B24" s="1" t="s">
        <v>24</v>
      </c>
      <c r="C24" s="1" t="s">
        <v>40</v>
      </c>
      <c r="D24" s="1" t="s">
        <v>254</v>
      </c>
      <c r="E24" s="1" t="s">
        <v>56</v>
      </c>
      <c r="F24" s="1" t="s">
        <v>19</v>
      </c>
      <c r="G24" s="1" t="s">
        <v>227</v>
      </c>
      <c r="H24" s="1" t="s">
        <v>222</v>
      </c>
      <c r="I24" s="1" t="s">
        <v>21</v>
      </c>
      <c r="J24" s="3">
        <v>67823</v>
      </c>
      <c r="K24" s="1" t="s">
        <v>67</v>
      </c>
      <c r="L24" s="1" t="s">
        <v>21</v>
      </c>
      <c r="M24" s="1" t="s">
        <v>21</v>
      </c>
      <c r="N24" s="1" t="s">
        <v>40</v>
      </c>
      <c r="O24" s="2">
        <v>43100</v>
      </c>
      <c r="P24" s="2">
        <v>43131</v>
      </c>
      <c r="Q24" s="1" t="s">
        <v>22</v>
      </c>
    </row>
    <row r="25" spans="1:17" x14ac:dyDescent="0.25">
      <c r="A25" s="1" t="s">
        <v>39</v>
      </c>
      <c r="B25" s="1" t="s">
        <v>24</v>
      </c>
      <c r="C25" s="1" t="s">
        <v>40</v>
      </c>
      <c r="D25" s="1" t="s">
        <v>254</v>
      </c>
      <c r="E25" s="1" t="s">
        <v>56</v>
      </c>
      <c r="F25" s="1" t="s">
        <v>19</v>
      </c>
      <c r="G25" s="1" t="s">
        <v>227</v>
      </c>
      <c r="H25" s="1" t="s">
        <v>222</v>
      </c>
      <c r="I25" s="1" t="s">
        <v>21</v>
      </c>
      <c r="J25" s="3">
        <v>50883</v>
      </c>
      <c r="K25" s="1" t="s">
        <v>125</v>
      </c>
      <c r="L25" s="1" t="s">
        <v>21</v>
      </c>
      <c r="M25" s="1" t="s">
        <v>21</v>
      </c>
      <c r="N25" s="1" t="s">
        <v>40</v>
      </c>
      <c r="O25" s="2">
        <v>43100</v>
      </c>
      <c r="P25" s="2">
        <v>43131</v>
      </c>
      <c r="Q25" s="1" t="s">
        <v>22</v>
      </c>
    </row>
    <row r="26" spans="1:17" x14ac:dyDescent="0.25">
      <c r="A26" s="1" t="s">
        <v>39</v>
      </c>
      <c r="B26" s="1" t="s">
        <v>24</v>
      </c>
      <c r="C26" s="1" t="s">
        <v>40</v>
      </c>
      <c r="D26" s="1" t="s">
        <v>262</v>
      </c>
      <c r="E26" s="1" t="s">
        <v>240</v>
      </c>
      <c r="F26" s="1" t="s">
        <v>19</v>
      </c>
      <c r="G26" s="1" t="s">
        <v>227</v>
      </c>
      <c r="H26" s="1" t="s">
        <v>222</v>
      </c>
      <c r="I26" s="1" t="s">
        <v>21</v>
      </c>
      <c r="J26" s="3">
        <v>-2530</v>
      </c>
      <c r="K26" s="1" t="s">
        <v>126</v>
      </c>
      <c r="L26" s="1" t="s">
        <v>21</v>
      </c>
      <c r="M26" s="1" t="s">
        <v>21</v>
      </c>
      <c r="N26" s="1" t="s">
        <v>40</v>
      </c>
      <c r="O26" s="2">
        <v>43100</v>
      </c>
      <c r="P26" s="2">
        <v>43131</v>
      </c>
      <c r="Q26" s="1" t="s">
        <v>22</v>
      </c>
    </row>
    <row r="27" spans="1:17" x14ac:dyDescent="0.25">
      <c r="A27" s="1" t="s">
        <v>39</v>
      </c>
      <c r="B27" s="1" t="s">
        <v>24</v>
      </c>
      <c r="C27" s="1" t="s">
        <v>40</v>
      </c>
      <c r="D27" s="1" t="s">
        <v>262</v>
      </c>
      <c r="E27" s="1" t="s">
        <v>240</v>
      </c>
      <c r="F27" s="1" t="s">
        <v>19</v>
      </c>
      <c r="G27" s="1" t="s">
        <v>227</v>
      </c>
      <c r="H27" s="1" t="s">
        <v>222</v>
      </c>
      <c r="I27" s="1" t="s">
        <v>21</v>
      </c>
      <c r="J27" s="3">
        <v>193713</v>
      </c>
      <c r="K27" s="1" t="s">
        <v>134</v>
      </c>
      <c r="L27" s="1" t="s">
        <v>21</v>
      </c>
      <c r="M27" s="1" t="s">
        <v>21</v>
      </c>
      <c r="N27" s="1" t="s">
        <v>40</v>
      </c>
      <c r="O27" s="2">
        <v>43100</v>
      </c>
      <c r="P27" s="2">
        <v>43131</v>
      </c>
      <c r="Q27" s="1" t="s">
        <v>22</v>
      </c>
    </row>
    <row r="28" spans="1:17" x14ac:dyDescent="0.25">
      <c r="A28" s="1" t="s">
        <v>39</v>
      </c>
      <c r="B28" s="1" t="s">
        <v>24</v>
      </c>
      <c r="C28" s="1" t="s">
        <v>40</v>
      </c>
      <c r="D28" s="1" t="s">
        <v>257</v>
      </c>
      <c r="E28" s="1" t="s">
        <v>241</v>
      </c>
      <c r="F28" s="1" t="s">
        <v>19</v>
      </c>
      <c r="G28" s="1" t="s">
        <v>227</v>
      </c>
      <c r="H28" s="1" t="s">
        <v>222</v>
      </c>
      <c r="I28" s="1" t="s">
        <v>21</v>
      </c>
      <c r="J28" s="3">
        <v>-75025</v>
      </c>
      <c r="K28" s="1" t="s">
        <v>250</v>
      </c>
      <c r="L28" s="1" t="s">
        <v>21</v>
      </c>
      <c r="M28" s="1" t="s">
        <v>21</v>
      </c>
      <c r="N28" s="1" t="s">
        <v>40</v>
      </c>
      <c r="O28" s="2">
        <v>43100</v>
      </c>
      <c r="P28" s="2">
        <v>43131</v>
      </c>
      <c r="Q28" s="1" t="s">
        <v>22</v>
      </c>
    </row>
    <row r="29" spans="1:17" x14ac:dyDescent="0.25">
      <c r="A29" s="1" t="s">
        <v>39</v>
      </c>
      <c r="B29" s="1" t="s">
        <v>24</v>
      </c>
      <c r="C29" s="1" t="s">
        <v>40</v>
      </c>
      <c r="D29" s="1" t="s">
        <v>257</v>
      </c>
      <c r="E29" s="1" t="s">
        <v>241</v>
      </c>
      <c r="F29" s="1" t="s">
        <v>19</v>
      </c>
      <c r="G29" s="1" t="s">
        <v>227</v>
      </c>
      <c r="H29" s="1" t="s">
        <v>222</v>
      </c>
      <c r="I29" s="1" t="s">
        <v>21</v>
      </c>
      <c r="J29" s="3">
        <v>38638</v>
      </c>
      <c r="K29" s="1" t="s">
        <v>134</v>
      </c>
      <c r="L29" s="1" t="s">
        <v>21</v>
      </c>
      <c r="M29" s="1" t="s">
        <v>21</v>
      </c>
      <c r="N29" s="1" t="s">
        <v>40</v>
      </c>
      <c r="O29" s="2">
        <v>43100</v>
      </c>
      <c r="P29" s="2">
        <v>43131</v>
      </c>
      <c r="Q29" s="1" t="s">
        <v>22</v>
      </c>
    </row>
    <row r="30" spans="1:17" x14ac:dyDescent="0.25">
      <c r="A30" s="1" t="s">
        <v>39</v>
      </c>
      <c r="B30" s="1" t="s">
        <v>24</v>
      </c>
      <c r="C30" s="1" t="s">
        <v>40</v>
      </c>
      <c r="D30" s="1" t="s">
        <v>257</v>
      </c>
      <c r="E30" s="1" t="s">
        <v>241</v>
      </c>
      <c r="F30" s="1" t="s">
        <v>19</v>
      </c>
      <c r="G30" s="1" t="s">
        <v>227</v>
      </c>
      <c r="H30" s="1" t="s">
        <v>222</v>
      </c>
      <c r="I30" s="1" t="s">
        <v>21</v>
      </c>
      <c r="J30" s="3">
        <v>467</v>
      </c>
      <c r="K30" s="1" t="s">
        <v>250</v>
      </c>
      <c r="L30" s="1" t="s">
        <v>21</v>
      </c>
      <c r="M30" s="1" t="s">
        <v>21</v>
      </c>
      <c r="N30" s="1" t="s">
        <v>40</v>
      </c>
      <c r="O30" s="2">
        <v>43100</v>
      </c>
      <c r="P30" s="2">
        <v>43131</v>
      </c>
      <c r="Q30" s="1" t="s">
        <v>22</v>
      </c>
    </row>
    <row r="31" spans="1:17" x14ac:dyDescent="0.25">
      <c r="A31" s="1" t="s">
        <v>39</v>
      </c>
      <c r="B31" s="1" t="s">
        <v>24</v>
      </c>
      <c r="C31" s="1" t="s">
        <v>40</v>
      </c>
      <c r="D31" s="1" t="s">
        <v>266</v>
      </c>
      <c r="E31" s="1" t="s">
        <v>267</v>
      </c>
      <c r="F31" s="1" t="s">
        <v>19</v>
      </c>
      <c r="G31" s="1" t="s">
        <v>227</v>
      </c>
      <c r="H31" s="1" t="s">
        <v>222</v>
      </c>
      <c r="I31" s="1" t="s">
        <v>21</v>
      </c>
      <c r="J31" s="3">
        <v>1222</v>
      </c>
      <c r="K31" s="1" t="s">
        <v>245</v>
      </c>
      <c r="L31" s="1" t="s">
        <v>21</v>
      </c>
      <c r="M31" s="1" t="s">
        <v>21</v>
      </c>
      <c r="N31" s="1" t="s">
        <v>40</v>
      </c>
      <c r="O31" s="2">
        <v>43100</v>
      </c>
      <c r="P31" s="2">
        <v>43131</v>
      </c>
      <c r="Q31" s="1" t="s">
        <v>22</v>
      </c>
    </row>
    <row r="32" spans="1:17" x14ac:dyDescent="0.25">
      <c r="A32" s="1" t="s">
        <v>39</v>
      </c>
      <c r="B32" s="1" t="s">
        <v>24</v>
      </c>
      <c r="C32" s="1" t="s">
        <v>40</v>
      </c>
      <c r="D32" s="1" t="s">
        <v>258</v>
      </c>
      <c r="E32" s="1" t="s">
        <v>259</v>
      </c>
      <c r="F32" s="1" t="s">
        <v>19</v>
      </c>
      <c r="G32" s="1" t="s">
        <v>227</v>
      </c>
      <c r="H32" s="1" t="s">
        <v>222</v>
      </c>
      <c r="I32" s="1" t="s">
        <v>21</v>
      </c>
      <c r="J32" s="3">
        <v>44287</v>
      </c>
      <c r="K32" s="1" t="s">
        <v>245</v>
      </c>
      <c r="L32" s="1" t="s">
        <v>21</v>
      </c>
      <c r="M32" s="1" t="s">
        <v>21</v>
      </c>
      <c r="N32" s="1" t="s">
        <v>40</v>
      </c>
      <c r="O32" s="2">
        <v>43100</v>
      </c>
      <c r="P32" s="2">
        <v>43131</v>
      </c>
      <c r="Q32" s="1" t="s">
        <v>22</v>
      </c>
    </row>
    <row r="33" spans="1:17" x14ac:dyDescent="0.25">
      <c r="A33" s="1" t="s">
        <v>39</v>
      </c>
      <c r="B33" s="1" t="s">
        <v>24</v>
      </c>
      <c r="C33" s="1" t="s">
        <v>40</v>
      </c>
      <c r="D33" s="1" t="s">
        <v>255</v>
      </c>
      <c r="E33" s="1" t="s">
        <v>256</v>
      </c>
      <c r="F33" s="1" t="s">
        <v>19</v>
      </c>
      <c r="G33" s="1" t="s">
        <v>227</v>
      </c>
      <c r="H33" s="1" t="s">
        <v>222</v>
      </c>
      <c r="I33" s="1" t="s">
        <v>21</v>
      </c>
      <c r="J33" s="3">
        <v>-9529746</v>
      </c>
      <c r="K33" s="1" t="s">
        <v>142</v>
      </c>
      <c r="L33" s="1" t="s">
        <v>21</v>
      </c>
      <c r="M33" s="1" t="s">
        <v>21</v>
      </c>
      <c r="N33" s="1" t="s">
        <v>40</v>
      </c>
      <c r="O33" s="2">
        <v>43100</v>
      </c>
      <c r="P33" s="2">
        <v>43131</v>
      </c>
      <c r="Q33" s="1" t="s">
        <v>22</v>
      </c>
    </row>
    <row r="34" spans="1:17" x14ac:dyDescent="0.25">
      <c r="A34" s="1" t="s">
        <v>39</v>
      </c>
      <c r="B34" s="1" t="s">
        <v>24</v>
      </c>
      <c r="C34" s="1" t="s">
        <v>40</v>
      </c>
      <c r="D34" s="1" t="s">
        <v>262</v>
      </c>
      <c r="E34" s="1" t="s">
        <v>240</v>
      </c>
      <c r="F34" s="1" t="s">
        <v>19</v>
      </c>
      <c r="G34" s="1" t="s">
        <v>227</v>
      </c>
      <c r="H34" s="1" t="s">
        <v>222</v>
      </c>
      <c r="I34" s="1" t="s">
        <v>21</v>
      </c>
      <c r="J34" s="3">
        <v>-55271</v>
      </c>
      <c r="K34" s="1" t="s">
        <v>128</v>
      </c>
      <c r="L34" s="1" t="s">
        <v>21</v>
      </c>
      <c r="M34" s="1" t="s">
        <v>21</v>
      </c>
      <c r="N34" s="1" t="s">
        <v>40</v>
      </c>
      <c r="O34" s="2">
        <v>43100</v>
      </c>
      <c r="P34" s="2">
        <v>43131</v>
      </c>
      <c r="Q34" s="1" t="s">
        <v>22</v>
      </c>
    </row>
    <row r="35" spans="1:17" x14ac:dyDescent="0.25">
      <c r="A35" s="1" t="s">
        <v>39</v>
      </c>
      <c r="B35" s="1" t="s">
        <v>24</v>
      </c>
      <c r="C35" s="1" t="s">
        <v>40</v>
      </c>
      <c r="D35" s="1" t="s">
        <v>257</v>
      </c>
      <c r="E35" s="1" t="s">
        <v>241</v>
      </c>
      <c r="F35" s="1" t="s">
        <v>19</v>
      </c>
      <c r="G35" s="1" t="s">
        <v>227</v>
      </c>
      <c r="H35" s="1" t="s">
        <v>222</v>
      </c>
      <c r="I35" s="1" t="s">
        <v>21</v>
      </c>
      <c r="J35" s="3">
        <v>-15258</v>
      </c>
      <c r="K35" s="1" t="s">
        <v>128</v>
      </c>
      <c r="L35" s="1" t="s">
        <v>21</v>
      </c>
      <c r="M35" s="1" t="s">
        <v>21</v>
      </c>
      <c r="N35" s="1" t="s">
        <v>40</v>
      </c>
      <c r="O35" s="2">
        <v>43100</v>
      </c>
      <c r="P35" s="2">
        <v>43131</v>
      </c>
      <c r="Q35" s="1" t="s">
        <v>22</v>
      </c>
    </row>
    <row r="36" spans="1:17" x14ac:dyDescent="0.25">
      <c r="A36" s="1" t="s">
        <v>39</v>
      </c>
      <c r="B36" s="1" t="s">
        <v>24</v>
      </c>
      <c r="C36" s="1" t="s">
        <v>40</v>
      </c>
      <c r="D36" s="1" t="s">
        <v>257</v>
      </c>
      <c r="E36" s="1" t="s">
        <v>241</v>
      </c>
      <c r="F36" s="1" t="s">
        <v>19</v>
      </c>
      <c r="G36" s="1" t="s">
        <v>227</v>
      </c>
      <c r="H36" s="1" t="s">
        <v>222</v>
      </c>
      <c r="I36" s="1" t="s">
        <v>21</v>
      </c>
      <c r="J36" s="3">
        <v>-436098</v>
      </c>
      <c r="K36" s="1" t="s">
        <v>142</v>
      </c>
      <c r="L36" s="1" t="s">
        <v>21</v>
      </c>
      <c r="M36" s="1" t="s">
        <v>21</v>
      </c>
      <c r="N36" s="1" t="s">
        <v>40</v>
      </c>
      <c r="O36" s="2">
        <v>43100</v>
      </c>
      <c r="P36" s="2">
        <v>43131</v>
      </c>
      <c r="Q36" s="1" t="s">
        <v>22</v>
      </c>
    </row>
    <row r="37" spans="1:17" x14ac:dyDescent="0.25">
      <c r="A37" s="1" t="s">
        <v>39</v>
      </c>
      <c r="B37" s="1" t="s">
        <v>24</v>
      </c>
      <c r="C37" s="1" t="s">
        <v>40</v>
      </c>
      <c r="D37" s="1" t="s">
        <v>229</v>
      </c>
      <c r="E37" s="1" t="s">
        <v>18</v>
      </c>
      <c r="F37" s="1" t="s">
        <v>19</v>
      </c>
      <c r="G37" s="1" t="s">
        <v>227</v>
      </c>
      <c r="H37" s="1" t="s">
        <v>222</v>
      </c>
      <c r="I37" s="1" t="s">
        <v>21</v>
      </c>
      <c r="J37" s="3">
        <v>-653</v>
      </c>
      <c r="K37" s="1" t="s">
        <v>128</v>
      </c>
      <c r="L37" s="1" t="s">
        <v>21</v>
      </c>
      <c r="M37" s="1" t="s">
        <v>21</v>
      </c>
      <c r="N37" s="1" t="s">
        <v>40</v>
      </c>
      <c r="O37" s="2">
        <v>43100</v>
      </c>
      <c r="P37" s="2">
        <v>43131</v>
      </c>
      <c r="Q37" s="1" t="s">
        <v>22</v>
      </c>
    </row>
    <row r="38" spans="1:17" x14ac:dyDescent="0.25">
      <c r="A38" s="1" t="s">
        <v>39</v>
      </c>
      <c r="B38" s="1" t="s">
        <v>24</v>
      </c>
      <c r="C38" s="1" t="s">
        <v>231</v>
      </c>
      <c r="D38" s="1" t="s">
        <v>268</v>
      </c>
      <c r="E38" s="1" t="s">
        <v>56</v>
      </c>
      <c r="F38" s="1" t="s">
        <v>19</v>
      </c>
      <c r="G38" s="1" t="s">
        <v>227</v>
      </c>
      <c r="H38" s="1" t="s">
        <v>224</v>
      </c>
      <c r="I38" s="1" t="s">
        <v>21</v>
      </c>
      <c r="J38" s="3">
        <v>-3604461</v>
      </c>
      <c r="K38" s="1" t="s">
        <v>142</v>
      </c>
      <c r="L38" s="1" t="s">
        <v>21</v>
      </c>
      <c r="M38" s="1" t="s">
        <v>21</v>
      </c>
      <c r="N38" s="1" t="s">
        <v>231</v>
      </c>
      <c r="O38" s="2">
        <v>43100</v>
      </c>
      <c r="P38" s="2">
        <v>43147</v>
      </c>
      <c r="Q38" s="1" t="s">
        <v>22</v>
      </c>
    </row>
    <row r="39" spans="1:17" x14ac:dyDescent="0.25">
      <c r="A39" s="1" t="s">
        <v>39</v>
      </c>
      <c r="B39" s="1" t="s">
        <v>24</v>
      </c>
      <c r="C39" s="1" t="s">
        <v>231</v>
      </c>
      <c r="D39" s="1" t="s">
        <v>263</v>
      </c>
      <c r="E39" s="1" t="s">
        <v>241</v>
      </c>
      <c r="F39" s="1" t="s">
        <v>19</v>
      </c>
      <c r="G39" s="1" t="s">
        <v>227</v>
      </c>
      <c r="H39" s="1" t="s">
        <v>224</v>
      </c>
      <c r="I39" s="1" t="s">
        <v>21</v>
      </c>
      <c r="J39" s="3">
        <v>-300762</v>
      </c>
      <c r="K39" s="1" t="s">
        <v>142</v>
      </c>
      <c r="L39" s="1" t="s">
        <v>21</v>
      </c>
      <c r="M39" s="1" t="s">
        <v>21</v>
      </c>
      <c r="N39" s="1" t="s">
        <v>231</v>
      </c>
      <c r="O39" s="2">
        <v>43100</v>
      </c>
      <c r="P39" s="2">
        <v>43147</v>
      </c>
      <c r="Q39" s="1" t="s">
        <v>22</v>
      </c>
    </row>
    <row r="40" spans="1:17" x14ac:dyDescent="0.25">
      <c r="A40" s="1" t="s">
        <v>39</v>
      </c>
      <c r="B40" s="1" t="s">
        <v>24</v>
      </c>
      <c r="C40" s="1" t="s">
        <v>231</v>
      </c>
      <c r="D40" s="1" t="s">
        <v>269</v>
      </c>
      <c r="E40" s="1" t="s">
        <v>259</v>
      </c>
      <c r="F40" s="1" t="s">
        <v>19</v>
      </c>
      <c r="G40" s="1" t="s">
        <v>227</v>
      </c>
      <c r="H40" s="1" t="s">
        <v>224</v>
      </c>
      <c r="I40" s="1" t="s">
        <v>21</v>
      </c>
      <c r="J40" s="3">
        <v>-902252</v>
      </c>
      <c r="K40" s="1" t="s">
        <v>142</v>
      </c>
      <c r="L40" s="1" t="s">
        <v>21</v>
      </c>
      <c r="M40" s="1" t="s">
        <v>21</v>
      </c>
      <c r="N40" s="1" t="s">
        <v>231</v>
      </c>
      <c r="O40" s="2">
        <v>43100</v>
      </c>
      <c r="P40" s="2">
        <v>43147</v>
      </c>
      <c r="Q40" s="1" t="s">
        <v>22</v>
      </c>
    </row>
    <row r="41" spans="1:17" x14ac:dyDescent="0.25">
      <c r="A41" s="1" t="s">
        <v>39</v>
      </c>
      <c r="B41" s="1" t="s">
        <v>24</v>
      </c>
      <c r="C41" s="1" t="s">
        <v>231</v>
      </c>
      <c r="D41" s="1" t="s">
        <v>230</v>
      </c>
      <c r="E41" s="1" t="s">
        <v>18</v>
      </c>
      <c r="F41" s="1" t="s">
        <v>19</v>
      </c>
      <c r="G41" s="1" t="s">
        <v>227</v>
      </c>
      <c r="H41" s="1" t="s">
        <v>224</v>
      </c>
      <c r="I41" s="1" t="s">
        <v>21</v>
      </c>
      <c r="J41" s="3">
        <v>-506127</v>
      </c>
      <c r="K41" s="1" t="s">
        <v>142</v>
      </c>
      <c r="L41" s="1" t="s">
        <v>21</v>
      </c>
      <c r="M41" s="1" t="s">
        <v>21</v>
      </c>
      <c r="N41" s="1" t="s">
        <v>231</v>
      </c>
      <c r="O41" s="2">
        <v>43100</v>
      </c>
      <c r="P41" s="2">
        <v>43147</v>
      </c>
      <c r="Q41" s="1" t="s">
        <v>22</v>
      </c>
    </row>
    <row r="42" spans="1:17" x14ac:dyDescent="0.25">
      <c r="A42" s="1" t="s">
        <v>39</v>
      </c>
      <c r="B42" s="1" t="s">
        <v>24</v>
      </c>
      <c r="C42" s="1" t="s">
        <v>40</v>
      </c>
      <c r="D42" s="1" t="s">
        <v>255</v>
      </c>
      <c r="E42" s="1" t="s">
        <v>256</v>
      </c>
      <c r="F42" s="1" t="s">
        <v>19</v>
      </c>
      <c r="G42" s="1" t="s">
        <v>227</v>
      </c>
      <c r="H42" s="1" t="s">
        <v>222</v>
      </c>
      <c r="I42" s="1" t="s">
        <v>21</v>
      </c>
      <c r="J42" s="3">
        <v>-125920</v>
      </c>
      <c r="K42" s="1" t="s">
        <v>270</v>
      </c>
      <c r="L42" s="1" t="s">
        <v>21</v>
      </c>
      <c r="M42" s="1" t="s">
        <v>21</v>
      </c>
      <c r="N42" s="1" t="s">
        <v>40</v>
      </c>
      <c r="O42" s="2">
        <v>43100</v>
      </c>
      <c r="P42" s="2">
        <v>43131</v>
      </c>
      <c r="Q42" s="1" t="s">
        <v>22</v>
      </c>
    </row>
    <row r="43" spans="1:17" x14ac:dyDescent="0.25">
      <c r="A43" s="1" t="s">
        <v>39</v>
      </c>
      <c r="B43" s="1" t="s">
        <v>24</v>
      </c>
      <c r="C43" s="1" t="s">
        <v>40</v>
      </c>
      <c r="D43" s="1" t="s">
        <v>271</v>
      </c>
      <c r="E43" s="1" t="s">
        <v>256</v>
      </c>
      <c r="F43" s="1" t="s">
        <v>19</v>
      </c>
      <c r="G43" s="1" t="s">
        <v>227</v>
      </c>
      <c r="H43" s="1" t="s">
        <v>224</v>
      </c>
      <c r="I43" s="1" t="s">
        <v>21</v>
      </c>
      <c r="J43" s="3">
        <v>91769</v>
      </c>
      <c r="K43" s="1" t="s">
        <v>272</v>
      </c>
      <c r="L43" s="1" t="s">
        <v>21</v>
      </c>
      <c r="M43" s="1" t="s">
        <v>21</v>
      </c>
      <c r="N43" s="1" t="s">
        <v>40</v>
      </c>
      <c r="O43" s="2">
        <v>43100</v>
      </c>
      <c r="P43" s="2">
        <v>43131</v>
      </c>
      <c r="Q43" s="1" t="s">
        <v>22</v>
      </c>
    </row>
    <row r="44" spans="1:17" x14ac:dyDescent="0.25">
      <c r="A44" s="1" t="s">
        <v>39</v>
      </c>
      <c r="B44" s="1" t="s">
        <v>24</v>
      </c>
      <c r="C44" s="1" t="s">
        <v>40</v>
      </c>
      <c r="D44" s="1" t="s">
        <v>266</v>
      </c>
      <c r="E44" s="1" t="s">
        <v>267</v>
      </c>
      <c r="F44" s="1" t="s">
        <v>19</v>
      </c>
      <c r="G44" s="1" t="s">
        <v>227</v>
      </c>
      <c r="H44" s="1" t="s">
        <v>222</v>
      </c>
      <c r="I44" s="1" t="s">
        <v>21</v>
      </c>
      <c r="J44" s="3">
        <v>-666</v>
      </c>
      <c r="K44" s="1" t="s">
        <v>128</v>
      </c>
      <c r="L44" s="1" t="s">
        <v>21</v>
      </c>
      <c r="M44" s="1" t="s">
        <v>21</v>
      </c>
      <c r="N44" s="1" t="s">
        <v>40</v>
      </c>
      <c r="O44" s="2">
        <v>43100</v>
      </c>
      <c r="P44" s="2">
        <v>43131</v>
      </c>
      <c r="Q44" s="1" t="s">
        <v>22</v>
      </c>
    </row>
    <row r="45" spans="1:17" x14ac:dyDescent="0.25">
      <c r="A45" s="1" t="s">
        <v>39</v>
      </c>
      <c r="B45" s="1" t="s">
        <v>24</v>
      </c>
      <c r="C45" s="1" t="s">
        <v>40</v>
      </c>
      <c r="D45" s="1" t="s">
        <v>258</v>
      </c>
      <c r="E45" s="1" t="s">
        <v>259</v>
      </c>
      <c r="F45" s="1" t="s">
        <v>19</v>
      </c>
      <c r="G45" s="1" t="s">
        <v>227</v>
      </c>
      <c r="H45" s="1" t="s">
        <v>222</v>
      </c>
      <c r="I45" s="1" t="s">
        <v>21</v>
      </c>
      <c r="J45" s="3">
        <v>-518038</v>
      </c>
      <c r="K45" s="1" t="s">
        <v>142</v>
      </c>
      <c r="L45" s="1" t="s">
        <v>21</v>
      </c>
      <c r="M45" s="1" t="s">
        <v>21</v>
      </c>
      <c r="N45" s="1" t="s">
        <v>40</v>
      </c>
      <c r="O45" s="2">
        <v>43100</v>
      </c>
      <c r="P45" s="2">
        <v>43131</v>
      </c>
      <c r="Q45" s="1" t="s">
        <v>22</v>
      </c>
    </row>
    <row r="46" spans="1:17" x14ac:dyDescent="0.25">
      <c r="A46" s="1" t="s">
        <v>39</v>
      </c>
      <c r="B46" s="1" t="s">
        <v>24</v>
      </c>
      <c r="C46" s="1" t="s">
        <v>231</v>
      </c>
      <c r="D46" s="1" t="s">
        <v>271</v>
      </c>
      <c r="E46" s="1" t="s">
        <v>256</v>
      </c>
      <c r="F46" s="1" t="s">
        <v>19</v>
      </c>
      <c r="G46" s="1" t="s">
        <v>227</v>
      </c>
      <c r="H46" s="1" t="s">
        <v>224</v>
      </c>
      <c r="I46" s="1" t="s">
        <v>21</v>
      </c>
      <c r="J46" s="3">
        <v>-9529746</v>
      </c>
      <c r="K46" s="1" t="s">
        <v>142</v>
      </c>
      <c r="L46" s="1" t="s">
        <v>21</v>
      </c>
      <c r="M46" s="1" t="s">
        <v>21</v>
      </c>
      <c r="N46" s="1" t="s">
        <v>231</v>
      </c>
      <c r="O46" s="2">
        <v>43100</v>
      </c>
      <c r="P46" s="2">
        <v>43147</v>
      </c>
      <c r="Q46" s="1" t="s">
        <v>22</v>
      </c>
    </row>
    <row r="47" spans="1:17" x14ac:dyDescent="0.25">
      <c r="A47" s="1" t="s">
        <v>39</v>
      </c>
      <c r="B47" s="1" t="s">
        <v>24</v>
      </c>
      <c r="C47" s="1" t="s">
        <v>231</v>
      </c>
      <c r="D47" s="1" t="s">
        <v>263</v>
      </c>
      <c r="E47" s="1" t="s">
        <v>241</v>
      </c>
      <c r="F47" s="1" t="s">
        <v>19</v>
      </c>
      <c r="G47" s="1" t="s">
        <v>227</v>
      </c>
      <c r="H47" s="1" t="s">
        <v>224</v>
      </c>
      <c r="I47" s="1" t="s">
        <v>21</v>
      </c>
      <c r="J47" s="3">
        <v>-436098</v>
      </c>
      <c r="K47" s="1" t="s">
        <v>142</v>
      </c>
      <c r="L47" s="1" t="s">
        <v>21</v>
      </c>
      <c r="M47" s="1" t="s">
        <v>21</v>
      </c>
      <c r="N47" s="1" t="s">
        <v>231</v>
      </c>
      <c r="O47" s="2">
        <v>43100</v>
      </c>
      <c r="P47" s="2">
        <v>43147</v>
      </c>
      <c r="Q47" s="1" t="s">
        <v>22</v>
      </c>
    </row>
    <row r="48" spans="1:17" x14ac:dyDescent="0.25">
      <c r="A48" s="1" t="s">
        <v>39</v>
      </c>
      <c r="B48" s="1" t="s">
        <v>24</v>
      </c>
      <c r="C48" s="1" t="s">
        <v>231</v>
      </c>
      <c r="D48" s="1" t="s">
        <v>269</v>
      </c>
      <c r="E48" s="1" t="s">
        <v>259</v>
      </c>
      <c r="F48" s="1" t="s">
        <v>19</v>
      </c>
      <c r="G48" s="1" t="s">
        <v>227</v>
      </c>
      <c r="H48" s="1" t="s">
        <v>224</v>
      </c>
      <c r="I48" s="1" t="s">
        <v>21</v>
      </c>
      <c r="J48" s="3">
        <v>-518038</v>
      </c>
      <c r="K48" s="1" t="s">
        <v>142</v>
      </c>
      <c r="L48" s="1" t="s">
        <v>21</v>
      </c>
      <c r="M48" s="1" t="s">
        <v>21</v>
      </c>
      <c r="N48" s="1" t="s">
        <v>231</v>
      </c>
      <c r="O48" s="2">
        <v>43100</v>
      </c>
      <c r="P48" s="2">
        <v>43147</v>
      </c>
      <c r="Q48" s="1" t="s">
        <v>22</v>
      </c>
    </row>
    <row r="49" spans="1:17" x14ac:dyDescent="0.25">
      <c r="A49" s="1" t="s">
        <v>39</v>
      </c>
      <c r="B49" s="1" t="s">
        <v>24</v>
      </c>
      <c r="C49" s="1" t="s">
        <v>40</v>
      </c>
      <c r="D49" s="1" t="s">
        <v>255</v>
      </c>
      <c r="E49" s="1" t="s">
        <v>256</v>
      </c>
      <c r="F49" s="1" t="s">
        <v>19</v>
      </c>
      <c r="G49" s="1" t="s">
        <v>227</v>
      </c>
      <c r="H49" s="1" t="s">
        <v>222</v>
      </c>
      <c r="I49" s="1" t="s">
        <v>21</v>
      </c>
      <c r="J49" s="3">
        <v>650</v>
      </c>
      <c r="K49" s="1" t="s">
        <v>71</v>
      </c>
      <c r="L49" s="1" t="s">
        <v>21</v>
      </c>
      <c r="M49" s="1" t="s">
        <v>21</v>
      </c>
      <c r="N49" s="1" t="s">
        <v>40</v>
      </c>
      <c r="O49" s="2">
        <v>43100</v>
      </c>
      <c r="P49" s="2">
        <v>43131</v>
      </c>
      <c r="Q49" s="1" t="s">
        <v>22</v>
      </c>
    </row>
    <row r="50" spans="1:17" x14ac:dyDescent="0.25">
      <c r="A50" s="1" t="s">
        <v>39</v>
      </c>
      <c r="B50" s="1" t="s">
        <v>24</v>
      </c>
      <c r="C50" s="1" t="s">
        <v>40</v>
      </c>
      <c r="D50" s="1" t="s">
        <v>266</v>
      </c>
      <c r="E50" s="1" t="s">
        <v>267</v>
      </c>
      <c r="F50" s="1" t="s">
        <v>19</v>
      </c>
      <c r="G50" s="1" t="s">
        <v>227</v>
      </c>
      <c r="H50" s="1" t="s">
        <v>222</v>
      </c>
      <c r="I50" s="1" t="s">
        <v>21</v>
      </c>
      <c r="J50" s="3">
        <v>-47289</v>
      </c>
      <c r="K50" s="1" t="s">
        <v>142</v>
      </c>
      <c r="L50" s="1" t="s">
        <v>21</v>
      </c>
      <c r="M50" s="1" t="s">
        <v>21</v>
      </c>
      <c r="N50" s="1" t="s">
        <v>40</v>
      </c>
      <c r="O50" s="2">
        <v>43100</v>
      </c>
      <c r="P50" s="2">
        <v>43131</v>
      </c>
      <c r="Q50" s="1" t="s">
        <v>22</v>
      </c>
    </row>
    <row r="51" spans="1:17" x14ac:dyDescent="0.25">
      <c r="A51" s="1" t="s">
        <v>39</v>
      </c>
      <c r="B51" s="1" t="s">
        <v>24</v>
      </c>
      <c r="C51" s="1" t="s">
        <v>231</v>
      </c>
      <c r="D51" s="1" t="s">
        <v>255</v>
      </c>
      <c r="E51" s="1" t="s">
        <v>256</v>
      </c>
      <c r="F51" s="1" t="s">
        <v>19</v>
      </c>
      <c r="G51" s="1" t="s">
        <v>227</v>
      </c>
      <c r="H51" s="1" t="s">
        <v>222</v>
      </c>
      <c r="I51" s="1" t="s">
        <v>21</v>
      </c>
      <c r="J51" s="3">
        <v>9529746</v>
      </c>
      <c r="K51" s="1" t="s">
        <v>142</v>
      </c>
      <c r="L51" s="1" t="s">
        <v>21</v>
      </c>
      <c r="M51" s="1" t="s">
        <v>21</v>
      </c>
      <c r="N51" s="1" t="s">
        <v>231</v>
      </c>
      <c r="O51" s="2">
        <v>43100</v>
      </c>
      <c r="P51" s="2">
        <v>43147</v>
      </c>
      <c r="Q51" s="1" t="s">
        <v>22</v>
      </c>
    </row>
    <row r="52" spans="1:17" x14ac:dyDescent="0.25">
      <c r="A52" s="1" t="s">
        <v>39</v>
      </c>
      <c r="B52" s="1" t="s">
        <v>24</v>
      </c>
      <c r="C52" s="1" t="s">
        <v>231</v>
      </c>
      <c r="D52" s="1" t="s">
        <v>257</v>
      </c>
      <c r="E52" s="1" t="s">
        <v>241</v>
      </c>
      <c r="F52" s="1" t="s">
        <v>19</v>
      </c>
      <c r="G52" s="1" t="s">
        <v>227</v>
      </c>
      <c r="H52" s="1" t="s">
        <v>222</v>
      </c>
      <c r="I52" s="1" t="s">
        <v>21</v>
      </c>
      <c r="J52" s="3">
        <v>436098</v>
      </c>
      <c r="K52" s="1" t="s">
        <v>142</v>
      </c>
      <c r="L52" s="1" t="s">
        <v>21</v>
      </c>
      <c r="M52" s="1" t="s">
        <v>21</v>
      </c>
      <c r="N52" s="1" t="s">
        <v>231</v>
      </c>
      <c r="O52" s="2">
        <v>43100</v>
      </c>
      <c r="P52" s="2">
        <v>43147</v>
      </c>
      <c r="Q52" s="1" t="s">
        <v>22</v>
      </c>
    </row>
    <row r="53" spans="1:17" x14ac:dyDescent="0.25">
      <c r="A53" s="1" t="s">
        <v>39</v>
      </c>
      <c r="B53" s="1" t="s">
        <v>24</v>
      </c>
      <c r="C53" s="1" t="s">
        <v>231</v>
      </c>
      <c r="D53" s="1" t="s">
        <v>258</v>
      </c>
      <c r="E53" s="1" t="s">
        <v>259</v>
      </c>
      <c r="F53" s="1" t="s">
        <v>19</v>
      </c>
      <c r="G53" s="1" t="s">
        <v>227</v>
      </c>
      <c r="H53" s="1" t="s">
        <v>222</v>
      </c>
      <c r="I53" s="1" t="s">
        <v>21</v>
      </c>
      <c r="J53" s="3">
        <v>518038</v>
      </c>
      <c r="K53" s="1" t="s">
        <v>142</v>
      </c>
      <c r="L53" s="1" t="s">
        <v>21</v>
      </c>
      <c r="M53" s="1" t="s">
        <v>21</v>
      </c>
      <c r="N53" s="1" t="s">
        <v>231</v>
      </c>
      <c r="O53" s="2">
        <v>43100</v>
      </c>
      <c r="P53" s="2">
        <v>43147</v>
      </c>
      <c r="Q53" s="1" t="s">
        <v>22</v>
      </c>
    </row>
    <row r="54" spans="1:17" x14ac:dyDescent="0.25">
      <c r="A54" s="1" t="s">
        <v>39</v>
      </c>
      <c r="B54" s="1" t="s">
        <v>24</v>
      </c>
      <c r="C54" s="1" t="s">
        <v>40</v>
      </c>
      <c r="D54" s="1" t="s">
        <v>252</v>
      </c>
      <c r="E54" s="1" t="s">
        <v>253</v>
      </c>
      <c r="F54" s="1" t="s">
        <v>19</v>
      </c>
      <c r="G54" s="1" t="s">
        <v>227</v>
      </c>
      <c r="H54" s="1" t="s">
        <v>222</v>
      </c>
      <c r="I54" s="1" t="s">
        <v>21</v>
      </c>
      <c r="J54" s="3">
        <v>-34</v>
      </c>
      <c r="K54" s="1" t="s">
        <v>128</v>
      </c>
      <c r="L54" s="1" t="s">
        <v>21</v>
      </c>
      <c r="M54" s="1" t="s">
        <v>21</v>
      </c>
      <c r="N54" s="1" t="s">
        <v>40</v>
      </c>
      <c r="O54" s="2">
        <v>43100</v>
      </c>
      <c r="P54" s="2">
        <v>43131</v>
      </c>
      <c r="Q54" s="1" t="s">
        <v>22</v>
      </c>
    </row>
    <row r="55" spans="1:17" x14ac:dyDescent="0.25">
      <c r="A55" s="1" t="s">
        <v>39</v>
      </c>
      <c r="B55" s="1" t="s">
        <v>24</v>
      </c>
      <c r="C55" s="1" t="s">
        <v>40</v>
      </c>
      <c r="D55" s="1" t="s">
        <v>254</v>
      </c>
      <c r="E55" s="1" t="s">
        <v>56</v>
      </c>
      <c r="F55" s="1" t="s">
        <v>19</v>
      </c>
      <c r="G55" s="1" t="s">
        <v>227</v>
      </c>
      <c r="H55" s="1" t="s">
        <v>222</v>
      </c>
      <c r="I55" s="1" t="s">
        <v>21</v>
      </c>
      <c r="J55" s="3">
        <v>-15274</v>
      </c>
      <c r="K55" s="1" t="s">
        <v>128</v>
      </c>
      <c r="L55" s="1" t="s">
        <v>21</v>
      </c>
      <c r="M55" s="1" t="s">
        <v>21</v>
      </c>
      <c r="N55" s="1" t="s">
        <v>40</v>
      </c>
      <c r="O55" s="2">
        <v>43100</v>
      </c>
      <c r="P55" s="2">
        <v>43131</v>
      </c>
      <c r="Q55" s="1" t="s">
        <v>22</v>
      </c>
    </row>
    <row r="56" spans="1:17" x14ac:dyDescent="0.25">
      <c r="A56" s="1" t="s">
        <v>39</v>
      </c>
      <c r="B56" s="1" t="s">
        <v>24</v>
      </c>
      <c r="C56" s="1" t="s">
        <v>40</v>
      </c>
      <c r="D56" s="1" t="s">
        <v>258</v>
      </c>
      <c r="E56" s="1" t="s">
        <v>259</v>
      </c>
      <c r="F56" s="1" t="s">
        <v>19</v>
      </c>
      <c r="G56" s="1" t="s">
        <v>227</v>
      </c>
      <c r="H56" s="1" t="s">
        <v>222</v>
      </c>
      <c r="I56" s="1" t="s">
        <v>21</v>
      </c>
      <c r="J56" s="3">
        <v>12124</v>
      </c>
      <c r="K56" s="1" t="s">
        <v>128</v>
      </c>
      <c r="L56" s="1" t="s">
        <v>21</v>
      </c>
      <c r="M56" s="1" t="s">
        <v>21</v>
      </c>
      <c r="N56" s="1" t="s">
        <v>40</v>
      </c>
      <c r="O56" s="2">
        <v>43100</v>
      </c>
      <c r="P56" s="2">
        <v>43131</v>
      </c>
      <c r="Q56" s="1" t="s">
        <v>22</v>
      </c>
    </row>
    <row r="57" spans="1:17" x14ac:dyDescent="0.25">
      <c r="A57" s="1" t="s">
        <v>39</v>
      </c>
      <c r="B57" s="1" t="s">
        <v>24</v>
      </c>
      <c r="C57" s="1" t="s">
        <v>40</v>
      </c>
      <c r="D57" s="1" t="s">
        <v>228</v>
      </c>
      <c r="E57" s="1" t="s">
        <v>30</v>
      </c>
      <c r="F57" s="1" t="s">
        <v>19</v>
      </c>
      <c r="G57" s="1" t="s">
        <v>227</v>
      </c>
      <c r="H57" s="1" t="s">
        <v>222</v>
      </c>
      <c r="I57" s="1" t="s">
        <v>21</v>
      </c>
      <c r="J57" s="3">
        <v>-1111546</v>
      </c>
      <c r="K57" s="1" t="s">
        <v>142</v>
      </c>
      <c r="L57" s="1" t="s">
        <v>21</v>
      </c>
      <c r="M57" s="1" t="s">
        <v>21</v>
      </c>
      <c r="N57" s="1" t="s">
        <v>40</v>
      </c>
      <c r="O57" s="2">
        <v>43100</v>
      </c>
      <c r="P57" s="2">
        <v>43131</v>
      </c>
      <c r="Q57" s="1" t="s">
        <v>22</v>
      </c>
    </row>
    <row r="58" spans="1:17" x14ac:dyDescent="0.25">
      <c r="A58" s="1" t="s">
        <v>39</v>
      </c>
      <c r="B58" s="1" t="s">
        <v>24</v>
      </c>
      <c r="C58" s="1" t="s">
        <v>231</v>
      </c>
      <c r="D58" s="1" t="s">
        <v>273</v>
      </c>
      <c r="E58" s="1" t="s">
        <v>240</v>
      </c>
      <c r="F58" s="1" t="s">
        <v>19</v>
      </c>
      <c r="G58" s="1" t="s">
        <v>227</v>
      </c>
      <c r="H58" s="1" t="s">
        <v>224</v>
      </c>
      <c r="I58" s="1" t="s">
        <v>21</v>
      </c>
      <c r="J58" s="3">
        <v>-111251</v>
      </c>
      <c r="K58" s="1" t="s">
        <v>142</v>
      </c>
      <c r="L58" s="1" t="s">
        <v>21</v>
      </c>
      <c r="M58" s="1" t="s">
        <v>21</v>
      </c>
      <c r="N58" s="1" t="s">
        <v>231</v>
      </c>
      <c r="O58" s="2">
        <v>43100</v>
      </c>
      <c r="P58" s="2">
        <v>43147</v>
      </c>
      <c r="Q58" s="1" t="s">
        <v>22</v>
      </c>
    </row>
    <row r="59" spans="1:17" x14ac:dyDescent="0.25">
      <c r="A59" s="1" t="s">
        <v>39</v>
      </c>
      <c r="B59" s="1" t="s">
        <v>24</v>
      </c>
      <c r="C59" s="1" t="s">
        <v>231</v>
      </c>
      <c r="D59" s="1" t="s">
        <v>274</v>
      </c>
      <c r="E59" s="1" t="s">
        <v>267</v>
      </c>
      <c r="F59" s="1" t="s">
        <v>19</v>
      </c>
      <c r="G59" s="1" t="s">
        <v>227</v>
      </c>
      <c r="H59" s="1" t="s">
        <v>224</v>
      </c>
      <c r="I59" s="1" t="s">
        <v>21</v>
      </c>
      <c r="J59" s="3">
        <v>-47289</v>
      </c>
      <c r="K59" s="1" t="s">
        <v>142</v>
      </c>
      <c r="L59" s="1" t="s">
        <v>21</v>
      </c>
      <c r="M59" s="1" t="s">
        <v>21</v>
      </c>
      <c r="N59" s="1" t="s">
        <v>231</v>
      </c>
      <c r="O59" s="2">
        <v>43100</v>
      </c>
      <c r="P59" s="2">
        <v>43147</v>
      </c>
      <c r="Q59" s="1" t="s">
        <v>22</v>
      </c>
    </row>
    <row r="60" spans="1:17" x14ac:dyDescent="0.25">
      <c r="A60" s="1" t="s">
        <v>39</v>
      </c>
      <c r="B60" s="1" t="s">
        <v>24</v>
      </c>
      <c r="C60" s="1" t="s">
        <v>231</v>
      </c>
      <c r="D60" s="1" t="s">
        <v>275</v>
      </c>
      <c r="E60" s="1" t="s">
        <v>261</v>
      </c>
      <c r="F60" s="1" t="s">
        <v>19</v>
      </c>
      <c r="G60" s="1" t="s">
        <v>227</v>
      </c>
      <c r="H60" s="1" t="s">
        <v>224</v>
      </c>
      <c r="I60" s="1" t="s">
        <v>21</v>
      </c>
      <c r="J60" s="3">
        <v>-13517</v>
      </c>
      <c r="K60" s="1" t="s">
        <v>142</v>
      </c>
      <c r="L60" s="1" t="s">
        <v>21</v>
      </c>
      <c r="M60" s="1" t="s">
        <v>21</v>
      </c>
      <c r="N60" s="1" t="s">
        <v>231</v>
      </c>
      <c r="O60" s="2">
        <v>43100</v>
      </c>
      <c r="P60" s="2">
        <v>43147</v>
      </c>
      <c r="Q60" s="1" t="s">
        <v>22</v>
      </c>
    </row>
    <row r="61" spans="1:17" x14ac:dyDescent="0.25">
      <c r="A61" s="1" t="s">
        <v>39</v>
      </c>
      <c r="B61" s="1" t="s">
        <v>24</v>
      </c>
      <c r="C61" s="1" t="s">
        <v>40</v>
      </c>
      <c r="D61" s="1" t="s">
        <v>252</v>
      </c>
      <c r="E61" s="1" t="s">
        <v>253</v>
      </c>
      <c r="F61" s="1" t="s">
        <v>19</v>
      </c>
      <c r="G61" s="1" t="s">
        <v>227</v>
      </c>
      <c r="H61" s="1" t="s">
        <v>222</v>
      </c>
      <c r="I61" s="1" t="s">
        <v>21</v>
      </c>
      <c r="J61" s="3">
        <v>-2208729</v>
      </c>
      <c r="K61" s="1" t="s">
        <v>142</v>
      </c>
      <c r="L61" s="1" t="s">
        <v>21</v>
      </c>
      <c r="M61" s="1" t="s">
        <v>21</v>
      </c>
      <c r="N61" s="1" t="s">
        <v>40</v>
      </c>
      <c r="O61" s="2">
        <v>43100</v>
      </c>
      <c r="P61" s="2">
        <v>43131</v>
      </c>
      <c r="Q61" s="1" t="s">
        <v>22</v>
      </c>
    </row>
    <row r="62" spans="1:17" x14ac:dyDescent="0.25">
      <c r="A62" s="1" t="s">
        <v>39</v>
      </c>
      <c r="B62" s="1" t="s">
        <v>24</v>
      </c>
      <c r="C62" s="1" t="s">
        <v>40</v>
      </c>
      <c r="D62" s="1" t="s">
        <v>255</v>
      </c>
      <c r="E62" s="1" t="s">
        <v>256</v>
      </c>
      <c r="F62" s="1" t="s">
        <v>19</v>
      </c>
      <c r="G62" s="1" t="s">
        <v>227</v>
      </c>
      <c r="H62" s="1" t="s">
        <v>222</v>
      </c>
      <c r="I62" s="1" t="s">
        <v>21</v>
      </c>
      <c r="J62" s="3">
        <v>-90</v>
      </c>
      <c r="K62" s="1" t="s">
        <v>128</v>
      </c>
      <c r="L62" s="1" t="s">
        <v>21</v>
      </c>
      <c r="M62" s="1" t="s">
        <v>21</v>
      </c>
      <c r="N62" s="1" t="s">
        <v>40</v>
      </c>
      <c r="O62" s="2">
        <v>43100</v>
      </c>
      <c r="P62" s="2">
        <v>43131</v>
      </c>
      <c r="Q62" s="1" t="s">
        <v>22</v>
      </c>
    </row>
    <row r="63" spans="1:17" x14ac:dyDescent="0.25">
      <c r="A63" s="1" t="s">
        <v>39</v>
      </c>
      <c r="B63" s="1" t="s">
        <v>24</v>
      </c>
      <c r="C63" s="1" t="s">
        <v>40</v>
      </c>
      <c r="D63" s="1" t="s">
        <v>258</v>
      </c>
      <c r="E63" s="1" t="s">
        <v>259</v>
      </c>
      <c r="F63" s="1" t="s">
        <v>19</v>
      </c>
      <c r="G63" s="1" t="s">
        <v>227</v>
      </c>
      <c r="H63" s="1" t="s">
        <v>222</v>
      </c>
      <c r="I63" s="1" t="s">
        <v>21</v>
      </c>
      <c r="J63" s="3">
        <v>-4054634</v>
      </c>
      <c r="K63" s="1" t="s">
        <v>142</v>
      </c>
      <c r="L63" s="1" t="s">
        <v>21</v>
      </c>
      <c r="M63" s="1" t="s">
        <v>21</v>
      </c>
      <c r="N63" s="1" t="s">
        <v>40</v>
      </c>
      <c r="O63" s="2">
        <v>43100</v>
      </c>
      <c r="P63" s="2">
        <v>43131</v>
      </c>
      <c r="Q63" s="1" t="s">
        <v>22</v>
      </c>
    </row>
    <row r="64" spans="1:17" x14ac:dyDescent="0.25">
      <c r="A64" s="1" t="s">
        <v>39</v>
      </c>
      <c r="B64" s="1" t="s">
        <v>24</v>
      </c>
      <c r="C64" s="1" t="s">
        <v>40</v>
      </c>
      <c r="D64" s="1" t="s">
        <v>260</v>
      </c>
      <c r="E64" s="1" t="s">
        <v>261</v>
      </c>
      <c r="F64" s="1" t="s">
        <v>19</v>
      </c>
      <c r="G64" s="1" t="s">
        <v>227</v>
      </c>
      <c r="H64" s="1" t="s">
        <v>222</v>
      </c>
      <c r="I64" s="1" t="s">
        <v>21</v>
      </c>
      <c r="J64" s="3">
        <v>-13517</v>
      </c>
      <c r="K64" s="1" t="s">
        <v>142</v>
      </c>
      <c r="L64" s="1" t="s">
        <v>21</v>
      </c>
      <c r="M64" s="1" t="s">
        <v>21</v>
      </c>
      <c r="N64" s="1" t="s">
        <v>40</v>
      </c>
      <c r="O64" s="2">
        <v>43100</v>
      </c>
      <c r="P64" s="2">
        <v>43131</v>
      </c>
      <c r="Q64" s="1" t="s">
        <v>22</v>
      </c>
    </row>
    <row r="65" spans="1:17" x14ac:dyDescent="0.25">
      <c r="A65" s="1" t="s">
        <v>39</v>
      </c>
      <c r="B65" s="1" t="s">
        <v>24</v>
      </c>
      <c r="C65" s="1" t="s">
        <v>231</v>
      </c>
      <c r="D65" s="1" t="s">
        <v>265</v>
      </c>
      <c r="E65" s="1" t="s">
        <v>253</v>
      </c>
      <c r="F65" s="1" t="s">
        <v>19</v>
      </c>
      <c r="G65" s="1" t="s">
        <v>227</v>
      </c>
      <c r="H65" s="1" t="s">
        <v>224</v>
      </c>
      <c r="I65" s="1" t="s">
        <v>21</v>
      </c>
      <c r="J65" s="3">
        <v>-2208729</v>
      </c>
      <c r="K65" s="1" t="s">
        <v>142</v>
      </c>
      <c r="L65" s="1" t="s">
        <v>21</v>
      </c>
      <c r="M65" s="1" t="s">
        <v>21</v>
      </c>
      <c r="N65" s="1" t="s">
        <v>231</v>
      </c>
      <c r="O65" s="2">
        <v>43100</v>
      </c>
      <c r="P65" s="2">
        <v>43147</v>
      </c>
      <c r="Q65" s="1" t="s">
        <v>22</v>
      </c>
    </row>
    <row r="66" spans="1:17" x14ac:dyDescent="0.25">
      <c r="A66" s="1" t="s">
        <v>39</v>
      </c>
      <c r="B66" s="1" t="s">
        <v>24</v>
      </c>
      <c r="C66" s="1" t="s">
        <v>231</v>
      </c>
      <c r="D66" s="1" t="s">
        <v>263</v>
      </c>
      <c r="E66" s="1" t="s">
        <v>241</v>
      </c>
      <c r="F66" s="1" t="s">
        <v>19</v>
      </c>
      <c r="G66" s="1" t="s">
        <v>227</v>
      </c>
      <c r="H66" s="1" t="s">
        <v>224</v>
      </c>
      <c r="I66" s="1" t="s">
        <v>21</v>
      </c>
      <c r="J66" s="3">
        <v>-818586</v>
      </c>
      <c r="K66" s="1" t="s">
        <v>142</v>
      </c>
      <c r="L66" s="1" t="s">
        <v>21</v>
      </c>
      <c r="M66" s="1" t="s">
        <v>21</v>
      </c>
      <c r="N66" s="1" t="s">
        <v>231</v>
      </c>
      <c r="O66" s="2">
        <v>43100</v>
      </c>
      <c r="P66" s="2">
        <v>43147</v>
      </c>
      <c r="Q66" s="1" t="s">
        <v>22</v>
      </c>
    </row>
    <row r="67" spans="1:17" x14ac:dyDescent="0.25">
      <c r="A67" s="1" t="s">
        <v>39</v>
      </c>
      <c r="B67" s="1" t="s">
        <v>24</v>
      </c>
      <c r="C67" s="1" t="s">
        <v>231</v>
      </c>
      <c r="D67" s="1" t="s">
        <v>269</v>
      </c>
      <c r="E67" s="1" t="s">
        <v>259</v>
      </c>
      <c r="F67" s="1" t="s">
        <v>19</v>
      </c>
      <c r="G67" s="1" t="s">
        <v>227</v>
      </c>
      <c r="H67" s="1" t="s">
        <v>224</v>
      </c>
      <c r="I67" s="1" t="s">
        <v>21</v>
      </c>
      <c r="J67" s="3">
        <v>-4054634</v>
      </c>
      <c r="K67" s="1" t="s">
        <v>142</v>
      </c>
      <c r="L67" s="1" t="s">
        <v>21</v>
      </c>
      <c r="M67" s="1" t="s">
        <v>21</v>
      </c>
      <c r="N67" s="1" t="s">
        <v>231</v>
      </c>
      <c r="O67" s="2">
        <v>43100</v>
      </c>
      <c r="P67" s="2">
        <v>43147</v>
      </c>
      <c r="Q67" s="1" t="s">
        <v>22</v>
      </c>
    </row>
    <row r="68" spans="1:17" x14ac:dyDescent="0.25">
      <c r="A68" s="1" t="s">
        <v>39</v>
      </c>
      <c r="B68" s="1" t="s">
        <v>24</v>
      </c>
      <c r="C68" s="1" t="s">
        <v>231</v>
      </c>
      <c r="D68" s="1" t="s">
        <v>226</v>
      </c>
      <c r="E68" s="1" t="s">
        <v>30</v>
      </c>
      <c r="F68" s="1" t="s">
        <v>19</v>
      </c>
      <c r="G68" s="1" t="s">
        <v>227</v>
      </c>
      <c r="H68" s="1" t="s">
        <v>224</v>
      </c>
      <c r="I68" s="1" t="s">
        <v>21</v>
      </c>
      <c r="J68" s="3">
        <v>-1111546</v>
      </c>
      <c r="K68" s="1" t="s">
        <v>142</v>
      </c>
      <c r="L68" s="1" t="s">
        <v>21</v>
      </c>
      <c r="M68" s="1" t="s">
        <v>21</v>
      </c>
      <c r="N68" s="1" t="s">
        <v>231</v>
      </c>
      <c r="O68" s="2">
        <v>43100</v>
      </c>
      <c r="P68" s="2">
        <v>43147</v>
      </c>
      <c r="Q68" s="1" t="s">
        <v>22</v>
      </c>
    </row>
    <row r="69" spans="1:17" x14ac:dyDescent="0.25">
      <c r="A69" s="1" t="s">
        <v>23</v>
      </c>
      <c r="B69" s="1" t="s">
        <v>256</v>
      </c>
      <c r="C69" s="1" t="s">
        <v>276</v>
      </c>
      <c r="D69" s="1" t="s">
        <v>255</v>
      </c>
      <c r="E69" s="1" t="s">
        <v>256</v>
      </c>
      <c r="F69" s="1" t="s">
        <v>19</v>
      </c>
      <c r="G69" s="1" t="s">
        <v>227</v>
      </c>
      <c r="H69" s="1" t="s">
        <v>222</v>
      </c>
      <c r="I69" s="1" t="s">
        <v>21</v>
      </c>
      <c r="J69" s="3">
        <v>-151019</v>
      </c>
      <c r="K69" s="1" t="s">
        <v>277</v>
      </c>
      <c r="L69" s="1" t="s">
        <v>21</v>
      </c>
      <c r="M69" s="1" t="s">
        <v>21</v>
      </c>
      <c r="N69" s="1" t="s">
        <v>276</v>
      </c>
      <c r="O69" s="2">
        <v>43100</v>
      </c>
      <c r="P69" s="2">
        <v>43147</v>
      </c>
      <c r="Q69" s="1" t="s">
        <v>22</v>
      </c>
    </row>
    <row r="70" spans="1:17" x14ac:dyDescent="0.25">
      <c r="A70" s="1" t="s">
        <v>39</v>
      </c>
      <c r="B70" s="1" t="s">
        <v>24</v>
      </c>
      <c r="C70" s="1" t="s">
        <v>40</v>
      </c>
      <c r="D70" s="1" t="s">
        <v>252</v>
      </c>
      <c r="E70" s="1" t="s">
        <v>253</v>
      </c>
      <c r="F70" s="1" t="s">
        <v>19</v>
      </c>
      <c r="G70" s="1" t="s">
        <v>227</v>
      </c>
      <c r="H70" s="1" t="s">
        <v>222</v>
      </c>
      <c r="I70" s="1" t="s">
        <v>21</v>
      </c>
      <c r="J70" s="3">
        <v>105</v>
      </c>
      <c r="K70" s="1" t="s">
        <v>128</v>
      </c>
      <c r="L70" s="1" t="s">
        <v>21</v>
      </c>
      <c r="M70" s="1" t="s">
        <v>21</v>
      </c>
      <c r="N70" s="1" t="s">
        <v>40</v>
      </c>
      <c r="O70" s="2">
        <v>43100</v>
      </c>
      <c r="P70" s="2">
        <v>43131</v>
      </c>
      <c r="Q70" s="1" t="s">
        <v>22</v>
      </c>
    </row>
    <row r="71" spans="1:17" x14ac:dyDescent="0.25">
      <c r="A71" s="1" t="s">
        <v>39</v>
      </c>
      <c r="B71" s="1" t="s">
        <v>24</v>
      </c>
      <c r="C71" s="1" t="s">
        <v>40</v>
      </c>
      <c r="D71" s="1" t="s">
        <v>254</v>
      </c>
      <c r="E71" s="1" t="s">
        <v>56</v>
      </c>
      <c r="F71" s="1" t="s">
        <v>19</v>
      </c>
      <c r="G71" s="1" t="s">
        <v>227</v>
      </c>
      <c r="H71" s="1" t="s">
        <v>222</v>
      </c>
      <c r="I71" s="1" t="s">
        <v>21</v>
      </c>
      <c r="J71" s="3">
        <v>-3604461</v>
      </c>
      <c r="K71" s="1" t="s">
        <v>142</v>
      </c>
      <c r="L71" s="1" t="s">
        <v>21</v>
      </c>
      <c r="M71" s="1" t="s">
        <v>21</v>
      </c>
      <c r="N71" s="1" t="s">
        <v>40</v>
      </c>
      <c r="O71" s="2">
        <v>43100</v>
      </c>
      <c r="P71" s="2">
        <v>43131</v>
      </c>
      <c r="Q71" s="1" t="s">
        <v>22</v>
      </c>
    </row>
    <row r="72" spans="1:17" x14ac:dyDescent="0.25">
      <c r="A72" s="1" t="s">
        <v>39</v>
      </c>
      <c r="B72" s="1" t="s">
        <v>24</v>
      </c>
      <c r="C72" s="1" t="s">
        <v>40</v>
      </c>
      <c r="D72" s="1" t="s">
        <v>257</v>
      </c>
      <c r="E72" s="1" t="s">
        <v>241</v>
      </c>
      <c r="F72" s="1" t="s">
        <v>19</v>
      </c>
      <c r="G72" s="1" t="s">
        <v>227</v>
      </c>
      <c r="H72" s="1" t="s">
        <v>222</v>
      </c>
      <c r="I72" s="1" t="s">
        <v>21</v>
      </c>
      <c r="J72" s="3">
        <v>-300762</v>
      </c>
      <c r="K72" s="1" t="s">
        <v>142</v>
      </c>
      <c r="L72" s="1" t="s">
        <v>21</v>
      </c>
      <c r="M72" s="1" t="s">
        <v>21</v>
      </c>
      <c r="N72" s="1" t="s">
        <v>40</v>
      </c>
      <c r="O72" s="2">
        <v>43100</v>
      </c>
      <c r="P72" s="2">
        <v>43131</v>
      </c>
      <c r="Q72" s="1" t="s">
        <v>22</v>
      </c>
    </row>
    <row r="73" spans="1:17" x14ac:dyDescent="0.25">
      <c r="A73" s="1" t="s">
        <v>39</v>
      </c>
      <c r="B73" s="1" t="s">
        <v>24</v>
      </c>
      <c r="C73" s="1" t="s">
        <v>40</v>
      </c>
      <c r="D73" s="1" t="s">
        <v>258</v>
      </c>
      <c r="E73" s="1" t="s">
        <v>259</v>
      </c>
      <c r="F73" s="1" t="s">
        <v>19</v>
      </c>
      <c r="G73" s="1" t="s">
        <v>227</v>
      </c>
      <c r="H73" s="1" t="s">
        <v>222</v>
      </c>
      <c r="I73" s="1" t="s">
        <v>21</v>
      </c>
      <c r="J73" s="3">
        <v>-10788</v>
      </c>
      <c r="K73" s="1" t="s">
        <v>128</v>
      </c>
      <c r="L73" s="1" t="s">
        <v>21</v>
      </c>
      <c r="M73" s="1" t="s">
        <v>21</v>
      </c>
      <c r="N73" s="1" t="s">
        <v>40</v>
      </c>
      <c r="O73" s="2">
        <v>43100</v>
      </c>
      <c r="P73" s="2">
        <v>43131</v>
      </c>
      <c r="Q73" s="1" t="s">
        <v>22</v>
      </c>
    </row>
    <row r="74" spans="1:17" x14ac:dyDescent="0.25">
      <c r="A74" s="1" t="s">
        <v>39</v>
      </c>
      <c r="B74" s="1" t="s">
        <v>24</v>
      </c>
      <c r="C74" s="1" t="s">
        <v>40</v>
      </c>
      <c r="D74" s="1" t="s">
        <v>258</v>
      </c>
      <c r="E74" s="1" t="s">
        <v>259</v>
      </c>
      <c r="F74" s="1" t="s">
        <v>19</v>
      </c>
      <c r="G74" s="1" t="s">
        <v>227</v>
      </c>
      <c r="H74" s="1" t="s">
        <v>222</v>
      </c>
      <c r="I74" s="1" t="s">
        <v>21</v>
      </c>
      <c r="J74" s="3">
        <v>-6326</v>
      </c>
      <c r="K74" s="1" t="s">
        <v>134</v>
      </c>
      <c r="L74" s="1" t="s">
        <v>21</v>
      </c>
      <c r="M74" s="1" t="s">
        <v>21</v>
      </c>
      <c r="N74" s="1" t="s">
        <v>40</v>
      </c>
      <c r="O74" s="2">
        <v>43100</v>
      </c>
      <c r="P74" s="2">
        <v>43131</v>
      </c>
      <c r="Q74" s="1" t="s">
        <v>22</v>
      </c>
    </row>
    <row r="75" spans="1:17" x14ac:dyDescent="0.25">
      <c r="A75" s="1" t="s">
        <v>39</v>
      </c>
      <c r="B75" s="1" t="s">
        <v>24</v>
      </c>
      <c r="C75" s="1" t="s">
        <v>40</v>
      </c>
      <c r="D75" s="1" t="s">
        <v>228</v>
      </c>
      <c r="E75" s="1" t="s">
        <v>30</v>
      </c>
      <c r="F75" s="1" t="s">
        <v>19</v>
      </c>
      <c r="G75" s="1" t="s">
        <v>227</v>
      </c>
      <c r="H75" s="1" t="s">
        <v>222</v>
      </c>
      <c r="I75" s="1" t="s">
        <v>21</v>
      </c>
      <c r="J75" s="3">
        <v>23847</v>
      </c>
      <c r="K75" s="1" t="s">
        <v>67</v>
      </c>
      <c r="L75" s="1" t="s">
        <v>21</v>
      </c>
      <c r="M75" s="1" t="s">
        <v>21</v>
      </c>
      <c r="N75" s="1" t="s">
        <v>40</v>
      </c>
      <c r="O75" s="2">
        <v>43100</v>
      </c>
      <c r="P75" s="2">
        <v>43131</v>
      </c>
      <c r="Q75" s="1" t="s">
        <v>22</v>
      </c>
    </row>
    <row r="76" spans="1:17" x14ac:dyDescent="0.25">
      <c r="A76" s="1" t="s">
        <v>39</v>
      </c>
      <c r="B76" s="1" t="s">
        <v>24</v>
      </c>
      <c r="C76" s="1" t="s">
        <v>40</v>
      </c>
      <c r="D76" s="1" t="s">
        <v>228</v>
      </c>
      <c r="E76" s="1" t="s">
        <v>30</v>
      </c>
      <c r="F76" s="1" t="s">
        <v>19</v>
      </c>
      <c r="G76" s="1" t="s">
        <v>227</v>
      </c>
      <c r="H76" s="1" t="s">
        <v>222</v>
      </c>
      <c r="I76" s="1" t="s">
        <v>21</v>
      </c>
      <c r="J76" s="3">
        <v>15142</v>
      </c>
      <c r="K76" s="1" t="s">
        <v>125</v>
      </c>
      <c r="L76" s="1" t="s">
        <v>21</v>
      </c>
      <c r="M76" s="1" t="s">
        <v>21</v>
      </c>
      <c r="N76" s="1" t="s">
        <v>40</v>
      </c>
      <c r="O76" s="2">
        <v>43100</v>
      </c>
      <c r="P76" s="2">
        <v>43131</v>
      </c>
      <c r="Q76" s="1" t="s">
        <v>22</v>
      </c>
    </row>
    <row r="77" spans="1:17" x14ac:dyDescent="0.25">
      <c r="A77" s="1" t="s">
        <v>39</v>
      </c>
      <c r="B77" s="1" t="s">
        <v>24</v>
      </c>
      <c r="C77" s="1" t="s">
        <v>40</v>
      </c>
      <c r="D77" s="1" t="s">
        <v>229</v>
      </c>
      <c r="E77" s="1" t="s">
        <v>18</v>
      </c>
      <c r="F77" s="1" t="s">
        <v>19</v>
      </c>
      <c r="G77" s="1" t="s">
        <v>227</v>
      </c>
      <c r="H77" s="1" t="s">
        <v>222</v>
      </c>
      <c r="I77" s="1" t="s">
        <v>21</v>
      </c>
      <c r="J77" s="3">
        <v>-74150</v>
      </c>
      <c r="K77" s="1" t="s">
        <v>134</v>
      </c>
      <c r="L77" s="1" t="s">
        <v>21</v>
      </c>
      <c r="M77" s="1" t="s">
        <v>21</v>
      </c>
      <c r="N77" s="1" t="s">
        <v>40</v>
      </c>
      <c r="O77" s="2">
        <v>43100</v>
      </c>
      <c r="P77" s="2">
        <v>43131</v>
      </c>
      <c r="Q77" s="1" t="s">
        <v>22</v>
      </c>
    </row>
    <row r="78" spans="1:17" x14ac:dyDescent="0.25">
      <c r="A78" s="1" t="s">
        <v>39</v>
      </c>
      <c r="B78" s="1" t="s">
        <v>24</v>
      </c>
      <c r="C78" s="1" t="s">
        <v>40</v>
      </c>
      <c r="D78" s="1" t="s">
        <v>255</v>
      </c>
      <c r="E78" s="1" t="s">
        <v>256</v>
      </c>
      <c r="F78" s="1" t="s">
        <v>19</v>
      </c>
      <c r="G78" s="1" t="s">
        <v>227</v>
      </c>
      <c r="H78" s="1" t="s">
        <v>222</v>
      </c>
      <c r="I78" s="1" t="s">
        <v>21</v>
      </c>
      <c r="J78" s="3">
        <v>2831</v>
      </c>
      <c r="K78" s="1" t="s">
        <v>125</v>
      </c>
      <c r="L78" s="1" t="s">
        <v>21</v>
      </c>
      <c r="M78" s="1" t="s">
        <v>21</v>
      </c>
      <c r="N78" s="1" t="s">
        <v>40</v>
      </c>
      <c r="O78" s="2">
        <v>43100</v>
      </c>
      <c r="P78" s="2">
        <v>43131</v>
      </c>
      <c r="Q78" s="1" t="s">
        <v>22</v>
      </c>
    </row>
    <row r="79" spans="1:17" x14ac:dyDescent="0.25">
      <c r="A79" s="1" t="s">
        <v>39</v>
      </c>
      <c r="B79" s="1" t="s">
        <v>24</v>
      </c>
      <c r="C79" s="1" t="s">
        <v>40</v>
      </c>
      <c r="D79" s="1" t="s">
        <v>262</v>
      </c>
      <c r="E79" s="1" t="s">
        <v>240</v>
      </c>
      <c r="F79" s="1" t="s">
        <v>19</v>
      </c>
      <c r="G79" s="1" t="s">
        <v>227</v>
      </c>
      <c r="H79" s="1" t="s">
        <v>222</v>
      </c>
      <c r="I79" s="1" t="s">
        <v>21</v>
      </c>
      <c r="J79" s="3">
        <v>217174</v>
      </c>
      <c r="K79" s="1" t="s">
        <v>67</v>
      </c>
      <c r="L79" s="1" t="s">
        <v>21</v>
      </c>
      <c r="M79" s="1" t="s">
        <v>21</v>
      </c>
      <c r="N79" s="1" t="s">
        <v>40</v>
      </c>
      <c r="O79" s="2">
        <v>43100</v>
      </c>
      <c r="P79" s="2">
        <v>43131</v>
      </c>
      <c r="Q79" s="1" t="s">
        <v>22</v>
      </c>
    </row>
    <row r="80" spans="1:17" x14ac:dyDescent="0.25">
      <c r="A80" s="1" t="s">
        <v>39</v>
      </c>
      <c r="B80" s="1" t="s">
        <v>24</v>
      </c>
      <c r="C80" s="1" t="s">
        <v>40</v>
      </c>
      <c r="D80" s="1" t="s">
        <v>266</v>
      </c>
      <c r="E80" s="1" t="s">
        <v>267</v>
      </c>
      <c r="F80" s="1" t="s">
        <v>19</v>
      </c>
      <c r="G80" s="1" t="s">
        <v>227</v>
      </c>
      <c r="H80" s="1" t="s">
        <v>222</v>
      </c>
      <c r="I80" s="1" t="s">
        <v>21</v>
      </c>
      <c r="J80" s="3">
        <v>-365</v>
      </c>
      <c r="K80" s="1" t="s">
        <v>133</v>
      </c>
      <c r="L80" s="1" t="s">
        <v>21</v>
      </c>
      <c r="M80" s="1" t="s">
        <v>21</v>
      </c>
      <c r="N80" s="1" t="s">
        <v>40</v>
      </c>
      <c r="O80" s="2">
        <v>43100</v>
      </c>
      <c r="P80" s="2">
        <v>43131</v>
      </c>
      <c r="Q80" s="1" t="s">
        <v>22</v>
      </c>
    </row>
    <row r="81" spans="1:17" x14ac:dyDescent="0.25">
      <c r="A81" s="1" t="s">
        <v>39</v>
      </c>
      <c r="B81" s="1" t="s">
        <v>24</v>
      </c>
      <c r="C81" s="1" t="s">
        <v>40</v>
      </c>
      <c r="D81" s="1" t="s">
        <v>258</v>
      </c>
      <c r="E81" s="1" t="s">
        <v>259</v>
      </c>
      <c r="F81" s="1" t="s">
        <v>19</v>
      </c>
      <c r="G81" s="1" t="s">
        <v>227</v>
      </c>
      <c r="H81" s="1" t="s">
        <v>222</v>
      </c>
      <c r="I81" s="1" t="s">
        <v>21</v>
      </c>
      <c r="J81" s="3">
        <v>1</v>
      </c>
      <c r="K81" s="1" t="s">
        <v>126</v>
      </c>
      <c r="L81" s="1" t="s">
        <v>21</v>
      </c>
      <c r="M81" s="1" t="s">
        <v>21</v>
      </c>
      <c r="N81" s="1" t="s">
        <v>40</v>
      </c>
      <c r="O81" s="2">
        <v>43100</v>
      </c>
      <c r="P81" s="2">
        <v>43131</v>
      </c>
      <c r="Q81" s="1" t="s">
        <v>22</v>
      </c>
    </row>
    <row r="82" spans="1:17" x14ac:dyDescent="0.25">
      <c r="A82" s="1" t="s">
        <v>39</v>
      </c>
      <c r="B82" s="1" t="s">
        <v>24</v>
      </c>
      <c r="C82" s="1" t="s">
        <v>40</v>
      </c>
      <c r="D82" s="1" t="s">
        <v>258</v>
      </c>
      <c r="E82" s="1" t="s">
        <v>259</v>
      </c>
      <c r="F82" s="1" t="s">
        <v>19</v>
      </c>
      <c r="G82" s="1" t="s">
        <v>227</v>
      </c>
      <c r="H82" s="1" t="s">
        <v>222</v>
      </c>
      <c r="I82" s="1" t="s">
        <v>21</v>
      </c>
      <c r="J82" s="3">
        <v>224824</v>
      </c>
      <c r="K82" s="1" t="s">
        <v>245</v>
      </c>
      <c r="L82" s="1" t="s">
        <v>21</v>
      </c>
      <c r="M82" s="1" t="s">
        <v>21</v>
      </c>
      <c r="N82" s="1" t="s">
        <v>40</v>
      </c>
      <c r="O82" s="2">
        <v>43100</v>
      </c>
      <c r="P82" s="2">
        <v>43131</v>
      </c>
      <c r="Q82" s="1" t="s">
        <v>22</v>
      </c>
    </row>
    <row r="83" spans="1:17" x14ac:dyDescent="0.25">
      <c r="A83" s="1" t="s">
        <v>39</v>
      </c>
      <c r="B83" s="1" t="s">
        <v>24</v>
      </c>
      <c r="C83" s="1" t="s">
        <v>40</v>
      </c>
      <c r="D83" s="1" t="s">
        <v>229</v>
      </c>
      <c r="E83" s="1" t="s">
        <v>18</v>
      </c>
      <c r="F83" s="1" t="s">
        <v>19</v>
      </c>
      <c r="G83" s="1" t="s">
        <v>227</v>
      </c>
      <c r="H83" s="1" t="s">
        <v>222</v>
      </c>
      <c r="I83" s="1" t="s">
        <v>21</v>
      </c>
      <c r="J83" s="3">
        <v>23446</v>
      </c>
      <c r="K83" s="1" t="s">
        <v>67</v>
      </c>
      <c r="L83" s="1" t="s">
        <v>21</v>
      </c>
      <c r="M83" s="1" t="s">
        <v>21</v>
      </c>
      <c r="N83" s="1" t="s">
        <v>40</v>
      </c>
      <c r="O83" s="2">
        <v>43100</v>
      </c>
      <c r="P83" s="2">
        <v>43131</v>
      </c>
      <c r="Q83" s="1" t="s">
        <v>22</v>
      </c>
    </row>
    <row r="84" spans="1:17" x14ac:dyDescent="0.25">
      <c r="A84" s="1" t="s">
        <v>39</v>
      </c>
      <c r="B84" s="1" t="s">
        <v>24</v>
      </c>
      <c r="C84" s="1" t="s">
        <v>40</v>
      </c>
      <c r="D84" s="1" t="s">
        <v>252</v>
      </c>
      <c r="E84" s="1" t="s">
        <v>253</v>
      </c>
      <c r="F84" s="1" t="s">
        <v>19</v>
      </c>
      <c r="G84" s="1" t="s">
        <v>227</v>
      </c>
      <c r="H84" s="1" t="s">
        <v>222</v>
      </c>
      <c r="I84" s="1" t="s">
        <v>21</v>
      </c>
      <c r="J84" s="3">
        <v>11531</v>
      </c>
      <c r="K84" s="1" t="s">
        <v>126</v>
      </c>
      <c r="L84" s="1" t="s">
        <v>21</v>
      </c>
      <c r="M84" s="1" t="s">
        <v>21</v>
      </c>
      <c r="N84" s="1" t="s">
        <v>40</v>
      </c>
      <c r="O84" s="2">
        <v>43100</v>
      </c>
      <c r="P84" s="2">
        <v>43131</v>
      </c>
      <c r="Q84" s="1" t="s">
        <v>22</v>
      </c>
    </row>
    <row r="85" spans="1:17" x14ac:dyDescent="0.25">
      <c r="A85" s="1" t="s">
        <v>39</v>
      </c>
      <c r="B85" s="1" t="s">
        <v>24</v>
      </c>
      <c r="C85" s="1" t="s">
        <v>40</v>
      </c>
      <c r="D85" s="1" t="s">
        <v>254</v>
      </c>
      <c r="E85" s="1" t="s">
        <v>56</v>
      </c>
      <c r="F85" s="1" t="s">
        <v>19</v>
      </c>
      <c r="G85" s="1" t="s">
        <v>227</v>
      </c>
      <c r="H85" s="1" t="s">
        <v>222</v>
      </c>
      <c r="I85" s="1" t="s">
        <v>21</v>
      </c>
      <c r="J85" s="3">
        <v>58561</v>
      </c>
      <c r="K85" s="1" t="s">
        <v>126</v>
      </c>
      <c r="L85" s="1" t="s">
        <v>21</v>
      </c>
      <c r="M85" s="1" t="s">
        <v>21</v>
      </c>
      <c r="N85" s="1" t="s">
        <v>40</v>
      </c>
      <c r="O85" s="2">
        <v>43100</v>
      </c>
      <c r="P85" s="2">
        <v>43131</v>
      </c>
      <c r="Q85" s="1" t="s">
        <v>22</v>
      </c>
    </row>
    <row r="86" spans="1:17" x14ac:dyDescent="0.25">
      <c r="A86" s="1" t="s">
        <v>39</v>
      </c>
      <c r="B86" s="1" t="s">
        <v>24</v>
      </c>
      <c r="C86" s="1" t="s">
        <v>40</v>
      </c>
      <c r="D86" s="1" t="s">
        <v>254</v>
      </c>
      <c r="E86" s="1" t="s">
        <v>56</v>
      </c>
      <c r="F86" s="1" t="s">
        <v>19</v>
      </c>
      <c r="G86" s="1" t="s">
        <v>227</v>
      </c>
      <c r="H86" s="1" t="s">
        <v>222</v>
      </c>
      <c r="I86" s="1" t="s">
        <v>21</v>
      </c>
      <c r="J86" s="3">
        <v>-35547</v>
      </c>
      <c r="K86" s="1" t="s">
        <v>133</v>
      </c>
      <c r="L86" s="1" t="s">
        <v>21</v>
      </c>
      <c r="M86" s="1" t="s">
        <v>21</v>
      </c>
      <c r="N86" s="1" t="s">
        <v>40</v>
      </c>
      <c r="O86" s="2">
        <v>43100</v>
      </c>
      <c r="P86" s="2">
        <v>43131</v>
      </c>
      <c r="Q86" s="1" t="s">
        <v>22</v>
      </c>
    </row>
    <row r="87" spans="1:17" x14ac:dyDescent="0.25">
      <c r="A87" s="1" t="s">
        <v>39</v>
      </c>
      <c r="B87" s="1" t="s">
        <v>24</v>
      </c>
      <c r="C87" s="1" t="s">
        <v>40</v>
      </c>
      <c r="D87" s="1" t="s">
        <v>255</v>
      </c>
      <c r="E87" s="1" t="s">
        <v>256</v>
      </c>
      <c r="F87" s="1" t="s">
        <v>19</v>
      </c>
      <c r="G87" s="1" t="s">
        <v>227</v>
      </c>
      <c r="H87" s="1" t="s">
        <v>222</v>
      </c>
      <c r="I87" s="1" t="s">
        <v>21</v>
      </c>
      <c r="J87" s="3">
        <v>-78</v>
      </c>
      <c r="K87" s="1" t="s">
        <v>67</v>
      </c>
      <c r="L87" s="1" t="s">
        <v>21</v>
      </c>
      <c r="M87" s="1" t="s">
        <v>21</v>
      </c>
      <c r="N87" s="1" t="s">
        <v>40</v>
      </c>
      <c r="O87" s="2">
        <v>43100</v>
      </c>
      <c r="P87" s="2">
        <v>43131</v>
      </c>
      <c r="Q87" s="1" t="s">
        <v>22</v>
      </c>
    </row>
    <row r="88" spans="1:17" x14ac:dyDescent="0.25">
      <c r="A88" s="1" t="s">
        <v>39</v>
      </c>
      <c r="B88" s="1" t="s">
        <v>24</v>
      </c>
      <c r="C88" s="1" t="s">
        <v>40</v>
      </c>
      <c r="D88" s="1" t="s">
        <v>257</v>
      </c>
      <c r="E88" s="1" t="s">
        <v>241</v>
      </c>
      <c r="F88" s="1" t="s">
        <v>19</v>
      </c>
      <c r="G88" s="1" t="s">
        <v>227</v>
      </c>
      <c r="H88" s="1" t="s">
        <v>222</v>
      </c>
      <c r="I88" s="1" t="s">
        <v>21</v>
      </c>
      <c r="J88" s="3">
        <v>-32904</v>
      </c>
      <c r="K88" s="1" t="s">
        <v>245</v>
      </c>
      <c r="L88" s="1" t="s">
        <v>21</v>
      </c>
      <c r="M88" s="1" t="s">
        <v>21</v>
      </c>
      <c r="N88" s="1" t="s">
        <v>40</v>
      </c>
      <c r="O88" s="2">
        <v>43100</v>
      </c>
      <c r="P88" s="2">
        <v>43131</v>
      </c>
      <c r="Q88" s="1" t="s">
        <v>22</v>
      </c>
    </row>
    <row r="89" spans="1:17" x14ac:dyDescent="0.25">
      <c r="A89" s="1" t="s">
        <v>39</v>
      </c>
      <c r="B89" s="1" t="s">
        <v>24</v>
      </c>
      <c r="C89" s="1" t="s">
        <v>40</v>
      </c>
      <c r="D89" s="1" t="s">
        <v>257</v>
      </c>
      <c r="E89" s="1" t="s">
        <v>241</v>
      </c>
      <c r="F89" s="1" t="s">
        <v>19</v>
      </c>
      <c r="G89" s="1" t="s">
        <v>227</v>
      </c>
      <c r="H89" s="1" t="s">
        <v>222</v>
      </c>
      <c r="I89" s="1" t="s">
        <v>21</v>
      </c>
      <c r="J89" s="3">
        <v>-172720</v>
      </c>
      <c r="K89" s="1" t="s">
        <v>134</v>
      </c>
      <c r="L89" s="1" t="s">
        <v>21</v>
      </c>
      <c r="M89" s="1" t="s">
        <v>21</v>
      </c>
      <c r="N89" s="1" t="s">
        <v>40</v>
      </c>
      <c r="O89" s="2">
        <v>43100</v>
      </c>
      <c r="P89" s="2">
        <v>43131</v>
      </c>
      <c r="Q89" s="1" t="s">
        <v>22</v>
      </c>
    </row>
    <row r="90" spans="1:17" x14ac:dyDescent="0.25">
      <c r="A90" s="1" t="s">
        <v>39</v>
      </c>
      <c r="B90" s="1" t="s">
        <v>24</v>
      </c>
      <c r="C90" s="1" t="s">
        <v>40</v>
      </c>
      <c r="D90" s="1" t="s">
        <v>257</v>
      </c>
      <c r="E90" s="1" t="s">
        <v>241</v>
      </c>
      <c r="F90" s="1" t="s">
        <v>19</v>
      </c>
      <c r="G90" s="1" t="s">
        <v>227</v>
      </c>
      <c r="H90" s="1" t="s">
        <v>222</v>
      </c>
      <c r="I90" s="1" t="s">
        <v>21</v>
      </c>
      <c r="J90" s="3">
        <v>467</v>
      </c>
      <c r="K90" s="1" t="s">
        <v>250</v>
      </c>
      <c r="L90" s="1" t="s">
        <v>21</v>
      </c>
      <c r="M90" s="1" t="s">
        <v>21</v>
      </c>
      <c r="N90" s="1" t="s">
        <v>40</v>
      </c>
      <c r="O90" s="2">
        <v>43100</v>
      </c>
      <c r="P90" s="2">
        <v>43131</v>
      </c>
      <c r="Q90" s="1" t="s">
        <v>22</v>
      </c>
    </row>
    <row r="91" spans="1:17" x14ac:dyDescent="0.25">
      <c r="A91" s="1" t="s">
        <v>39</v>
      </c>
      <c r="B91" s="1" t="s">
        <v>24</v>
      </c>
      <c r="C91" s="1" t="s">
        <v>40</v>
      </c>
      <c r="D91" s="1" t="s">
        <v>258</v>
      </c>
      <c r="E91" s="1" t="s">
        <v>259</v>
      </c>
      <c r="F91" s="1" t="s">
        <v>19</v>
      </c>
      <c r="G91" s="1" t="s">
        <v>227</v>
      </c>
      <c r="H91" s="1" t="s">
        <v>222</v>
      </c>
      <c r="I91" s="1" t="s">
        <v>21</v>
      </c>
      <c r="J91" s="3">
        <v>-167224</v>
      </c>
      <c r="K91" s="1" t="s">
        <v>245</v>
      </c>
      <c r="L91" s="1" t="s">
        <v>21</v>
      </c>
      <c r="M91" s="1" t="s">
        <v>21</v>
      </c>
      <c r="N91" s="1" t="s">
        <v>40</v>
      </c>
      <c r="O91" s="2">
        <v>43100</v>
      </c>
      <c r="P91" s="2">
        <v>43131</v>
      </c>
      <c r="Q91" s="1" t="s">
        <v>22</v>
      </c>
    </row>
    <row r="92" spans="1:17" x14ac:dyDescent="0.25">
      <c r="A92" s="1" t="s">
        <v>39</v>
      </c>
      <c r="B92" s="1" t="s">
        <v>24</v>
      </c>
      <c r="C92" s="1" t="s">
        <v>40</v>
      </c>
      <c r="D92" s="1" t="s">
        <v>228</v>
      </c>
      <c r="E92" s="1" t="s">
        <v>30</v>
      </c>
      <c r="F92" s="1" t="s">
        <v>19</v>
      </c>
      <c r="G92" s="1" t="s">
        <v>227</v>
      </c>
      <c r="H92" s="1" t="s">
        <v>222</v>
      </c>
      <c r="I92" s="1" t="s">
        <v>21</v>
      </c>
      <c r="J92" s="3">
        <v>30924</v>
      </c>
      <c r="K92" s="1" t="s">
        <v>126</v>
      </c>
      <c r="L92" s="1" t="s">
        <v>21</v>
      </c>
      <c r="M92" s="1" t="s">
        <v>21</v>
      </c>
      <c r="N92" s="1" t="s">
        <v>40</v>
      </c>
      <c r="O92" s="2">
        <v>43100</v>
      </c>
      <c r="P92" s="2">
        <v>43131</v>
      </c>
      <c r="Q92" s="1" t="s">
        <v>22</v>
      </c>
    </row>
    <row r="93" spans="1:17" x14ac:dyDescent="0.25">
      <c r="A93" s="1" t="s">
        <v>39</v>
      </c>
      <c r="B93" s="1" t="s">
        <v>24</v>
      </c>
      <c r="C93" s="1" t="s">
        <v>40</v>
      </c>
      <c r="D93" s="1" t="s">
        <v>228</v>
      </c>
      <c r="E93" s="1" t="s">
        <v>30</v>
      </c>
      <c r="F93" s="1" t="s">
        <v>19</v>
      </c>
      <c r="G93" s="1" t="s">
        <v>227</v>
      </c>
      <c r="H93" s="1" t="s">
        <v>222</v>
      </c>
      <c r="I93" s="1" t="s">
        <v>21</v>
      </c>
      <c r="J93" s="3">
        <v>-70917</v>
      </c>
      <c r="K93" s="1" t="s">
        <v>134</v>
      </c>
      <c r="L93" s="1" t="s">
        <v>21</v>
      </c>
      <c r="M93" s="1" t="s">
        <v>21</v>
      </c>
      <c r="N93" s="1" t="s">
        <v>40</v>
      </c>
      <c r="O93" s="2">
        <v>43100</v>
      </c>
      <c r="P93" s="2">
        <v>43131</v>
      </c>
      <c r="Q93" s="1" t="s">
        <v>22</v>
      </c>
    </row>
    <row r="94" spans="1:17" x14ac:dyDescent="0.25">
      <c r="A94" s="1" t="s">
        <v>39</v>
      </c>
      <c r="B94" s="1" t="s">
        <v>24</v>
      </c>
      <c r="C94" s="1" t="s">
        <v>40</v>
      </c>
      <c r="D94" s="1" t="s">
        <v>252</v>
      </c>
      <c r="E94" s="1" t="s">
        <v>253</v>
      </c>
      <c r="F94" s="1" t="s">
        <v>19</v>
      </c>
      <c r="G94" s="1" t="s">
        <v>227</v>
      </c>
      <c r="H94" s="1" t="s">
        <v>222</v>
      </c>
      <c r="I94" s="1" t="s">
        <v>21</v>
      </c>
      <c r="J94" s="3">
        <v>1</v>
      </c>
      <c r="K94" s="1" t="s">
        <v>126</v>
      </c>
      <c r="L94" s="1" t="s">
        <v>21</v>
      </c>
      <c r="M94" s="1" t="s">
        <v>21</v>
      </c>
      <c r="N94" s="1" t="s">
        <v>40</v>
      </c>
      <c r="O94" s="2">
        <v>43100</v>
      </c>
      <c r="P94" s="2">
        <v>43131</v>
      </c>
      <c r="Q94" s="1" t="s">
        <v>22</v>
      </c>
    </row>
    <row r="95" spans="1:17" x14ac:dyDescent="0.25">
      <c r="A95" s="1" t="s">
        <v>39</v>
      </c>
      <c r="B95" s="1" t="s">
        <v>24</v>
      </c>
      <c r="C95" s="1" t="s">
        <v>40</v>
      </c>
      <c r="D95" s="1" t="s">
        <v>268</v>
      </c>
      <c r="E95" s="1" t="s">
        <v>56</v>
      </c>
      <c r="F95" s="1" t="s">
        <v>19</v>
      </c>
      <c r="G95" s="1" t="s">
        <v>227</v>
      </c>
      <c r="H95" s="1" t="s">
        <v>224</v>
      </c>
      <c r="I95" s="1" t="s">
        <v>21</v>
      </c>
      <c r="J95" s="3">
        <v>57721</v>
      </c>
      <c r="K95" s="1" t="s">
        <v>63</v>
      </c>
      <c r="L95" s="1" t="s">
        <v>21</v>
      </c>
      <c r="M95" s="1" t="s">
        <v>21</v>
      </c>
      <c r="N95" s="1" t="s">
        <v>40</v>
      </c>
      <c r="O95" s="2">
        <v>43100</v>
      </c>
      <c r="P95" s="2">
        <v>43131</v>
      </c>
      <c r="Q95" s="1" t="s">
        <v>22</v>
      </c>
    </row>
    <row r="96" spans="1:17" x14ac:dyDescent="0.25">
      <c r="A96" s="1" t="s">
        <v>39</v>
      </c>
      <c r="B96" s="1" t="s">
        <v>24</v>
      </c>
      <c r="C96" s="1" t="s">
        <v>40</v>
      </c>
      <c r="D96" s="1" t="s">
        <v>254</v>
      </c>
      <c r="E96" s="1" t="s">
        <v>56</v>
      </c>
      <c r="F96" s="1" t="s">
        <v>19</v>
      </c>
      <c r="G96" s="1" t="s">
        <v>227</v>
      </c>
      <c r="H96" s="1" t="s">
        <v>222</v>
      </c>
      <c r="I96" s="1" t="s">
        <v>21</v>
      </c>
      <c r="J96" s="3">
        <v>5</v>
      </c>
      <c r="K96" s="1" t="s">
        <v>126</v>
      </c>
      <c r="L96" s="1" t="s">
        <v>21</v>
      </c>
      <c r="M96" s="1" t="s">
        <v>21</v>
      </c>
      <c r="N96" s="1" t="s">
        <v>40</v>
      </c>
      <c r="O96" s="2">
        <v>43100</v>
      </c>
      <c r="P96" s="2">
        <v>43131</v>
      </c>
      <c r="Q96" s="1" t="s">
        <v>22</v>
      </c>
    </row>
    <row r="97" spans="1:17" x14ac:dyDescent="0.25">
      <c r="A97" s="1" t="s">
        <v>39</v>
      </c>
      <c r="B97" s="1" t="s">
        <v>24</v>
      </c>
      <c r="C97" s="1" t="s">
        <v>40</v>
      </c>
      <c r="D97" s="1" t="s">
        <v>255</v>
      </c>
      <c r="E97" s="1" t="s">
        <v>256</v>
      </c>
      <c r="F97" s="1" t="s">
        <v>19</v>
      </c>
      <c r="G97" s="1" t="s">
        <v>227</v>
      </c>
      <c r="H97" s="1" t="s">
        <v>222</v>
      </c>
      <c r="I97" s="1" t="s">
        <v>21</v>
      </c>
      <c r="J97" s="3">
        <v>55622</v>
      </c>
      <c r="K97" s="1" t="s">
        <v>67</v>
      </c>
      <c r="L97" s="1" t="s">
        <v>21</v>
      </c>
      <c r="M97" s="1" t="s">
        <v>21</v>
      </c>
      <c r="N97" s="1" t="s">
        <v>40</v>
      </c>
      <c r="O97" s="2">
        <v>43100</v>
      </c>
      <c r="P97" s="2">
        <v>43131</v>
      </c>
      <c r="Q97" s="1" t="s">
        <v>22</v>
      </c>
    </row>
    <row r="98" spans="1:17" x14ac:dyDescent="0.25">
      <c r="A98" s="1" t="s">
        <v>39</v>
      </c>
      <c r="B98" s="1" t="s">
        <v>24</v>
      </c>
      <c r="C98" s="1" t="s">
        <v>40</v>
      </c>
      <c r="D98" s="1" t="s">
        <v>255</v>
      </c>
      <c r="E98" s="1" t="s">
        <v>256</v>
      </c>
      <c r="F98" s="1" t="s">
        <v>19</v>
      </c>
      <c r="G98" s="1" t="s">
        <v>227</v>
      </c>
      <c r="H98" s="1" t="s">
        <v>222</v>
      </c>
      <c r="I98" s="1" t="s">
        <v>21</v>
      </c>
      <c r="J98" s="3">
        <v>23520</v>
      </c>
      <c r="K98" s="1" t="s">
        <v>125</v>
      </c>
      <c r="L98" s="1" t="s">
        <v>21</v>
      </c>
      <c r="M98" s="1" t="s">
        <v>21</v>
      </c>
      <c r="N98" s="1" t="s">
        <v>40</v>
      </c>
      <c r="O98" s="2">
        <v>43100</v>
      </c>
      <c r="P98" s="2">
        <v>43131</v>
      </c>
      <c r="Q98" s="1" t="s">
        <v>22</v>
      </c>
    </row>
    <row r="99" spans="1:17" x14ac:dyDescent="0.25">
      <c r="A99" s="1" t="s">
        <v>39</v>
      </c>
      <c r="B99" s="1" t="s">
        <v>24</v>
      </c>
      <c r="C99" s="1" t="s">
        <v>40</v>
      </c>
      <c r="D99" s="1" t="s">
        <v>262</v>
      </c>
      <c r="E99" s="1" t="s">
        <v>240</v>
      </c>
      <c r="F99" s="1" t="s">
        <v>19</v>
      </c>
      <c r="G99" s="1" t="s">
        <v>227</v>
      </c>
      <c r="H99" s="1" t="s">
        <v>222</v>
      </c>
      <c r="I99" s="1" t="s">
        <v>21</v>
      </c>
      <c r="J99" s="3">
        <v>4427</v>
      </c>
      <c r="K99" s="1" t="s">
        <v>67</v>
      </c>
      <c r="L99" s="1" t="s">
        <v>21</v>
      </c>
      <c r="M99" s="1" t="s">
        <v>21</v>
      </c>
      <c r="N99" s="1" t="s">
        <v>40</v>
      </c>
      <c r="O99" s="2">
        <v>43100</v>
      </c>
      <c r="P99" s="2">
        <v>43131</v>
      </c>
      <c r="Q99" s="1" t="s">
        <v>22</v>
      </c>
    </row>
    <row r="100" spans="1:17" x14ac:dyDescent="0.25">
      <c r="A100" s="1" t="s">
        <v>39</v>
      </c>
      <c r="B100" s="1" t="s">
        <v>24</v>
      </c>
      <c r="C100" s="1" t="s">
        <v>40</v>
      </c>
      <c r="D100" s="1" t="s">
        <v>257</v>
      </c>
      <c r="E100" s="1" t="s">
        <v>241</v>
      </c>
      <c r="F100" s="1" t="s">
        <v>19</v>
      </c>
      <c r="G100" s="1" t="s">
        <v>227</v>
      </c>
      <c r="H100" s="1" t="s">
        <v>222</v>
      </c>
      <c r="I100" s="1" t="s">
        <v>21</v>
      </c>
      <c r="J100" s="3">
        <v>-31419</v>
      </c>
      <c r="K100" s="1" t="s">
        <v>125</v>
      </c>
      <c r="L100" s="1" t="s">
        <v>21</v>
      </c>
      <c r="M100" s="1" t="s">
        <v>21</v>
      </c>
      <c r="N100" s="1" t="s">
        <v>40</v>
      </c>
      <c r="O100" s="2">
        <v>43100</v>
      </c>
      <c r="P100" s="2">
        <v>43131</v>
      </c>
      <c r="Q100" s="1" t="s">
        <v>22</v>
      </c>
    </row>
    <row r="101" spans="1:17" x14ac:dyDescent="0.25">
      <c r="A101" s="1" t="s">
        <v>39</v>
      </c>
      <c r="B101" s="1" t="s">
        <v>24</v>
      </c>
      <c r="C101" s="1" t="s">
        <v>40</v>
      </c>
      <c r="D101" s="1" t="s">
        <v>266</v>
      </c>
      <c r="E101" s="1" t="s">
        <v>267</v>
      </c>
      <c r="F101" s="1" t="s">
        <v>19</v>
      </c>
      <c r="G101" s="1" t="s">
        <v>227</v>
      </c>
      <c r="H101" s="1" t="s">
        <v>222</v>
      </c>
      <c r="I101" s="1" t="s">
        <v>21</v>
      </c>
      <c r="J101" s="3">
        <v>-2492</v>
      </c>
      <c r="K101" s="1" t="s">
        <v>134</v>
      </c>
      <c r="L101" s="1" t="s">
        <v>21</v>
      </c>
      <c r="M101" s="1" t="s">
        <v>21</v>
      </c>
      <c r="N101" s="1" t="s">
        <v>40</v>
      </c>
      <c r="O101" s="2">
        <v>43100</v>
      </c>
      <c r="P101" s="2">
        <v>43131</v>
      </c>
      <c r="Q101" s="1" t="s">
        <v>22</v>
      </c>
    </row>
    <row r="102" spans="1:17" x14ac:dyDescent="0.25">
      <c r="A102" s="1" t="s">
        <v>39</v>
      </c>
      <c r="B102" s="1" t="s">
        <v>24</v>
      </c>
      <c r="C102" s="1" t="s">
        <v>40</v>
      </c>
      <c r="D102" s="1" t="s">
        <v>269</v>
      </c>
      <c r="E102" s="1" t="s">
        <v>259</v>
      </c>
      <c r="F102" s="1" t="s">
        <v>19</v>
      </c>
      <c r="G102" s="1" t="s">
        <v>227</v>
      </c>
      <c r="H102" s="1" t="s">
        <v>224</v>
      </c>
      <c r="I102" s="1" t="s">
        <v>21</v>
      </c>
      <c r="J102" s="3">
        <v>463096</v>
      </c>
      <c r="K102" s="1" t="s">
        <v>63</v>
      </c>
      <c r="L102" s="1" t="s">
        <v>21</v>
      </c>
      <c r="M102" s="1" t="s">
        <v>21</v>
      </c>
      <c r="N102" s="1" t="s">
        <v>40</v>
      </c>
      <c r="O102" s="2">
        <v>43100</v>
      </c>
      <c r="P102" s="2">
        <v>43131</v>
      </c>
      <c r="Q102" s="1" t="s">
        <v>22</v>
      </c>
    </row>
    <row r="103" spans="1:17" x14ac:dyDescent="0.25">
      <c r="A103" s="1" t="s">
        <v>39</v>
      </c>
      <c r="B103" s="1" t="s">
        <v>24</v>
      </c>
      <c r="C103" s="1" t="s">
        <v>40</v>
      </c>
      <c r="D103" s="1" t="s">
        <v>252</v>
      </c>
      <c r="E103" s="1" t="s">
        <v>253</v>
      </c>
      <c r="F103" s="1" t="s">
        <v>19</v>
      </c>
      <c r="G103" s="1" t="s">
        <v>227</v>
      </c>
      <c r="H103" s="1" t="s">
        <v>222</v>
      </c>
      <c r="I103" s="1" t="s">
        <v>21</v>
      </c>
      <c r="J103" s="3">
        <v>-166934</v>
      </c>
      <c r="K103" s="1" t="s">
        <v>130</v>
      </c>
      <c r="L103" s="1" t="s">
        <v>21</v>
      </c>
      <c r="M103" s="1" t="s">
        <v>21</v>
      </c>
      <c r="N103" s="1" t="s">
        <v>40</v>
      </c>
      <c r="O103" s="2">
        <v>43100</v>
      </c>
      <c r="P103" s="2">
        <v>43131</v>
      </c>
      <c r="Q103" s="1" t="s">
        <v>22</v>
      </c>
    </row>
    <row r="104" spans="1:17" x14ac:dyDescent="0.25">
      <c r="A104" s="1" t="s">
        <v>39</v>
      </c>
      <c r="B104" s="1" t="s">
        <v>24</v>
      </c>
      <c r="C104" s="1" t="s">
        <v>40</v>
      </c>
      <c r="D104" s="1" t="s">
        <v>262</v>
      </c>
      <c r="E104" s="1" t="s">
        <v>240</v>
      </c>
      <c r="F104" s="1" t="s">
        <v>19</v>
      </c>
      <c r="G104" s="1" t="s">
        <v>227</v>
      </c>
      <c r="H104" s="1" t="s">
        <v>222</v>
      </c>
      <c r="I104" s="1" t="s">
        <v>21</v>
      </c>
      <c r="J104" s="3">
        <v>-487</v>
      </c>
      <c r="K104" s="1" t="s">
        <v>88</v>
      </c>
      <c r="L104" s="1" t="s">
        <v>21</v>
      </c>
      <c r="M104" s="1" t="s">
        <v>21</v>
      </c>
      <c r="N104" s="1" t="s">
        <v>40</v>
      </c>
      <c r="O104" s="2">
        <v>43100</v>
      </c>
      <c r="P104" s="2">
        <v>43131</v>
      </c>
      <c r="Q104" s="1" t="s">
        <v>22</v>
      </c>
    </row>
    <row r="105" spans="1:17" x14ac:dyDescent="0.25">
      <c r="A105" s="1" t="s">
        <v>39</v>
      </c>
      <c r="B105" s="1" t="s">
        <v>24</v>
      </c>
      <c r="C105" s="1" t="s">
        <v>40</v>
      </c>
      <c r="D105" s="1" t="s">
        <v>258</v>
      </c>
      <c r="E105" s="1" t="s">
        <v>259</v>
      </c>
      <c r="F105" s="1" t="s">
        <v>19</v>
      </c>
      <c r="G105" s="1" t="s">
        <v>227</v>
      </c>
      <c r="H105" s="1" t="s">
        <v>222</v>
      </c>
      <c r="I105" s="1" t="s">
        <v>21</v>
      </c>
      <c r="J105" s="3">
        <v>-260609</v>
      </c>
      <c r="K105" s="1" t="s">
        <v>130</v>
      </c>
      <c r="L105" s="1" t="s">
        <v>21</v>
      </c>
      <c r="M105" s="1" t="s">
        <v>21</v>
      </c>
      <c r="N105" s="1" t="s">
        <v>40</v>
      </c>
      <c r="O105" s="2">
        <v>43100</v>
      </c>
      <c r="P105" s="2">
        <v>43131</v>
      </c>
      <c r="Q105" s="1" t="s">
        <v>22</v>
      </c>
    </row>
    <row r="106" spans="1:17" x14ac:dyDescent="0.25">
      <c r="A106" s="1" t="s">
        <v>39</v>
      </c>
      <c r="B106" s="1" t="s">
        <v>24</v>
      </c>
      <c r="C106" s="1" t="s">
        <v>83</v>
      </c>
      <c r="D106" s="1" t="s">
        <v>262</v>
      </c>
      <c r="E106" s="1" t="s">
        <v>240</v>
      </c>
      <c r="F106" s="1" t="s">
        <v>19</v>
      </c>
      <c r="G106" s="1" t="s">
        <v>227</v>
      </c>
      <c r="H106" s="1" t="s">
        <v>222</v>
      </c>
      <c r="I106" s="1" t="s">
        <v>21</v>
      </c>
      <c r="J106" s="3">
        <v>4519</v>
      </c>
      <c r="K106" s="1" t="s">
        <v>89</v>
      </c>
      <c r="L106" s="1" t="s">
        <v>21</v>
      </c>
      <c r="M106" s="1" t="s">
        <v>21</v>
      </c>
      <c r="N106" s="1" t="s">
        <v>83</v>
      </c>
      <c r="O106" s="2">
        <v>43100</v>
      </c>
      <c r="P106" s="2">
        <v>43147</v>
      </c>
      <c r="Q106" s="1" t="s">
        <v>22</v>
      </c>
    </row>
    <row r="107" spans="1:17" x14ac:dyDescent="0.25">
      <c r="A107" s="1" t="s">
        <v>39</v>
      </c>
      <c r="B107" s="1" t="s">
        <v>24</v>
      </c>
      <c r="C107" s="1" t="s">
        <v>83</v>
      </c>
      <c r="D107" s="1" t="s">
        <v>228</v>
      </c>
      <c r="E107" s="1" t="s">
        <v>30</v>
      </c>
      <c r="F107" s="1" t="s">
        <v>19</v>
      </c>
      <c r="G107" s="1" t="s">
        <v>227</v>
      </c>
      <c r="H107" s="1" t="s">
        <v>222</v>
      </c>
      <c r="I107" s="1" t="s">
        <v>21</v>
      </c>
      <c r="J107" s="3">
        <v>1766</v>
      </c>
      <c r="K107" s="1" t="s">
        <v>89</v>
      </c>
      <c r="L107" s="1" t="s">
        <v>21</v>
      </c>
      <c r="M107" s="1" t="s">
        <v>21</v>
      </c>
      <c r="N107" s="1" t="s">
        <v>83</v>
      </c>
      <c r="O107" s="2">
        <v>43100</v>
      </c>
      <c r="P107" s="2">
        <v>43147</v>
      </c>
      <c r="Q107" s="1" t="s">
        <v>22</v>
      </c>
    </row>
    <row r="108" spans="1:17" x14ac:dyDescent="0.25">
      <c r="A108" s="1" t="s">
        <v>39</v>
      </c>
      <c r="B108" s="1" t="s">
        <v>24</v>
      </c>
      <c r="C108" s="1" t="s">
        <v>40</v>
      </c>
      <c r="D108" s="1" t="s">
        <v>252</v>
      </c>
      <c r="E108" s="1" t="s">
        <v>253</v>
      </c>
      <c r="F108" s="1" t="s">
        <v>19</v>
      </c>
      <c r="G108" s="1" t="s">
        <v>227</v>
      </c>
      <c r="H108" s="1" t="s">
        <v>222</v>
      </c>
      <c r="I108" s="1" t="s">
        <v>21</v>
      </c>
      <c r="J108" s="3">
        <v>-14851</v>
      </c>
      <c r="K108" s="1" t="s">
        <v>88</v>
      </c>
      <c r="L108" s="1" t="s">
        <v>21</v>
      </c>
      <c r="M108" s="1" t="s">
        <v>21</v>
      </c>
      <c r="N108" s="1" t="s">
        <v>40</v>
      </c>
      <c r="O108" s="2">
        <v>43100</v>
      </c>
      <c r="P108" s="2">
        <v>43131</v>
      </c>
      <c r="Q108" s="1" t="s">
        <v>22</v>
      </c>
    </row>
    <row r="109" spans="1:17" x14ac:dyDescent="0.25">
      <c r="A109" s="1" t="s">
        <v>39</v>
      </c>
      <c r="B109" s="1" t="s">
        <v>24</v>
      </c>
      <c r="C109" s="1" t="s">
        <v>40</v>
      </c>
      <c r="D109" s="1" t="s">
        <v>257</v>
      </c>
      <c r="E109" s="1" t="s">
        <v>241</v>
      </c>
      <c r="F109" s="1" t="s">
        <v>19</v>
      </c>
      <c r="G109" s="1" t="s">
        <v>227</v>
      </c>
      <c r="H109" s="1" t="s">
        <v>222</v>
      </c>
      <c r="I109" s="1" t="s">
        <v>21</v>
      </c>
      <c r="J109" s="3">
        <v>23663</v>
      </c>
      <c r="K109" s="1" t="s">
        <v>129</v>
      </c>
      <c r="L109" s="1" t="s">
        <v>21</v>
      </c>
      <c r="M109" s="1" t="s">
        <v>21</v>
      </c>
      <c r="N109" s="1" t="s">
        <v>40</v>
      </c>
      <c r="O109" s="2">
        <v>43100</v>
      </c>
      <c r="P109" s="2">
        <v>43131</v>
      </c>
      <c r="Q109" s="1" t="s">
        <v>22</v>
      </c>
    </row>
    <row r="110" spans="1:17" x14ac:dyDescent="0.25">
      <c r="A110" s="1" t="s">
        <v>39</v>
      </c>
      <c r="B110" s="1" t="s">
        <v>24</v>
      </c>
      <c r="C110" s="1" t="s">
        <v>40</v>
      </c>
      <c r="D110" s="1" t="s">
        <v>260</v>
      </c>
      <c r="E110" s="1" t="s">
        <v>261</v>
      </c>
      <c r="F110" s="1" t="s">
        <v>19</v>
      </c>
      <c r="G110" s="1" t="s">
        <v>227</v>
      </c>
      <c r="H110" s="1" t="s">
        <v>222</v>
      </c>
      <c r="I110" s="1" t="s">
        <v>21</v>
      </c>
      <c r="J110" s="3">
        <v>-156</v>
      </c>
      <c r="K110" s="1" t="s">
        <v>88</v>
      </c>
      <c r="L110" s="1" t="s">
        <v>21</v>
      </c>
      <c r="M110" s="1" t="s">
        <v>21</v>
      </c>
      <c r="N110" s="1" t="s">
        <v>40</v>
      </c>
      <c r="O110" s="2">
        <v>43100</v>
      </c>
      <c r="P110" s="2">
        <v>43131</v>
      </c>
      <c r="Q110" s="1" t="s">
        <v>22</v>
      </c>
    </row>
    <row r="111" spans="1:17" x14ac:dyDescent="0.25">
      <c r="A111" s="1" t="s">
        <v>39</v>
      </c>
      <c r="B111" s="1" t="s">
        <v>24</v>
      </c>
      <c r="C111" s="1" t="s">
        <v>40</v>
      </c>
      <c r="D111" s="1" t="s">
        <v>229</v>
      </c>
      <c r="E111" s="1" t="s">
        <v>18</v>
      </c>
      <c r="F111" s="1" t="s">
        <v>19</v>
      </c>
      <c r="G111" s="1" t="s">
        <v>227</v>
      </c>
      <c r="H111" s="1" t="s">
        <v>222</v>
      </c>
      <c r="I111" s="1" t="s">
        <v>21</v>
      </c>
      <c r="J111" s="3">
        <v>-5539</v>
      </c>
      <c r="K111" s="1" t="s">
        <v>88</v>
      </c>
      <c r="L111" s="1" t="s">
        <v>21</v>
      </c>
      <c r="M111" s="1" t="s">
        <v>21</v>
      </c>
      <c r="N111" s="1" t="s">
        <v>40</v>
      </c>
      <c r="O111" s="2">
        <v>43100</v>
      </c>
      <c r="P111" s="2">
        <v>43131</v>
      </c>
      <c r="Q111" s="1" t="s">
        <v>22</v>
      </c>
    </row>
    <row r="112" spans="1:17" x14ac:dyDescent="0.25">
      <c r="A112" s="1" t="s">
        <v>39</v>
      </c>
      <c r="B112" s="1" t="s">
        <v>24</v>
      </c>
      <c r="C112" s="1" t="s">
        <v>83</v>
      </c>
      <c r="D112" s="1" t="s">
        <v>254</v>
      </c>
      <c r="E112" s="1" t="s">
        <v>56</v>
      </c>
      <c r="F112" s="1" t="s">
        <v>19</v>
      </c>
      <c r="G112" s="1" t="s">
        <v>227</v>
      </c>
      <c r="H112" s="1" t="s">
        <v>222</v>
      </c>
      <c r="I112" s="1" t="s">
        <v>21</v>
      </c>
      <c r="J112" s="3">
        <v>5664</v>
      </c>
      <c r="K112" s="1" t="s">
        <v>89</v>
      </c>
      <c r="L112" s="1" t="s">
        <v>21</v>
      </c>
      <c r="M112" s="1" t="s">
        <v>21</v>
      </c>
      <c r="N112" s="1" t="s">
        <v>83</v>
      </c>
      <c r="O112" s="2">
        <v>43100</v>
      </c>
      <c r="P112" s="2">
        <v>43147</v>
      </c>
      <c r="Q112" s="1" t="s">
        <v>22</v>
      </c>
    </row>
    <row r="113" spans="1:17" x14ac:dyDescent="0.25">
      <c r="A113" s="1" t="s">
        <v>39</v>
      </c>
      <c r="B113" s="1" t="s">
        <v>24</v>
      </c>
      <c r="C113" s="1" t="s">
        <v>83</v>
      </c>
      <c r="D113" s="1" t="s">
        <v>263</v>
      </c>
      <c r="E113" s="1" t="s">
        <v>241</v>
      </c>
      <c r="F113" s="1" t="s">
        <v>19</v>
      </c>
      <c r="G113" s="1" t="s">
        <v>227</v>
      </c>
      <c r="H113" s="1" t="s">
        <v>224</v>
      </c>
      <c r="I113" s="1" t="s">
        <v>21</v>
      </c>
      <c r="J113" s="3">
        <v>-14725</v>
      </c>
      <c r="K113" s="1" t="s">
        <v>89</v>
      </c>
      <c r="L113" s="1" t="s">
        <v>21</v>
      </c>
      <c r="M113" s="1" t="s">
        <v>21</v>
      </c>
      <c r="N113" s="1" t="s">
        <v>83</v>
      </c>
      <c r="O113" s="2">
        <v>43100</v>
      </c>
      <c r="P113" s="2">
        <v>43147</v>
      </c>
      <c r="Q113" s="1" t="s">
        <v>22</v>
      </c>
    </row>
    <row r="114" spans="1:17" x14ac:dyDescent="0.25">
      <c r="A114" s="1" t="s">
        <v>39</v>
      </c>
      <c r="B114" s="1" t="s">
        <v>24</v>
      </c>
      <c r="C114" s="1" t="s">
        <v>83</v>
      </c>
      <c r="D114" s="1" t="s">
        <v>228</v>
      </c>
      <c r="E114" s="1" t="s">
        <v>30</v>
      </c>
      <c r="F114" s="1" t="s">
        <v>19</v>
      </c>
      <c r="G114" s="1" t="s">
        <v>227</v>
      </c>
      <c r="H114" s="1" t="s">
        <v>222</v>
      </c>
      <c r="I114" s="1" t="s">
        <v>21</v>
      </c>
      <c r="J114" s="3">
        <v>59584</v>
      </c>
      <c r="K114" s="1" t="s">
        <v>89</v>
      </c>
      <c r="L114" s="1" t="s">
        <v>21</v>
      </c>
      <c r="M114" s="1" t="s">
        <v>21</v>
      </c>
      <c r="N114" s="1" t="s">
        <v>83</v>
      </c>
      <c r="O114" s="2">
        <v>43100</v>
      </c>
      <c r="P114" s="2">
        <v>43147</v>
      </c>
      <c r="Q114" s="1" t="s">
        <v>22</v>
      </c>
    </row>
    <row r="115" spans="1:17" x14ac:dyDescent="0.25">
      <c r="A115" s="1" t="s">
        <v>39</v>
      </c>
      <c r="B115" s="1" t="s">
        <v>24</v>
      </c>
      <c r="C115" s="1" t="s">
        <v>40</v>
      </c>
      <c r="D115" s="1" t="s">
        <v>255</v>
      </c>
      <c r="E115" s="1" t="s">
        <v>256</v>
      </c>
      <c r="F115" s="1" t="s">
        <v>19</v>
      </c>
      <c r="G115" s="1" t="s">
        <v>227</v>
      </c>
      <c r="H115" s="1" t="s">
        <v>222</v>
      </c>
      <c r="I115" s="1" t="s">
        <v>21</v>
      </c>
      <c r="J115" s="3">
        <v>-425215</v>
      </c>
      <c r="K115" s="1" t="s">
        <v>130</v>
      </c>
      <c r="L115" s="1" t="s">
        <v>21</v>
      </c>
      <c r="M115" s="1" t="s">
        <v>21</v>
      </c>
      <c r="N115" s="1" t="s">
        <v>40</v>
      </c>
      <c r="O115" s="2">
        <v>43100</v>
      </c>
      <c r="P115" s="2">
        <v>43131</v>
      </c>
      <c r="Q115" s="1" t="s">
        <v>22</v>
      </c>
    </row>
    <row r="116" spans="1:17" x14ac:dyDescent="0.25">
      <c r="A116" s="1" t="s">
        <v>39</v>
      </c>
      <c r="B116" s="1" t="s">
        <v>24</v>
      </c>
      <c r="C116" s="1" t="s">
        <v>40</v>
      </c>
      <c r="D116" s="1" t="s">
        <v>255</v>
      </c>
      <c r="E116" s="1" t="s">
        <v>256</v>
      </c>
      <c r="F116" s="1" t="s">
        <v>19</v>
      </c>
      <c r="G116" s="1" t="s">
        <v>227</v>
      </c>
      <c r="H116" s="1" t="s">
        <v>222</v>
      </c>
      <c r="I116" s="1" t="s">
        <v>21</v>
      </c>
      <c r="J116" s="3">
        <v>-54160</v>
      </c>
      <c r="K116" s="1" t="s">
        <v>88</v>
      </c>
      <c r="L116" s="1" t="s">
        <v>21</v>
      </c>
      <c r="M116" s="1" t="s">
        <v>21</v>
      </c>
      <c r="N116" s="1" t="s">
        <v>40</v>
      </c>
      <c r="O116" s="2">
        <v>43100</v>
      </c>
      <c r="P116" s="2">
        <v>43131</v>
      </c>
      <c r="Q116" s="1" t="s">
        <v>22</v>
      </c>
    </row>
    <row r="117" spans="1:17" x14ac:dyDescent="0.25">
      <c r="A117" s="1" t="s">
        <v>39</v>
      </c>
      <c r="B117" s="1" t="s">
        <v>24</v>
      </c>
      <c r="C117" s="1" t="s">
        <v>40</v>
      </c>
      <c r="D117" s="1" t="s">
        <v>262</v>
      </c>
      <c r="E117" s="1" t="s">
        <v>240</v>
      </c>
      <c r="F117" s="1" t="s">
        <v>19</v>
      </c>
      <c r="G117" s="1" t="s">
        <v>227</v>
      </c>
      <c r="H117" s="1" t="s">
        <v>222</v>
      </c>
      <c r="I117" s="1" t="s">
        <v>21</v>
      </c>
      <c r="J117" s="3">
        <v>-136391</v>
      </c>
      <c r="K117" s="1" t="s">
        <v>278</v>
      </c>
      <c r="L117" s="1" t="s">
        <v>21</v>
      </c>
      <c r="M117" s="1" t="s">
        <v>21</v>
      </c>
      <c r="N117" s="1" t="s">
        <v>40</v>
      </c>
      <c r="O117" s="2">
        <v>43100</v>
      </c>
      <c r="P117" s="2">
        <v>43131</v>
      </c>
      <c r="Q117" s="1" t="s">
        <v>22</v>
      </c>
    </row>
    <row r="118" spans="1:17" x14ac:dyDescent="0.25">
      <c r="A118" s="1" t="s">
        <v>39</v>
      </c>
      <c r="B118" s="1" t="s">
        <v>24</v>
      </c>
      <c r="C118" s="1" t="s">
        <v>40</v>
      </c>
      <c r="D118" s="1" t="s">
        <v>257</v>
      </c>
      <c r="E118" s="1" t="s">
        <v>241</v>
      </c>
      <c r="F118" s="1" t="s">
        <v>19</v>
      </c>
      <c r="G118" s="1" t="s">
        <v>227</v>
      </c>
      <c r="H118" s="1" t="s">
        <v>222</v>
      </c>
      <c r="I118" s="1" t="s">
        <v>21</v>
      </c>
      <c r="J118" s="3">
        <v>-129425</v>
      </c>
      <c r="K118" s="1" t="s">
        <v>130</v>
      </c>
      <c r="L118" s="1" t="s">
        <v>21</v>
      </c>
      <c r="M118" s="1" t="s">
        <v>21</v>
      </c>
      <c r="N118" s="1" t="s">
        <v>40</v>
      </c>
      <c r="O118" s="2">
        <v>43100</v>
      </c>
      <c r="P118" s="2">
        <v>43131</v>
      </c>
      <c r="Q118" s="1" t="s">
        <v>22</v>
      </c>
    </row>
    <row r="119" spans="1:17" x14ac:dyDescent="0.25">
      <c r="A119" s="1" t="s">
        <v>39</v>
      </c>
      <c r="B119" s="1" t="s">
        <v>24</v>
      </c>
      <c r="C119" s="1" t="s">
        <v>40</v>
      </c>
      <c r="D119" s="1" t="s">
        <v>229</v>
      </c>
      <c r="E119" s="1" t="s">
        <v>18</v>
      </c>
      <c r="F119" s="1" t="s">
        <v>19</v>
      </c>
      <c r="G119" s="1" t="s">
        <v>227</v>
      </c>
      <c r="H119" s="1" t="s">
        <v>222</v>
      </c>
      <c r="I119" s="1" t="s">
        <v>21</v>
      </c>
      <c r="J119" s="3">
        <v>-24451</v>
      </c>
      <c r="K119" s="1" t="s">
        <v>129</v>
      </c>
      <c r="L119" s="1" t="s">
        <v>21</v>
      </c>
      <c r="M119" s="1" t="s">
        <v>21</v>
      </c>
      <c r="N119" s="1" t="s">
        <v>40</v>
      </c>
      <c r="O119" s="2">
        <v>43100</v>
      </c>
      <c r="P119" s="2">
        <v>43131</v>
      </c>
      <c r="Q119" s="1" t="s">
        <v>22</v>
      </c>
    </row>
    <row r="120" spans="1:17" x14ac:dyDescent="0.25">
      <c r="A120" s="1" t="s">
        <v>39</v>
      </c>
      <c r="B120" s="1" t="s">
        <v>24</v>
      </c>
      <c r="C120" s="1" t="s">
        <v>83</v>
      </c>
      <c r="D120" s="1" t="s">
        <v>254</v>
      </c>
      <c r="E120" s="1" t="s">
        <v>56</v>
      </c>
      <c r="F120" s="1" t="s">
        <v>19</v>
      </c>
      <c r="G120" s="1" t="s">
        <v>227</v>
      </c>
      <c r="H120" s="1" t="s">
        <v>222</v>
      </c>
      <c r="I120" s="1" t="s">
        <v>21</v>
      </c>
      <c r="J120" s="3">
        <v>206681</v>
      </c>
      <c r="K120" s="1" t="s">
        <v>89</v>
      </c>
      <c r="L120" s="1" t="s">
        <v>21</v>
      </c>
      <c r="M120" s="1" t="s">
        <v>21</v>
      </c>
      <c r="N120" s="1" t="s">
        <v>83</v>
      </c>
      <c r="O120" s="2">
        <v>43100</v>
      </c>
      <c r="P120" s="2">
        <v>43147</v>
      </c>
      <c r="Q120" s="1" t="s">
        <v>22</v>
      </c>
    </row>
    <row r="121" spans="1:17" x14ac:dyDescent="0.25">
      <c r="A121" s="1" t="s">
        <v>39</v>
      </c>
      <c r="B121" s="1" t="s">
        <v>24</v>
      </c>
      <c r="C121" s="1" t="s">
        <v>83</v>
      </c>
      <c r="D121" s="1" t="s">
        <v>257</v>
      </c>
      <c r="E121" s="1" t="s">
        <v>241</v>
      </c>
      <c r="F121" s="1" t="s">
        <v>19</v>
      </c>
      <c r="G121" s="1" t="s">
        <v>227</v>
      </c>
      <c r="H121" s="1" t="s">
        <v>222</v>
      </c>
      <c r="I121" s="1" t="s">
        <v>21</v>
      </c>
      <c r="J121" s="3">
        <v>-39295</v>
      </c>
      <c r="K121" s="1" t="s">
        <v>89</v>
      </c>
      <c r="L121" s="1" t="s">
        <v>21</v>
      </c>
      <c r="M121" s="1" t="s">
        <v>21</v>
      </c>
      <c r="N121" s="1" t="s">
        <v>83</v>
      </c>
      <c r="O121" s="2">
        <v>43100</v>
      </c>
      <c r="P121" s="2">
        <v>43147</v>
      </c>
      <c r="Q121" s="1" t="s">
        <v>22</v>
      </c>
    </row>
    <row r="122" spans="1:17" x14ac:dyDescent="0.25">
      <c r="A122" s="1" t="s">
        <v>39</v>
      </c>
      <c r="B122" s="1" t="s">
        <v>24</v>
      </c>
      <c r="C122" s="1" t="s">
        <v>83</v>
      </c>
      <c r="D122" s="1" t="s">
        <v>229</v>
      </c>
      <c r="E122" s="1" t="s">
        <v>18</v>
      </c>
      <c r="F122" s="1" t="s">
        <v>19</v>
      </c>
      <c r="G122" s="1" t="s">
        <v>227</v>
      </c>
      <c r="H122" s="1" t="s">
        <v>222</v>
      </c>
      <c r="I122" s="1" t="s">
        <v>21</v>
      </c>
      <c r="J122" s="3">
        <v>1378</v>
      </c>
      <c r="K122" s="1" t="s">
        <v>89</v>
      </c>
      <c r="L122" s="1" t="s">
        <v>21</v>
      </c>
      <c r="M122" s="1" t="s">
        <v>21</v>
      </c>
      <c r="N122" s="1" t="s">
        <v>83</v>
      </c>
      <c r="O122" s="2">
        <v>43100</v>
      </c>
      <c r="P122" s="2">
        <v>43147</v>
      </c>
      <c r="Q122" s="1" t="s">
        <v>22</v>
      </c>
    </row>
    <row r="123" spans="1:17" x14ac:dyDescent="0.25">
      <c r="A123" s="1" t="s">
        <v>39</v>
      </c>
      <c r="B123" s="1" t="s">
        <v>24</v>
      </c>
      <c r="C123" s="1" t="s">
        <v>40</v>
      </c>
      <c r="D123" s="1" t="s">
        <v>252</v>
      </c>
      <c r="E123" s="1" t="s">
        <v>253</v>
      </c>
      <c r="F123" s="1" t="s">
        <v>19</v>
      </c>
      <c r="G123" s="1" t="s">
        <v>227</v>
      </c>
      <c r="H123" s="1" t="s">
        <v>222</v>
      </c>
      <c r="I123" s="1" t="s">
        <v>21</v>
      </c>
      <c r="J123" s="3">
        <v>-4349</v>
      </c>
      <c r="K123" s="1" t="s">
        <v>279</v>
      </c>
      <c r="L123" s="1" t="s">
        <v>21</v>
      </c>
      <c r="M123" s="1" t="s">
        <v>21</v>
      </c>
      <c r="N123" s="1" t="s">
        <v>40</v>
      </c>
      <c r="O123" s="2">
        <v>43100</v>
      </c>
      <c r="P123" s="2">
        <v>43131</v>
      </c>
      <c r="Q123" s="1" t="s">
        <v>22</v>
      </c>
    </row>
    <row r="124" spans="1:17" x14ac:dyDescent="0.25">
      <c r="A124" s="1" t="s">
        <v>39</v>
      </c>
      <c r="B124" s="1" t="s">
        <v>24</v>
      </c>
      <c r="C124" s="1" t="s">
        <v>83</v>
      </c>
      <c r="D124" s="1" t="s">
        <v>255</v>
      </c>
      <c r="E124" s="1" t="s">
        <v>256</v>
      </c>
      <c r="F124" s="1" t="s">
        <v>19</v>
      </c>
      <c r="G124" s="1" t="s">
        <v>227</v>
      </c>
      <c r="H124" s="1" t="s">
        <v>222</v>
      </c>
      <c r="I124" s="1" t="s">
        <v>21</v>
      </c>
      <c r="J124" s="3">
        <v>1717</v>
      </c>
      <c r="K124" s="1" t="s">
        <v>89</v>
      </c>
      <c r="L124" s="1" t="s">
        <v>21</v>
      </c>
      <c r="M124" s="1" t="s">
        <v>21</v>
      </c>
      <c r="N124" s="1" t="s">
        <v>83</v>
      </c>
      <c r="O124" s="2">
        <v>43100</v>
      </c>
      <c r="P124" s="2">
        <v>43147</v>
      </c>
      <c r="Q124" s="1" t="s">
        <v>22</v>
      </c>
    </row>
    <row r="125" spans="1:17" x14ac:dyDescent="0.25">
      <c r="A125" s="1" t="s">
        <v>39</v>
      </c>
      <c r="B125" s="1" t="s">
        <v>24</v>
      </c>
      <c r="C125" s="1" t="s">
        <v>83</v>
      </c>
      <c r="D125" s="1" t="s">
        <v>266</v>
      </c>
      <c r="E125" s="1" t="s">
        <v>267</v>
      </c>
      <c r="F125" s="1" t="s">
        <v>19</v>
      </c>
      <c r="G125" s="1" t="s">
        <v>227</v>
      </c>
      <c r="H125" s="1" t="s">
        <v>222</v>
      </c>
      <c r="I125" s="1" t="s">
        <v>21</v>
      </c>
      <c r="J125" s="3">
        <v>7894</v>
      </c>
      <c r="K125" s="1" t="s">
        <v>89</v>
      </c>
      <c r="L125" s="1" t="s">
        <v>21</v>
      </c>
      <c r="M125" s="1" t="s">
        <v>21</v>
      </c>
      <c r="N125" s="1" t="s">
        <v>83</v>
      </c>
      <c r="O125" s="2">
        <v>43100</v>
      </c>
      <c r="P125" s="2">
        <v>43147</v>
      </c>
      <c r="Q125" s="1" t="s">
        <v>22</v>
      </c>
    </row>
    <row r="126" spans="1:17" x14ac:dyDescent="0.25">
      <c r="A126" s="1" t="s">
        <v>39</v>
      </c>
      <c r="B126" s="1" t="s">
        <v>24</v>
      </c>
      <c r="C126" s="1" t="s">
        <v>40</v>
      </c>
      <c r="D126" s="1" t="s">
        <v>257</v>
      </c>
      <c r="E126" s="1" t="s">
        <v>241</v>
      </c>
      <c r="F126" s="1" t="s">
        <v>19</v>
      </c>
      <c r="G126" s="1" t="s">
        <v>227</v>
      </c>
      <c r="H126" s="1" t="s">
        <v>222</v>
      </c>
      <c r="I126" s="1" t="s">
        <v>21</v>
      </c>
      <c r="J126" s="3">
        <v>-15825</v>
      </c>
      <c r="K126" s="1" t="s">
        <v>88</v>
      </c>
      <c r="L126" s="1" t="s">
        <v>21</v>
      </c>
      <c r="M126" s="1" t="s">
        <v>21</v>
      </c>
      <c r="N126" s="1" t="s">
        <v>40</v>
      </c>
      <c r="O126" s="2">
        <v>43100</v>
      </c>
      <c r="P126" s="2">
        <v>43131</v>
      </c>
      <c r="Q126" s="1" t="s">
        <v>22</v>
      </c>
    </row>
    <row r="127" spans="1:17" x14ac:dyDescent="0.25">
      <c r="A127" s="1" t="s">
        <v>39</v>
      </c>
      <c r="B127" s="1" t="s">
        <v>24</v>
      </c>
      <c r="C127" s="1" t="s">
        <v>40</v>
      </c>
      <c r="D127" s="1" t="s">
        <v>257</v>
      </c>
      <c r="E127" s="1" t="s">
        <v>241</v>
      </c>
      <c r="F127" s="1" t="s">
        <v>19</v>
      </c>
      <c r="G127" s="1" t="s">
        <v>227</v>
      </c>
      <c r="H127" s="1" t="s">
        <v>222</v>
      </c>
      <c r="I127" s="1" t="s">
        <v>21</v>
      </c>
      <c r="J127" s="3">
        <v>23663</v>
      </c>
      <c r="K127" s="1" t="s">
        <v>129</v>
      </c>
      <c r="L127" s="1" t="s">
        <v>21</v>
      </c>
      <c r="M127" s="1" t="s">
        <v>21</v>
      </c>
      <c r="N127" s="1" t="s">
        <v>40</v>
      </c>
      <c r="O127" s="2">
        <v>43100</v>
      </c>
      <c r="P127" s="2">
        <v>43131</v>
      </c>
      <c r="Q127" s="1" t="s">
        <v>22</v>
      </c>
    </row>
    <row r="128" spans="1:17" x14ac:dyDescent="0.25">
      <c r="A128" s="1" t="s">
        <v>39</v>
      </c>
      <c r="B128" s="1" t="s">
        <v>24</v>
      </c>
      <c r="C128" s="1" t="s">
        <v>40</v>
      </c>
      <c r="D128" s="1" t="s">
        <v>254</v>
      </c>
      <c r="E128" s="1" t="s">
        <v>56</v>
      </c>
      <c r="F128" s="1" t="s">
        <v>19</v>
      </c>
      <c r="G128" s="1" t="s">
        <v>227</v>
      </c>
      <c r="H128" s="1" t="s">
        <v>222</v>
      </c>
      <c r="I128" s="1" t="s">
        <v>21</v>
      </c>
      <c r="J128" s="3">
        <v>-17332</v>
      </c>
      <c r="K128" s="1" t="s">
        <v>88</v>
      </c>
      <c r="L128" s="1" t="s">
        <v>21</v>
      </c>
      <c r="M128" s="1" t="s">
        <v>21</v>
      </c>
      <c r="N128" s="1" t="s">
        <v>40</v>
      </c>
      <c r="O128" s="2">
        <v>43100</v>
      </c>
      <c r="P128" s="2">
        <v>43131</v>
      </c>
      <c r="Q128" s="1" t="s">
        <v>22</v>
      </c>
    </row>
    <row r="129" spans="1:17" x14ac:dyDescent="0.25">
      <c r="A129" s="1" t="s">
        <v>39</v>
      </c>
      <c r="B129" s="1" t="s">
        <v>24</v>
      </c>
      <c r="C129" s="1" t="s">
        <v>40</v>
      </c>
      <c r="D129" s="1" t="s">
        <v>257</v>
      </c>
      <c r="E129" s="1" t="s">
        <v>241</v>
      </c>
      <c r="F129" s="1" t="s">
        <v>19</v>
      </c>
      <c r="G129" s="1" t="s">
        <v>227</v>
      </c>
      <c r="H129" s="1" t="s">
        <v>222</v>
      </c>
      <c r="I129" s="1" t="s">
        <v>21</v>
      </c>
      <c r="J129" s="3">
        <v>-94793</v>
      </c>
      <c r="K129" s="1" t="s">
        <v>129</v>
      </c>
      <c r="L129" s="1" t="s">
        <v>21</v>
      </c>
      <c r="M129" s="1" t="s">
        <v>21</v>
      </c>
      <c r="N129" s="1" t="s">
        <v>40</v>
      </c>
      <c r="O129" s="2">
        <v>43100</v>
      </c>
      <c r="P129" s="2">
        <v>43131</v>
      </c>
      <c r="Q129" s="1" t="s">
        <v>22</v>
      </c>
    </row>
    <row r="130" spans="1:17" x14ac:dyDescent="0.25">
      <c r="A130" s="1" t="s">
        <v>39</v>
      </c>
      <c r="B130" s="1" t="s">
        <v>24</v>
      </c>
      <c r="C130" s="1" t="s">
        <v>40</v>
      </c>
      <c r="D130" s="1" t="s">
        <v>258</v>
      </c>
      <c r="E130" s="1" t="s">
        <v>259</v>
      </c>
      <c r="F130" s="1" t="s">
        <v>19</v>
      </c>
      <c r="G130" s="1" t="s">
        <v>227</v>
      </c>
      <c r="H130" s="1" t="s">
        <v>222</v>
      </c>
      <c r="I130" s="1" t="s">
        <v>21</v>
      </c>
      <c r="J130" s="3">
        <v>-30626</v>
      </c>
      <c r="K130" s="1" t="s">
        <v>88</v>
      </c>
      <c r="L130" s="1" t="s">
        <v>21</v>
      </c>
      <c r="M130" s="1" t="s">
        <v>21</v>
      </c>
      <c r="N130" s="1" t="s">
        <v>40</v>
      </c>
      <c r="O130" s="2">
        <v>43100</v>
      </c>
      <c r="P130" s="2">
        <v>43131</v>
      </c>
      <c r="Q130" s="1" t="s">
        <v>22</v>
      </c>
    </row>
    <row r="131" spans="1:17" x14ac:dyDescent="0.25">
      <c r="A131" s="1" t="s">
        <v>39</v>
      </c>
      <c r="B131" s="1" t="s">
        <v>24</v>
      </c>
      <c r="C131" s="1" t="s">
        <v>40</v>
      </c>
      <c r="D131" s="1" t="s">
        <v>228</v>
      </c>
      <c r="E131" s="1" t="s">
        <v>30</v>
      </c>
      <c r="F131" s="1" t="s">
        <v>19</v>
      </c>
      <c r="G131" s="1" t="s">
        <v>227</v>
      </c>
      <c r="H131" s="1" t="s">
        <v>222</v>
      </c>
      <c r="I131" s="1" t="s">
        <v>21</v>
      </c>
      <c r="J131" s="3">
        <v>-6552</v>
      </c>
      <c r="K131" s="1" t="s">
        <v>88</v>
      </c>
      <c r="L131" s="1" t="s">
        <v>21</v>
      </c>
      <c r="M131" s="1" t="s">
        <v>21</v>
      </c>
      <c r="N131" s="1" t="s">
        <v>40</v>
      </c>
      <c r="O131" s="2">
        <v>43100</v>
      </c>
      <c r="P131" s="2">
        <v>43131</v>
      </c>
      <c r="Q131" s="1" t="s">
        <v>22</v>
      </c>
    </row>
    <row r="132" spans="1:17" x14ac:dyDescent="0.25">
      <c r="A132" s="1" t="s">
        <v>39</v>
      </c>
      <c r="B132" s="1" t="s">
        <v>24</v>
      </c>
      <c r="C132" s="1" t="s">
        <v>40</v>
      </c>
      <c r="D132" s="1" t="s">
        <v>228</v>
      </c>
      <c r="E132" s="1" t="s">
        <v>30</v>
      </c>
      <c r="F132" s="1" t="s">
        <v>19</v>
      </c>
      <c r="G132" s="1" t="s">
        <v>227</v>
      </c>
      <c r="H132" s="1" t="s">
        <v>222</v>
      </c>
      <c r="I132" s="1" t="s">
        <v>21</v>
      </c>
      <c r="J132" s="3">
        <v>-107571</v>
      </c>
      <c r="K132" s="1" t="s">
        <v>130</v>
      </c>
      <c r="L132" s="1" t="s">
        <v>21</v>
      </c>
      <c r="M132" s="1" t="s">
        <v>21</v>
      </c>
      <c r="N132" s="1" t="s">
        <v>40</v>
      </c>
      <c r="O132" s="2">
        <v>43100</v>
      </c>
      <c r="P132" s="2">
        <v>43131</v>
      </c>
      <c r="Q132" s="1" t="s">
        <v>22</v>
      </c>
    </row>
    <row r="133" spans="1:17" x14ac:dyDescent="0.25">
      <c r="A133" s="1" t="s">
        <v>39</v>
      </c>
      <c r="B133" s="1" t="s">
        <v>24</v>
      </c>
      <c r="C133" s="1" t="s">
        <v>40</v>
      </c>
      <c r="D133" s="1" t="s">
        <v>254</v>
      </c>
      <c r="E133" s="1" t="s">
        <v>56</v>
      </c>
      <c r="F133" s="1" t="s">
        <v>19</v>
      </c>
      <c r="G133" s="1" t="s">
        <v>227</v>
      </c>
      <c r="H133" s="1" t="s">
        <v>222</v>
      </c>
      <c r="I133" s="1" t="s">
        <v>21</v>
      </c>
      <c r="J133" s="3">
        <v>-73147</v>
      </c>
      <c r="K133" s="1" t="s">
        <v>129</v>
      </c>
      <c r="L133" s="1" t="s">
        <v>21</v>
      </c>
      <c r="M133" s="1" t="s">
        <v>21</v>
      </c>
      <c r="N133" s="1" t="s">
        <v>40</v>
      </c>
      <c r="O133" s="2">
        <v>43100</v>
      </c>
      <c r="P133" s="2">
        <v>43131</v>
      </c>
      <c r="Q133" s="1" t="s">
        <v>22</v>
      </c>
    </row>
    <row r="134" spans="1:17" x14ac:dyDescent="0.25">
      <c r="A134" s="1" t="s">
        <v>39</v>
      </c>
      <c r="B134" s="1" t="s">
        <v>24</v>
      </c>
      <c r="C134" s="1" t="s">
        <v>40</v>
      </c>
      <c r="D134" s="1" t="s">
        <v>254</v>
      </c>
      <c r="E134" s="1" t="s">
        <v>56</v>
      </c>
      <c r="F134" s="1" t="s">
        <v>19</v>
      </c>
      <c r="G134" s="1" t="s">
        <v>227</v>
      </c>
      <c r="H134" s="1" t="s">
        <v>222</v>
      </c>
      <c r="I134" s="1" t="s">
        <v>21</v>
      </c>
      <c r="J134" s="3">
        <v>-82836</v>
      </c>
      <c r="K134" s="1" t="s">
        <v>104</v>
      </c>
      <c r="L134" s="1" t="s">
        <v>21</v>
      </c>
      <c r="M134" s="1" t="s">
        <v>21</v>
      </c>
      <c r="N134" s="1" t="s">
        <v>40</v>
      </c>
      <c r="O134" s="2">
        <v>43100</v>
      </c>
      <c r="P134" s="2">
        <v>43131</v>
      </c>
      <c r="Q134" s="1" t="s">
        <v>22</v>
      </c>
    </row>
    <row r="135" spans="1:17" x14ac:dyDescent="0.25">
      <c r="A135" s="1" t="s">
        <v>39</v>
      </c>
      <c r="B135" s="1" t="s">
        <v>24</v>
      </c>
      <c r="C135" s="1" t="s">
        <v>40</v>
      </c>
      <c r="D135" s="1" t="s">
        <v>271</v>
      </c>
      <c r="E135" s="1" t="s">
        <v>256</v>
      </c>
      <c r="F135" s="1" t="s">
        <v>19</v>
      </c>
      <c r="G135" s="1" t="s">
        <v>227</v>
      </c>
      <c r="H135" s="1" t="s">
        <v>224</v>
      </c>
      <c r="I135" s="1" t="s">
        <v>21</v>
      </c>
      <c r="J135" s="3">
        <v>-11727</v>
      </c>
      <c r="K135" s="1" t="s">
        <v>42</v>
      </c>
      <c r="L135" s="1" t="s">
        <v>21</v>
      </c>
      <c r="M135" s="1" t="s">
        <v>21</v>
      </c>
      <c r="N135" s="1" t="s">
        <v>40</v>
      </c>
      <c r="O135" s="2">
        <v>43100</v>
      </c>
      <c r="P135" s="2">
        <v>43131</v>
      </c>
      <c r="Q135" s="1" t="s">
        <v>22</v>
      </c>
    </row>
    <row r="136" spans="1:17" x14ac:dyDescent="0.25">
      <c r="A136" s="1" t="s">
        <v>39</v>
      </c>
      <c r="B136" s="1" t="s">
        <v>24</v>
      </c>
      <c r="C136" s="1" t="s">
        <v>40</v>
      </c>
      <c r="D136" s="1" t="s">
        <v>229</v>
      </c>
      <c r="E136" s="1" t="s">
        <v>18</v>
      </c>
      <c r="F136" s="1" t="s">
        <v>19</v>
      </c>
      <c r="G136" s="1" t="s">
        <v>227</v>
      </c>
      <c r="H136" s="1" t="s">
        <v>222</v>
      </c>
      <c r="I136" s="1" t="s">
        <v>21</v>
      </c>
      <c r="J136" s="3">
        <v>-1891</v>
      </c>
      <c r="K136" s="1" t="s">
        <v>27</v>
      </c>
      <c r="L136" s="1" t="s">
        <v>21</v>
      </c>
      <c r="M136" s="1" t="s">
        <v>21</v>
      </c>
      <c r="N136" s="1" t="s">
        <v>40</v>
      </c>
      <c r="O136" s="2">
        <v>43100</v>
      </c>
      <c r="P136" s="2">
        <v>43131</v>
      </c>
      <c r="Q136" s="1" t="s">
        <v>22</v>
      </c>
    </row>
    <row r="137" spans="1:17" x14ac:dyDescent="0.25">
      <c r="A137" s="1" t="s">
        <v>39</v>
      </c>
      <c r="B137" s="1" t="s">
        <v>24</v>
      </c>
      <c r="C137" s="1" t="s">
        <v>40</v>
      </c>
      <c r="D137" s="1" t="s">
        <v>230</v>
      </c>
      <c r="E137" s="1" t="s">
        <v>18</v>
      </c>
      <c r="F137" s="1" t="s">
        <v>19</v>
      </c>
      <c r="G137" s="1" t="s">
        <v>227</v>
      </c>
      <c r="H137" s="1" t="s">
        <v>224</v>
      </c>
      <c r="I137" s="1" t="s">
        <v>21</v>
      </c>
      <c r="J137" s="3">
        <v>-57165</v>
      </c>
      <c r="K137" s="1" t="s">
        <v>42</v>
      </c>
      <c r="L137" s="1" t="s">
        <v>21</v>
      </c>
      <c r="M137" s="1" t="s">
        <v>21</v>
      </c>
      <c r="N137" s="1" t="s">
        <v>40</v>
      </c>
      <c r="O137" s="2">
        <v>43100</v>
      </c>
      <c r="P137" s="2">
        <v>43131</v>
      </c>
      <c r="Q137" s="1" t="s">
        <v>22</v>
      </c>
    </row>
    <row r="138" spans="1:17" x14ac:dyDescent="0.25">
      <c r="A138" s="1" t="s">
        <v>39</v>
      </c>
      <c r="B138" s="1" t="s">
        <v>24</v>
      </c>
      <c r="C138" s="1" t="s">
        <v>40</v>
      </c>
      <c r="D138" s="1" t="s">
        <v>257</v>
      </c>
      <c r="E138" s="1" t="s">
        <v>241</v>
      </c>
      <c r="F138" s="1" t="s">
        <v>19</v>
      </c>
      <c r="G138" s="1" t="s">
        <v>227</v>
      </c>
      <c r="H138" s="1" t="s">
        <v>222</v>
      </c>
      <c r="I138" s="1" t="s">
        <v>21</v>
      </c>
      <c r="J138" s="3">
        <v>-701524</v>
      </c>
      <c r="K138" s="1" t="s">
        <v>104</v>
      </c>
      <c r="L138" s="1" t="s">
        <v>21</v>
      </c>
      <c r="M138" s="1" t="s">
        <v>21</v>
      </c>
      <c r="N138" s="1" t="s">
        <v>40</v>
      </c>
      <c r="O138" s="2">
        <v>43100</v>
      </c>
      <c r="P138" s="2">
        <v>43131</v>
      </c>
      <c r="Q138" s="1" t="s">
        <v>22</v>
      </c>
    </row>
    <row r="139" spans="1:17" x14ac:dyDescent="0.25">
      <c r="A139" s="1" t="s">
        <v>39</v>
      </c>
      <c r="B139" s="1" t="s">
        <v>24</v>
      </c>
      <c r="C139" s="1" t="s">
        <v>40</v>
      </c>
      <c r="D139" s="1" t="s">
        <v>229</v>
      </c>
      <c r="E139" s="1" t="s">
        <v>18</v>
      </c>
      <c r="F139" s="1" t="s">
        <v>19</v>
      </c>
      <c r="G139" s="1" t="s">
        <v>227</v>
      </c>
      <c r="H139" s="1" t="s">
        <v>222</v>
      </c>
      <c r="I139" s="1" t="s">
        <v>21</v>
      </c>
      <c r="J139" s="3">
        <v>79</v>
      </c>
      <c r="K139" s="1" t="s">
        <v>102</v>
      </c>
      <c r="L139" s="1" t="s">
        <v>21</v>
      </c>
      <c r="M139" s="1" t="s">
        <v>21</v>
      </c>
      <c r="N139" s="1" t="s">
        <v>40</v>
      </c>
      <c r="O139" s="2">
        <v>43100</v>
      </c>
      <c r="P139" s="2">
        <v>43131</v>
      </c>
      <c r="Q139" s="1" t="s">
        <v>22</v>
      </c>
    </row>
    <row r="140" spans="1:17" x14ac:dyDescent="0.25">
      <c r="A140" s="1" t="s">
        <v>39</v>
      </c>
      <c r="B140" s="1" t="s">
        <v>24</v>
      </c>
      <c r="C140" s="1" t="s">
        <v>40</v>
      </c>
      <c r="D140" s="1" t="s">
        <v>252</v>
      </c>
      <c r="E140" s="1" t="s">
        <v>253</v>
      </c>
      <c r="F140" s="1" t="s">
        <v>19</v>
      </c>
      <c r="G140" s="1" t="s">
        <v>227</v>
      </c>
      <c r="H140" s="1" t="s">
        <v>222</v>
      </c>
      <c r="I140" s="1" t="s">
        <v>21</v>
      </c>
      <c r="J140" s="3">
        <v>1</v>
      </c>
      <c r="K140" s="1" t="s">
        <v>280</v>
      </c>
      <c r="L140" s="1" t="s">
        <v>21</v>
      </c>
      <c r="M140" s="1" t="s">
        <v>21</v>
      </c>
      <c r="N140" s="1" t="s">
        <v>40</v>
      </c>
      <c r="O140" s="2">
        <v>43100</v>
      </c>
      <c r="P140" s="2">
        <v>43131</v>
      </c>
      <c r="Q140" s="1" t="s">
        <v>22</v>
      </c>
    </row>
    <row r="141" spans="1:17" x14ac:dyDescent="0.25">
      <c r="A141" s="1" t="s">
        <v>39</v>
      </c>
      <c r="B141" s="1" t="s">
        <v>24</v>
      </c>
      <c r="C141" s="1" t="s">
        <v>40</v>
      </c>
      <c r="D141" s="1" t="s">
        <v>263</v>
      </c>
      <c r="E141" s="1" t="s">
        <v>241</v>
      </c>
      <c r="F141" s="1" t="s">
        <v>19</v>
      </c>
      <c r="G141" s="1" t="s">
        <v>227</v>
      </c>
      <c r="H141" s="1" t="s">
        <v>224</v>
      </c>
      <c r="I141" s="1" t="s">
        <v>21</v>
      </c>
      <c r="J141" s="3">
        <v>-237474</v>
      </c>
      <c r="K141" s="1" t="s">
        <v>42</v>
      </c>
      <c r="L141" s="1" t="s">
        <v>21</v>
      </c>
      <c r="M141" s="1" t="s">
        <v>21</v>
      </c>
      <c r="N141" s="1" t="s">
        <v>40</v>
      </c>
      <c r="O141" s="2">
        <v>43100</v>
      </c>
      <c r="P141" s="2">
        <v>43131</v>
      </c>
      <c r="Q141" s="1" t="s">
        <v>22</v>
      </c>
    </row>
    <row r="142" spans="1:17" x14ac:dyDescent="0.25">
      <c r="A142" s="1" t="s">
        <v>39</v>
      </c>
      <c r="B142" s="1" t="s">
        <v>24</v>
      </c>
      <c r="C142" s="1" t="s">
        <v>40</v>
      </c>
      <c r="D142" s="1" t="s">
        <v>265</v>
      </c>
      <c r="E142" s="1" t="s">
        <v>253</v>
      </c>
      <c r="F142" s="1" t="s">
        <v>19</v>
      </c>
      <c r="G142" s="1" t="s">
        <v>227</v>
      </c>
      <c r="H142" s="1" t="s">
        <v>224</v>
      </c>
      <c r="I142" s="1" t="s">
        <v>21</v>
      </c>
      <c r="J142" s="3">
        <v>-158593</v>
      </c>
      <c r="K142" s="1" t="s">
        <v>42</v>
      </c>
      <c r="L142" s="1" t="s">
        <v>21</v>
      </c>
      <c r="M142" s="1" t="s">
        <v>21</v>
      </c>
      <c r="N142" s="1" t="s">
        <v>40</v>
      </c>
      <c r="O142" s="2">
        <v>43100</v>
      </c>
      <c r="P142" s="2">
        <v>43131</v>
      </c>
      <c r="Q142" s="1" t="s">
        <v>22</v>
      </c>
    </row>
    <row r="143" spans="1:17" x14ac:dyDescent="0.25">
      <c r="A143" s="1" t="s">
        <v>39</v>
      </c>
      <c r="B143" s="1" t="s">
        <v>24</v>
      </c>
      <c r="C143" s="1" t="s">
        <v>40</v>
      </c>
      <c r="D143" s="1" t="s">
        <v>255</v>
      </c>
      <c r="E143" s="1" t="s">
        <v>256</v>
      </c>
      <c r="F143" s="1" t="s">
        <v>19</v>
      </c>
      <c r="G143" s="1" t="s">
        <v>227</v>
      </c>
      <c r="H143" s="1" t="s">
        <v>222</v>
      </c>
      <c r="I143" s="1" t="s">
        <v>21</v>
      </c>
      <c r="J143" s="3">
        <v>-334962</v>
      </c>
      <c r="K143" s="1" t="s">
        <v>27</v>
      </c>
      <c r="L143" s="1" t="s">
        <v>21</v>
      </c>
      <c r="M143" s="1" t="s">
        <v>21</v>
      </c>
      <c r="N143" s="1" t="s">
        <v>40</v>
      </c>
      <c r="O143" s="2">
        <v>43100</v>
      </c>
      <c r="P143" s="2">
        <v>43131</v>
      </c>
      <c r="Q143" s="1" t="s">
        <v>22</v>
      </c>
    </row>
    <row r="144" spans="1:17" x14ac:dyDescent="0.25">
      <c r="A144" s="1" t="s">
        <v>39</v>
      </c>
      <c r="B144" s="1" t="s">
        <v>24</v>
      </c>
      <c r="C144" s="1" t="s">
        <v>40</v>
      </c>
      <c r="D144" s="1" t="s">
        <v>263</v>
      </c>
      <c r="E144" s="1" t="s">
        <v>241</v>
      </c>
      <c r="F144" s="1" t="s">
        <v>19</v>
      </c>
      <c r="G144" s="1" t="s">
        <v>227</v>
      </c>
      <c r="H144" s="1" t="s">
        <v>224</v>
      </c>
      <c r="I144" s="1" t="s">
        <v>21</v>
      </c>
      <c r="J144" s="3">
        <v>105339</v>
      </c>
      <c r="K144" s="1" t="s">
        <v>43</v>
      </c>
      <c r="L144" s="1" t="s">
        <v>21</v>
      </c>
      <c r="M144" s="1" t="s">
        <v>21</v>
      </c>
      <c r="N144" s="1" t="s">
        <v>40</v>
      </c>
      <c r="O144" s="2">
        <v>43100</v>
      </c>
      <c r="P144" s="2">
        <v>43131</v>
      </c>
      <c r="Q144" s="1" t="s">
        <v>22</v>
      </c>
    </row>
    <row r="145" spans="1:17" x14ac:dyDescent="0.25">
      <c r="A145" s="1" t="s">
        <v>39</v>
      </c>
      <c r="B145" s="1" t="s">
        <v>24</v>
      </c>
      <c r="C145" s="1" t="s">
        <v>40</v>
      </c>
      <c r="D145" s="1" t="s">
        <v>260</v>
      </c>
      <c r="E145" s="1" t="s">
        <v>261</v>
      </c>
      <c r="F145" s="1" t="s">
        <v>19</v>
      </c>
      <c r="G145" s="1" t="s">
        <v>227</v>
      </c>
      <c r="H145" s="1" t="s">
        <v>222</v>
      </c>
      <c r="I145" s="1" t="s">
        <v>21</v>
      </c>
      <c r="J145" s="3">
        <v>-48</v>
      </c>
      <c r="K145" s="1" t="s">
        <v>104</v>
      </c>
      <c r="L145" s="1" t="s">
        <v>21</v>
      </c>
      <c r="M145" s="1" t="s">
        <v>21</v>
      </c>
      <c r="N145" s="1" t="s">
        <v>40</v>
      </c>
      <c r="O145" s="2">
        <v>43100</v>
      </c>
      <c r="P145" s="2">
        <v>43131</v>
      </c>
      <c r="Q145" s="1" t="s">
        <v>22</v>
      </c>
    </row>
    <row r="146" spans="1:17" x14ac:dyDescent="0.25">
      <c r="A146" s="1" t="s">
        <v>39</v>
      </c>
      <c r="B146" s="1" t="s">
        <v>24</v>
      </c>
      <c r="C146" s="1" t="s">
        <v>40</v>
      </c>
      <c r="D146" s="1" t="s">
        <v>252</v>
      </c>
      <c r="E146" s="1" t="s">
        <v>253</v>
      </c>
      <c r="F146" s="1" t="s">
        <v>19</v>
      </c>
      <c r="G146" s="1" t="s">
        <v>227</v>
      </c>
      <c r="H146" s="1" t="s">
        <v>222</v>
      </c>
      <c r="I146" s="1" t="s">
        <v>21</v>
      </c>
      <c r="J146" s="3">
        <v>6228</v>
      </c>
      <c r="K146" s="1" t="s">
        <v>27</v>
      </c>
      <c r="L146" s="1" t="s">
        <v>21</v>
      </c>
      <c r="M146" s="1" t="s">
        <v>21</v>
      </c>
      <c r="N146" s="1" t="s">
        <v>40</v>
      </c>
      <c r="O146" s="2">
        <v>43100</v>
      </c>
      <c r="P146" s="2">
        <v>43131</v>
      </c>
      <c r="Q146" s="1" t="s">
        <v>22</v>
      </c>
    </row>
    <row r="147" spans="1:17" x14ac:dyDescent="0.25">
      <c r="A147" s="1" t="s">
        <v>39</v>
      </c>
      <c r="B147" s="1" t="s">
        <v>24</v>
      </c>
      <c r="C147" s="1" t="s">
        <v>40</v>
      </c>
      <c r="D147" s="1" t="s">
        <v>268</v>
      </c>
      <c r="E147" s="1" t="s">
        <v>56</v>
      </c>
      <c r="F147" s="1" t="s">
        <v>19</v>
      </c>
      <c r="G147" s="1" t="s">
        <v>227</v>
      </c>
      <c r="H147" s="1" t="s">
        <v>224</v>
      </c>
      <c r="I147" s="1" t="s">
        <v>21</v>
      </c>
      <c r="J147" s="3">
        <v>-107806</v>
      </c>
      <c r="K147" s="1" t="s">
        <v>42</v>
      </c>
      <c r="L147" s="1" t="s">
        <v>21</v>
      </c>
      <c r="M147" s="1" t="s">
        <v>21</v>
      </c>
      <c r="N147" s="1" t="s">
        <v>40</v>
      </c>
      <c r="O147" s="2">
        <v>43100</v>
      </c>
      <c r="P147" s="2">
        <v>43131</v>
      </c>
      <c r="Q147" s="1" t="s">
        <v>22</v>
      </c>
    </row>
    <row r="148" spans="1:17" x14ac:dyDescent="0.25">
      <c r="A148" s="1" t="s">
        <v>39</v>
      </c>
      <c r="B148" s="1" t="s">
        <v>24</v>
      </c>
      <c r="C148" s="1" t="s">
        <v>40</v>
      </c>
      <c r="D148" s="1" t="s">
        <v>274</v>
      </c>
      <c r="E148" s="1" t="s">
        <v>267</v>
      </c>
      <c r="F148" s="1" t="s">
        <v>19</v>
      </c>
      <c r="G148" s="1" t="s">
        <v>227</v>
      </c>
      <c r="H148" s="1" t="s">
        <v>224</v>
      </c>
      <c r="I148" s="1" t="s">
        <v>21</v>
      </c>
      <c r="J148" s="3">
        <v>-9299</v>
      </c>
      <c r="K148" s="1" t="s">
        <v>43</v>
      </c>
      <c r="L148" s="1" t="s">
        <v>21</v>
      </c>
      <c r="M148" s="1" t="s">
        <v>21</v>
      </c>
      <c r="N148" s="1" t="s">
        <v>40</v>
      </c>
      <c r="O148" s="2">
        <v>43100</v>
      </c>
      <c r="P148" s="2">
        <v>43131</v>
      </c>
      <c r="Q148" s="1" t="s">
        <v>22</v>
      </c>
    </row>
    <row r="149" spans="1:17" x14ac:dyDescent="0.25">
      <c r="A149" s="1" t="s">
        <v>39</v>
      </c>
      <c r="B149" s="1" t="s">
        <v>24</v>
      </c>
      <c r="C149" s="1" t="s">
        <v>40</v>
      </c>
      <c r="D149" s="1" t="s">
        <v>269</v>
      </c>
      <c r="E149" s="1" t="s">
        <v>259</v>
      </c>
      <c r="F149" s="1" t="s">
        <v>19</v>
      </c>
      <c r="G149" s="1" t="s">
        <v>227</v>
      </c>
      <c r="H149" s="1" t="s">
        <v>224</v>
      </c>
      <c r="I149" s="1" t="s">
        <v>21</v>
      </c>
      <c r="J149" s="3">
        <v>-612300</v>
      </c>
      <c r="K149" s="1" t="s">
        <v>42</v>
      </c>
      <c r="L149" s="1" t="s">
        <v>21</v>
      </c>
      <c r="M149" s="1" t="s">
        <v>21</v>
      </c>
      <c r="N149" s="1" t="s">
        <v>40</v>
      </c>
      <c r="O149" s="2">
        <v>43100</v>
      </c>
      <c r="P149" s="2">
        <v>43131</v>
      </c>
      <c r="Q149" s="1" t="s">
        <v>22</v>
      </c>
    </row>
    <row r="150" spans="1:17" x14ac:dyDescent="0.25">
      <c r="A150" s="1" t="s">
        <v>39</v>
      </c>
      <c r="B150" s="1" t="s">
        <v>24</v>
      </c>
      <c r="C150" s="1" t="s">
        <v>40</v>
      </c>
      <c r="D150" s="1" t="s">
        <v>258</v>
      </c>
      <c r="E150" s="1" t="s">
        <v>259</v>
      </c>
      <c r="F150" s="1" t="s">
        <v>19</v>
      </c>
      <c r="G150" s="1" t="s">
        <v>227</v>
      </c>
      <c r="H150" s="1" t="s">
        <v>222</v>
      </c>
      <c r="I150" s="1" t="s">
        <v>21</v>
      </c>
      <c r="J150" s="3">
        <v>-125786</v>
      </c>
      <c r="K150" s="1" t="s">
        <v>104</v>
      </c>
      <c r="L150" s="1" t="s">
        <v>21</v>
      </c>
      <c r="M150" s="1" t="s">
        <v>21</v>
      </c>
      <c r="N150" s="1" t="s">
        <v>40</v>
      </c>
      <c r="O150" s="2">
        <v>43100</v>
      </c>
      <c r="P150" s="2">
        <v>43131</v>
      </c>
      <c r="Q150" s="1" t="s">
        <v>22</v>
      </c>
    </row>
    <row r="151" spans="1:17" x14ac:dyDescent="0.25">
      <c r="A151" s="1" t="s">
        <v>39</v>
      </c>
      <c r="B151" s="1" t="s">
        <v>24</v>
      </c>
      <c r="C151" s="1" t="s">
        <v>40</v>
      </c>
      <c r="D151" s="1" t="s">
        <v>226</v>
      </c>
      <c r="E151" s="1" t="s">
        <v>30</v>
      </c>
      <c r="F151" s="1" t="s">
        <v>19</v>
      </c>
      <c r="G151" s="1" t="s">
        <v>227</v>
      </c>
      <c r="H151" s="1" t="s">
        <v>224</v>
      </c>
      <c r="I151" s="1" t="s">
        <v>21</v>
      </c>
      <c r="J151" s="3">
        <v>-127945</v>
      </c>
      <c r="K151" s="1" t="s">
        <v>42</v>
      </c>
      <c r="L151" s="1" t="s">
        <v>21</v>
      </c>
      <c r="M151" s="1" t="s">
        <v>21</v>
      </c>
      <c r="N151" s="1" t="s">
        <v>40</v>
      </c>
      <c r="O151" s="2">
        <v>43100</v>
      </c>
      <c r="P151" s="2">
        <v>43131</v>
      </c>
      <c r="Q151" s="1" t="s">
        <v>22</v>
      </c>
    </row>
    <row r="152" spans="1:17" x14ac:dyDescent="0.25">
      <c r="A152" s="1" t="s">
        <v>39</v>
      </c>
      <c r="B152" s="1" t="s">
        <v>24</v>
      </c>
      <c r="C152" s="1" t="s">
        <v>40</v>
      </c>
      <c r="D152" s="1" t="s">
        <v>265</v>
      </c>
      <c r="E152" s="1" t="s">
        <v>253</v>
      </c>
      <c r="F152" s="1" t="s">
        <v>19</v>
      </c>
      <c r="G152" s="1" t="s">
        <v>227</v>
      </c>
      <c r="H152" s="1" t="s">
        <v>224</v>
      </c>
      <c r="I152" s="1" t="s">
        <v>21</v>
      </c>
      <c r="J152" s="3">
        <v>-11486</v>
      </c>
      <c r="K152" s="1" t="s">
        <v>43</v>
      </c>
      <c r="L152" s="1" t="s">
        <v>21</v>
      </c>
      <c r="M152" s="1" t="s">
        <v>21</v>
      </c>
      <c r="N152" s="1" t="s">
        <v>40</v>
      </c>
      <c r="O152" s="2">
        <v>43100</v>
      </c>
      <c r="P152" s="2">
        <v>43131</v>
      </c>
      <c r="Q152" s="1" t="s">
        <v>22</v>
      </c>
    </row>
    <row r="153" spans="1:17" x14ac:dyDescent="0.25">
      <c r="A153" s="1" t="s">
        <v>39</v>
      </c>
      <c r="B153" s="1" t="s">
        <v>24</v>
      </c>
      <c r="C153" s="1" t="s">
        <v>40</v>
      </c>
      <c r="D153" s="1" t="s">
        <v>262</v>
      </c>
      <c r="E153" s="1" t="s">
        <v>240</v>
      </c>
      <c r="F153" s="1" t="s">
        <v>19</v>
      </c>
      <c r="G153" s="1" t="s">
        <v>227</v>
      </c>
      <c r="H153" s="1" t="s">
        <v>222</v>
      </c>
      <c r="I153" s="1" t="s">
        <v>21</v>
      </c>
      <c r="J153" s="3">
        <v>19040</v>
      </c>
      <c r="K153" s="1" t="s">
        <v>104</v>
      </c>
      <c r="L153" s="1" t="s">
        <v>21</v>
      </c>
      <c r="M153" s="1" t="s">
        <v>21</v>
      </c>
      <c r="N153" s="1" t="s">
        <v>40</v>
      </c>
      <c r="O153" s="2">
        <v>43100</v>
      </c>
      <c r="P153" s="2">
        <v>43131</v>
      </c>
      <c r="Q153" s="1" t="s">
        <v>22</v>
      </c>
    </row>
    <row r="154" spans="1:17" x14ac:dyDescent="0.25">
      <c r="A154" s="1" t="s">
        <v>39</v>
      </c>
      <c r="B154" s="1" t="s">
        <v>24</v>
      </c>
      <c r="C154" s="1" t="s">
        <v>40</v>
      </c>
      <c r="D154" s="1" t="s">
        <v>274</v>
      </c>
      <c r="E154" s="1" t="s">
        <v>267</v>
      </c>
      <c r="F154" s="1" t="s">
        <v>19</v>
      </c>
      <c r="G154" s="1" t="s">
        <v>227</v>
      </c>
      <c r="H154" s="1" t="s">
        <v>224</v>
      </c>
      <c r="I154" s="1" t="s">
        <v>21</v>
      </c>
      <c r="J154" s="3">
        <v>-793</v>
      </c>
      <c r="K154" s="1" t="s">
        <v>42</v>
      </c>
      <c r="L154" s="1" t="s">
        <v>21</v>
      </c>
      <c r="M154" s="1" t="s">
        <v>21</v>
      </c>
      <c r="N154" s="1" t="s">
        <v>40</v>
      </c>
      <c r="O154" s="2">
        <v>43100</v>
      </c>
      <c r="P154" s="2">
        <v>43131</v>
      </c>
      <c r="Q154" s="1" t="s">
        <v>22</v>
      </c>
    </row>
    <row r="155" spans="1:17" x14ac:dyDescent="0.25">
      <c r="A155" s="1" t="s">
        <v>39</v>
      </c>
      <c r="B155" s="1" t="s">
        <v>24</v>
      </c>
      <c r="C155" s="1" t="s">
        <v>40</v>
      </c>
      <c r="D155" s="1" t="s">
        <v>260</v>
      </c>
      <c r="E155" s="1" t="s">
        <v>261</v>
      </c>
      <c r="F155" s="1" t="s">
        <v>19</v>
      </c>
      <c r="G155" s="1" t="s">
        <v>227</v>
      </c>
      <c r="H155" s="1" t="s">
        <v>222</v>
      </c>
      <c r="I155" s="1" t="s">
        <v>21</v>
      </c>
      <c r="J155" s="3">
        <v>-31602</v>
      </c>
      <c r="K155" s="1" t="s">
        <v>102</v>
      </c>
      <c r="L155" s="1" t="s">
        <v>21</v>
      </c>
      <c r="M155" s="1" t="s">
        <v>21</v>
      </c>
      <c r="N155" s="1" t="s">
        <v>40</v>
      </c>
      <c r="O155" s="2">
        <v>43100</v>
      </c>
      <c r="P155" s="2">
        <v>43131</v>
      </c>
      <c r="Q155" s="1" t="s">
        <v>22</v>
      </c>
    </row>
    <row r="156" spans="1:17" x14ac:dyDescent="0.25">
      <c r="A156" s="1" t="s">
        <v>39</v>
      </c>
      <c r="B156" s="1" t="s">
        <v>24</v>
      </c>
      <c r="C156" s="1" t="s">
        <v>40</v>
      </c>
      <c r="D156" s="1" t="s">
        <v>229</v>
      </c>
      <c r="E156" s="1" t="s">
        <v>18</v>
      </c>
      <c r="F156" s="1" t="s">
        <v>19</v>
      </c>
      <c r="G156" s="1" t="s">
        <v>227</v>
      </c>
      <c r="H156" s="1" t="s">
        <v>222</v>
      </c>
      <c r="I156" s="1" t="s">
        <v>21</v>
      </c>
      <c r="J156" s="3">
        <v>-49891</v>
      </c>
      <c r="K156" s="1" t="s">
        <v>104</v>
      </c>
      <c r="L156" s="1" t="s">
        <v>21</v>
      </c>
      <c r="M156" s="1" t="s">
        <v>21</v>
      </c>
      <c r="N156" s="1" t="s">
        <v>40</v>
      </c>
      <c r="O156" s="2">
        <v>43100</v>
      </c>
      <c r="P156" s="2">
        <v>43131</v>
      </c>
      <c r="Q156" s="1" t="s">
        <v>22</v>
      </c>
    </row>
    <row r="157" spans="1:17" x14ac:dyDescent="0.25">
      <c r="A157" s="1" t="s">
        <v>39</v>
      </c>
      <c r="B157" s="1" t="s">
        <v>24</v>
      </c>
      <c r="C157" s="1" t="s">
        <v>40</v>
      </c>
      <c r="D157" s="1" t="s">
        <v>254</v>
      </c>
      <c r="E157" s="1" t="s">
        <v>56</v>
      </c>
      <c r="F157" s="1" t="s">
        <v>19</v>
      </c>
      <c r="G157" s="1" t="s">
        <v>227</v>
      </c>
      <c r="H157" s="1" t="s">
        <v>222</v>
      </c>
      <c r="I157" s="1" t="s">
        <v>21</v>
      </c>
      <c r="J157" s="3">
        <v>-9149</v>
      </c>
      <c r="K157" s="1" t="s">
        <v>27</v>
      </c>
      <c r="L157" s="1" t="s">
        <v>21</v>
      </c>
      <c r="M157" s="1" t="s">
        <v>21</v>
      </c>
      <c r="N157" s="1" t="s">
        <v>40</v>
      </c>
      <c r="O157" s="2">
        <v>43100</v>
      </c>
      <c r="P157" s="2">
        <v>43131</v>
      </c>
      <c r="Q157" s="1" t="s">
        <v>22</v>
      </c>
    </row>
    <row r="158" spans="1:17" x14ac:dyDescent="0.25">
      <c r="A158" s="1" t="s">
        <v>39</v>
      </c>
      <c r="B158" s="1" t="s">
        <v>24</v>
      </c>
      <c r="C158" s="1" t="s">
        <v>40</v>
      </c>
      <c r="D158" s="1" t="s">
        <v>271</v>
      </c>
      <c r="E158" s="1" t="s">
        <v>256</v>
      </c>
      <c r="F158" s="1" t="s">
        <v>19</v>
      </c>
      <c r="G158" s="1" t="s">
        <v>227</v>
      </c>
      <c r="H158" s="1" t="s">
        <v>224</v>
      </c>
      <c r="I158" s="1" t="s">
        <v>21</v>
      </c>
      <c r="J158" s="3">
        <v>-96438</v>
      </c>
      <c r="K158" s="1" t="s">
        <v>43</v>
      </c>
      <c r="L158" s="1" t="s">
        <v>21</v>
      </c>
      <c r="M158" s="1" t="s">
        <v>21</v>
      </c>
      <c r="N158" s="1" t="s">
        <v>40</v>
      </c>
      <c r="O158" s="2">
        <v>43100</v>
      </c>
      <c r="P158" s="2">
        <v>43131</v>
      </c>
      <c r="Q158" s="1" t="s">
        <v>22</v>
      </c>
    </row>
    <row r="159" spans="1:17" x14ac:dyDescent="0.25">
      <c r="A159" s="1" t="s">
        <v>39</v>
      </c>
      <c r="B159" s="1" t="s">
        <v>24</v>
      </c>
      <c r="C159" s="1" t="s">
        <v>40</v>
      </c>
      <c r="D159" s="1" t="s">
        <v>255</v>
      </c>
      <c r="E159" s="1" t="s">
        <v>256</v>
      </c>
      <c r="F159" s="1" t="s">
        <v>19</v>
      </c>
      <c r="G159" s="1" t="s">
        <v>227</v>
      </c>
      <c r="H159" s="1" t="s">
        <v>222</v>
      </c>
      <c r="I159" s="1" t="s">
        <v>21</v>
      </c>
      <c r="J159" s="3">
        <v>-132222</v>
      </c>
      <c r="K159" s="1" t="s">
        <v>104</v>
      </c>
      <c r="L159" s="1" t="s">
        <v>21</v>
      </c>
      <c r="M159" s="1" t="s">
        <v>21</v>
      </c>
      <c r="N159" s="1" t="s">
        <v>40</v>
      </c>
      <c r="O159" s="2">
        <v>43100</v>
      </c>
      <c r="P159" s="2">
        <v>43131</v>
      </c>
      <c r="Q159" s="1" t="s">
        <v>22</v>
      </c>
    </row>
    <row r="160" spans="1:17" x14ac:dyDescent="0.25">
      <c r="A160" s="1" t="s">
        <v>39</v>
      </c>
      <c r="B160" s="1" t="s">
        <v>24</v>
      </c>
      <c r="C160" s="1" t="s">
        <v>40</v>
      </c>
      <c r="D160" s="1" t="s">
        <v>266</v>
      </c>
      <c r="E160" s="1" t="s">
        <v>267</v>
      </c>
      <c r="F160" s="1" t="s">
        <v>19</v>
      </c>
      <c r="G160" s="1" t="s">
        <v>227</v>
      </c>
      <c r="H160" s="1" t="s">
        <v>222</v>
      </c>
      <c r="I160" s="1" t="s">
        <v>21</v>
      </c>
      <c r="J160" s="3">
        <v>-1075</v>
      </c>
      <c r="K160" s="1" t="s">
        <v>104</v>
      </c>
      <c r="L160" s="1" t="s">
        <v>21</v>
      </c>
      <c r="M160" s="1" t="s">
        <v>21</v>
      </c>
      <c r="N160" s="1" t="s">
        <v>40</v>
      </c>
      <c r="O160" s="2">
        <v>43100</v>
      </c>
      <c r="P160" s="2">
        <v>43131</v>
      </c>
      <c r="Q160" s="1" t="s">
        <v>22</v>
      </c>
    </row>
    <row r="161" spans="1:17" x14ac:dyDescent="0.25">
      <c r="A161" s="1" t="s">
        <v>39</v>
      </c>
      <c r="B161" s="1" t="s">
        <v>24</v>
      </c>
      <c r="C161" s="1" t="s">
        <v>40</v>
      </c>
      <c r="D161" s="1" t="s">
        <v>258</v>
      </c>
      <c r="E161" s="1" t="s">
        <v>259</v>
      </c>
      <c r="F161" s="1" t="s">
        <v>19</v>
      </c>
      <c r="G161" s="1" t="s">
        <v>227</v>
      </c>
      <c r="H161" s="1" t="s">
        <v>222</v>
      </c>
      <c r="I161" s="1" t="s">
        <v>21</v>
      </c>
      <c r="J161" s="3">
        <v>-50437</v>
      </c>
      <c r="K161" s="1" t="s">
        <v>102</v>
      </c>
      <c r="L161" s="1" t="s">
        <v>21</v>
      </c>
      <c r="M161" s="1" t="s">
        <v>21</v>
      </c>
      <c r="N161" s="1" t="s">
        <v>40</v>
      </c>
      <c r="O161" s="2">
        <v>43100</v>
      </c>
      <c r="P161" s="2">
        <v>43131</v>
      </c>
      <c r="Q161" s="1" t="s">
        <v>22</v>
      </c>
    </row>
    <row r="162" spans="1:17" x14ac:dyDescent="0.25">
      <c r="A162" s="1" t="s">
        <v>39</v>
      </c>
      <c r="B162" s="1" t="s">
        <v>24</v>
      </c>
      <c r="C162" s="1" t="s">
        <v>40</v>
      </c>
      <c r="D162" s="1" t="s">
        <v>275</v>
      </c>
      <c r="E162" s="1" t="s">
        <v>261</v>
      </c>
      <c r="F162" s="1" t="s">
        <v>19</v>
      </c>
      <c r="G162" s="1" t="s">
        <v>227</v>
      </c>
      <c r="H162" s="1" t="s">
        <v>224</v>
      </c>
      <c r="I162" s="1" t="s">
        <v>21</v>
      </c>
      <c r="J162" s="3">
        <v>-3195</v>
      </c>
      <c r="K162" s="1" t="s">
        <v>42</v>
      </c>
      <c r="L162" s="1" t="s">
        <v>21</v>
      </c>
      <c r="M162" s="1" t="s">
        <v>21</v>
      </c>
      <c r="N162" s="1" t="s">
        <v>40</v>
      </c>
      <c r="O162" s="2">
        <v>43100</v>
      </c>
      <c r="P162" s="2">
        <v>43131</v>
      </c>
      <c r="Q162" s="1" t="s">
        <v>22</v>
      </c>
    </row>
    <row r="163" spans="1:17" x14ac:dyDescent="0.25">
      <c r="A163" s="1" t="s">
        <v>39</v>
      </c>
      <c r="B163" s="1" t="s">
        <v>24</v>
      </c>
      <c r="C163" s="1" t="s">
        <v>40</v>
      </c>
      <c r="D163" s="1" t="s">
        <v>228</v>
      </c>
      <c r="E163" s="1" t="s">
        <v>30</v>
      </c>
      <c r="F163" s="1" t="s">
        <v>19</v>
      </c>
      <c r="G163" s="1" t="s">
        <v>227</v>
      </c>
      <c r="H163" s="1" t="s">
        <v>222</v>
      </c>
      <c r="I163" s="1" t="s">
        <v>21</v>
      </c>
      <c r="J163" s="3">
        <v>-4461</v>
      </c>
      <c r="K163" s="1" t="s">
        <v>27</v>
      </c>
      <c r="L163" s="1" t="s">
        <v>21</v>
      </c>
      <c r="M163" s="1" t="s">
        <v>21</v>
      </c>
      <c r="N163" s="1" t="s">
        <v>40</v>
      </c>
      <c r="O163" s="2">
        <v>43100</v>
      </c>
      <c r="P163" s="2">
        <v>43131</v>
      </c>
      <c r="Q163" s="1" t="s">
        <v>22</v>
      </c>
    </row>
    <row r="164" spans="1:17" x14ac:dyDescent="0.25">
      <c r="A164" s="1" t="s">
        <v>39</v>
      </c>
      <c r="B164" s="1" t="s">
        <v>24</v>
      </c>
      <c r="C164" s="1" t="s">
        <v>40</v>
      </c>
      <c r="D164" s="1" t="s">
        <v>230</v>
      </c>
      <c r="E164" s="1" t="s">
        <v>18</v>
      </c>
      <c r="F164" s="1" t="s">
        <v>19</v>
      </c>
      <c r="G164" s="1" t="s">
        <v>227</v>
      </c>
      <c r="H164" s="1" t="s">
        <v>224</v>
      </c>
      <c r="I164" s="1" t="s">
        <v>21</v>
      </c>
      <c r="J164" s="3">
        <v>-36648</v>
      </c>
      <c r="K164" s="1" t="s">
        <v>43</v>
      </c>
      <c r="L164" s="1" t="s">
        <v>21</v>
      </c>
      <c r="M164" s="1" t="s">
        <v>21</v>
      </c>
      <c r="N164" s="1" t="s">
        <v>40</v>
      </c>
      <c r="O164" s="2">
        <v>43100</v>
      </c>
      <c r="P164" s="2">
        <v>43131</v>
      </c>
      <c r="Q164" s="1" t="s">
        <v>22</v>
      </c>
    </row>
    <row r="165" spans="1:17" x14ac:dyDescent="0.25">
      <c r="A165" s="1" t="s">
        <v>39</v>
      </c>
      <c r="B165" s="1" t="s">
        <v>24</v>
      </c>
      <c r="C165" s="1" t="s">
        <v>40</v>
      </c>
      <c r="D165" s="1" t="s">
        <v>252</v>
      </c>
      <c r="E165" s="1" t="s">
        <v>253</v>
      </c>
      <c r="F165" s="1" t="s">
        <v>19</v>
      </c>
      <c r="G165" s="1" t="s">
        <v>227</v>
      </c>
      <c r="H165" s="1" t="s">
        <v>222</v>
      </c>
      <c r="I165" s="1" t="s">
        <v>21</v>
      </c>
      <c r="J165" s="3">
        <v>-66912</v>
      </c>
      <c r="K165" s="1" t="s">
        <v>104</v>
      </c>
      <c r="L165" s="1" t="s">
        <v>21</v>
      </c>
      <c r="M165" s="1" t="s">
        <v>21</v>
      </c>
      <c r="N165" s="1" t="s">
        <v>40</v>
      </c>
      <c r="O165" s="2">
        <v>43100</v>
      </c>
      <c r="P165" s="2">
        <v>43131</v>
      </c>
      <c r="Q165" s="1" t="s">
        <v>22</v>
      </c>
    </row>
    <row r="166" spans="1:17" x14ac:dyDescent="0.25">
      <c r="A166" s="1" t="s">
        <v>39</v>
      </c>
      <c r="B166" s="1" t="s">
        <v>24</v>
      </c>
      <c r="C166" s="1" t="s">
        <v>40</v>
      </c>
      <c r="D166" s="1" t="s">
        <v>268</v>
      </c>
      <c r="E166" s="1" t="s">
        <v>56</v>
      </c>
      <c r="F166" s="1" t="s">
        <v>19</v>
      </c>
      <c r="G166" s="1" t="s">
        <v>227</v>
      </c>
      <c r="H166" s="1" t="s">
        <v>224</v>
      </c>
      <c r="I166" s="1" t="s">
        <v>21</v>
      </c>
      <c r="J166" s="3">
        <v>18909</v>
      </c>
      <c r="K166" s="1" t="s">
        <v>43</v>
      </c>
      <c r="L166" s="1" t="s">
        <v>21</v>
      </c>
      <c r="M166" s="1" t="s">
        <v>21</v>
      </c>
      <c r="N166" s="1" t="s">
        <v>40</v>
      </c>
      <c r="O166" s="2">
        <v>43100</v>
      </c>
      <c r="P166" s="2">
        <v>43131</v>
      </c>
      <c r="Q166" s="1" t="s">
        <v>22</v>
      </c>
    </row>
    <row r="167" spans="1:17" x14ac:dyDescent="0.25">
      <c r="A167" s="1" t="s">
        <v>39</v>
      </c>
      <c r="B167" s="1" t="s">
        <v>24</v>
      </c>
      <c r="C167" s="1" t="s">
        <v>40</v>
      </c>
      <c r="D167" s="1" t="s">
        <v>273</v>
      </c>
      <c r="E167" s="1" t="s">
        <v>240</v>
      </c>
      <c r="F167" s="1" t="s">
        <v>19</v>
      </c>
      <c r="G167" s="1" t="s">
        <v>227</v>
      </c>
      <c r="H167" s="1" t="s">
        <v>224</v>
      </c>
      <c r="I167" s="1" t="s">
        <v>21</v>
      </c>
      <c r="J167" s="3">
        <v>-6012</v>
      </c>
      <c r="K167" s="1" t="s">
        <v>43</v>
      </c>
      <c r="L167" s="1" t="s">
        <v>21</v>
      </c>
      <c r="M167" s="1" t="s">
        <v>21</v>
      </c>
      <c r="N167" s="1" t="s">
        <v>40</v>
      </c>
      <c r="O167" s="2">
        <v>43100</v>
      </c>
      <c r="P167" s="2">
        <v>43131</v>
      </c>
      <c r="Q167" s="1" t="s">
        <v>22</v>
      </c>
    </row>
    <row r="168" spans="1:17" x14ac:dyDescent="0.25">
      <c r="A168" s="1" t="s">
        <v>39</v>
      </c>
      <c r="B168" s="1" t="s">
        <v>24</v>
      </c>
      <c r="C168" s="1" t="s">
        <v>40</v>
      </c>
      <c r="D168" s="1" t="s">
        <v>269</v>
      </c>
      <c r="E168" s="1" t="s">
        <v>259</v>
      </c>
      <c r="F168" s="1" t="s">
        <v>19</v>
      </c>
      <c r="G168" s="1" t="s">
        <v>227</v>
      </c>
      <c r="H168" s="1" t="s">
        <v>224</v>
      </c>
      <c r="I168" s="1" t="s">
        <v>21</v>
      </c>
      <c r="J168" s="3">
        <v>-12433</v>
      </c>
      <c r="K168" s="1" t="s">
        <v>43</v>
      </c>
      <c r="L168" s="1" t="s">
        <v>21</v>
      </c>
      <c r="M168" s="1" t="s">
        <v>21</v>
      </c>
      <c r="N168" s="1" t="s">
        <v>40</v>
      </c>
      <c r="O168" s="2">
        <v>43100</v>
      </c>
      <c r="P168" s="2">
        <v>43131</v>
      </c>
      <c r="Q168" s="1" t="s">
        <v>22</v>
      </c>
    </row>
    <row r="169" spans="1:17" x14ac:dyDescent="0.25">
      <c r="A169" s="1" t="s">
        <v>39</v>
      </c>
      <c r="B169" s="1" t="s">
        <v>24</v>
      </c>
      <c r="C169" s="1" t="s">
        <v>40</v>
      </c>
      <c r="D169" s="1" t="s">
        <v>226</v>
      </c>
      <c r="E169" s="1" t="s">
        <v>30</v>
      </c>
      <c r="F169" s="1" t="s">
        <v>19</v>
      </c>
      <c r="G169" s="1" t="s">
        <v>227</v>
      </c>
      <c r="H169" s="1" t="s">
        <v>224</v>
      </c>
      <c r="I169" s="1" t="s">
        <v>21</v>
      </c>
      <c r="J169" s="3">
        <v>-9845</v>
      </c>
      <c r="K169" s="1" t="s">
        <v>43</v>
      </c>
      <c r="L169" s="1" t="s">
        <v>21</v>
      </c>
      <c r="M169" s="1" t="s">
        <v>21</v>
      </c>
      <c r="N169" s="1" t="s">
        <v>40</v>
      </c>
      <c r="O169" s="2">
        <v>43100</v>
      </c>
      <c r="P169" s="2">
        <v>43131</v>
      </c>
      <c r="Q169" s="1" t="s">
        <v>22</v>
      </c>
    </row>
    <row r="170" spans="1:17" x14ac:dyDescent="0.25">
      <c r="A170" s="1" t="s">
        <v>39</v>
      </c>
      <c r="B170" s="1" t="s">
        <v>24</v>
      </c>
      <c r="C170" s="1" t="s">
        <v>40</v>
      </c>
      <c r="D170" s="1" t="s">
        <v>228</v>
      </c>
      <c r="E170" s="1" t="s">
        <v>30</v>
      </c>
      <c r="F170" s="1" t="s">
        <v>19</v>
      </c>
      <c r="G170" s="1" t="s">
        <v>227</v>
      </c>
      <c r="H170" s="1" t="s">
        <v>222</v>
      </c>
      <c r="I170" s="1" t="s">
        <v>21</v>
      </c>
      <c r="J170" s="3">
        <v>-48976</v>
      </c>
      <c r="K170" s="1" t="s">
        <v>104</v>
      </c>
      <c r="L170" s="1" t="s">
        <v>21</v>
      </c>
      <c r="M170" s="1" t="s">
        <v>21</v>
      </c>
      <c r="N170" s="1" t="s">
        <v>40</v>
      </c>
      <c r="O170" s="2">
        <v>43100</v>
      </c>
      <c r="P170" s="2">
        <v>43131</v>
      </c>
      <c r="Q170" s="1" t="s">
        <v>22</v>
      </c>
    </row>
    <row r="171" spans="1:17" x14ac:dyDescent="0.25">
      <c r="A171" s="1" t="s">
        <v>39</v>
      </c>
      <c r="B171" s="1" t="s">
        <v>24</v>
      </c>
      <c r="C171" s="1" t="s">
        <v>231</v>
      </c>
      <c r="D171" s="1" t="s">
        <v>262</v>
      </c>
      <c r="E171" s="1" t="s">
        <v>240</v>
      </c>
      <c r="F171" s="1" t="s">
        <v>19</v>
      </c>
      <c r="G171" s="1" t="s">
        <v>227</v>
      </c>
      <c r="H171" s="1" t="s">
        <v>222</v>
      </c>
      <c r="I171" s="1" t="s">
        <v>21</v>
      </c>
      <c r="J171" s="3">
        <v>111251</v>
      </c>
      <c r="K171" s="1" t="s">
        <v>142</v>
      </c>
      <c r="L171" s="1" t="s">
        <v>21</v>
      </c>
      <c r="M171" s="1" t="s">
        <v>21</v>
      </c>
      <c r="N171" s="1" t="s">
        <v>231</v>
      </c>
      <c r="O171" s="2">
        <v>43100</v>
      </c>
      <c r="P171" s="2">
        <v>43147</v>
      </c>
      <c r="Q171" s="1" t="s">
        <v>22</v>
      </c>
    </row>
    <row r="172" spans="1:17" x14ac:dyDescent="0.25">
      <c r="A172" s="1" t="s">
        <v>39</v>
      </c>
      <c r="B172" s="1" t="s">
        <v>24</v>
      </c>
      <c r="C172" s="1" t="s">
        <v>231</v>
      </c>
      <c r="D172" s="1" t="s">
        <v>266</v>
      </c>
      <c r="E172" s="1" t="s">
        <v>267</v>
      </c>
      <c r="F172" s="1" t="s">
        <v>19</v>
      </c>
      <c r="G172" s="1" t="s">
        <v>227</v>
      </c>
      <c r="H172" s="1" t="s">
        <v>222</v>
      </c>
      <c r="I172" s="1" t="s">
        <v>21</v>
      </c>
      <c r="J172" s="3">
        <v>47289</v>
      </c>
      <c r="K172" s="1" t="s">
        <v>142</v>
      </c>
      <c r="L172" s="1" t="s">
        <v>21</v>
      </c>
      <c r="M172" s="1" t="s">
        <v>21</v>
      </c>
      <c r="N172" s="1" t="s">
        <v>231</v>
      </c>
      <c r="O172" s="2">
        <v>43100</v>
      </c>
      <c r="P172" s="2">
        <v>43147</v>
      </c>
      <c r="Q172" s="1" t="s">
        <v>22</v>
      </c>
    </row>
    <row r="173" spans="1:17" x14ac:dyDescent="0.25">
      <c r="A173" s="1" t="s">
        <v>39</v>
      </c>
      <c r="B173" s="1" t="s">
        <v>24</v>
      </c>
      <c r="C173" s="1" t="s">
        <v>231</v>
      </c>
      <c r="D173" s="1" t="s">
        <v>260</v>
      </c>
      <c r="E173" s="1" t="s">
        <v>261</v>
      </c>
      <c r="F173" s="1" t="s">
        <v>19</v>
      </c>
      <c r="G173" s="1" t="s">
        <v>227</v>
      </c>
      <c r="H173" s="1" t="s">
        <v>222</v>
      </c>
      <c r="I173" s="1" t="s">
        <v>21</v>
      </c>
      <c r="J173" s="3">
        <v>13517</v>
      </c>
      <c r="K173" s="1" t="s">
        <v>142</v>
      </c>
      <c r="L173" s="1" t="s">
        <v>21</v>
      </c>
      <c r="M173" s="1" t="s">
        <v>21</v>
      </c>
      <c r="N173" s="1" t="s">
        <v>231</v>
      </c>
      <c r="O173" s="2">
        <v>43100</v>
      </c>
      <c r="P173" s="2">
        <v>43147</v>
      </c>
      <c r="Q173" s="1" t="s">
        <v>22</v>
      </c>
    </row>
    <row r="174" spans="1:17" x14ac:dyDescent="0.25">
      <c r="A174" s="1" t="s">
        <v>39</v>
      </c>
      <c r="B174" s="1" t="s">
        <v>24</v>
      </c>
      <c r="C174" s="1" t="s">
        <v>40</v>
      </c>
      <c r="D174" s="1" t="s">
        <v>262</v>
      </c>
      <c r="E174" s="1" t="s">
        <v>240</v>
      </c>
      <c r="F174" s="1" t="s">
        <v>19</v>
      </c>
      <c r="G174" s="1" t="s">
        <v>227</v>
      </c>
      <c r="H174" s="1" t="s">
        <v>222</v>
      </c>
      <c r="I174" s="1" t="s">
        <v>21</v>
      </c>
      <c r="J174" s="3">
        <v>-111251</v>
      </c>
      <c r="K174" s="1" t="s">
        <v>142</v>
      </c>
      <c r="L174" s="1" t="s">
        <v>21</v>
      </c>
      <c r="M174" s="1" t="s">
        <v>21</v>
      </c>
      <c r="N174" s="1" t="s">
        <v>40</v>
      </c>
      <c r="O174" s="2">
        <v>43100</v>
      </c>
      <c r="P174" s="2">
        <v>43131</v>
      </c>
      <c r="Q174" s="1" t="s">
        <v>22</v>
      </c>
    </row>
    <row r="175" spans="1:17" x14ac:dyDescent="0.25">
      <c r="A175" s="1" t="s">
        <v>39</v>
      </c>
      <c r="B175" s="1" t="s">
        <v>24</v>
      </c>
      <c r="C175" s="1" t="s">
        <v>40</v>
      </c>
      <c r="D175" s="1" t="s">
        <v>257</v>
      </c>
      <c r="E175" s="1" t="s">
        <v>241</v>
      </c>
      <c r="F175" s="1" t="s">
        <v>19</v>
      </c>
      <c r="G175" s="1" t="s">
        <v>227</v>
      </c>
      <c r="H175" s="1" t="s">
        <v>222</v>
      </c>
      <c r="I175" s="1" t="s">
        <v>21</v>
      </c>
      <c r="J175" s="3">
        <v>-818586</v>
      </c>
      <c r="K175" s="1" t="s">
        <v>142</v>
      </c>
      <c r="L175" s="1" t="s">
        <v>21</v>
      </c>
      <c r="M175" s="1" t="s">
        <v>21</v>
      </c>
      <c r="N175" s="1" t="s">
        <v>40</v>
      </c>
      <c r="O175" s="2">
        <v>43100</v>
      </c>
      <c r="P175" s="2">
        <v>43131</v>
      </c>
      <c r="Q175" s="1" t="s">
        <v>22</v>
      </c>
    </row>
    <row r="176" spans="1:17" x14ac:dyDescent="0.25">
      <c r="A176" s="1" t="s">
        <v>39</v>
      </c>
      <c r="B176" s="1" t="s">
        <v>24</v>
      </c>
      <c r="C176" s="1" t="s">
        <v>40</v>
      </c>
      <c r="D176" s="1" t="s">
        <v>258</v>
      </c>
      <c r="E176" s="1" t="s">
        <v>259</v>
      </c>
      <c r="F176" s="1" t="s">
        <v>19</v>
      </c>
      <c r="G176" s="1" t="s">
        <v>227</v>
      </c>
      <c r="H176" s="1" t="s">
        <v>222</v>
      </c>
      <c r="I176" s="1" t="s">
        <v>21</v>
      </c>
      <c r="J176" s="3">
        <v>-902252</v>
      </c>
      <c r="K176" s="1" t="s">
        <v>142</v>
      </c>
      <c r="L176" s="1" t="s">
        <v>21</v>
      </c>
      <c r="M176" s="1" t="s">
        <v>21</v>
      </c>
      <c r="N176" s="1" t="s">
        <v>40</v>
      </c>
      <c r="O176" s="2">
        <v>43100</v>
      </c>
      <c r="P176" s="2">
        <v>43131</v>
      </c>
      <c r="Q176" s="1" t="s">
        <v>22</v>
      </c>
    </row>
    <row r="177" spans="1:17" x14ac:dyDescent="0.25">
      <c r="A177" s="1" t="s">
        <v>39</v>
      </c>
      <c r="B177" s="1" t="s">
        <v>24</v>
      </c>
      <c r="C177" s="1" t="s">
        <v>40</v>
      </c>
      <c r="D177" s="1" t="s">
        <v>229</v>
      </c>
      <c r="E177" s="1" t="s">
        <v>18</v>
      </c>
      <c r="F177" s="1" t="s">
        <v>19</v>
      </c>
      <c r="G177" s="1" t="s">
        <v>227</v>
      </c>
      <c r="H177" s="1" t="s">
        <v>222</v>
      </c>
      <c r="I177" s="1" t="s">
        <v>21</v>
      </c>
      <c r="J177" s="3">
        <v>-506127</v>
      </c>
      <c r="K177" s="1" t="s">
        <v>142</v>
      </c>
      <c r="L177" s="1" t="s">
        <v>21</v>
      </c>
      <c r="M177" s="1" t="s">
        <v>21</v>
      </c>
      <c r="N177" s="1" t="s">
        <v>40</v>
      </c>
      <c r="O177" s="2">
        <v>43100</v>
      </c>
      <c r="P177" s="2">
        <v>43131</v>
      </c>
      <c r="Q177" s="1" t="s">
        <v>22</v>
      </c>
    </row>
    <row r="178" spans="1:17" x14ac:dyDescent="0.25">
      <c r="A178" s="1" t="s">
        <v>39</v>
      </c>
      <c r="B178" s="1" t="s">
        <v>24</v>
      </c>
      <c r="C178" s="1" t="s">
        <v>231</v>
      </c>
      <c r="D178" s="1" t="s">
        <v>254</v>
      </c>
      <c r="E178" s="1" t="s">
        <v>56</v>
      </c>
      <c r="F178" s="1" t="s">
        <v>19</v>
      </c>
      <c r="G178" s="1" t="s">
        <v>227</v>
      </c>
      <c r="H178" s="1" t="s">
        <v>222</v>
      </c>
      <c r="I178" s="1" t="s">
        <v>21</v>
      </c>
      <c r="J178" s="3">
        <v>3604461</v>
      </c>
      <c r="K178" s="1" t="s">
        <v>142</v>
      </c>
      <c r="L178" s="1" t="s">
        <v>21</v>
      </c>
      <c r="M178" s="1" t="s">
        <v>21</v>
      </c>
      <c r="N178" s="1" t="s">
        <v>231</v>
      </c>
      <c r="O178" s="2">
        <v>43100</v>
      </c>
      <c r="P178" s="2">
        <v>43147</v>
      </c>
      <c r="Q178" s="1" t="s">
        <v>22</v>
      </c>
    </row>
    <row r="179" spans="1:17" x14ac:dyDescent="0.25">
      <c r="A179" s="1" t="s">
        <v>39</v>
      </c>
      <c r="B179" s="1" t="s">
        <v>24</v>
      </c>
      <c r="C179" s="1" t="s">
        <v>231</v>
      </c>
      <c r="D179" s="1" t="s">
        <v>257</v>
      </c>
      <c r="E179" s="1" t="s">
        <v>241</v>
      </c>
      <c r="F179" s="1" t="s">
        <v>19</v>
      </c>
      <c r="G179" s="1" t="s">
        <v>227</v>
      </c>
      <c r="H179" s="1" t="s">
        <v>222</v>
      </c>
      <c r="I179" s="1" t="s">
        <v>21</v>
      </c>
      <c r="J179" s="3">
        <v>300762</v>
      </c>
      <c r="K179" s="1" t="s">
        <v>142</v>
      </c>
      <c r="L179" s="1" t="s">
        <v>21</v>
      </c>
      <c r="M179" s="1" t="s">
        <v>21</v>
      </c>
      <c r="N179" s="1" t="s">
        <v>231</v>
      </c>
      <c r="O179" s="2">
        <v>43100</v>
      </c>
      <c r="P179" s="2">
        <v>43147</v>
      </c>
      <c r="Q179" s="1" t="s">
        <v>22</v>
      </c>
    </row>
    <row r="180" spans="1:17" x14ac:dyDescent="0.25">
      <c r="A180" s="1" t="s">
        <v>39</v>
      </c>
      <c r="B180" s="1" t="s">
        <v>24</v>
      </c>
      <c r="C180" s="1" t="s">
        <v>231</v>
      </c>
      <c r="D180" s="1" t="s">
        <v>258</v>
      </c>
      <c r="E180" s="1" t="s">
        <v>259</v>
      </c>
      <c r="F180" s="1" t="s">
        <v>19</v>
      </c>
      <c r="G180" s="1" t="s">
        <v>227</v>
      </c>
      <c r="H180" s="1" t="s">
        <v>222</v>
      </c>
      <c r="I180" s="1" t="s">
        <v>21</v>
      </c>
      <c r="J180" s="3">
        <v>902252</v>
      </c>
      <c r="K180" s="1" t="s">
        <v>142</v>
      </c>
      <c r="L180" s="1" t="s">
        <v>21</v>
      </c>
      <c r="M180" s="1" t="s">
        <v>21</v>
      </c>
      <c r="N180" s="1" t="s">
        <v>231</v>
      </c>
      <c r="O180" s="2">
        <v>43100</v>
      </c>
      <c r="P180" s="2">
        <v>43147</v>
      </c>
      <c r="Q180" s="1" t="s">
        <v>22</v>
      </c>
    </row>
    <row r="181" spans="1:17" x14ac:dyDescent="0.25">
      <c r="A181" s="1" t="s">
        <v>39</v>
      </c>
      <c r="B181" s="1" t="s">
        <v>24</v>
      </c>
      <c r="C181" s="1" t="s">
        <v>231</v>
      </c>
      <c r="D181" s="1" t="s">
        <v>229</v>
      </c>
      <c r="E181" s="1" t="s">
        <v>18</v>
      </c>
      <c r="F181" s="1" t="s">
        <v>19</v>
      </c>
      <c r="G181" s="1" t="s">
        <v>227</v>
      </c>
      <c r="H181" s="1" t="s">
        <v>222</v>
      </c>
      <c r="I181" s="1" t="s">
        <v>21</v>
      </c>
      <c r="J181" s="3">
        <v>506127</v>
      </c>
      <c r="K181" s="1" t="s">
        <v>142</v>
      </c>
      <c r="L181" s="1" t="s">
        <v>21</v>
      </c>
      <c r="M181" s="1" t="s">
        <v>21</v>
      </c>
      <c r="N181" s="1" t="s">
        <v>231</v>
      </c>
      <c r="O181" s="2">
        <v>43100</v>
      </c>
      <c r="P181" s="2">
        <v>43147</v>
      </c>
      <c r="Q181" s="1" t="s">
        <v>22</v>
      </c>
    </row>
    <row r="182" spans="1:17" x14ac:dyDescent="0.25">
      <c r="A182" s="1" t="s">
        <v>39</v>
      </c>
      <c r="B182" s="1" t="s">
        <v>24</v>
      </c>
      <c r="C182" s="1" t="s">
        <v>40</v>
      </c>
      <c r="D182" s="1" t="s">
        <v>255</v>
      </c>
      <c r="E182" s="1" t="s">
        <v>256</v>
      </c>
      <c r="F182" s="1" t="s">
        <v>19</v>
      </c>
      <c r="G182" s="1" t="s">
        <v>227</v>
      </c>
      <c r="H182" s="1" t="s">
        <v>222</v>
      </c>
      <c r="I182" s="1" t="s">
        <v>21</v>
      </c>
      <c r="J182" s="3">
        <v>90</v>
      </c>
      <c r="K182" s="1" t="s">
        <v>128</v>
      </c>
      <c r="L182" s="1" t="s">
        <v>21</v>
      </c>
      <c r="M182" s="1" t="s">
        <v>21</v>
      </c>
      <c r="N182" s="1" t="s">
        <v>40</v>
      </c>
      <c r="O182" s="2">
        <v>43100</v>
      </c>
      <c r="P182" s="2">
        <v>43131</v>
      </c>
      <c r="Q182" s="1" t="s">
        <v>22</v>
      </c>
    </row>
    <row r="183" spans="1:17" x14ac:dyDescent="0.25">
      <c r="A183" s="1" t="s">
        <v>39</v>
      </c>
      <c r="B183" s="1" t="s">
        <v>24</v>
      </c>
      <c r="C183" s="1" t="s">
        <v>40</v>
      </c>
      <c r="D183" s="1" t="s">
        <v>262</v>
      </c>
      <c r="E183" s="1" t="s">
        <v>240</v>
      </c>
      <c r="F183" s="1" t="s">
        <v>19</v>
      </c>
      <c r="G183" s="1" t="s">
        <v>227</v>
      </c>
      <c r="H183" s="1" t="s">
        <v>222</v>
      </c>
      <c r="I183" s="1" t="s">
        <v>21</v>
      </c>
      <c r="J183" s="3">
        <v>54602</v>
      </c>
      <c r="K183" s="1" t="s">
        <v>128</v>
      </c>
      <c r="L183" s="1" t="s">
        <v>21</v>
      </c>
      <c r="M183" s="1" t="s">
        <v>21</v>
      </c>
      <c r="N183" s="1" t="s">
        <v>40</v>
      </c>
      <c r="O183" s="2">
        <v>43100</v>
      </c>
      <c r="P183" s="2">
        <v>43131</v>
      </c>
      <c r="Q183" s="1" t="s">
        <v>22</v>
      </c>
    </row>
    <row r="184" spans="1:17" x14ac:dyDescent="0.25">
      <c r="A184" s="1" t="s">
        <v>39</v>
      </c>
      <c r="B184" s="1" t="s">
        <v>24</v>
      </c>
      <c r="C184" s="1" t="s">
        <v>40</v>
      </c>
      <c r="D184" s="1" t="s">
        <v>257</v>
      </c>
      <c r="E184" s="1" t="s">
        <v>241</v>
      </c>
      <c r="F184" s="1" t="s">
        <v>19</v>
      </c>
      <c r="G184" s="1" t="s">
        <v>227</v>
      </c>
      <c r="H184" s="1" t="s">
        <v>222</v>
      </c>
      <c r="I184" s="1" t="s">
        <v>21</v>
      </c>
      <c r="J184" s="3">
        <v>15258</v>
      </c>
      <c r="K184" s="1" t="s">
        <v>128</v>
      </c>
      <c r="L184" s="1" t="s">
        <v>21</v>
      </c>
      <c r="M184" s="1" t="s">
        <v>21</v>
      </c>
      <c r="N184" s="1" t="s">
        <v>40</v>
      </c>
      <c r="O184" s="2">
        <v>43100</v>
      </c>
      <c r="P184" s="2">
        <v>43131</v>
      </c>
      <c r="Q184" s="1" t="s">
        <v>22</v>
      </c>
    </row>
    <row r="185" spans="1:17" x14ac:dyDescent="0.25">
      <c r="A185" s="1" t="s">
        <v>39</v>
      </c>
      <c r="B185" s="1" t="s">
        <v>24</v>
      </c>
      <c r="C185" s="1" t="s">
        <v>40</v>
      </c>
      <c r="D185" s="1" t="s">
        <v>229</v>
      </c>
      <c r="E185" s="1" t="s">
        <v>18</v>
      </c>
      <c r="F185" s="1" t="s">
        <v>19</v>
      </c>
      <c r="G185" s="1" t="s">
        <v>227</v>
      </c>
      <c r="H185" s="1" t="s">
        <v>222</v>
      </c>
      <c r="I185" s="1" t="s">
        <v>21</v>
      </c>
      <c r="J185" s="3">
        <v>415</v>
      </c>
      <c r="K185" s="1" t="s">
        <v>71</v>
      </c>
      <c r="L185" s="1" t="s">
        <v>21</v>
      </c>
      <c r="M185" s="1" t="s">
        <v>21</v>
      </c>
      <c r="N185" s="1" t="s">
        <v>40</v>
      </c>
      <c r="O185" s="2">
        <v>43100</v>
      </c>
      <c r="P185" s="2">
        <v>43131</v>
      </c>
      <c r="Q185" s="1" t="s">
        <v>22</v>
      </c>
    </row>
    <row r="186" spans="1:17" x14ac:dyDescent="0.25">
      <c r="A186" s="1" t="s">
        <v>39</v>
      </c>
      <c r="B186" s="1" t="s">
        <v>24</v>
      </c>
      <c r="C186" s="1" t="s">
        <v>231</v>
      </c>
      <c r="D186" s="1" t="s">
        <v>252</v>
      </c>
      <c r="E186" s="1" t="s">
        <v>253</v>
      </c>
      <c r="F186" s="1" t="s">
        <v>19</v>
      </c>
      <c r="G186" s="1" t="s">
        <v>227</v>
      </c>
      <c r="H186" s="1" t="s">
        <v>222</v>
      </c>
      <c r="I186" s="1" t="s">
        <v>21</v>
      </c>
      <c r="J186" s="3">
        <v>2208729</v>
      </c>
      <c r="K186" s="1" t="s">
        <v>142</v>
      </c>
      <c r="L186" s="1" t="s">
        <v>21</v>
      </c>
      <c r="M186" s="1" t="s">
        <v>21</v>
      </c>
      <c r="N186" s="1" t="s">
        <v>231</v>
      </c>
      <c r="O186" s="2">
        <v>43100</v>
      </c>
      <c r="P186" s="2">
        <v>43147</v>
      </c>
      <c r="Q186" s="1" t="s">
        <v>22</v>
      </c>
    </row>
    <row r="187" spans="1:17" x14ac:dyDescent="0.25">
      <c r="A187" s="1" t="s">
        <v>39</v>
      </c>
      <c r="B187" s="1" t="s">
        <v>24</v>
      </c>
      <c r="C187" s="1" t="s">
        <v>231</v>
      </c>
      <c r="D187" s="1" t="s">
        <v>257</v>
      </c>
      <c r="E187" s="1" t="s">
        <v>241</v>
      </c>
      <c r="F187" s="1" t="s">
        <v>19</v>
      </c>
      <c r="G187" s="1" t="s">
        <v>227</v>
      </c>
      <c r="H187" s="1" t="s">
        <v>222</v>
      </c>
      <c r="I187" s="1" t="s">
        <v>21</v>
      </c>
      <c r="J187" s="3">
        <v>818586</v>
      </c>
      <c r="K187" s="1" t="s">
        <v>142</v>
      </c>
      <c r="L187" s="1" t="s">
        <v>21</v>
      </c>
      <c r="M187" s="1" t="s">
        <v>21</v>
      </c>
      <c r="N187" s="1" t="s">
        <v>231</v>
      </c>
      <c r="O187" s="2">
        <v>43100</v>
      </c>
      <c r="P187" s="2">
        <v>43147</v>
      </c>
      <c r="Q187" s="1" t="s">
        <v>22</v>
      </c>
    </row>
    <row r="188" spans="1:17" x14ac:dyDescent="0.25">
      <c r="A188" s="1" t="s">
        <v>39</v>
      </c>
      <c r="B188" s="1" t="s">
        <v>24</v>
      </c>
      <c r="C188" s="1" t="s">
        <v>231</v>
      </c>
      <c r="D188" s="1" t="s">
        <v>258</v>
      </c>
      <c r="E188" s="1" t="s">
        <v>259</v>
      </c>
      <c r="F188" s="1" t="s">
        <v>19</v>
      </c>
      <c r="G188" s="1" t="s">
        <v>227</v>
      </c>
      <c r="H188" s="1" t="s">
        <v>222</v>
      </c>
      <c r="I188" s="1" t="s">
        <v>21</v>
      </c>
      <c r="J188" s="3">
        <v>4054634</v>
      </c>
      <c r="K188" s="1" t="s">
        <v>142</v>
      </c>
      <c r="L188" s="1" t="s">
        <v>21</v>
      </c>
      <c r="M188" s="1" t="s">
        <v>21</v>
      </c>
      <c r="N188" s="1" t="s">
        <v>231</v>
      </c>
      <c r="O188" s="2">
        <v>43100</v>
      </c>
      <c r="P188" s="2">
        <v>43147</v>
      </c>
      <c r="Q188" s="1" t="s">
        <v>22</v>
      </c>
    </row>
    <row r="189" spans="1:17" x14ac:dyDescent="0.25">
      <c r="A189" s="1" t="s">
        <v>39</v>
      </c>
      <c r="B189" s="1" t="s">
        <v>24</v>
      </c>
      <c r="C189" s="1" t="s">
        <v>231</v>
      </c>
      <c r="D189" s="1" t="s">
        <v>228</v>
      </c>
      <c r="E189" s="1" t="s">
        <v>30</v>
      </c>
      <c r="F189" s="1" t="s">
        <v>19</v>
      </c>
      <c r="G189" s="1" t="s">
        <v>227</v>
      </c>
      <c r="H189" s="1" t="s">
        <v>222</v>
      </c>
      <c r="I189" s="1" t="s">
        <v>21</v>
      </c>
      <c r="J189" s="3">
        <v>1111546</v>
      </c>
      <c r="K189" s="1" t="s">
        <v>142</v>
      </c>
      <c r="L189" s="1" t="s">
        <v>21</v>
      </c>
      <c r="M189" s="1" t="s">
        <v>21</v>
      </c>
      <c r="N189" s="1" t="s">
        <v>231</v>
      </c>
      <c r="O189" s="2">
        <v>43100</v>
      </c>
      <c r="P189" s="2">
        <v>43147</v>
      </c>
      <c r="Q189" s="1" t="s">
        <v>22</v>
      </c>
    </row>
    <row r="190" spans="1:17" x14ac:dyDescent="0.25">
      <c r="A190" s="1" t="s">
        <v>39</v>
      </c>
      <c r="B190" s="1" t="s">
        <v>24</v>
      </c>
      <c r="C190" s="1" t="s">
        <v>40</v>
      </c>
      <c r="D190" s="1" t="s">
        <v>258</v>
      </c>
      <c r="E190" s="1" t="s">
        <v>259</v>
      </c>
      <c r="F190" s="1" t="s">
        <v>19</v>
      </c>
      <c r="G190" s="1" t="s">
        <v>227</v>
      </c>
      <c r="H190" s="1" t="s">
        <v>222</v>
      </c>
      <c r="I190" s="1" t="s">
        <v>21</v>
      </c>
      <c r="J190" s="3">
        <v>86386</v>
      </c>
      <c r="K190" s="1" t="s">
        <v>126</v>
      </c>
      <c r="L190" s="1" t="s">
        <v>21</v>
      </c>
      <c r="M190" s="1" t="s">
        <v>21</v>
      </c>
      <c r="N190" s="1" t="s">
        <v>40</v>
      </c>
      <c r="O190" s="2">
        <v>43100</v>
      </c>
      <c r="P190" s="2">
        <v>43131</v>
      </c>
      <c r="Q190" s="1" t="s">
        <v>22</v>
      </c>
    </row>
    <row r="191" spans="1:17" x14ac:dyDescent="0.25">
      <c r="A191" s="1" t="s">
        <v>39</v>
      </c>
      <c r="B191" s="1" t="s">
        <v>24</v>
      </c>
      <c r="C191" s="1" t="s">
        <v>40</v>
      </c>
      <c r="D191" s="1" t="s">
        <v>260</v>
      </c>
      <c r="E191" s="1" t="s">
        <v>261</v>
      </c>
      <c r="F191" s="1" t="s">
        <v>19</v>
      </c>
      <c r="G191" s="1" t="s">
        <v>227</v>
      </c>
      <c r="H191" s="1" t="s">
        <v>222</v>
      </c>
      <c r="I191" s="1" t="s">
        <v>21</v>
      </c>
      <c r="J191" s="3">
        <v>-4414</v>
      </c>
      <c r="K191" s="1" t="s">
        <v>125</v>
      </c>
      <c r="L191" s="1" t="s">
        <v>21</v>
      </c>
      <c r="M191" s="1" t="s">
        <v>21</v>
      </c>
      <c r="N191" s="1" t="s">
        <v>40</v>
      </c>
      <c r="O191" s="2">
        <v>43100</v>
      </c>
      <c r="P191" s="2">
        <v>43131</v>
      </c>
      <c r="Q191" s="1" t="s">
        <v>22</v>
      </c>
    </row>
    <row r="192" spans="1:17" x14ac:dyDescent="0.25">
      <c r="A192" s="1" t="s">
        <v>39</v>
      </c>
      <c r="B192" s="1" t="s">
        <v>24</v>
      </c>
      <c r="C192" s="1" t="s">
        <v>40</v>
      </c>
      <c r="D192" s="1" t="s">
        <v>226</v>
      </c>
      <c r="E192" s="1" t="s">
        <v>30</v>
      </c>
      <c r="F192" s="1" t="s">
        <v>19</v>
      </c>
      <c r="G192" s="1" t="s">
        <v>227</v>
      </c>
      <c r="H192" s="1" t="s">
        <v>224</v>
      </c>
      <c r="I192" s="1" t="s">
        <v>21</v>
      </c>
      <c r="J192" s="3">
        <v>30471</v>
      </c>
      <c r="K192" s="1" t="s">
        <v>63</v>
      </c>
      <c r="L192" s="1" t="s">
        <v>21</v>
      </c>
      <c r="M192" s="1" t="s">
        <v>21</v>
      </c>
      <c r="N192" s="1" t="s">
        <v>40</v>
      </c>
      <c r="O192" s="2">
        <v>43100</v>
      </c>
      <c r="P192" s="2">
        <v>43131</v>
      </c>
      <c r="Q192" s="1" t="s">
        <v>22</v>
      </c>
    </row>
    <row r="193" spans="1:17" x14ac:dyDescent="0.25">
      <c r="A193" s="1" t="s">
        <v>39</v>
      </c>
      <c r="B193" s="1" t="s">
        <v>24</v>
      </c>
      <c r="C193" s="1" t="s">
        <v>40</v>
      </c>
      <c r="D193" s="1" t="s">
        <v>228</v>
      </c>
      <c r="E193" s="1" t="s">
        <v>30</v>
      </c>
      <c r="F193" s="1" t="s">
        <v>19</v>
      </c>
      <c r="G193" s="1" t="s">
        <v>227</v>
      </c>
      <c r="H193" s="1" t="s">
        <v>222</v>
      </c>
      <c r="I193" s="1" t="s">
        <v>21</v>
      </c>
      <c r="J193" s="3">
        <v>-95</v>
      </c>
      <c r="K193" s="1" t="s">
        <v>126</v>
      </c>
      <c r="L193" s="1" t="s">
        <v>21</v>
      </c>
      <c r="M193" s="1" t="s">
        <v>21</v>
      </c>
      <c r="N193" s="1" t="s">
        <v>40</v>
      </c>
      <c r="O193" s="2">
        <v>43100</v>
      </c>
      <c r="P193" s="2">
        <v>43131</v>
      </c>
      <c r="Q193" s="1" t="s">
        <v>22</v>
      </c>
    </row>
    <row r="194" spans="1:17" x14ac:dyDescent="0.25">
      <c r="A194" s="1" t="s">
        <v>39</v>
      </c>
      <c r="B194" s="1" t="s">
        <v>24</v>
      </c>
      <c r="C194" s="1" t="s">
        <v>40</v>
      </c>
      <c r="D194" s="1" t="s">
        <v>228</v>
      </c>
      <c r="E194" s="1" t="s">
        <v>30</v>
      </c>
      <c r="F194" s="1" t="s">
        <v>19</v>
      </c>
      <c r="G194" s="1" t="s">
        <v>227</v>
      </c>
      <c r="H194" s="1" t="s">
        <v>222</v>
      </c>
      <c r="I194" s="1" t="s">
        <v>21</v>
      </c>
      <c r="J194" s="3">
        <v>-20287</v>
      </c>
      <c r="K194" s="1" t="s">
        <v>133</v>
      </c>
      <c r="L194" s="1" t="s">
        <v>21</v>
      </c>
      <c r="M194" s="1" t="s">
        <v>21</v>
      </c>
      <c r="N194" s="1" t="s">
        <v>40</v>
      </c>
      <c r="O194" s="2">
        <v>43100</v>
      </c>
      <c r="P194" s="2">
        <v>43131</v>
      </c>
      <c r="Q194" s="1" t="s">
        <v>22</v>
      </c>
    </row>
    <row r="195" spans="1:17" x14ac:dyDescent="0.25">
      <c r="A195" s="1" t="s">
        <v>39</v>
      </c>
      <c r="B195" s="1" t="s">
        <v>24</v>
      </c>
      <c r="C195" s="1" t="s">
        <v>40</v>
      </c>
      <c r="D195" s="1" t="s">
        <v>266</v>
      </c>
      <c r="E195" s="1" t="s">
        <v>267</v>
      </c>
      <c r="F195" s="1" t="s">
        <v>19</v>
      </c>
      <c r="G195" s="1" t="s">
        <v>227</v>
      </c>
      <c r="H195" s="1" t="s">
        <v>222</v>
      </c>
      <c r="I195" s="1" t="s">
        <v>21</v>
      </c>
      <c r="J195" s="3">
        <v>-7629</v>
      </c>
      <c r="K195" s="1" t="s">
        <v>134</v>
      </c>
      <c r="L195" s="1" t="s">
        <v>21</v>
      </c>
      <c r="M195" s="1" t="s">
        <v>21</v>
      </c>
      <c r="N195" s="1" t="s">
        <v>40</v>
      </c>
      <c r="O195" s="2">
        <v>43100</v>
      </c>
      <c r="P195" s="2">
        <v>43131</v>
      </c>
      <c r="Q195" s="1" t="s">
        <v>22</v>
      </c>
    </row>
    <row r="196" spans="1:17" x14ac:dyDescent="0.25">
      <c r="A196" s="1" t="s">
        <v>39</v>
      </c>
      <c r="B196" s="1" t="s">
        <v>24</v>
      </c>
      <c r="C196" s="1" t="s">
        <v>40</v>
      </c>
      <c r="D196" s="1" t="s">
        <v>252</v>
      </c>
      <c r="E196" s="1" t="s">
        <v>253</v>
      </c>
      <c r="F196" s="1" t="s">
        <v>19</v>
      </c>
      <c r="G196" s="1" t="s">
        <v>227</v>
      </c>
      <c r="H196" s="1" t="s">
        <v>222</v>
      </c>
      <c r="I196" s="1" t="s">
        <v>21</v>
      </c>
      <c r="J196" s="3">
        <v>29509</v>
      </c>
      <c r="K196" s="1" t="s">
        <v>245</v>
      </c>
      <c r="L196" s="1" t="s">
        <v>21</v>
      </c>
      <c r="M196" s="1" t="s">
        <v>21</v>
      </c>
      <c r="N196" s="1" t="s">
        <v>40</v>
      </c>
      <c r="O196" s="2">
        <v>43100</v>
      </c>
      <c r="P196" s="2">
        <v>43131</v>
      </c>
      <c r="Q196" s="1" t="s">
        <v>22</v>
      </c>
    </row>
    <row r="197" spans="1:17" x14ac:dyDescent="0.25">
      <c r="A197" s="1" t="s">
        <v>39</v>
      </c>
      <c r="B197" s="1" t="s">
        <v>24</v>
      </c>
      <c r="C197" s="1" t="s">
        <v>40</v>
      </c>
      <c r="D197" s="1" t="s">
        <v>252</v>
      </c>
      <c r="E197" s="1" t="s">
        <v>253</v>
      </c>
      <c r="F197" s="1" t="s">
        <v>19</v>
      </c>
      <c r="G197" s="1" t="s">
        <v>227</v>
      </c>
      <c r="H197" s="1" t="s">
        <v>222</v>
      </c>
      <c r="I197" s="1" t="s">
        <v>21</v>
      </c>
      <c r="J197" s="3">
        <v>-25508</v>
      </c>
      <c r="K197" s="1" t="s">
        <v>125</v>
      </c>
      <c r="L197" s="1" t="s">
        <v>21</v>
      </c>
      <c r="M197" s="1" t="s">
        <v>21</v>
      </c>
      <c r="N197" s="1" t="s">
        <v>40</v>
      </c>
      <c r="O197" s="2">
        <v>43100</v>
      </c>
      <c r="P197" s="2">
        <v>43131</v>
      </c>
      <c r="Q197" s="1" t="s">
        <v>22</v>
      </c>
    </row>
    <row r="198" spans="1:17" x14ac:dyDescent="0.25">
      <c r="A198" s="1" t="s">
        <v>39</v>
      </c>
      <c r="B198" s="1" t="s">
        <v>24</v>
      </c>
      <c r="C198" s="1" t="s">
        <v>40</v>
      </c>
      <c r="D198" s="1" t="s">
        <v>255</v>
      </c>
      <c r="E198" s="1" t="s">
        <v>256</v>
      </c>
      <c r="F198" s="1" t="s">
        <v>19</v>
      </c>
      <c r="G198" s="1" t="s">
        <v>227</v>
      </c>
      <c r="H198" s="1" t="s">
        <v>222</v>
      </c>
      <c r="I198" s="1" t="s">
        <v>21</v>
      </c>
      <c r="J198" s="3">
        <v>-19692</v>
      </c>
      <c r="K198" s="1" t="s">
        <v>281</v>
      </c>
      <c r="L198" s="1" t="s">
        <v>21</v>
      </c>
      <c r="M198" s="1" t="s">
        <v>21</v>
      </c>
      <c r="N198" s="1" t="s">
        <v>40</v>
      </c>
      <c r="O198" s="2">
        <v>43100</v>
      </c>
      <c r="P198" s="2">
        <v>43131</v>
      </c>
      <c r="Q198" s="1" t="s">
        <v>22</v>
      </c>
    </row>
    <row r="199" spans="1:17" x14ac:dyDescent="0.25">
      <c r="A199" s="1" t="s">
        <v>39</v>
      </c>
      <c r="B199" s="1" t="s">
        <v>24</v>
      </c>
      <c r="C199" s="1" t="s">
        <v>40</v>
      </c>
      <c r="D199" s="1" t="s">
        <v>255</v>
      </c>
      <c r="E199" s="1" t="s">
        <v>256</v>
      </c>
      <c r="F199" s="1" t="s">
        <v>19</v>
      </c>
      <c r="G199" s="1" t="s">
        <v>227</v>
      </c>
      <c r="H199" s="1" t="s">
        <v>222</v>
      </c>
      <c r="I199" s="1" t="s">
        <v>21</v>
      </c>
      <c r="J199" s="3">
        <v>-190751</v>
      </c>
      <c r="K199" s="1" t="s">
        <v>133</v>
      </c>
      <c r="L199" s="1" t="s">
        <v>21</v>
      </c>
      <c r="M199" s="1" t="s">
        <v>21</v>
      </c>
      <c r="N199" s="1" t="s">
        <v>40</v>
      </c>
      <c r="O199" s="2">
        <v>43100</v>
      </c>
      <c r="P199" s="2">
        <v>43131</v>
      </c>
      <c r="Q199" s="1" t="s">
        <v>22</v>
      </c>
    </row>
    <row r="200" spans="1:17" x14ac:dyDescent="0.25">
      <c r="A200" s="1" t="s">
        <v>39</v>
      </c>
      <c r="B200" s="1" t="s">
        <v>24</v>
      </c>
      <c r="C200" s="1" t="s">
        <v>40</v>
      </c>
      <c r="D200" s="1" t="s">
        <v>257</v>
      </c>
      <c r="E200" s="1" t="s">
        <v>241</v>
      </c>
      <c r="F200" s="1" t="s">
        <v>19</v>
      </c>
      <c r="G200" s="1" t="s">
        <v>227</v>
      </c>
      <c r="H200" s="1" t="s">
        <v>222</v>
      </c>
      <c r="I200" s="1" t="s">
        <v>21</v>
      </c>
      <c r="J200" s="3">
        <v>29670</v>
      </c>
      <c r="K200" s="1" t="s">
        <v>245</v>
      </c>
      <c r="L200" s="1" t="s">
        <v>21</v>
      </c>
      <c r="M200" s="1" t="s">
        <v>21</v>
      </c>
      <c r="N200" s="1" t="s">
        <v>40</v>
      </c>
      <c r="O200" s="2">
        <v>43100</v>
      </c>
      <c r="P200" s="2">
        <v>43131</v>
      </c>
      <c r="Q200" s="1" t="s">
        <v>22</v>
      </c>
    </row>
    <row r="201" spans="1:17" x14ac:dyDescent="0.25">
      <c r="A201" s="1" t="s">
        <v>39</v>
      </c>
      <c r="B201" s="1" t="s">
        <v>24</v>
      </c>
      <c r="C201" s="1" t="s">
        <v>40</v>
      </c>
      <c r="D201" s="1" t="s">
        <v>257</v>
      </c>
      <c r="E201" s="1" t="s">
        <v>241</v>
      </c>
      <c r="F201" s="1" t="s">
        <v>19</v>
      </c>
      <c r="G201" s="1" t="s">
        <v>227</v>
      </c>
      <c r="H201" s="1" t="s">
        <v>222</v>
      </c>
      <c r="I201" s="1" t="s">
        <v>21</v>
      </c>
      <c r="J201" s="3">
        <v>-85262</v>
      </c>
      <c r="K201" s="1" t="s">
        <v>134</v>
      </c>
      <c r="L201" s="1" t="s">
        <v>21</v>
      </c>
      <c r="M201" s="1" t="s">
        <v>21</v>
      </c>
      <c r="N201" s="1" t="s">
        <v>40</v>
      </c>
      <c r="O201" s="2">
        <v>43100</v>
      </c>
      <c r="P201" s="2">
        <v>43131</v>
      </c>
      <c r="Q201" s="1" t="s">
        <v>22</v>
      </c>
    </row>
    <row r="202" spans="1:17" x14ac:dyDescent="0.25">
      <c r="A202" s="1" t="s">
        <v>39</v>
      </c>
      <c r="B202" s="1" t="s">
        <v>24</v>
      </c>
      <c r="C202" s="1" t="s">
        <v>40</v>
      </c>
      <c r="D202" s="1" t="s">
        <v>258</v>
      </c>
      <c r="E202" s="1" t="s">
        <v>259</v>
      </c>
      <c r="F202" s="1" t="s">
        <v>19</v>
      </c>
      <c r="G202" s="1" t="s">
        <v>227</v>
      </c>
      <c r="H202" s="1" t="s">
        <v>222</v>
      </c>
      <c r="I202" s="1" t="s">
        <v>21</v>
      </c>
      <c r="J202" s="3">
        <v>-303</v>
      </c>
      <c r="K202" s="1" t="s">
        <v>125</v>
      </c>
      <c r="L202" s="1" t="s">
        <v>21</v>
      </c>
      <c r="M202" s="1" t="s">
        <v>21</v>
      </c>
      <c r="N202" s="1" t="s">
        <v>40</v>
      </c>
      <c r="O202" s="2">
        <v>43100</v>
      </c>
      <c r="P202" s="2">
        <v>43131</v>
      </c>
      <c r="Q202" s="1" t="s">
        <v>22</v>
      </c>
    </row>
    <row r="203" spans="1:17" x14ac:dyDescent="0.25">
      <c r="A203" s="1" t="s">
        <v>39</v>
      </c>
      <c r="B203" s="1" t="s">
        <v>24</v>
      </c>
      <c r="C203" s="1" t="s">
        <v>40</v>
      </c>
      <c r="D203" s="1" t="s">
        <v>252</v>
      </c>
      <c r="E203" s="1" t="s">
        <v>253</v>
      </c>
      <c r="F203" s="1" t="s">
        <v>19</v>
      </c>
      <c r="G203" s="1" t="s">
        <v>227</v>
      </c>
      <c r="H203" s="1" t="s">
        <v>222</v>
      </c>
      <c r="I203" s="1" t="s">
        <v>21</v>
      </c>
      <c r="J203" s="3">
        <v>-20602</v>
      </c>
      <c r="K203" s="1" t="s">
        <v>133</v>
      </c>
      <c r="L203" s="1" t="s">
        <v>21</v>
      </c>
      <c r="M203" s="1" t="s">
        <v>21</v>
      </c>
      <c r="N203" s="1" t="s">
        <v>40</v>
      </c>
      <c r="O203" s="2">
        <v>43100</v>
      </c>
      <c r="P203" s="2">
        <v>43131</v>
      </c>
      <c r="Q203" s="1" t="s">
        <v>22</v>
      </c>
    </row>
    <row r="204" spans="1:17" x14ac:dyDescent="0.25">
      <c r="A204" s="1" t="s">
        <v>39</v>
      </c>
      <c r="B204" s="1" t="s">
        <v>24</v>
      </c>
      <c r="C204" s="1" t="s">
        <v>40</v>
      </c>
      <c r="D204" s="1" t="s">
        <v>254</v>
      </c>
      <c r="E204" s="1" t="s">
        <v>56</v>
      </c>
      <c r="F204" s="1" t="s">
        <v>19</v>
      </c>
      <c r="G204" s="1" t="s">
        <v>227</v>
      </c>
      <c r="H204" s="1" t="s">
        <v>222</v>
      </c>
      <c r="I204" s="1" t="s">
        <v>21</v>
      </c>
      <c r="J204" s="3">
        <v>-153674</v>
      </c>
      <c r="K204" s="1" t="s">
        <v>134</v>
      </c>
      <c r="L204" s="1" t="s">
        <v>21</v>
      </c>
      <c r="M204" s="1" t="s">
        <v>21</v>
      </c>
      <c r="N204" s="1" t="s">
        <v>40</v>
      </c>
      <c r="O204" s="2">
        <v>43100</v>
      </c>
      <c r="P204" s="2">
        <v>43131</v>
      </c>
      <c r="Q204" s="1" t="s">
        <v>22</v>
      </c>
    </row>
    <row r="205" spans="1:17" x14ac:dyDescent="0.25">
      <c r="A205" s="1" t="s">
        <v>39</v>
      </c>
      <c r="B205" s="1" t="s">
        <v>24</v>
      </c>
      <c r="C205" s="1" t="s">
        <v>40</v>
      </c>
      <c r="D205" s="1" t="s">
        <v>255</v>
      </c>
      <c r="E205" s="1" t="s">
        <v>256</v>
      </c>
      <c r="F205" s="1" t="s">
        <v>19</v>
      </c>
      <c r="G205" s="1" t="s">
        <v>227</v>
      </c>
      <c r="H205" s="1" t="s">
        <v>222</v>
      </c>
      <c r="I205" s="1" t="s">
        <v>21</v>
      </c>
      <c r="J205" s="3">
        <v>-42</v>
      </c>
      <c r="K205" s="1" t="s">
        <v>126</v>
      </c>
      <c r="L205" s="1" t="s">
        <v>21</v>
      </c>
      <c r="M205" s="1" t="s">
        <v>21</v>
      </c>
      <c r="N205" s="1" t="s">
        <v>40</v>
      </c>
      <c r="O205" s="2">
        <v>43100</v>
      </c>
      <c r="P205" s="2">
        <v>43131</v>
      </c>
      <c r="Q205" s="1" t="s">
        <v>22</v>
      </c>
    </row>
    <row r="206" spans="1:17" x14ac:dyDescent="0.25">
      <c r="A206" s="1" t="s">
        <v>39</v>
      </c>
      <c r="B206" s="1" t="s">
        <v>24</v>
      </c>
      <c r="C206" s="1" t="s">
        <v>40</v>
      </c>
      <c r="D206" s="1" t="s">
        <v>257</v>
      </c>
      <c r="E206" s="1" t="s">
        <v>241</v>
      </c>
      <c r="F206" s="1" t="s">
        <v>19</v>
      </c>
      <c r="G206" s="1" t="s">
        <v>227</v>
      </c>
      <c r="H206" s="1" t="s">
        <v>222</v>
      </c>
      <c r="I206" s="1" t="s">
        <v>21</v>
      </c>
      <c r="J206" s="3">
        <v>1</v>
      </c>
      <c r="K206" s="1" t="s">
        <v>67</v>
      </c>
      <c r="L206" s="1" t="s">
        <v>21</v>
      </c>
      <c r="M206" s="1" t="s">
        <v>21</v>
      </c>
      <c r="N206" s="1" t="s">
        <v>40</v>
      </c>
      <c r="O206" s="2">
        <v>43100</v>
      </c>
      <c r="P206" s="2">
        <v>43131</v>
      </c>
      <c r="Q206" s="1" t="s">
        <v>22</v>
      </c>
    </row>
    <row r="207" spans="1:17" x14ac:dyDescent="0.25">
      <c r="A207" s="1" t="s">
        <v>39</v>
      </c>
      <c r="B207" s="1" t="s">
        <v>24</v>
      </c>
      <c r="C207" s="1" t="s">
        <v>40</v>
      </c>
      <c r="D207" s="1" t="s">
        <v>258</v>
      </c>
      <c r="E207" s="1" t="s">
        <v>259</v>
      </c>
      <c r="F207" s="1" t="s">
        <v>19</v>
      </c>
      <c r="G207" s="1" t="s">
        <v>227</v>
      </c>
      <c r="H207" s="1" t="s">
        <v>222</v>
      </c>
      <c r="I207" s="1" t="s">
        <v>21</v>
      </c>
      <c r="J207" s="3">
        <v>-33912</v>
      </c>
      <c r="K207" s="1" t="s">
        <v>250</v>
      </c>
      <c r="L207" s="1" t="s">
        <v>21</v>
      </c>
      <c r="M207" s="1" t="s">
        <v>21</v>
      </c>
      <c r="N207" s="1" t="s">
        <v>40</v>
      </c>
      <c r="O207" s="2">
        <v>43100</v>
      </c>
      <c r="P207" s="2">
        <v>43131</v>
      </c>
      <c r="Q207" s="1" t="s">
        <v>22</v>
      </c>
    </row>
    <row r="208" spans="1:17" x14ac:dyDescent="0.25">
      <c r="A208" s="1" t="s">
        <v>39</v>
      </c>
      <c r="B208" s="1" t="s">
        <v>24</v>
      </c>
      <c r="C208" s="1" t="s">
        <v>40</v>
      </c>
      <c r="D208" s="1" t="s">
        <v>258</v>
      </c>
      <c r="E208" s="1" t="s">
        <v>259</v>
      </c>
      <c r="F208" s="1" t="s">
        <v>19</v>
      </c>
      <c r="G208" s="1" t="s">
        <v>227</v>
      </c>
      <c r="H208" s="1" t="s">
        <v>222</v>
      </c>
      <c r="I208" s="1" t="s">
        <v>21</v>
      </c>
      <c r="J208" s="3">
        <v>-1694835</v>
      </c>
      <c r="K208" s="1" t="s">
        <v>133</v>
      </c>
      <c r="L208" s="1" t="s">
        <v>21</v>
      </c>
      <c r="M208" s="1" t="s">
        <v>21</v>
      </c>
      <c r="N208" s="1" t="s">
        <v>40</v>
      </c>
      <c r="O208" s="2">
        <v>43100</v>
      </c>
      <c r="P208" s="2">
        <v>43131</v>
      </c>
      <c r="Q208" s="1" t="s">
        <v>22</v>
      </c>
    </row>
    <row r="209" spans="1:17" x14ac:dyDescent="0.25">
      <c r="A209" s="1" t="s">
        <v>39</v>
      </c>
      <c r="B209" s="1" t="s">
        <v>24</v>
      </c>
      <c r="C209" s="1" t="s">
        <v>40</v>
      </c>
      <c r="D209" s="1" t="s">
        <v>260</v>
      </c>
      <c r="E209" s="1" t="s">
        <v>261</v>
      </c>
      <c r="F209" s="1" t="s">
        <v>19</v>
      </c>
      <c r="G209" s="1" t="s">
        <v>227</v>
      </c>
      <c r="H209" s="1" t="s">
        <v>222</v>
      </c>
      <c r="I209" s="1" t="s">
        <v>21</v>
      </c>
      <c r="J209" s="3">
        <v>1087</v>
      </c>
      <c r="K209" s="1" t="s">
        <v>245</v>
      </c>
      <c r="L209" s="1" t="s">
        <v>21</v>
      </c>
      <c r="M209" s="1" t="s">
        <v>21</v>
      </c>
      <c r="N209" s="1" t="s">
        <v>40</v>
      </c>
      <c r="O209" s="2">
        <v>43100</v>
      </c>
      <c r="P209" s="2">
        <v>43131</v>
      </c>
      <c r="Q209" s="1" t="s">
        <v>22</v>
      </c>
    </row>
    <row r="210" spans="1:17" x14ac:dyDescent="0.25">
      <c r="A210" s="1" t="s">
        <v>39</v>
      </c>
      <c r="B210" s="1" t="s">
        <v>24</v>
      </c>
      <c r="C210" s="1" t="s">
        <v>40</v>
      </c>
      <c r="D210" s="1" t="s">
        <v>260</v>
      </c>
      <c r="E210" s="1" t="s">
        <v>261</v>
      </c>
      <c r="F210" s="1" t="s">
        <v>19</v>
      </c>
      <c r="G210" s="1" t="s">
        <v>227</v>
      </c>
      <c r="H210" s="1" t="s">
        <v>222</v>
      </c>
      <c r="I210" s="1" t="s">
        <v>21</v>
      </c>
      <c r="J210" s="3">
        <v>-16</v>
      </c>
      <c r="K210" s="1" t="s">
        <v>133</v>
      </c>
      <c r="L210" s="1" t="s">
        <v>21</v>
      </c>
      <c r="M210" s="1" t="s">
        <v>21</v>
      </c>
      <c r="N210" s="1" t="s">
        <v>40</v>
      </c>
      <c r="O210" s="2">
        <v>43100</v>
      </c>
      <c r="P210" s="2">
        <v>43131</v>
      </c>
      <c r="Q210" s="1" t="s">
        <v>22</v>
      </c>
    </row>
    <row r="211" spans="1:17" x14ac:dyDescent="0.25">
      <c r="A211" s="1" t="s">
        <v>39</v>
      </c>
      <c r="B211" s="1" t="s">
        <v>24</v>
      </c>
      <c r="C211" s="1" t="s">
        <v>40</v>
      </c>
      <c r="D211" s="1" t="s">
        <v>230</v>
      </c>
      <c r="E211" s="1" t="s">
        <v>18</v>
      </c>
      <c r="F211" s="1" t="s">
        <v>19</v>
      </c>
      <c r="G211" s="1" t="s">
        <v>227</v>
      </c>
      <c r="H211" s="1" t="s">
        <v>224</v>
      </c>
      <c r="I211" s="1" t="s">
        <v>21</v>
      </c>
      <c r="J211" s="3">
        <v>-326</v>
      </c>
      <c r="K211" s="1" t="s">
        <v>63</v>
      </c>
      <c r="L211" s="1" t="s">
        <v>21</v>
      </c>
      <c r="M211" s="1" t="s">
        <v>21</v>
      </c>
      <c r="N211" s="1" t="s">
        <v>40</v>
      </c>
      <c r="O211" s="2">
        <v>43100</v>
      </c>
      <c r="P211" s="2">
        <v>43131</v>
      </c>
      <c r="Q211" s="1" t="s">
        <v>22</v>
      </c>
    </row>
    <row r="212" spans="1:17" x14ac:dyDescent="0.25">
      <c r="A212" s="1" t="s">
        <v>39</v>
      </c>
      <c r="B212" s="1" t="s">
        <v>24</v>
      </c>
      <c r="C212" s="1" t="s">
        <v>40</v>
      </c>
      <c r="D212" s="1" t="s">
        <v>252</v>
      </c>
      <c r="E212" s="1" t="s">
        <v>253</v>
      </c>
      <c r="F212" s="1" t="s">
        <v>19</v>
      </c>
      <c r="G212" s="1" t="s">
        <v>227</v>
      </c>
      <c r="H212" s="1" t="s">
        <v>222</v>
      </c>
      <c r="I212" s="1" t="s">
        <v>21</v>
      </c>
      <c r="J212" s="3">
        <v>6294</v>
      </c>
      <c r="K212" s="1" t="s">
        <v>52</v>
      </c>
      <c r="L212" s="1" t="s">
        <v>21</v>
      </c>
      <c r="M212" s="1" t="s">
        <v>21</v>
      </c>
      <c r="N212" s="1" t="s">
        <v>40</v>
      </c>
      <c r="O212" s="2">
        <v>43100</v>
      </c>
      <c r="P212" s="2">
        <v>43131</v>
      </c>
      <c r="Q212" s="1" t="s">
        <v>22</v>
      </c>
    </row>
    <row r="213" spans="1:17" x14ac:dyDescent="0.25">
      <c r="A213" s="1" t="s">
        <v>39</v>
      </c>
      <c r="B213" s="1" t="s">
        <v>24</v>
      </c>
      <c r="C213" s="1" t="s">
        <v>40</v>
      </c>
      <c r="D213" s="1" t="s">
        <v>255</v>
      </c>
      <c r="E213" s="1" t="s">
        <v>256</v>
      </c>
      <c r="F213" s="1" t="s">
        <v>19</v>
      </c>
      <c r="G213" s="1" t="s">
        <v>227</v>
      </c>
      <c r="H213" s="1" t="s">
        <v>222</v>
      </c>
      <c r="I213" s="1" t="s">
        <v>21</v>
      </c>
      <c r="J213" s="3">
        <v>-13775</v>
      </c>
      <c r="K213" s="1" t="s">
        <v>282</v>
      </c>
      <c r="L213" s="1" t="s">
        <v>21</v>
      </c>
      <c r="M213" s="1" t="s">
        <v>21</v>
      </c>
      <c r="N213" s="1" t="s">
        <v>40</v>
      </c>
      <c r="O213" s="2">
        <v>43100</v>
      </c>
      <c r="P213" s="2">
        <v>43131</v>
      </c>
      <c r="Q213" s="1" t="s">
        <v>22</v>
      </c>
    </row>
    <row r="214" spans="1:17" x14ac:dyDescent="0.25">
      <c r="A214" s="1" t="s">
        <v>39</v>
      </c>
      <c r="B214" s="1" t="s">
        <v>24</v>
      </c>
      <c r="C214" s="1" t="s">
        <v>40</v>
      </c>
      <c r="D214" s="1" t="s">
        <v>257</v>
      </c>
      <c r="E214" s="1" t="s">
        <v>241</v>
      </c>
      <c r="F214" s="1" t="s">
        <v>19</v>
      </c>
      <c r="G214" s="1" t="s">
        <v>227</v>
      </c>
      <c r="H214" s="1" t="s">
        <v>222</v>
      </c>
      <c r="I214" s="1" t="s">
        <v>21</v>
      </c>
      <c r="J214" s="3">
        <v>39368</v>
      </c>
      <c r="K214" s="1" t="s">
        <v>52</v>
      </c>
      <c r="L214" s="1" t="s">
        <v>21</v>
      </c>
      <c r="M214" s="1" t="s">
        <v>21</v>
      </c>
      <c r="N214" s="1" t="s">
        <v>40</v>
      </c>
      <c r="O214" s="2">
        <v>43100</v>
      </c>
      <c r="P214" s="2">
        <v>43131</v>
      </c>
      <c r="Q214" s="1" t="s">
        <v>22</v>
      </c>
    </row>
    <row r="215" spans="1:17" x14ac:dyDescent="0.25">
      <c r="A215" s="1" t="s">
        <v>39</v>
      </c>
      <c r="B215" s="1" t="s">
        <v>24</v>
      </c>
      <c r="C215" s="1" t="s">
        <v>40</v>
      </c>
      <c r="D215" s="1" t="s">
        <v>258</v>
      </c>
      <c r="E215" s="1" t="s">
        <v>259</v>
      </c>
      <c r="F215" s="1" t="s">
        <v>19</v>
      </c>
      <c r="G215" s="1" t="s">
        <v>227</v>
      </c>
      <c r="H215" s="1" t="s">
        <v>222</v>
      </c>
      <c r="I215" s="1" t="s">
        <v>21</v>
      </c>
      <c r="J215" s="3">
        <v>-46275</v>
      </c>
      <c r="K215" s="1" t="s">
        <v>131</v>
      </c>
      <c r="L215" s="1" t="s">
        <v>21</v>
      </c>
      <c r="M215" s="1" t="s">
        <v>21</v>
      </c>
      <c r="N215" s="1" t="s">
        <v>40</v>
      </c>
      <c r="O215" s="2">
        <v>43100</v>
      </c>
      <c r="P215" s="2">
        <v>43131</v>
      </c>
      <c r="Q215" s="1" t="s">
        <v>22</v>
      </c>
    </row>
    <row r="216" spans="1:17" x14ac:dyDescent="0.25">
      <c r="A216" s="1" t="s">
        <v>39</v>
      </c>
      <c r="B216" s="1" t="s">
        <v>24</v>
      </c>
      <c r="C216" s="1" t="s">
        <v>40</v>
      </c>
      <c r="D216" s="1" t="s">
        <v>254</v>
      </c>
      <c r="E216" s="1" t="s">
        <v>56</v>
      </c>
      <c r="F216" s="1" t="s">
        <v>19</v>
      </c>
      <c r="G216" s="1" t="s">
        <v>227</v>
      </c>
      <c r="H216" s="1" t="s">
        <v>222</v>
      </c>
      <c r="I216" s="1" t="s">
        <v>21</v>
      </c>
      <c r="J216" s="3">
        <v>13514</v>
      </c>
      <c r="K216" s="1" t="s">
        <v>52</v>
      </c>
      <c r="L216" s="1" t="s">
        <v>21</v>
      </c>
      <c r="M216" s="1" t="s">
        <v>21</v>
      </c>
      <c r="N216" s="1" t="s">
        <v>40</v>
      </c>
      <c r="O216" s="2">
        <v>43100</v>
      </c>
      <c r="P216" s="2">
        <v>43131</v>
      </c>
      <c r="Q216" s="1" t="s">
        <v>22</v>
      </c>
    </row>
    <row r="217" spans="1:17" x14ac:dyDescent="0.25">
      <c r="A217" s="1" t="s">
        <v>39</v>
      </c>
      <c r="B217" s="1" t="s">
        <v>24</v>
      </c>
      <c r="C217" s="1" t="s">
        <v>40</v>
      </c>
      <c r="D217" s="1" t="s">
        <v>254</v>
      </c>
      <c r="E217" s="1" t="s">
        <v>56</v>
      </c>
      <c r="F217" s="1" t="s">
        <v>19</v>
      </c>
      <c r="G217" s="1" t="s">
        <v>227</v>
      </c>
      <c r="H217" s="1" t="s">
        <v>222</v>
      </c>
      <c r="I217" s="1" t="s">
        <v>21</v>
      </c>
      <c r="J217" s="3">
        <v>44902</v>
      </c>
      <c r="K217" s="1" t="s">
        <v>111</v>
      </c>
      <c r="L217" s="1" t="s">
        <v>21</v>
      </c>
      <c r="M217" s="1" t="s">
        <v>21</v>
      </c>
      <c r="N217" s="1" t="s">
        <v>40</v>
      </c>
      <c r="O217" s="2">
        <v>43100</v>
      </c>
      <c r="P217" s="2">
        <v>43131</v>
      </c>
      <c r="Q217" s="1" t="s">
        <v>22</v>
      </c>
    </row>
    <row r="218" spans="1:17" x14ac:dyDescent="0.25">
      <c r="A218" s="1" t="s">
        <v>39</v>
      </c>
      <c r="B218" s="1" t="s">
        <v>24</v>
      </c>
      <c r="C218" s="1" t="s">
        <v>40</v>
      </c>
      <c r="D218" s="1" t="s">
        <v>266</v>
      </c>
      <c r="E218" s="1" t="s">
        <v>267</v>
      </c>
      <c r="F218" s="1" t="s">
        <v>19</v>
      </c>
      <c r="G218" s="1" t="s">
        <v>227</v>
      </c>
      <c r="H218" s="1" t="s">
        <v>222</v>
      </c>
      <c r="I218" s="1" t="s">
        <v>21</v>
      </c>
      <c r="J218" s="3">
        <v>259</v>
      </c>
      <c r="K218" s="1" t="s">
        <v>52</v>
      </c>
      <c r="L218" s="1" t="s">
        <v>21</v>
      </c>
      <c r="M218" s="1" t="s">
        <v>21</v>
      </c>
      <c r="N218" s="1" t="s">
        <v>40</v>
      </c>
      <c r="O218" s="2">
        <v>43100</v>
      </c>
      <c r="P218" s="2">
        <v>43131</v>
      </c>
      <c r="Q218" s="1" t="s">
        <v>22</v>
      </c>
    </row>
    <row r="219" spans="1:17" x14ac:dyDescent="0.25">
      <c r="A219" s="1" t="s">
        <v>39</v>
      </c>
      <c r="B219" s="1" t="s">
        <v>24</v>
      </c>
      <c r="C219" s="1" t="s">
        <v>40</v>
      </c>
      <c r="D219" s="1" t="s">
        <v>258</v>
      </c>
      <c r="E219" s="1" t="s">
        <v>259</v>
      </c>
      <c r="F219" s="1" t="s">
        <v>19</v>
      </c>
      <c r="G219" s="1" t="s">
        <v>227</v>
      </c>
      <c r="H219" s="1" t="s">
        <v>222</v>
      </c>
      <c r="I219" s="1" t="s">
        <v>21</v>
      </c>
      <c r="J219" s="3">
        <v>6982</v>
      </c>
      <c r="K219" s="1" t="s">
        <v>52</v>
      </c>
      <c r="L219" s="1" t="s">
        <v>21</v>
      </c>
      <c r="M219" s="1" t="s">
        <v>21</v>
      </c>
      <c r="N219" s="1" t="s">
        <v>40</v>
      </c>
      <c r="O219" s="2">
        <v>43100</v>
      </c>
      <c r="P219" s="2">
        <v>43131</v>
      </c>
      <c r="Q219" s="1" t="s">
        <v>22</v>
      </c>
    </row>
    <row r="220" spans="1:17" x14ac:dyDescent="0.25">
      <c r="A220" s="1" t="s">
        <v>39</v>
      </c>
      <c r="B220" s="1" t="s">
        <v>24</v>
      </c>
      <c r="C220" s="1" t="s">
        <v>40</v>
      </c>
      <c r="D220" s="1" t="s">
        <v>228</v>
      </c>
      <c r="E220" s="1" t="s">
        <v>30</v>
      </c>
      <c r="F220" s="1" t="s">
        <v>19</v>
      </c>
      <c r="G220" s="1" t="s">
        <v>227</v>
      </c>
      <c r="H220" s="1" t="s">
        <v>222</v>
      </c>
      <c r="I220" s="1" t="s">
        <v>21</v>
      </c>
      <c r="J220" s="3">
        <v>9677</v>
      </c>
      <c r="K220" s="1" t="s">
        <v>52</v>
      </c>
      <c r="L220" s="1" t="s">
        <v>21</v>
      </c>
      <c r="M220" s="1" t="s">
        <v>21</v>
      </c>
      <c r="N220" s="1" t="s">
        <v>40</v>
      </c>
      <c r="O220" s="2">
        <v>43100</v>
      </c>
      <c r="P220" s="2">
        <v>43131</v>
      </c>
      <c r="Q220" s="1" t="s">
        <v>22</v>
      </c>
    </row>
    <row r="221" spans="1:17" x14ac:dyDescent="0.25">
      <c r="A221" s="1" t="s">
        <v>39</v>
      </c>
      <c r="B221" s="1" t="s">
        <v>24</v>
      </c>
      <c r="C221" s="1" t="s">
        <v>40</v>
      </c>
      <c r="D221" s="1" t="s">
        <v>228</v>
      </c>
      <c r="E221" s="1" t="s">
        <v>30</v>
      </c>
      <c r="F221" s="1" t="s">
        <v>19</v>
      </c>
      <c r="G221" s="1" t="s">
        <v>227</v>
      </c>
      <c r="H221" s="1" t="s">
        <v>222</v>
      </c>
      <c r="I221" s="1" t="s">
        <v>21</v>
      </c>
      <c r="J221" s="3">
        <v>24684</v>
      </c>
      <c r="K221" s="1" t="s">
        <v>111</v>
      </c>
      <c r="L221" s="1" t="s">
        <v>21</v>
      </c>
      <c r="M221" s="1" t="s">
        <v>21</v>
      </c>
      <c r="N221" s="1" t="s">
        <v>40</v>
      </c>
      <c r="O221" s="2">
        <v>43100</v>
      </c>
      <c r="P221" s="2">
        <v>43131</v>
      </c>
      <c r="Q221" s="1" t="s">
        <v>22</v>
      </c>
    </row>
    <row r="222" spans="1:17" x14ac:dyDescent="0.25">
      <c r="A222" s="1" t="s">
        <v>39</v>
      </c>
      <c r="B222" s="1" t="s">
        <v>24</v>
      </c>
      <c r="C222" s="1" t="s">
        <v>40</v>
      </c>
      <c r="D222" s="1" t="s">
        <v>252</v>
      </c>
      <c r="E222" s="1" t="s">
        <v>253</v>
      </c>
      <c r="F222" s="1" t="s">
        <v>19</v>
      </c>
      <c r="G222" s="1" t="s">
        <v>227</v>
      </c>
      <c r="H222" s="1" t="s">
        <v>222</v>
      </c>
      <c r="I222" s="1" t="s">
        <v>21</v>
      </c>
      <c r="J222" s="3">
        <v>35201</v>
      </c>
      <c r="K222" s="1" t="s">
        <v>111</v>
      </c>
      <c r="L222" s="1" t="s">
        <v>21</v>
      </c>
      <c r="M222" s="1" t="s">
        <v>21</v>
      </c>
      <c r="N222" s="1" t="s">
        <v>40</v>
      </c>
      <c r="O222" s="2">
        <v>43100</v>
      </c>
      <c r="P222" s="2">
        <v>43131</v>
      </c>
      <c r="Q222" s="1" t="s">
        <v>22</v>
      </c>
    </row>
    <row r="223" spans="1:17" x14ac:dyDescent="0.25">
      <c r="A223" s="1" t="s">
        <v>39</v>
      </c>
      <c r="B223" s="1" t="s">
        <v>24</v>
      </c>
      <c r="C223" s="1" t="s">
        <v>40</v>
      </c>
      <c r="D223" s="1" t="s">
        <v>262</v>
      </c>
      <c r="E223" s="1" t="s">
        <v>240</v>
      </c>
      <c r="F223" s="1" t="s">
        <v>19</v>
      </c>
      <c r="G223" s="1" t="s">
        <v>227</v>
      </c>
      <c r="H223" s="1" t="s">
        <v>222</v>
      </c>
      <c r="I223" s="1" t="s">
        <v>21</v>
      </c>
      <c r="J223" s="3">
        <v>957</v>
      </c>
      <c r="K223" s="1" t="s">
        <v>251</v>
      </c>
      <c r="L223" s="1" t="s">
        <v>21</v>
      </c>
      <c r="M223" s="1" t="s">
        <v>21</v>
      </c>
      <c r="N223" s="1" t="s">
        <v>40</v>
      </c>
      <c r="O223" s="2">
        <v>43100</v>
      </c>
      <c r="P223" s="2">
        <v>43131</v>
      </c>
      <c r="Q223" s="1" t="s">
        <v>22</v>
      </c>
    </row>
    <row r="224" spans="1:17" x14ac:dyDescent="0.25">
      <c r="A224" s="1" t="s">
        <v>39</v>
      </c>
      <c r="B224" s="1" t="s">
        <v>24</v>
      </c>
      <c r="C224" s="1" t="s">
        <v>40</v>
      </c>
      <c r="D224" s="1" t="s">
        <v>258</v>
      </c>
      <c r="E224" s="1" t="s">
        <v>259</v>
      </c>
      <c r="F224" s="1" t="s">
        <v>19</v>
      </c>
      <c r="G224" s="1" t="s">
        <v>227</v>
      </c>
      <c r="H224" s="1" t="s">
        <v>222</v>
      </c>
      <c r="I224" s="1" t="s">
        <v>21</v>
      </c>
      <c r="J224" s="3">
        <v>61089</v>
      </c>
      <c r="K224" s="1" t="s">
        <v>131</v>
      </c>
      <c r="L224" s="1" t="s">
        <v>21</v>
      </c>
      <c r="M224" s="1" t="s">
        <v>21</v>
      </c>
      <c r="N224" s="1" t="s">
        <v>40</v>
      </c>
      <c r="O224" s="2">
        <v>43100</v>
      </c>
      <c r="P224" s="2">
        <v>43131</v>
      </c>
      <c r="Q224" s="1" t="s">
        <v>22</v>
      </c>
    </row>
    <row r="225" spans="1:17" x14ac:dyDescent="0.25">
      <c r="A225" s="1" t="s">
        <v>39</v>
      </c>
      <c r="B225" s="1" t="s">
        <v>24</v>
      </c>
      <c r="C225" s="1" t="s">
        <v>40</v>
      </c>
      <c r="D225" s="1" t="s">
        <v>258</v>
      </c>
      <c r="E225" s="1" t="s">
        <v>259</v>
      </c>
      <c r="F225" s="1" t="s">
        <v>19</v>
      </c>
      <c r="G225" s="1" t="s">
        <v>227</v>
      </c>
      <c r="H225" s="1" t="s">
        <v>222</v>
      </c>
      <c r="I225" s="1" t="s">
        <v>21</v>
      </c>
      <c r="J225" s="3">
        <v>9801</v>
      </c>
      <c r="K225" s="1" t="s">
        <v>52</v>
      </c>
      <c r="L225" s="1" t="s">
        <v>21</v>
      </c>
      <c r="M225" s="1" t="s">
        <v>21</v>
      </c>
      <c r="N225" s="1" t="s">
        <v>40</v>
      </c>
      <c r="O225" s="2">
        <v>43100</v>
      </c>
      <c r="P225" s="2">
        <v>43131</v>
      </c>
      <c r="Q225" s="1" t="s">
        <v>22</v>
      </c>
    </row>
    <row r="226" spans="1:17" x14ac:dyDescent="0.25">
      <c r="A226" s="1" t="s">
        <v>39</v>
      </c>
      <c r="B226" s="1" t="s">
        <v>24</v>
      </c>
      <c r="C226" s="1" t="s">
        <v>40</v>
      </c>
      <c r="D226" s="1" t="s">
        <v>258</v>
      </c>
      <c r="E226" s="1" t="s">
        <v>259</v>
      </c>
      <c r="F226" s="1" t="s">
        <v>19</v>
      </c>
      <c r="G226" s="1" t="s">
        <v>227</v>
      </c>
      <c r="H226" s="1" t="s">
        <v>222</v>
      </c>
      <c r="I226" s="1" t="s">
        <v>21</v>
      </c>
      <c r="J226" s="3">
        <v>38565</v>
      </c>
      <c r="K226" s="1" t="s">
        <v>251</v>
      </c>
      <c r="L226" s="1" t="s">
        <v>21</v>
      </c>
      <c r="M226" s="1" t="s">
        <v>21</v>
      </c>
      <c r="N226" s="1" t="s">
        <v>40</v>
      </c>
      <c r="O226" s="2">
        <v>43100</v>
      </c>
      <c r="P226" s="2">
        <v>43131</v>
      </c>
      <c r="Q226" s="1" t="s">
        <v>22</v>
      </c>
    </row>
    <row r="227" spans="1:17" x14ac:dyDescent="0.25">
      <c r="A227" s="1" t="s">
        <v>39</v>
      </c>
      <c r="B227" s="1" t="s">
        <v>24</v>
      </c>
      <c r="C227" s="1" t="s">
        <v>40</v>
      </c>
      <c r="D227" s="1" t="s">
        <v>229</v>
      </c>
      <c r="E227" s="1" t="s">
        <v>18</v>
      </c>
      <c r="F227" s="1" t="s">
        <v>19</v>
      </c>
      <c r="G227" s="1" t="s">
        <v>227</v>
      </c>
      <c r="H227" s="1" t="s">
        <v>222</v>
      </c>
      <c r="I227" s="1" t="s">
        <v>21</v>
      </c>
      <c r="J227" s="3">
        <v>4931</v>
      </c>
      <c r="K227" s="1" t="s">
        <v>52</v>
      </c>
      <c r="L227" s="1" t="s">
        <v>21</v>
      </c>
      <c r="M227" s="1" t="s">
        <v>21</v>
      </c>
      <c r="N227" s="1" t="s">
        <v>40</v>
      </c>
      <c r="O227" s="2">
        <v>43100</v>
      </c>
      <c r="P227" s="2">
        <v>43131</v>
      </c>
      <c r="Q227" s="1" t="s">
        <v>22</v>
      </c>
    </row>
    <row r="228" spans="1:17" x14ac:dyDescent="0.25">
      <c r="A228" s="1" t="s">
        <v>39</v>
      </c>
      <c r="B228" s="1" t="s">
        <v>24</v>
      </c>
      <c r="C228" s="1" t="s">
        <v>40</v>
      </c>
      <c r="D228" s="1" t="s">
        <v>252</v>
      </c>
      <c r="E228" s="1" t="s">
        <v>253</v>
      </c>
      <c r="F228" s="1" t="s">
        <v>19</v>
      </c>
      <c r="G228" s="1" t="s">
        <v>227</v>
      </c>
      <c r="H228" s="1" t="s">
        <v>222</v>
      </c>
      <c r="I228" s="1" t="s">
        <v>21</v>
      </c>
      <c r="J228" s="3">
        <v>50383</v>
      </c>
      <c r="K228" s="1" t="s">
        <v>131</v>
      </c>
      <c r="L228" s="1" t="s">
        <v>21</v>
      </c>
      <c r="M228" s="1" t="s">
        <v>21</v>
      </c>
      <c r="N228" s="1" t="s">
        <v>40</v>
      </c>
      <c r="O228" s="2">
        <v>43100</v>
      </c>
      <c r="P228" s="2">
        <v>43131</v>
      </c>
      <c r="Q228" s="1" t="s">
        <v>22</v>
      </c>
    </row>
    <row r="229" spans="1:17" x14ac:dyDescent="0.25">
      <c r="A229" s="1" t="s">
        <v>39</v>
      </c>
      <c r="B229" s="1" t="s">
        <v>24</v>
      </c>
      <c r="C229" s="1" t="s">
        <v>40</v>
      </c>
      <c r="D229" s="1" t="s">
        <v>254</v>
      </c>
      <c r="E229" s="1" t="s">
        <v>56</v>
      </c>
      <c r="F229" s="1" t="s">
        <v>19</v>
      </c>
      <c r="G229" s="1" t="s">
        <v>227</v>
      </c>
      <c r="H229" s="1" t="s">
        <v>222</v>
      </c>
      <c r="I229" s="1" t="s">
        <v>21</v>
      </c>
      <c r="J229" s="3">
        <v>87035</v>
      </c>
      <c r="K229" s="1" t="s">
        <v>131</v>
      </c>
      <c r="L229" s="1" t="s">
        <v>21</v>
      </c>
      <c r="M229" s="1" t="s">
        <v>21</v>
      </c>
      <c r="N229" s="1" t="s">
        <v>40</v>
      </c>
      <c r="O229" s="2">
        <v>43100</v>
      </c>
      <c r="P229" s="2">
        <v>43131</v>
      </c>
      <c r="Q229" s="1" t="s">
        <v>22</v>
      </c>
    </row>
    <row r="230" spans="1:17" x14ac:dyDescent="0.25">
      <c r="A230" s="1" t="s">
        <v>39</v>
      </c>
      <c r="B230" s="1" t="s">
        <v>24</v>
      </c>
      <c r="C230" s="1" t="s">
        <v>40</v>
      </c>
      <c r="D230" s="1" t="s">
        <v>257</v>
      </c>
      <c r="E230" s="1" t="s">
        <v>241</v>
      </c>
      <c r="F230" s="1" t="s">
        <v>19</v>
      </c>
      <c r="G230" s="1" t="s">
        <v>227</v>
      </c>
      <c r="H230" s="1" t="s">
        <v>222</v>
      </c>
      <c r="I230" s="1" t="s">
        <v>21</v>
      </c>
      <c r="J230" s="3">
        <v>-75803</v>
      </c>
      <c r="K230" s="1" t="s">
        <v>251</v>
      </c>
      <c r="L230" s="1" t="s">
        <v>21</v>
      </c>
      <c r="M230" s="1" t="s">
        <v>21</v>
      </c>
      <c r="N230" s="1" t="s">
        <v>40</v>
      </c>
      <c r="O230" s="2">
        <v>43100</v>
      </c>
      <c r="P230" s="2">
        <v>43131</v>
      </c>
      <c r="Q230" s="1" t="s">
        <v>22</v>
      </c>
    </row>
    <row r="231" spans="1:17" x14ac:dyDescent="0.25">
      <c r="A231" s="1" t="s">
        <v>39</v>
      </c>
      <c r="B231" s="1" t="s">
        <v>24</v>
      </c>
      <c r="C231" s="1" t="s">
        <v>40</v>
      </c>
      <c r="D231" s="1" t="s">
        <v>257</v>
      </c>
      <c r="E231" s="1" t="s">
        <v>241</v>
      </c>
      <c r="F231" s="1" t="s">
        <v>19</v>
      </c>
      <c r="G231" s="1" t="s">
        <v>227</v>
      </c>
      <c r="H231" s="1" t="s">
        <v>222</v>
      </c>
      <c r="I231" s="1" t="s">
        <v>21</v>
      </c>
      <c r="J231" s="3">
        <v>31361</v>
      </c>
      <c r="K231" s="1" t="s">
        <v>251</v>
      </c>
      <c r="L231" s="1" t="s">
        <v>21</v>
      </c>
      <c r="M231" s="1" t="s">
        <v>21</v>
      </c>
      <c r="N231" s="1" t="s">
        <v>40</v>
      </c>
      <c r="O231" s="2">
        <v>43100</v>
      </c>
      <c r="P231" s="2">
        <v>43131</v>
      </c>
      <c r="Q231" s="1" t="s">
        <v>22</v>
      </c>
    </row>
    <row r="232" spans="1:17" x14ac:dyDescent="0.25">
      <c r="A232" s="1" t="s">
        <v>39</v>
      </c>
      <c r="B232" s="1" t="s">
        <v>24</v>
      </c>
      <c r="C232" s="1" t="s">
        <v>40</v>
      </c>
      <c r="D232" s="1" t="s">
        <v>257</v>
      </c>
      <c r="E232" s="1" t="s">
        <v>241</v>
      </c>
      <c r="F232" s="1" t="s">
        <v>19</v>
      </c>
      <c r="G232" s="1" t="s">
        <v>227</v>
      </c>
      <c r="H232" s="1" t="s">
        <v>222</v>
      </c>
      <c r="I232" s="1" t="s">
        <v>21</v>
      </c>
      <c r="J232" s="3">
        <v>-41868</v>
      </c>
      <c r="K232" s="1" t="s">
        <v>131</v>
      </c>
      <c r="L232" s="1" t="s">
        <v>21</v>
      </c>
      <c r="M232" s="1" t="s">
        <v>21</v>
      </c>
      <c r="N232" s="1" t="s">
        <v>40</v>
      </c>
      <c r="O232" s="2">
        <v>43100</v>
      </c>
      <c r="P232" s="2">
        <v>43131</v>
      </c>
      <c r="Q232" s="1" t="s">
        <v>22</v>
      </c>
    </row>
    <row r="233" spans="1:17" x14ac:dyDescent="0.25">
      <c r="A233" s="1" t="s">
        <v>39</v>
      </c>
      <c r="B233" s="1" t="s">
        <v>24</v>
      </c>
      <c r="C233" s="1" t="s">
        <v>40</v>
      </c>
      <c r="D233" s="1" t="s">
        <v>228</v>
      </c>
      <c r="E233" s="1" t="s">
        <v>30</v>
      </c>
      <c r="F233" s="1" t="s">
        <v>19</v>
      </c>
      <c r="G233" s="1" t="s">
        <v>227</v>
      </c>
      <c r="H233" s="1" t="s">
        <v>222</v>
      </c>
      <c r="I233" s="1" t="s">
        <v>21</v>
      </c>
      <c r="J233" s="3">
        <v>56696</v>
      </c>
      <c r="K233" s="1" t="s">
        <v>131</v>
      </c>
      <c r="L233" s="1" t="s">
        <v>21</v>
      </c>
      <c r="M233" s="1" t="s">
        <v>21</v>
      </c>
      <c r="N233" s="1" t="s">
        <v>40</v>
      </c>
      <c r="O233" s="2">
        <v>43100</v>
      </c>
      <c r="P233" s="2">
        <v>43131</v>
      </c>
      <c r="Q233" s="1" t="s">
        <v>22</v>
      </c>
    </row>
    <row r="234" spans="1:17" x14ac:dyDescent="0.25">
      <c r="A234" s="1" t="s">
        <v>39</v>
      </c>
      <c r="B234" s="1" t="s">
        <v>24</v>
      </c>
      <c r="C234" s="1" t="s">
        <v>40</v>
      </c>
      <c r="D234" s="1" t="s">
        <v>255</v>
      </c>
      <c r="E234" s="1" t="s">
        <v>256</v>
      </c>
      <c r="F234" s="1" t="s">
        <v>19</v>
      </c>
      <c r="G234" s="1" t="s">
        <v>227</v>
      </c>
      <c r="H234" s="1" t="s">
        <v>222</v>
      </c>
      <c r="I234" s="1" t="s">
        <v>21</v>
      </c>
      <c r="J234" s="3">
        <v>139726</v>
      </c>
      <c r="K234" s="1" t="s">
        <v>131</v>
      </c>
      <c r="L234" s="1" t="s">
        <v>21</v>
      </c>
      <c r="M234" s="1" t="s">
        <v>21</v>
      </c>
      <c r="N234" s="1" t="s">
        <v>40</v>
      </c>
      <c r="O234" s="2">
        <v>43100</v>
      </c>
      <c r="P234" s="2">
        <v>43131</v>
      </c>
      <c r="Q234" s="1" t="s">
        <v>22</v>
      </c>
    </row>
    <row r="235" spans="1:17" x14ac:dyDescent="0.25">
      <c r="A235" s="1" t="s">
        <v>39</v>
      </c>
      <c r="B235" s="1" t="s">
        <v>24</v>
      </c>
      <c r="C235" s="1" t="s">
        <v>40</v>
      </c>
      <c r="D235" s="1" t="s">
        <v>262</v>
      </c>
      <c r="E235" s="1" t="s">
        <v>240</v>
      </c>
      <c r="F235" s="1" t="s">
        <v>19</v>
      </c>
      <c r="G235" s="1" t="s">
        <v>227</v>
      </c>
      <c r="H235" s="1" t="s">
        <v>222</v>
      </c>
      <c r="I235" s="1" t="s">
        <v>21</v>
      </c>
      <c r="J235" s="3">
        <v>49659</v>
      </c>
      <c r="K235" s="1" t="s">
        <v>244</v>
      </c>
      <c r="L235" s="1" t="s">
        <v>21</v>
      </c>
      <c r="M235" s="1" t="s">
        <v>21</v>
      </c>
      <c r="N235" s="1" t="s">
        <v>40</v>
      </c>
      <c r="O235" s="2">
        <v>43100</v>
      </c>
      <c r="P235" s="2">
        <v>43131</v>
      </c>
      <c r="Q235" s="1" t="s">
        <v>22</v>
      </c>
    </row>
    <row r="236" spans="1:17" x14ac:dyDescent="0.25">
      <c r="A236" s="1" t="s">
        <v>39</v>
      </c>
      <c r="B236" s="1" t="s">
        <v>24</v>
      </c>
      <c r="C236" s="1" t="s">
        <v>40</v>
      </c>
      <c r="D236" s="1" t="s">
        <v>257</v>
      </c>
      <c r="E236" s="1" t="s">
        <v>241</v>
      </c>
      <c r="F236" s="1" t="s">
        <v>19</v>
      </c>
      <c r="G236" s="1" t="s">
        <v>227</v>
      </c>
      <c r="H236" s="1" t="s">
        <v>222</v>
      </c>
      <c r="I236" s="1" t="s">
        <v>21</v>
      </c>
      <c r="J236" s="3">
        <v>-26673</v>
      </c>
      <c r="K236" s="1" t="s">
        <v>52</v>
      </c>
      <c r="L236" s="1" t="s">
        <v>21</v>
      </c>
      <c r="M236" s="1" t="s">
        <v>21</v>
      </c>
      <c r="N236" s="1" t="s">
        <v>40</v>
      </c>
      <c r="O236" s="2">
        <v>43100</v>
      </c>
      <c r="P236" s="2">
        <v>43131</v>
      </c>
      <c r="Q236" s="1" t="s">
        <v>22</v>
      </c>
    </row>
    <row r="237" spans="1:17" x14ac:dyDescent="0.25">
      <c r="A237" s="1" t="s">
        <v>39</v>
      </c>
      <c r="B237" s="1" t="s">
        <v>24</v>
      </c>
      <c r="C237" s="1" t="s">
        <v>40</v>
      </c>
      <c r="D237" s="1" t="s">
        <v>258</v>
      </c>
      <c r="E237" s="1" t="s">
        <v>259</v>
      </c>
      <c r="F237" s="1" t="s">
        <v>19</v>
      </c>
      <c r="G237" s="1" t="s">
        <v>227</v>
      </c>
      <c r="H237" s="1" t="s">
        <v>222</v>
      </c>
      <c r="I237" s="1" t="s">
        <v>21</v>
      </c>
      <c r="J237" s="3">
        <v>-27027</v>
      </c>
      <c r="K237" s="1" t="s">
        <v>251</v>
      </c>
      <c r="L237" s="1" t="s">
        <v>21</v>
      </c>
      <c r="M237" s="1" t="s">
        <v>21</v>
      </c>
      <c r="N237" s="1" t="s">
        <v>40</v>
      </c>
      <c r="O237" s="2">
        <v>43100</v>
      </c>
      <c r="P237" s="2">
        <v>43131</v>
      </c>
      <c r="Q237" s="1" t="s">
        <v>22</v>
      </c>
    </row>
    <row r="238" spans="1:17" x14ac:dyDescent="0.25">
      <c r="A238" s="1" t="s">
        <v>39</v>
      </c>
      <c r="B238" s="1" t="s">
        <v>24</v>
      </c>
      <c r="C238" s="1" t="s">
        <v>40</v>
      </c>
      <c r="D238" s="1" t="s">
        <v>258</v>
      </c>
      <c r="E238" s="1" t="s">
        <v>259</v>
      </c>
      <c r="F238" s="1" t="s">
        <v>19</v>
      </c>
      <c r="G238" s="1" t="s">
        <v>227</v>
      </c>
      <c r="H238" s="1" t="s">
        <v>222</v>
      </c>
      <c r="I238" s="1" t="s">
        <v>21</v>
      </c>
      <c r="J238" s="3">
        <v>-94754</v>
      </c>
      <c r="K238" s="1" t="s">
        <v>131</v>
      </c>
      <c r="L238" s="1" t="s">
        <v>21</v>
      </c>
      <c r="M238" s="1" t="s">
        <v>21</v>
      </c>
      <c r="N238" s="1" t="s">
        <v>40</v>
      </c>
      <c r="O238" s="2">
        <v>43100</v>
      </c>
      <c r="P238" s="2">
        <v>43131</v>
      </c>
      <c r="Q238" s="1" t="s">
        <v>22</v>
      </c>
    </row>
    <row r="239" spans="1:17" x14ac:dyDescent="0.25">
      <c r="A239" s="1" t="s">
        <v>39</v>
      </c>
      <c r="B239" s="1" t="s">
        <v>24</v>
      </c>
      <c r="C239" s="1" t="s">
        <v>40</v>
      </c>
      <c r="D239" s="1" t="s">
        <v>260</v>
      </c>
      <c r="E239" s="1" t="s">
        <v>261</v>
      </c>
      <c r="F239" s="1" t="s">
        <v>19</v>
      </c>
      <c r="G239" s="1" t="s">
        <v>227</v>
      </c>
      <c r="H239" s="1" t="s">
        <v>222</v>
      </c>
      <c r="I239" s="1" t="s">
        <v>21</v>
      </c>
      <c r="J239" s="3">
        <v>242</v>
      </c>
      <c r="K239" s="1" t="s">
        <v>52</v>
      </c>
      <c r="L239" s="1" t="s">
        <v>21</v>
      </c>
      <c r="M239" s="1" t="s">
        <v>21</v>
      </c>
      <c r="N239" s="1" t="s">
        <v>40</v>
      </c>
      <c r="O239" s="2">
        <v>43100</v>
      </c>
      <c r="P239" s="2">
        <v>43131</v>
      </c>
      <c r="Q239" s="1" t="s">
        <v>22</v>
      </c>
    </row>
    <row r="240" spans="1:17" x14ac:dyDescent="0.25">
      <c r="A240" s="1" t="s">
        <v>39</v>
      </c>
      <c r="B240" s="1" t="s">
        <v>24</v>
      </c>
      <c r="C240" s="1" t="s">
        <v>40</v>
      </c>
      <c r="D240" s="1" t="s">
        <v>255</v>
      </c>
      <c r="E240" s="1" t="s">
        <v>256</v>
      </c>
      <c r="F240" s="1" t="s">
        <v>19</v>
      </c>
      <c r="G240" s="1" t="s">
        <v>227</v>
      </c>
      <c r="H240" s="1" t="s">
        <v>222</v>
      </c>
      <c r="I240" s="1" t="s">
        <v>21</v>
      </c>
      <c r="J240" s="3">
        <v>223689</v>
      </c>
      <c r="K240" s="1" t="s">
        <v>111</v>
      </c>
      <c r="L240" s="1" t="s">
        <v>21</v>
      </c>
      <c r="M240" s="1" t="s">
        <v>21</v>
      </c>
      <c r="N240" s="1" t="s">
        <v>40</v>
      </c>
      <c r="O240" s="2">
        <v>43100</v>
      </c>
      <c r="P240" s="2">
        <v>43131</v>
      </c>
      <c r="Q240" s="1" t="s">
        <v>22</v>
      </c>
    </row>
    <row r="241" spans="1:17" x14ac:dyDescent="0.25">
      <c r="A241" s="1" t="s">
        <v>39</v>
      </c>
      <c r="B241" s="1" t="s">
        <v>24</v>
      </c>
      <c r="C241" s="1" t="s">
        <v>40</v>
      </c>
      <c r="D241" s="1" t="s">
        <v>257</v>
      </c>
      <c r="E241" s="1" t="s">
        <v>241</v>
      </c>
      <c r="F241" s="1" t="s">
        <v>19</v>
      </c>
      <c r="G241" s="1" t="s">
        <v>227</v>
      </c>
      <c r="H241" s="1" t="s">
        <v>222</v>
      </c>
      <c r="I241" s="1" t="s">
        <v>21</v>
      </c>
      <c r="J241" s="3">
        <v>8887</v>
      </c>
      <c r="K241" s="1" t="s">
        <v>52</v>
      </c>
      <c r="L241" s="1" t="s">
        <v>21</v>
      </c>
      <c r="M241" s="1" t="s">
        <v>21</v>
      </c>
      <c r="N241" s="1" t="s">
        <v>40</v>
      </c>
      <c r="O241" s="2">
        <v>43100</v>
      </c>
      <c r="P241" s="2">
        <v>43131</v>
      </c>
      <c r="Q241" s="1" t="s">
        <v>22</v>
      </c>
    </row>
    <row r="242" spans="1:17" x14ac:dyDescent="0.25">
      <c r="A242" s="1" t="s">
        <v>39</v>
      </c>
      <c r="B242" s="1" t="s">
        <v>24</v>
      </c>
      <c r="C242" s="1" t="s">
        <v>40</v>
      </c>
      <c r="D242" s="1" t="s">
        <v>258</v>
      </c>
      <c r="E242" s="1" t="s">
        <v>259</v>
      </c>
      <c r="F242" s="1" t="s">
        <v>19</v>
      </c>
      <c r="G242" s="1" t="s">
        <v>227</v>
      </c>
      <c r="H242" s="1" t="s">
        <v>222</v>
      </c>
      <c r="I242" s="1" t="s">
        <v>21</v>
      </c>
      <c r="J242" s="3">
        <v>859</v>
      </c>
      <c r="K242" s="1" t="s">
        <v>52</v>
      </c>
      <c r="L242" s="1" t="s">
        <v>21</v>
      </c>
      <c r="M242" s="1" t="s">
        <v>21</v>
      </c>
      <c r="N242" s="1" t="s">
        <v>40</v>
      </c>
      <c r="O242" s="2">
        <v>43100</v>
      </c>
      <c r="P242" s="2">
        <v>43131</v>
      </c>
      <c r="Q242" s="1" t="s">
        <v>22</v>
      </c>
    </row>
    <row r="243" spans="1:17" x14ac:dyDescent="0.25">
      <c r="A243" s="1" t="s">
        <v>39</v>
      </c>
      <c r="B243" s="1" t="s">
        <v>24</v>
      </c>
      <c r="C243" s="1" t="s">
        <v>40</v>
      </c>
      <c r="D243" s="1" t="s">
        <v>229</v>
      </c>
      <c r="E243" s="1" t="s">
        <v>18</v>
      </c>
      <c r="F243" s="1" t="s">
        <v>19</v>
      </c>
      <c r="G243" s="1" t="s">
        <v>227</v>
      </c>
      <c r="H243" s="1" t="s">
        <v>222</v>
      </c>
      <c r="I243" s="1" t="s">
        <v>21</v>
      </c>
      <c r="J243" s="3">
        <v>-1288459</v>
      </c>
      <c r="K243" s="1" t="s">
        <v>57</v>
      </c>
      <c r="L243" s="1" t="s">
        <v>21</v>
      </c>
      <c r="M243" s="1" t="s">
        <v>21</v>
      </c>
      <c r="N243" s="1" t="s">
        <v>40</v>
      </c>
      <c r="O243" s="2">
        <v>43100</v>
      </c>
      <c r="P243" s="2">
        <v>43131</v>
      </c>
      <c r="Q243" s="1" t="s">
        <v>22</v>
      </c>
    </row>
    <row r="244" spans="1:17" x14ac:dyDescent="0.25">
      <c r="A244" s="1" t="s">
        <v>39</v>
      </c>
      <c r="B244" s="1" t="s">
        <v>24</v>
      </c>
      <c r="C244" s="1" t="s">
        <v>40</v>
      </c>
      <c r="D244" s="1" t="s">
        <v>252</v>
      </c>
      <c r="E244" s="1" t="s">
        <v>253</v>
      </c>
      <c r="F244" s="1" t="s">
        <v>19</v>
      </c>
      <c r="G244" s="1" t="s">
        <v>227</v>
      </c>
      <c r="H244" s="1" t="s">
        <v>222</v>
      </c>
      <c r="I244" s="1" t="s">
        <v>21</v>
      </c>
      <c r="J244" s="3">
        <v>8163</v>
      </c>
      <c r="K244" s="1" t="s">
        <v>283</v>
      </c>
      <c r="L244" s="1" t="s">
        <v>21</v>
      </c>
      <c r="M244" s="1" t="s">
        <v>21</v>
      </c>
      <c r="N244" s="1" t="s">
        <v>40</v>
      </c>
      <c r="O244" s="2">
        <v>43100</v>
      </c>
      <c r="P244" s="2">
        <v>43131</v>
      </c>
      <c r="Q244" s="1" t="s">
        <v>22</v>
      </c>
    </row>
    <row r="245" spans="1:17" x14ac:dyDescent="0.25">
      <c r="A245" s="1" t="s">
        <v>39</v>
      </c>
      <c r="B245" s="1" t="s">
        <v>24</v>
      </c>
      <c r="C245" s="1" t="s">
        <v>40</v>
      </c>
      <c r="D245" s="1" t="s">
        <v>262</v>
      </c>
      <c r="E245" s="1" t="s">
        <v>240</v>
      </c>
      <c r="F245" s="1" t="s">
        <v>19</v>
      </c>
      <c r="G245" s="1" t="s">
        <v>227</v>
      </c>
      <c r="H245" s="1" t="s">
        <v>222</v>
      </c>
      <c r="I245" s="1" t="s">
        <v>21</v>
      </c>
      <c r="J245" s="3">
        <v>439482</v>
      </c>
      <c r="K245" s="1" t="s">
        <v>131</v>
      </c>
      <c r="L245" s="1" t="s">
        <v>21</v>
      </c>
      <c r="M245" s="1" t="s">
        <v>21</v>
      </c>
      <c r="N245" s="1" t="s">
        <v>40</v>
      </c>
      <c r="O245" s="2">
        <v>43100</v>
      </c>
      <c r="P245" s="2">
        <v>43131</v>
      </c>
      <c r="Q245" s="1" t="s">
        <v>22</v>
      </c>
    </row>
    <row r="246" spans="1:17" x14ac:dyDescent="0.25">
      <c r="A246" s="1" t="s">
        <v>39</v>
      </c>
      <c r="B246" s="1" t="s">
        <v>24</v>
      </c>
      <c r="C246" s="1" t="s">
        <v>40</v>
      </c>
      <c r="D246" s="1" t="s">
        <v>257</v>
      </c>
      <c r="E246" s="1" t="s">
        <v>241</v>
      </c>
      <c r="F246" s="1" t="s">
        <v>19</v>
      </c>
      <c r="G246" s="1" t="s">
        <v>227</v>
      </c>
      <c r="H246" s="1" t="s">
        <v>222</v>
      </c>
      <c r="I246" s="1" t="s">
        <v>21</v>
      </c>
      <c r="J246" s="3">
        <v>-37461</v>
      </c>
      <c r="K246" s="1" t="s">
        <v>131</v>
      </c>
      <c r="L246" s="1" t="s">
        <v>21</v>
      </c>
      <c r="M246" s="1" t="s">
        <v>21</v>
      </c>
      <c r="N246" s="1" t="s">
        <v>40</v>
      </c>
      <c r="O246" s="2">
        <v>43100</v>
      </c>
      <c r="P246" s="2">
        <v>43131</v>
      </c>
      <c r="Q246" s="1" t="s">
        <v>22</v>
      </c>
    </row>
    <row r="247" spans="1:17" x14ac:dyDescent="0.25">
      <c r="A247" s="1" t="s">
        <v>39</v>
      </c>
      <c r="B247" s="1" t="s">
        <v>24</v>
      </c>
      <c r="C247" s="1" t="s">
        <v>40</v>
      </c>
      <c r="D247" s="1" t="s">
        <v>258</v>
      </c>
      <c r="E247" s="1" t="s">
        <v>259</v>
      </c>
      <c r="F247" s="1" t="s">
        <v>19</v>
      </c>
      <c r="G247" s="1" t="s">
        <v>227</v>
      </c>
      <c r="H247" s="1" t="s">
        <v>222</v>
      </c>
      <c r="I247" s="1" t="s">
        <v>21</v>
      </c>
      <c r="J247" s="3">
        <v>77060</v>
      </c>
      <c r="K247" s="1" t="s">
        <v>251</v>
      </c>
      <c r="L247" s="1" t="s">
        <v>21</v>
      </c>
      <c r="M247" s="1" t="s">
        <v>21</v>
      </c>
      <c r="N247" s="1" t="s">
        <v>40</v>
      </c>
      <c r="O247" s="2">
        <v>43100</v>
      </c>
      <c r="P247" s="2">
        <v>43131</v>
      </c>
      <c r="Q247" s="1" t="s">
        <v>22</v>
      </c>
    </row>
    <row r="248" spans="1:17" x14ac:dyDescent="0.25">
      <c r="A248" s="1" t="s">
        <v>39</v>
      </c>
      <c r="B248" s="1" t="s">
        <v>24</v>
      </c>
      <c r="C248" s="1" t="s">
        <v>40</v>
      </c>
      <c r="D248" s="1" t="s">
        <v>252</v>
      </c>
      <c r="E248" s="1" t="s">
        <v>253</v>
      </c>
      <c r="F248" s="1" t="s">
        <v>19</v>
      </c>
      <c r="G248" s="1" t="s">
        <v>227</v>
      </c>
      <c r="H248" s="1" t="s">
        <v>222</v>
      </c>
      <c r="I248" s="1" t="s">
        <v>21</v>
      </c>
      <c r="J248" s="3">
        <v>26126</v>
      </c>
      <c r="K248" s="1" t="s">
        <v>284</v>
      </c>
      <c r="L248" s="1" t="s">
        <v>21</v>
      </c>
      <c r="M248" s="1" t="s">
        <v>21</v>
      </c>
      <c r="N248" s="1" t="s">
        <v>40</v>
      </c>
      <c r="O248" s="2">
        <v>43100</v>
      </c>
      <c r="P248" s="2">
        <v>43131</v>
      </c>
      <c r="Q248" s="1" t="s">
        <v>22</v>
      </c>
    </row>
    <row r="249" spans="1:17" x14ac:dyDescent="0.25">
      <c r="A249" s="1" t="s">
        <v>39</v>
      </c>
      <c r="B249" s="1" t="s">
        <v>24</v>
      </c>
      <c r="C249" s="1" t="s">
        <v>40</v>
      </c>
      <c r="D249" s="1" t="s">
        <v>257</v>
      </c>
      <c r="E249" s="1" t="s">
        <v>241</v>
      </c>
      <c r="F249" s="1" t="s">
        <v>19</v>
      </c>
      <c r="G249" s="1" t="s">
        <v>227</v>
      </c>
      <c r="H249" s="1" t="s">
        <v>222</v>
      </c>
      <c r="I249" s="1" t="s">
        <v>21</v>
      </c>
      <c r="J249" s="3">
        <v>26144</v>
      </c>
      <c r="K249" s="1" t="s">
        <v>131</v>
      </c>
      <c r="L249" s="1" t="s">
        <v>21</v>
      </c>
      <c r="M249" s="1" t="s">
        <v>21</v>
      </c>
      <c r="N249" s="1" t="s">
        <v>40</v>
      </c>
      <c r="O249" s="2">
        <v>43100</v>
      </c>
      <c r="P249" s="2">
        <v>43131</v>
      </c>
      <c r="Q249" s="1" t="s">
        <v>22</v>
      </c>
    </row>
    <row r="250" spans="1:17" x14ac:dyDescent="0.25">
      <c r="A250" s="1" t="s">
        <v>39</v>
      </c>
      <c r="B250" s="1" t="s">
        <v>24</v>
      </c>
      <c r="C250" s="1" t="s">
        <v>40</v>
      </c>
      <c r="D250" s="1" t="s">
        <v>257</v>
      </c>
      <c r="E250" s="1" t="s">
        <v>241</v>
      </c>
      <c r="F250" s="1" t="s">
        <v>19</v>
      </c>
      <c r="G250" s="1" t="s">
        <v>227</v>
      </c>
      <c r="H250" s="1" t="s">
        <v>222</v>
      </c>
      <c r="I250" s="1" t="s">
        <v>21</v>
      </c>
      <c r="J250" s="3">
        <v>44443</v>
      </c>
      <c r="K250" s="1" t="s">
        <v>251</v>
      </c>
      <c r="L250" s="1" t="s">
        <v>21</v>
      </c>
      <c r="M250" s="1" t="s">
        <v>21</v>
      </c>
      <c r="N250" s="1" t="s">
        <v>40</v>
      </c>
      <c r="O250" s="2">
        <v>43100</v>
      </c>
      <c r="P250" s="2">
        <v>43131</v>
      </c>
      <c r="Q250" s="1" t="s">
        <v>22</v>
      </c>
    </row>
    <row r="251" spans="1:17" x14ac:dyDescent="0.25">
      <c r="A251" s="1" t="s">
        <v>39</v>
      </c>
      <c r="B251" s="1" t="s">
        <v>24</v>
      </c>
      <c r="C251" s="1" t="s">
        <v>40</v>
      </c>
      <c r="D251" s="1" t="s">
        <v>266</v>
      </c>
      <c r="E251" s="1" t="s">
        <v>267</v>
      </c>
      <c r="F251" s="1" t="s">
        <v>19</v>
      </c>
      <c r="G251" s="1" t="s">
        <v>227</v>
      </c>
      <c r="H251" s="1" t="s">
        <v>222</v>
      </c>
      <c r="I251" s="1" t="s">
        <v>21</v>
      </c>
      <c r="J251" s="3">
        <v>-259</v>
      </c>
      <c r="K251" s="1" t="s">
        <v>88</v>
      </c>
      <c r="L251" s="1" t="s">
        <v>21</v>
      </c>
      <c r="M251" s="1" t="s">
        <v>21</v>
      </c>
      <c r="N251" s="1" t="s">
        <v>40</v>
      </c>
      <c r="O251" s="2">
        <v>43100</v>
      </c>
      <c r="P251" s="2">
        <v>43131</v>
      </c>
      <c r="Q251" s="1" t="s">
        <v>22</v>
      </c>
    </row>
    <row r="252" spans="1:17" x14ac:dyDescent="0.25">
      <c r="A252" s="1" t="s">
        <v>39</v>
      </c>
      <c r="B252" s="1" t="s">
        <v>24</v>
      </c>
      <c r="C252" s="1" t="s">
        <v>40</v>
      </c>
      <c r="D252" s="1" t="s">
        <v>229</v>
      </c>
      <c r="E252" s="1" t="s">
        <v>18</v>
      </c>
      <c r="F252" s="1" t="s">
        <v>19</v>
      </c>
      <c r="G252" s="1" t="s">
        <v>227</v>
      </c>
      <c r="H252" s="1" t="s">
        <v>222</v>
      </c>
      <c r="I252" s="1" t="s">
        <v>21</v>
      </c>
      <c r="J252" s="3">
        <v>-72942</v>
      </c>
      <c r="K252" s="1" t="s">
        <v>130</v>
      </c>
      <c r="L252" s="1" t="s">
        <v>21</v>
      </c>
      <c r="M252" s="1" t="s">
        <v>21</v>
      </c>
      <c r="N252" s="1" t="s">
        <v>40</v>
      </c>
      <c r="O252" s="2">
        <v>43100</v>
      </c>
      <c r="P252" s="2">
        <v>43131</v>
      </c>
      <c r="Q252" s="1" t="s">
        <v>22</v>
      </c>
    </row>
    <row r="253" spans="1:17" x14ac:dyDescent="0.25">
      <c r="A253" s="1" t="s">
        <v>39</v>
      </c>
      <c r="B253" s="1" t="s">
        <v>24</v>
      </c>
      <c r="C253" s="1" t="s">
        <v>40</v>
      </c>
      <c r="D253" s="1" t="s">
        <v>257</v>
      </c>
      <c r="E253" s="1" t="s">
        <v>241</v>
      </c>
      <c r="F253" s="1" t="s">
        <v>19</v>
      </c>
      <c r="G253" s="1" t="s">
        <v>227</v>
      </c>
      <c r="H253" s="1" t="s">
        <v>222</v>
      </c>
      <c r="I253" s="1" t="s">
        <v>21</v>
      </c>
      <c r="J253" s="3">
        <v>-506994</v>
      </c>
      <c r="K253" s="1" t="s">
        <v>93</v>
      </c>
      <c r="L253" s="1" t="s">
        <v>21</v>
      </c>
      <c r="M253" s="1" t="s">
        <v>21</v>
      </c>
      <c r="N253" s="1" t="s">
        <v>40</v>
      </c>
      <c r="O253" s="2">
        <v>43100</v>
      </c>
      <c r="P253" s="2">
        <v>43131</v>
      </c>
      <c r="Q253" s="1" t="s">
        <v>22</v>
      </c>
    </row>
    <row r="254" spans="1:17" x14ac:dyDescent="0.25">
      <c r="A254" s="1" t="s">
        <v>39</v>
      </c>
      <c r="B254" s="1" t="s">
        <v>24</v>
      </c>
      <c r="C254" s="1" t="s">
        <v>40</v>
      </c>
      <c r="D254" s="1" t="s">
        <v>266</v>
      </c>
      <c r="E254" s="1" t="s">
        <v>267</v>
      </c>
      <c r="F254" s="1" t="s">
        <v>19</v>
      </c>
      <c r="G254" s="1" t="s">
        <v>227</v>
      </c>
      <c r="H254" s="1" t="s">
        <v>222</v>
      </c>
      <c r="I254" s="1" t="s">
        <v>21</v>
      </c>
      <c r="J254" s="3">
        <v>-7895</v>
      </c>
      <c r="K254" s="1" t="s">
        <v>93</v>
      </c>
      <c r="L254" s="1" t="s">
        <v>21</v>
      </c>
      <c r="M254" s="1" t="s">
        <v>21</v>
      </c>
      <c r="N254" s="1" t="s">
        <v>40</v>
      </c>
      <c r="O254" s="2">
        <v>43100</v>
      </c>
      <c r="P254" s="2">
        <v>43131</v>
      </c>
      <c r="Q254" s="1" t="s">
        <v>22</v>
      </c>
    </row>
    <row r="255" spans="1:17" x14ac:dyDescent="0.25">
      <c r="A255" s="1" t="s">
        <v>39</v>
      </c>
      <c r="B255" s="1" t="s">
        <v>24</v>
      </c>
      <c r="C255" s="1" t="s">
        <v>40</v>
      </c>
      <c r="D255" s="1" t="s">
        <v>228</v>
      </c>
      <c r="E255" s="1" t="s">
        <v>30</v>
      </c>
      <c r="F255" s="1" t="s">
        <v>19</v>
      </c>
      <c r="G255" s="1" t="s">
        <v>227</v>
      </c>
      <c r="H255" s="1" t="s">
        <v>222</v>
      </c>
      <c r="I255" s="1" t="s">
        <v>21</v>
      </c>
      <c r="J255" s="3">
        <v>-67914</v>
      </c>
      <c r="K255" s="1" t="s">
        <v>124</v>
      </c>
      <c r="L255" s="1" t="s">
        <v>21</v>
      </c>
      <c r="M255" s="1" t="s">
        <v>21</v>
      </c>
      <c r="N255" s="1" t="s">
        <v>40</v>
      </c>
      <c r="O255" s="2">
        <v>43100</v>
      </c>
      <c r="P255" s="2">
        <v>43131</v>
      </c>
      <c r="Q255" s="1" t="s">
        <v>22</v>
      </c>
    </row>
    <row r="256" spans="1:17" x14ac:dyDescent="0.25">
      <c r="A256" s="1" t="s">
        <v>39</v>
      </c>
      <c r="B256" s="1" t="s">
        <v>24</v>
      </c>
      <c r="C256" s="1" t="s">
        <v>40</v>
      </c>
      <c r="D256" s="1" t="s">
        <v>255</v>
      </c>
      <c r="E256" s="1" t="s">
        <v>256</v>
      </c>
      <c r="F256" s="1" t="s">
        <v>19</v>
      </c>
      <c r="G256" s="1" t="s">
        <v>227</v>
      </c>
      <c r="H256" s="1" t="s">
        <v>222</v>
      </c>
      <c r="I256" s="1" t="s">
        <v>21</v>
      </c>
      <c r="J256" s="3">
        <v>-124053</v>
      </c>
      <c r="K256" s="1" t="s">
        <v>124</v>
      </c>
      <c r="L256" s="1" t="s">
        <v>21</v>
      </c>
      <c r="M256" s="1" t="s">
        <v>21</v>
      </c>
      <c r="N256" s="1" t="s">
        <v>40</v>
      </c>
      <c r="O256" s="2">
        <v>43100</v>
      </c>
      <c r="P256" s="2">
        <v>43131</v>
      </c>
      <c r="Q256" s="1" t="s">
        <v>22</v>
      </c>
    </row>
    <row r="257" spans="1:17" x14ac:dyDescent="0.25">
      <c r="A257" s="1" t="s">
        <v>39</v>
      </c>
      <c r="B257" s="1" t="s">
        <v>24</v>
      </c>
      <c r="C257" s="1" t="s">
        <v>40</v>
      </c>
      <c r="D257" s="1" t="s">
        <v>258</v>
      </c>
      <c r="E257" s="1" t="s">
        <v>259</v>
      </c>
      <c r="F257" s="1" t="s">
        <v>19</v>
      </c>
      <c r="G257" s="1" t="s">
        <v>227</v>
      </c>
      <c r="H257" s="1" t="s">
        <v>222</v>
      </c>
      <c r="I257" s="1" t="s">
        <v>21</v>
      </c>
      <c r="J257" s="3">
        <v>-6286</v>
      </c>
      <c r="K257" s="1" t="s">
        <v>285</v>
      </c>
      <c r="L257" s="1" t="s">
        <v>21</v>
      </c>
      <c r="M257" s="1" t="s">
        <v>21</v>
      </c>
      <c r="N257" s="1" t="s">
        <v>40</v>
      </c>
      <c r="O257" s="2">
        <v>43100</v>
      </c>
      <c r="P257" s="2">
        <v>43131</v>
      </c>
      <c r="Q257" s="1" t="s">
        <v>22</v>
      </c>
    </row>
    <row r="258" spans="1:17" x14ac:dyDescent="0.25">
      <c r="A258" s="1" t="s">
        <v>39</v>
      </c>
      <c r="B258" s="1" t="s">
        <v>24</v>
      </c>
      <c r="C258" s="1" t="s">
        <v>40</v>
      </c>
      <c r="D258" s="1" t="s">
        <v>254</v>
      </c>
      <c r="E258" s="1" t="s">
        <v>56</v>
      </c>
      <c r="F258" s="1" t="s">
        <v>19</v>
      </c>
      <c r="G258" s="1" t="s">
        <v>227</v>
      </c>
      <c r="H258" s="1" t="s">
        <v>222</v>
      </c>
      <c r="I258" s="1" t="s">
        <v>21</v>
      </c>
      <c r="J258" s="3">
        <v>-535452</v>
      </c>
      <c r="K258" s="1" t="s">
        <v>93</v>
      </c>
      <c r="L258" s="1" t="s">
        <v>21</v>
      </c>
      <c r="M258" s="1" t="s">
        <v>21</v>
      </c>
      <c r="N258" s="1" t="s">
        <v>40</v>
      </c>
      <c r="O258" s="2">
        <v>43100</v>
      </c>
      <c r="P258" s="2">
        <v>43131</v>
      </c>
      <c r="Q258" s="1" t="s">
        <v>22</v>
      </c>
    </row>
    <row r="259" spans="1:17" x14ac:dyDescent="0.25">
      <c r="A259" s="1" t="s">
        <v>39</v>
      </c>
      <c r="B259" s="1" t="s">
        <v>24</v>
      </c>
      <c r="C259" s="1" t="s">
        <v>40</v>
      </c>
      <c r="D259" s="1" t="s">
        <v>257</v>
      </c>
      <c r="E259" s="1" t="s">
        <v>241</v>
      </c>
      <c r="F259" s="1" t="s">
        <v>19</v>
      </c>
      <c r="G259" s="1" t="s">
        <v>227</v>
      </c>
      <c r="H259" s="1" t="s">
        <v>222</v>
      </c>
      <c r="I259" s="1" t="s">
        <v>21</v>
      </c>
      <c r="J259" s="3">
        <v>-352050</v>
      </c>
      <c r="K259" s="1" t="s">
        <v>93</v>
      </c>
      <c r="L259" s="1" t="s">
        <v>21</v>
      </c>
      <c r="M259" s="1" t="s">
        <v>21</v>
      </c>
      <c r="N259" s="1" t="s">
        <v>40</v>
      </c>
      <c r="O259" s="2">
        <v>43100</v>
      </c>
      <c r="P259" s="2">
        <v>43131</v>
      </c>
      <c r="Q259" s="1" t="s">
        <v>22</v>
      </c>
    </row>
    <row r="260" spans="1:17" x14ac:dyDescent="0.25">
      <c r="A260" s="1" t="s">
        <v>39</v>
      </c>
      <c r="B260" s="1" t="s">
        <v>24</v>
      </c>
      <c r="C260" s="1" t="s">
        <v>40</v>
      </c>
      <c r="D260" s="1" t="s">
        <v>260</v>
      </c>
      <c r="E260" s="1" t="s">
        <v>261</v>
      </c>
      <c r="F260" s="1" t="s">
        <v>19</v>
      </c>
      <c r="G260" s="1" t="s">
        <v>227</v>
      </c>
      <c r="H260" s="1" t="s">
        <v>222</v>
      </c>
      <c r="I260" s="1" t="s">
        <v>21</v>
      </c>
      <c r="J260" s="3">
        <v>1564</v>
      </c>
      <c r="K260" s="1" t="s">
        <v>93</v>
      </c>
      <c r="L260" s="1" t="s">
        <v>21</v>
      </c>
      <c r="M260" s="1" t="s">
        <v>21</v>
      </c>
      <c r="N260" s="1" t="s">
        <v>40</v>
      </c>
      <c r="O260" s="2">
        <v>43100</v>
      </c>
      <c r="P260" s="2">
        <v>43131</v>
      </c>
      <c r="Q260" s="1" t="s">
        <v>22</v>
      </c>
    </row>
    <row r="261" spans="1:17" x14ac:dyDescent="0.25">
      <c r="A261" s="1" t="s">
        <v>39</v>
      </c>
      <c r="B261" s="1" t="s">
        <v>24</v>
      </c>
      <c r="C261" s="1" t="s">
        <v>40</v>
      </c>
      <c r="D261" s="1" t="s">
        <v>228</v>
      </c>
      <c r="E261" s="1" t="s">
        <v>30</v>
      </c>
      <c r="F261" s="1" t="s">
        <v>19</v>
      </c>
      <c r="G261" s="1" t="s">
        <v>227</v>
      </c>
      <c r="H261" s="1" t="s">
        <v>222</v>
      </c>
      <c r="I261" s="1" t="s">
        <v>21</v>
      </c>
      <c r="J261" s="3">
        <v>-190806</v>
      </c>
      <c r="K261" s="1" t="s">
        <v>93</v>
      </c>
      <c r="L261" s="1" t="s">
        <v>21</v>
      </c>
      <c r="M261" s="1" t="s">
        <v>21</v>
      </c>
      <c r="N261" s="1" t="s">
        <v>40</v>
      </c>
      <c r="O261" s="2">
        <v>43100</v>
      </c>
      <c r="P261" s="2">
        <v>43131</v>
      </c>
      <c r="Q261" s="1" t="s">
        <v>22</v>
      </c>
    </row>
    <row r="262" spans="1:17" x14ac:dyDescent="0.25">
      <c r="A262" s="1" t="s">
        <v>39</v>
      </c>
      <c r="B262" s="1" t="s">
        <v>24</v>
      </c>
      <c r="C262" s="1" t="s">
        <v>40</v>
      </c>
      <c r="D262" s="1" t="s">
        <v>229</v>
      </c>
      <c r="E262" s="1" t="s">
        <v>18</v>
      </c>
      <c r="F262" s="1" t="s">
        <v>19</v>
      </c>
      <c r="G262" s="1" t="s">
        <v>227</v>
      </c>
      <c r="H262" s="1" t="s">
        <v>222</v>
      </c>
      <c r="I262" s="1" t="s">
        <v>21</v>
      </c>
      <c r="J262" s="3">
        <v>-70297</v>
      </c>
      <c r="K262" s="1" t="s">
        <v>93</v>
      </c>
      <c r="L262" s="1" t="s">
        <v>21</v>
      </c>
      <c r="M262" s="1" t="s">
        <v>21</v>
      </c>
      <c r="N262" s="1" t="s">
        <v>40</v>
      </c>
      <c r="O262" s="2">
        <v>43100</v>
      </c>
      <c r="P262" s="2">
        <v>43131</v>
      </c>
      <c r="Q262" s="1" t="s">
        <v>22</v>
      </c>
    </row>
    <row r="263" spans="1:17" x14ac:dyDescent="0.25">
      <c r="A263" s="1" t="s">
        <v>39</v>
      </c>
      <c r="B263" s="1" t="s">
        <v>24</v>
      </c>
      <c r="C263" s="1" t="s">
        <v>40</v>
      </c>
      <c r="D263" s="1" t="s">
        <v>257</v>
      </c>
      <c r="E263" s="1" t="s">
        <v>241</v>
      </c>
      <c r="F263" s="1" t="s">
        <v>19</v>
      </c>
      <c r="G263" s="1" t="s">
        <v>227</v>
      </c>
      <c r="H263" s="1" t="s">
        <v>222</v>
      </c>
      <c r="I263" s="1" t="s">
        <v>21</v>
      </c>
      <c r="J263" s="3">
        <v>152631</v>
      </c>
      <c r="K263" s="1" t="s">
        <v>93</v>
      </c>
      <c r="L263" s="1" t="s">
        <v>21</v>
      </c>
      <c r="M263" s="1" t="s">
        <v>21</v>
      </c>
      <c r="N263" s="1" t="s">
        <v>40</v>
      </c>
      <c r="O263" s="2">
        <v>43100</v>
      </c>
      <c r="P263" s="2">
        <v>43131</v>
      </c>
      <c r="Q263" s="1" t="s">
        <v>22</v>
      </c>
    </row>
    <row r="264" spans="1:17" x14ac:dyDescent="0.25">
      <c r="A264" s="1" t="s">
        <v>39</v>
      </c>
      <c r="B264" s="1" t="s">
        <v>24</v>
      </c>
      <c r="C264" s="1" t="s">
        <v>40</v>
      </c>
      <c r="D264" s="1" t="s">
        <v>229</v>
      </c>
      <c r="E264" s="1" t="s">
        <v>18</v>
      </c>
      <c r="F264" s="1" t="s">
        <v>19</v>
      </c>
      <c r="G264" s="1" t="s">
        <v>227</v>
      </c>
      <c r="H264" s="1" t="s">
        <v>222</v>
      </c>
      <c r="I264" s="1" t="s">
        <v>21</v>
      </c>
      <c r="J264" s="3">
        <v>-50225</v>
      </c>
      <c r="K264" s="1" t="s">
        <v>124</v>
      </c>
      <c r="L264" s="1" t="s">
        <v>21</v>
      </c>
      <c r="M264" s="1" t="s">
        <v>21</v>
      </c>
      <c r="N264" s="1" t="s">
        <v>40</v>
      </c>
      <c r="O264" s="2">
        <v>43100</v>
      </c>
      <c r="P264" s="2">
        <v>43131</v>
      </c>
      <c r="Q264" s="1" t="s">
        <v>22</v>
      </c>
    </row>
    <row r="265" spans="1:17" x14ac:dyDescent="0.25">
      <c r="A265" s="1" t="s">
        <v>39</v>
      </c>
      <c r="B265" s="1" t="s">
        <v>24</v>
      </c>
      <c r="C265" s="1" t="s">
        <v>40</v>
      </c>
      <c r="D265" s="1" t="s">
        <v>254</v>
      </c>
      <c r="E265" s="1" t="s">
        <v>56</v>
      </c>
      <c r="F265" s="1" t="s">
        <v>19</v>
      </c>
      <c r="G265" s="1" t="s">
        <v>227</v>
      </c>
      <c r="H265" s="1" t="s">
        <v>222</v>
      </c>
      <c r="I265" s="1" t="s">
        <v>21</v>
      </c>
      <c r="J265" s="3">
        <v>-77055</v>
      </c>
      <c r="K265" s="1" t="s">
        <v>124</v>
      </c>
      <c r="L265" s="1" t="s">
        <v>21</v>
      </c>
      <c r="M265" s="1" t="s">
        <v>21</v>
      </c>
      <c r="N265" s="1" t="s">
        <v>40</v>
      </c>
      <c r="O265" s="2">
        <v>43100</v>
      </c>
      <c r="P265" s="2">
        <v>43131</v>
      </c>
      <c r="Q265" s="1" t="s">
        <v>22</v>
      </c>
    </row>
    <row r="266" spans="1:17" x14ac:dyDescent="0.25">
      <c r="A266" s="1" t="s">
        <v>39</v>
      </c>
      <c r="B266" s="1" t="s">
        <v>24</v>
      </c>
      <c r="C266" s="1" t="s">
        <v>40</v>
      </c>
      <c r="D266" s="1" t="s">
        <v>258</v>
      </c>
      <c r="E266" s="1" t="s">
        <v>259</v>
      </c>
      <c r="F266" s="1" t="s">
        <v>19</v>
      </c>
      <c r="G266" s="1" t="s">
        <v>227</v>
      </c>
      <c r="H266" s="1" t="s">
        <v>222</v>
      </c>
      <c r="I266" s="1" t="s">
        <v>21</v>
      </c>
      <c r="J266" s="3">
        <v>1875</v>
      </c>
      <c r="K266" s="1" t="s">
        <v>285</v>
      </c>
      <c r="L266" s="1" t="s">
        <v>21</v>
      </c>
      <c r="M266" s="1" t="s">
        <v>21</v>
      </c>
      <c r="N266" s="1" t="s">
        <v>40</v>
      </c>
      <c r="O266" s="2">
        <v>43100</v>
      </c>
      <c r="P266" s="2">
        <v>43131</v>
      </c>
      <c r="Q266" s="1" t="s">
        <v>22</v>
      </c>
    </row>
    <row r="267" spans="1:17" x14ac:dyDescent="0.25">
      <c r="A267" s="1" t="s">
        <v>39</v>
      </c>
      <c r="B267" s="1" t="s">
        <v>24</v>
      </c>
      <c r="C267" s="1" t="s">
        <v>40</v>
      </c>
      <c r="D267" s="1" t="s">
        <v>258</v>
      </c>
      <c r="E267" s="1" t="s">
        <v>259</v>
      </c>
      <c r="F267" s="1" t="s">
        <v>19</v>
      </c>
      <c r="G267" s="1" t="s">
        <v>227</v>
      </c>
      <c r="H267" s="1" t="s">
        <v>222</v>
      </c>
      <c r="I267" s="1" t="s">
        <v>21</v>
      </c>
      <c r="J267" s="3">
        <v>4411</v>
      </c>
      <c r="K267" s="1" t="s">
        <v>285</v>
      </c>
      <c r="L267" s="1" t="s">
        <v>21</v>
      </c>
      <c r="M267" s="1" t="s">
        <v>21</v>
      </c>
      <c r="N267" s="1" t="s">
        <v>40</v>
      </c>
      <c r="O267" s="2">
        <v>43100</v>
      </c>
      <c r="P267" s="2">
        <v>43131</v>
      </c>
      <c r="Q267" s="1" t="s">
        <v>22</v>
      </c>
    </row>
    <row r="268" spans="1:17" x14ac:dyDescent="0.25">
      <c r="A268" s="1" t="s">
        <v>39</v>
      </c>
      <c r="B268" s="1" t="s">
        <v>24</v>
      </c>
      <c r="C268" s="1" t="s">
        <v>40</v>
      </c>
      <c r="D268" s="1" t="s">
        <v>265</v>
      </c>
      <c r="E268" s="1" t="s">
        <v>253</v>
      </c>
      <c r="F268" s="1" t="s">
        <v>19</v>
      </c>
      <c r="G268" s="1" t="s">
        <v>227</v>
      </c>
      <c r="H268" s="1" t="s">
        <v>224</v>
      </c>
      <c r="I268" s="1" t="s">
        <v>21</v>
      </c>
      <c r="J268" s="3">
        <v>-6367953</v>
      </c>
      <c r="K268" s="1" t="s">
        <v>117</v>
      </c>
      <c r="L268" s="1" t="s">
        <v>21</v>
      </c>
      <c r="M268" s="1" t="s">
        <v>21</v>
      </c>
      <c r="N268" s="1" t="s">
        <v>40</v>
      </c>
      <c r="O268" s="2">
        <v>43100</v>
      </c>
      <c r="P268" s="2">
        <v>43131</v>
      </c>
      <c r="Q268" s="1" t="s">
        <v>22</v>
      </c>
    </row>
    <row r="269" spans="1:17" x14ac:dyDescent="0.25">
      <c r="A269" s="1" t="s">
        <v>39</v>
      </c>
      <c r="B269" s="1" t="s">
        <v>24</v>
      </c>
      <c r="C269" s="1" t="s">
        <v>40</v>
      </c>
      <c r="D269" s="1" t="s">
        <v>263</v>
      </c>
      <c r="E269" s="1" t="s">
        <v>241</v>
      </c>
      <c r="F269" s="1" t="s">
        <v>19</v>
      </c>
      <c r="G269" s="1" t="s">
        <v>227</v>
      </c>
      <c r="H269" s="1" t="s">
        <v>224</v>
      </c>
      <c r="I269" s="1" t="s">
        <v>21</v>
      </c>
      <c r="J269" s="3">
        <v>-1284548</v>
      </c>
      <c r="K269" s="1" t="s">
        <v>117</v>
      </c>
      <c r="L269" s="1" t="s">
        <v>21</v>
      </c>
      <c r="M269" s="1" t="s">
        <v>21</v>
      </c>
      <c r="N269" s="1" t="s">
        <v>40</v>
      </c>
      <c r="O269" s="2">
        <v>43100</v>
      </c>
      <c r="P269" s="2">
        <v>43131</v>
      </c>
      <c r="Q269" s="1" t="s">
        <v>22</v>
      </c>
    </row>
    <row r="270" spans="1:17" x14ac:dyDescent="0.25">
      <c r="A270" s="1" t="s">
        <v>39</v>
      </c>
      <c r="B270" s="1" t="s">
        <v>24</v>
      </c>
      <c r="C270" s="1" t="s">
        <v>40</v>
      </c>
      <c r="D270" s="1" t="s">
        <v>258</v>
      </c>
      <c r="E270" s="1" t="s">
        <v>259</v>
      </c>
      <c r="F270" s="1" t="s">
        <v>19</v>
      </c>
      <c r="G270" s="1" t="s">
        <v>227</v>
      </c>
      <c r="H270" s="1" t="s">
        <v>222</v>
      </c>
      <c r="I270" s="1" t="s">
        <v>21</v>
      </c>
      <c r="J270" s="3">
        <v>693</v>
      </c>
      <c r="K270" s="1" t="s">
        <v>243</v>
      </c>
      <c r="L270" s="1" t="s">
        <v>21</v>
      </c>
      <c r="M270" s="1" t="s">
        <v>21</v>
      </c>
      <c r="N270" s="1" t="s">
        <v>40</v>
      </c>
      <c r="O270" s="2">
        <v>43100</v>
      </c>
      <c r="P270" s="2">
        <v>43131</v>
      </c>
      <c r="Q270" s="1" t="s">
        <v>22</v>
      </c>
    </row>
    <row r="271" spans="1:17" x14ac:dyDescent="0.25">
      <c r="A271" s="1" t="s">
        <v>39</v>
      </c>
      <c r="B271" s="1" t="s">
        <v>24</v>
      </c>
      <c r="C271" s="1" t="s">
        <v>40</v>
      </c>
      <c r="D271" s="1" t="s">
        <v>275</v>
      </c>
      <c r="E271" s="1" t="s">
        <v>261</v>
      </c>
      <c r="F271" s="1" t="s">
        <v>19</v>
      </c>
      <c r="G271" s="1" t="s">
        <v>227</v>
      </c>
      <c r="H271" s="1" t="s">
        <v>224</v>
      </c>
      <c r="I271" s="1" t="s">
        <v>21</v>
      </c>
      <c r="J271" s="3">
        <v>-36619</v>
      </c>
      <c r="K271" s="1" t="s">
        <v>117</v>
      </c>
      <c r="L271" s="1" t="s">
        <v>21</v>
      </c>
      <c r="M271" s="1" t="s">
        <v>21</v>
      </c>
      <c r="N271" s="1" t="s">
        <v>40</v>
      </c>
      <c r="O271" s="2">
        <v>43100</v>
      </c>
      <c r="P271" s="2">
        <v>43131</v>
      </c>
      <c r="Q271" s="1" t="s">
        <v>22</v>
      </c>
    </row>
    <row r="272" spans="1:17" x14ac:dyDescent="0.25">
      <c r="A272" s="1" t="s">
        <v>39</v>
      </c>
      <c r="B272" s="1" t="s">
        <v>24</v>
      </c>
      <c r="C272" s="1" t="s">
        <v>40</v>
      </c>
      <c r="D272" s="1" t="s">
        <v>255</v>
      </c>
      <c r="E272" s="1" t="s">
        <v>256</v>
      </c>
      <c r="F272" s="1" t="s">
        <v>19</v>
      </c>
      <c r="G272" s="1" t="s">
        <v>227</v>
      </c>
      <c r="H272" s="1" t="s">
        <v>222</v>
      </c>
      <c r="I272" s="1" t="s">
        <v>21</v>
      </c>
      <c r="J272" s="3">
        <v>1</v>
      </c>
      <c r="K272" s="1" t="s">
        <v>286</v>
      </c>
      <c r="L272" s="1" t="s">
        <v>21</v>
      </c>
      <c r="M272" s="1" t="s">
        <v>21</v>
      </c>
      <c r="N272" s="1" t="s">
        <v>40</v>
      </c>
      <c r="O272" s="2">
        <v>43100</v>
      </c>
      <c r="P272" s="2">
        <v>43131</v>
      </c>
      <c r="Q272" s="1" t="s">
        <v>22</v>
      </c>
    </row>
    <row r="273" spans="1:17" x14ac:dyDescent="0.25">
      <c r="A273" s="1" t="s">
        <v>39</v>
      </c>
      <c r="B273" s="1" t="s">
        <v>24</v>
      </c>
      <c r="C273" s="1" t="s">
        <v>40</v>
      </c>
      <c r="D273" s="1" t="s">
        <v>258</v>
      </c>
      <c r="E273" s="1" t="s">
        <v>259</v>
      </c>
      <c r="F273" s="1" t="s">
        <v>19</v>
      </c>
      <c r="G273" s="1" t="s">
        <v>227</v>
      </c>
      <c r="H273" s="1" t="s">
        <v>222</v>
      </c>
      <c r="I273" s="1" t="s">
        <v>21</v>
      </c>
      <c r="J273" s="3">
        <v>87848</v>
      </c>
      <c r="K273" s="1" t="s">
        <v>243</v>
      </c>
      <c r="L273" s="1" t="s">
        <v>21</v>
      </c>
      <c r="M273" s="1" t="s">
        <v>21</v>
      </c>
      <c r="N273" s="1" t="s">
        <v>40</v>
      </c>
      <c r="O273" s="2">
        <v>43100</v>
      </c>
      <c r="P273" s="2">
        <v>43131</v>
      </c>
      <c r="Q273" s="1" t="s">
        <v>22</v>
      </c>
    </row>
    <row r="274" spans="1:17" x14ac:dyDescent="0.25">
      <c r="A274" s="1" t="s">
        <v>39</v>
      </c>
      <c r="B274" s="1" t="s">
        <v>24</v>
      </c>
      <c r="C274" s="1" t="s">
        <v>83</v>
      </c>
      <c r="D274" s="1" t="s">
        <v>254</v>
      </c>
      <c r="E274" s="1" t="s">
        <v>56</v>
      </c>
      <c r="F274" s="1" t="s">
        <v>19</v>
      </c>
      <c r="G274" s="1" t="s">
        <v>227</v>
      </c>
      <c r="H274" s="1" t="s">
        <v>222</v>
      </c>
      <c r="I274" s="1" t="s">
        <v>21</v>
      </c>
      <c r="J274" s="3">
        <v>-1506</v>
      </c>
      <c r="K274" s="1" t="s">
        <v>141</v>
      </c>
      <c r="L274" s="1" t="s">
        <v>21</v>
      </c>
      <c r="M274" s="1" t="s">
        <v>21</v>
      </c>
      <c r="N274" s="1" t="s">
        <v>83</v>
      </c>
      <c r="O274" s="2">
        <v>43100</v>
      </c>
      <c r="P274" s="2">
        <v>43147</v>
      </c>
      <c r="Q274" s="1" t="s">
        <v>22</v>
      </c>
    </row>
    <row r="275" spans="1:17" x14ac:dyDescent="0.25">
      <c r="A275" s="1" t="s">
        <v>39</v>
      </c>
      <c r="B275" s="1" t="s">
        <v>24</v>
      </c>
      <c r="C275" s="1" t="s">
        <v>83</v>
      </c>
      <c r="D275" s="1" t="s">
        <v>263</v>
      </c>
      <c r="E275" s="1" t="s">
        <v>241</v>
      </c>
      <c r="F275" s="1" t="s">
        <v>19</v>
      </c>
      <c r="G275" s="1" t="s">
        <v>227</v>
      </c>
      <c r="H275" s="1" t="s">
        <v>224</v>
      </c>
      <c r="I275" s="1" t="s">
        <v>21</v>
      </c>
      <c r="J275" s="3">
        <v>3914</v>
      </c>
      <c r="K275" s="1" t="s">
        <v>141</v>
      </c>
      <c r="L275" s="1" t="s">
        <v>21</v>
      </c>
      <c r="M275" s="1" t="s">
        <v>21</v>
      </c>
      <c r="N275" s="1" t="s">
        <v>83</v>
      </c>
      <c r="O275" s="2">
        <v>43100</v>
      </c>
      <c r="P275" s="2">
        <v>43147</v>
      </c>
      <c r="Q275" s="1" t="s">
        <v>22</v>
      </c>
    </row>
    <row r="276" spans="1:17" x14ac:dyDescent="0.25">
      <c r="A276" s="1" t="s">
        <v>39</v>
      </c>
      <c r="B276" s="1" t="s">
        <v>24</v>
      </c>
      <c r="C276" s="1" t="s">
        <v>83</v>
      </c>
      <c r="D276" s="1" t="s">
        <v>228</v>
      </c>
      <c r="E276" s="1" t="s">
        <v>30</v>
      </c>
      <c r="F276" s="1" t="s">
        <v>19</v>
      </c>
      <c r="G276" s="1" t="s">
        <v>227</v>
      </c>
      <c r="H276" s="1" t="s">
        <v>222</v>
      </c>
      <c r="I276" s="1" t="s">
        <v>21</v>
      </c>
      <c r="J276" s="3">
        <v>-15839</v>
      </c>
      <c r="K276" s="1" t="s">
        <v>141</v>
      </c>
      <c r="L276" s="1" t="s">
        <v>21</v>
      </c>
      <c r="M276" s="1" t="s">
        <v>21</v>
      </c>
      <c r="N276" s="1" t="s">
        <v>83</v>
      </c>
      <c r="O276" s="2">
        <v>43100</v>
      </c>
      <c r="P276" s="2">
        <v>43147</v>
      </c>
      <c r="Q276" s="1" t="s">
        <v>22</v>
      </c>
    </row>
    <row r="277" spans="1:17" x14ac:dyDescent="0.25">
      <c r="A277" s="1" t="s">
        <v>39</v>
      </c>
      <c r="B277" s="1" t="s">
        <v>24</v>
      </c>
      <c r="C277" s="1" t="s">
        <v>40</v>
      </c>
      <c r="D277" s="1" t="s">
        <v>268</v>
      </c>
      <c r="E277" s="1" t="s">
        <v>56</v>
      </c>
      <c r="F277" s="1" t="s">
        <v>19</v>
      </c>
      <c r="G277" s="1" t="s">
        <v>227</v>
      </c>
      <c r="H277" s="1" t="s">
        <v>224</v>
      </c>
      <c r="I277" s="1" t="s">
        <v>21</v>
      </c>
      <c r="J277" s="3">
        <v>-9296093</v>
      </c>
      <c r="K277" s="1" t="s">
        <v>117</v>
      </c>
      <c r="L277" s="1" t="s">
        <v>21</v>
      </c>
      <c r="M277" s="1" t="s">
        <v>21</v>
      </c>
      <c r="N277" s="1" t="s">
        <v>40</v>
      </c>
      <c r="O277" s="2">
        <v>43100</v>
      </c>
      <c r="P277" s="2">
        <v>43131</v>
      </c>
      <c r="Q277" s="1" t="s">
        <v>22</v>
      </c>
    </row>
    <row r="278" spans="1:17" x14ac:dyDescent="0.25">
      <c r="A278" s="1" t="s">
        <v>39</v>
      </c>
      <c r="B278" s="1" t="s">
        <v>24</v>
      </c>
      <c r="C278" s="1" t="s">
        <v>40</v>
      </c>
      <c r="D278" s="1" t="s">
        <v>257</v>
      </c>
      <c r="E278" s="1" t="s">
        <v>241</v>
      </c>
      <c r="F278" s="1" t="s">
        <v>19</v>
      </c>
      <c r="G278" s="1" t="s">
        <v>227</v>
      </c>
      <c r="H278" s="1" t="s">
        <v>222</v>
      </c>
      <c r="I278" s="1" t="s">
        <v>21</v>
      </c>
      <c r="J278" s="3">
        <v>4224</v>
      </c>
      <c r="K278" s="1" t="s">
        <v>243</v>
      </c>
      <c r="L278" s="1" t="s">
        <v>21</v>
      </c>
      <c r="M278" s="1" t="s">
        <v>21</v>
      </c>
      <c r="N278" s="1" t="s">
        <v>40</v>
      </c>
      <c r="O278" s="2">
        <v>43100</v>
      </c>
      <c r="P278" s="2">
        <v>43131</v>
      </c>
      <c r="Q278" s="1" t="s">
        <v>22</v>
      </c>
    </row>
    <row r="279" spans="1:17" x14ac:dyDescent="0.25">
      <c r="A279" s="1" t="s">
        <v>39</v>
      </c>
      <c r="B279" s="1" t="s">
        <v>24</v>
      </c>
      <c r="C279" s="1" t="s">
        <v>40</v>
      </c>
      <c r="D279" s="1" t="s">
        <v>274</v>
      </c>
      <c r="E279" s="1" t="s">
        <v>267</v>
      </c>
      <c r="F279" s="1" t="s">
        <v>19</v>
      </c>
      <c r="G279" s="1" t="s">
        <v>227</v>
      </c>
      <c r="H279" s="1" t="s">
        <v>224</v>
      </c>
      <c r="I279" s="1" t="s">
        <v>21</v>
      </c>
      <c r="J279" s="3">
        <v>-129200</v>
      </c>
      <c r="K279" s="1" t="s">
        <v>117</v>
      </c>
      <c r="L279" s="1" t="s">
        <v>21</v>
      </c>
      <c r="M279" s="1" t="s">
        <v>21</v>
      </c>
      <c r="N279" s="1" t="s">
        <v>40</v>
      </c>
      <c r="O279" s="2">
        <v>43100</v>
      </c>
      <c r="P279" s="2">
        <v>43131</v>
      </c>
      <c r="Q279" s="1" t="s">
        <v>22</v>
      </c>
    </row>
    <row r="280" spans="1:17" x14ac:dyDescent="0.25">
      <c r="A280" s="1" t="s">
        <v>39</v>
      </c>
      <c r="B280" s="1" t="s">
        <v>24</v>
      </c>
      <c r="C280" s="1" t="s">
        <v>40</v>
      </c>
      <c r="D280" s="1" t="s">
        <v>269</v>
      </c>
      <c r="E280" s="1" t="s">
        <v>259</v>
      </c>
      <c r="F280" s="1" t="s">
        <v>19</v>
      </c>
      <c r="G280" s="1" t="s">
        <v>227</v>
      </c>
      <c r="H280" s="1" t="s">
        <v>224</v>
      </c>
      <c r="I280" s="1" t="s">
        <v>21</v>
      </c>
      <c r="J280" s="3">
        <v>-11781496</v>
      </c>
      <c r="K280" s="1" t="s">
        <v>117</v>
      </c>
      <c r="L280" s="1" t="s">
        <v>21</v>
      </c>
      <c r="M280" s="1" t="s">
        <v>21</v>
      </c>
      <c r="N280" s="1" t="s">
        <v>40</v>
      </c>
      <c r="O280" s="2">
        <v>43100</v>
      </c>
      <c r="P280" s="2">
        <v>43131</v>
      </c>
      <c r="Q280" s="1" t="s">
        <v>22</v>
      </c>
    </row>
    <row r="281" spans="1:17" x14ac:dyDescent="0.25">
      <c r="A281" s="1" t="s">
        <v>39</v>
      </c>
      <c r="B281" s="1" t="s">
        <v>24</v>
      </c>
      <c r="C281" s="1" t="s">
        <v>40</v>
      </c>
      <c r="D281" s="1" t="s">
        <v>226</v>
      </c>
      <c r="E281" s="1" t="s">
        <v>30</v>
      </c>
      <c r="F281" s="1" t="s">
        <v>19</v>
      </c>
      <c r="G281" s="1" t="s">
        <v>227</v>
      </c>
      <c r="H281" s="1" t="s">
        <v>224</v>
      </c>
      <c r="I281" s="1" t="s">
        <v>21</v>
      </c>
      <c r="J281" s="3">
        <v>-2820550</v>
      </c>
      <c r="K281" s="1" t="s">
        <v>117</v>
      </c>
      <c r="L281" s="1" t="s">
        <v>21</v>
      </c>
      <c r="M281" s="1" t="s">
        <v>21</v>
      </c>
      <c r="N281" s="1" t="s">
        <v>40</v>
      </c>
      <c r="O281" s="2">
        <v>43100</v>
      </c>
      <c r="P281" s="2">
        <v>43131</v>
      </c>
      <c r="Q281" s="1" t="s">
        <v>22</v>
      </c>
    </row>
    <row r="282" spans="1:17" x14ac:dyDescent="0.25">
      <c r="A282" s="1" t="s">
        <v>39</v>
      </c>
      <c r="B282" s="1" t="s">
        <v>24</v>
      </c>
      <c r="C282" s="1" t="s">
        <v>40</v>
      </c>
      <c r="D282" s="1" t="s">
        <v>273</v>
      </c>
      <c r="E282" s="1" t="s">
        <v>240</v>
      </c>
      <c r="F282" s="1" t="s">
        <v>19</v>
      </c>
      <c r="G282" s="1" t="s">
        <v>227</v>
      </c>
      <c r="H282" s="1" t="s">
        <v>224</v>
      </c>
      <c r="I282" s="1" t="s">
        <v>21</v>
      </c>
      <c r="J282" s="3">
        <v>-321685</v>
      </c>
      <c r="K282" s="1" t="s">
        <v>117</v>
      </c>
      <c r="L282" s="1" t="s">
        <v>21</v>
      </c>
      <c r="M282" s="1" t="s">
        <v>21</v>
      </c>
      <c r="N282" s="1" t="s">
        <v>40</v>
      </c>
      <c r="O282" s="2">
        <v>43100</v>
      </c>
      <c r="P282" s="2">
        <v>43131</v>
      </c>
      <c r="Q282" s="1" t="s">
        <v>22</v>
      </c>
    </row>
    <row r="283" spans="1:17" x14ac:dyDescent="0.25">
      <c r="A283" s="1" t="s">
        <v>39</v>
      </c>
      <c r="B283" s="1" t="s">
        <v>24</v>
      </c>
      <c r="C283" s="1" t="s">
        <v>40</v>
      </c>
      <c r="D283" s="1" t="s">
        <v>257</v>
      </c>
      <c r="E283" s="1" t="s">
        <v>241</v>
      </c>
      <c r="F283" s="1" t="s">
        <v>19</v>
      </c>
      <c r="G283" s="1" t="s">
        <v>227</v>
      </c>
      <c r="H283" s="1" t="s">
        <v>222</v>
      </c>
      <c r="I283" s="1" t="s">
        <v>21</v>
      </c>
      <c r="J283" s="3">
        <v>276118</v>
      </c>
      <c r="K283" s="1" t="s">
        <v>243</v>
      </c>
      <c r="L283" s="1" t="s">
        <v>21</v>
      </c>
      <c r="M283" s="1" t="s">
        <v>21</v>
      </c>
      <c r="N283" s="1" t="s">
        <v>40</v>
      </c>
      <c r="O283" s="2">
        <v>43100</v>
      </c>
      <c r="P283" s="2">
        <v>43131</v>
      </c>
      <c r="Q283" s="1" t="s">
        <v>22</v>
      </c>
    </row>
    <row r="284" spans="1:17" x14ac:dyDescent="0.25">
      <c r="A284" s="1" t="s">
        <v>39</v>
      </c>
      <c r="B284" s="1" t="s">
        <v>24</v>
      </c>
      <c r="C284" s="1" t="s">
        <v>40</v>
      </c>
      <c r="D284" s="1" t="s">
        <v>230</v>
      </c>
      <c r="E284" s="1" t="s">
        <v>18</v>
      </c>
      <c r="F284" s="1" t="s">
        <v>19</v>
      </c>
      <c r="G284" s="1" t="s">
        <v>227</v>
      </c>
      <c r="H284" s="1" t="s">
        <v>224</v>
      </c>
      <c r="I284" s="1" t="s">
        <v>21</v>
      </c>
      <c r="J284" s="3">
        <v>-1239025</v>
      </c>
      <c r="K284" s="1" t="s">
        <v>117</v>
      </c>
      <c r="L284" s="1" t="s">
        <v>21</v>
      </c>
      <c r="M284" s="1" t="s">
        <v>21</v>
      </c>
      <c r="N284" s="1" t="s">
        <v>40</v>
      </c>
      <c r="O284" s="2">
        <v>43100</v>
      </c>
      <c r="P284" s="2">
        <v>43131</v>
      </c>
      <c r="Q284" s="1" t="s">
        <v>22</v>
      </c>
    </row>
    <row r="285" spans="1:17" x14ac:dyDescent="0.25">
      <c r="A285" s="1" t="s">
        <v>39</v>
      </c>
      <c r="B285" s="1" t="s">
        <v>24</v>
      </c>
      <c r="C285" s="1" t="s">
        <v>40</v>
      </c>
      <c r="D285" s="1" t="s">
        <v>269</v>
      </c>
      <c r="E285" s="1" t="s">
        <v>259</v>
      </c>
      <c r="F285" s="1" t="s">
        <v>19</v>
      </c>
      <c r="G285" s="1" t="s">
        <v>227</v>
      </c>
      <c r="H285" s="1" t="s">
        <v>224</v>
      </c>
      <c r="I285" s="1" t="s">
        <v>21</v>
      </c>
      <c r="J285" s="3">
        <v>-2657629</v>
      </c>
      <c r="K285" s="1" t="s">
        <v>117</v>
      </c>
      <c r="L285" s="1" t="s">
        <v>21</v>
      </c>
      <c r="M285" s="1" t="s">
        <v>21</v>
      </c>
      <c r="N285" s="1" t="s">
        <v>40</v>
      </c>
      <c r="O285" s="2">
        <v>43100</v>
      </c>
      <c r="P285" s="2">
        <v>43131</v>
      </c>
      <c r="Q285" s="1" t="s">
        <v>22</v>
      </c>
    </row>
    <row r="286" spans="1:17" x14ac:dyDescent="0.25">
      <c r="A286" s="1" t="s">
        <v>39</v>
      </c>
      <c r="B286" s="1" t="s">
        <v>24</v>
      </c>
      <c r="C286" s="1" t="s">
        <v>83</v>
      </c>
      <c r="D286" s="1" t="s">
        <v>254</v>
      </c>
      <c r="E286" s="1" t="s">
        <v>56</v>
      </c>
      <c r="F286" s="1" t="s">
        <v>19</v>
      </c>
      <c r="G286" s="1" t="s">
        <v>227</v>
      </c>
      <c r="H286" s="1" t="s">
        <v>222</v>
      </c>
      <c r="I286" s="1" t="s">
        <v>21</v>
      </c>
      <c r="J286" s="3">
        <v>-54941</v>
      </c>
      <c r="K286" s="1" t="s">
        <v>141</v>
      </c>
      <c r="L286" s="1" t="s">
        <v>21</v>
      </c>
      <c r="M286" s="1" t="s">
        <v>21</v>
      </c>
      <c r="N286" s="1" t="s">
        <v>83</v>
      </c>
      <c r="O286" s="2">
        <v>43100</v>
      </c>
      <c r="P286" s="2">
        <v>43147</v>
      </c>
      <c r="Q286" s="1" t="s">
        <v>22</v>
      </c>
    </row>
    <row r="287" spans="1:17" x14ac:dyDescent="0.25">
      <c r="A287" s="1" t="s">
        <v>39</v>
      </c>
      <c r="B287" s="1" t="s">
        <v>24</v>
      </c>
      <c r="C287" s="1" t="s">
        <v>83</v>
      </c>
      <c r="D287" s="1" t="s">
        <v>257</v>
      </c>
      <c r="E287" s="1" t="s">
        <v>241</v>
      </c>
      <c r="F287" s="1" t="s">
        <v>19</v>
      </c>
      <c r="G287" s="1" t="s">
        <v>227</v>
      </c>
      <c r="H287" s="1" t="s">
        <v>222</v>
      </c>
      <c r="I287" s="1" t="s">
        <v>21</v>
      </c>
      <c r="J287" s="3">
        <v>10446</v>
      </c>
      <c r="K287" s="1" t="s">
        <v>141</v>
      </c>
      <c r="L287" s="1" t="s">
        <v>21</v>
      </c>
      <c r="M287" s="1" t="s">
        <v>21</v>
      </c>
      <c r="N287" s="1" t="s">
        <v>83</v>
      </c>
      <c r="O287" s="2">
        <v>43100</v>
      </c>
      <c r="P287" s="2">
        <v>43147</v>
      </c>
      <c r="Q287" s="1" t="s">
        <v>22</v>
      </c>
    </row>
    <row r="288" spans="1:17" x14ac:dyDescent="0.25">
      <c r="A288" s="1" t="s">
        <v>39</v>
      </c>
      <c r="B288" s="1" t="s">
        <v>24</v>
      </c>
      <c r="C288" s="1" t="s">
        <v>83</v>
      </c>
      <c r="D288" s="1" t="s">
        <v>229</v>
      </c>
      <c r="E288" s="1" t="s">
        <v>18</v>
      </c>
      <c r="F288" s="1" t="s">
        <v>19</v>
      </c>
      <c r="G288" s="1" t="s">
        <v>227</v>
      </c>
      <c r="H288" s="1" t="s">
        <v>222</v>
      </c>
      <c r="I288" s="1" t="s">
        <v>21</v>
      </c>
      <c r="J288" s="3">
        <v>-366</v>
      </c>
      <c r="K288" s="1" t="s">
        <v>141</v>
      </c>
      <c r="L288" s="1" t="s">
        <v>21</v>
      </c>
      <c r="M288" s="1" t="s">
        <v>21</v>
      </c>
      <c r="N288" s="1" t="s">
        <v>83</v>
      </c>
      <c r="O288" s="2">
        <v>43100</v>
      </c>
      <c r="P288" s="2">
        <v>43147</v>
      </c>
      <c r="Q288" s="1" t="s">
        <v>22</v>
      </c>
    </row>
    <row r="289" spans="1:17" x14ac:dyDescent="0.25">
      <c r="A289" s="1" t="s">
        <v>39</v>
      </c>
      <c r="B289" s="1" t="s">
        <v>24</v>
      </c>
      <c r="C289" s="1" t="s">
        <v>40</v>
      </c>
      <c r="D289" s="1" t="s">
        <v>263</v>
      </c>
      <c r="E289" s="1" t="s">
        <v>241</v>
      </c>
      <c r="F289" s="1" t="s">
        <v>19</v>
      </c>
      <c r="G289" s="1" t="s">
        <v>227</v>
      </c>
      <c r="H289" s="1" t="s">
        <v>224</v>
      </c>
      <c r="I289" s="1" t="s">
        <v>21</v>
      </c>
      <c r="J289" s="3">
        <v>-2376082</v>
      </c>
      <c r="K289" s="1" t="s">
        <v>117</v>
      </c>
      <c r="L289" s="1" t="s">
        <v>21</v>
      </c>
      <c r="M289" s="1" t="s">
        <v>21</v>
      </c>
      <c r="N289" s="1" t="s">
        <v>40</v>
      </c>
      <c r="O289" s="2">
        <v>43100</v>
      </c>
      <c r="P289" s="2">
        <v>43131</v>
      </c>
      <c r="Q289" s="1" t="s">
        <v>22</v>
      </c>
    </row>
    <row r="290" spans="1:17" x14ac:dyDescent="0.25">
      <c r="A290" s="1" t="s">
        <v>39</v>
      </c>
      <c r="B290" s="1" t="s">
        <v>24</v>
      </c>
      <c r="C290" s="1" t="s">
        <v>83</v>
      </c>
      <c r="D290" s="1" t="s">
        <v>262</v>
      </c>
      <c r="E290" s="1" t="s">
        <v>240</v>
      </c>
      <c r="F290" s="1" t="s">
        <v>19</v>
      </c>
      <c r="G290" s="1" t="s">
        <v>227</v>
      </c>
      <c r="H290" s="1" t="s">
        <v>222</v>
      </c>
      <c r="I290" s="1" t="s">
        <v>21</v>
      </c>
      <c r="J290" s="3">
        <v>-1201</v>
      </c>
      <c r="K290" s="1" t="s">
        <v>141</v>
      </c>
      <c r="L290" s="1" t="s">
        <v>21</v>
      </c>
      <c r="M290" s="1" t="s">
        <v>21</v>
      </c>
      <c r="N290" s="1" t="s">
        <v>83</v>
      </c>
      <c r="O290" s="2">
        <v>43100</v>
      </c>
      <c r="P290" s="2">
        <v>43147</v>
      </c>
      <c r="Q290" s="1" t="s">
        <v>22</v>
      </c>
    </row>
    <row r="291" spans="1:17" x14ac:dyDescent="0.25">
      <c r="A291" s="1" t="s">
        <v>39</v>
      </c>
      <c r="B291" s="1" t="s">
        <v>24</v>
      </c>
      <c r="C291" s="1" t="s">
        <v>83</v>
      </c>
      <c r="D291" s="1" t="s">
        <v>228</v>
      </c>
      <c r="E291" s="1" t="s">
        <v>30</v>
      </c>
      <c r="F291" s="1" t="s">
        <v>19</v>
      </c>
      <c r="G291" s="1" t="s">
        <v>227</v>
      </c>
      <c r="H291" s="1" t="s">
        <v>222</v>
      </c>
      <c r="I291" s="1" t="s">
        <v>21</v>
      </c>
      <c r="J291" s="3">
        <v>-469</v>
      </c>
      <c r="K291" s="1" t="s">
        <v>141</v>
      </c>
      <c r="L291" s="1" t="s">
        <v>21</v>
      </c>
      <c r="M291" s="1" t="s">
        <v>21</v>
      </c>
      <c r="N291" s="1" t="s">
        <v>83</v>
      </c>
      <c r="O291" s="2">
        <v>43100</v>
      </c>
      <c r="P291" s="2">
        <v>43147</v>
      </c>
      <c r="Q291" s="1" t="s">
        <v>22</v>
      </c>
    </row>
    <row r="292" spans="1:17" x14ac:dyDescent="0.25">
      <c r="A292" s="1" t="s">
        <v>39</v>
      </c>
      <c r="B292" s="1" t="s">
        <v>24</v>
      </c>
      <c r="C292" s="1" t="s">
        <v>40</v>
      </c>
      <c r="D292" s="1" t="s">
        <v>271</v>
      </c>
      <c r="E292" s="1" t="s">
        <v>256</v>
      </c>
      <c r="F292" s="1" t="s">
        <v>19</v>
      </c>
      <c r="G292" s="1" t="s">
        <v>227</v>
      </c>
      <c r="H292" s="1" t="s">
        <v>224</v>
      </c>
      <c r="I292" s="1" t="s">
        <v>21</v>
      </c>
      <c r="J292" s="3">
        <v>-23323670</v>
      </c>
      <c r="K292" s="1" t="s">
        <v>117</v>
      </c>
      <c r="L292" s="1" t="s">
        <v>21</v>
      </c>
      <c r="M292" s="1" t="s">
        <v>21</v>
      </c>
      <c r="N292" s="1" t="s">
        <v>40</v>
      </c>
      <c r="O292" s="2">
        <v>43100</v>
      </c>
      <c r="P292" s="2">
        <v>43131</v>
      </c>
      <c r="Q292" s="1" t="s">
        <v>22</v>
      </c>
    </row>
    <row r="293" spans="1:17" x14ac:dyDescent="0.25">
      <c r="A293" s="1" t="s">
        <v>39</v>
      </c>
      <c r="B293" s="1" t="s">
        <v>24</v>
      </c>
      <c r="C293" s="1" t="s">
        <v>40</v>
      </c>
      <c r="D293" s="1" t="s">
        <v>263</v>
      </c>
      <c r="E293" s="1" t="s">
        <v>241</v>
      </c>
      <c r="F293" s="1" t="s">
        <v>19</v>
      </c>
      <c r="G293" s="1" t="s">
        <v>227</v>
      </c>
      <c r="H293" s="1" t="s">
        <v>224</v>
      </c>
      <c r="I293" s="1" t="s">
        <v>21</v>
      </c>
      <c r="J293" s="3">
        <v>-885909</v>
      </c>
      <c r="K293" s="1" t="s">
        <v>117</v>
      </c>
      <c r="L293" s="1" t="s">
        <v>21</v>
      </c>
      <c r="M293" s="1" t="s">
        <v>21</v>
      </c>
      <c r="N293" s="1" t="s">
        <v>40</v>
      </c>
      <c r="O293" s="2">
        <v>43100</v>
      </c>
      <c r="P293" s="2">
        <v>43131</v>
      </c>
      <c r="Q293" s="1" t="s">
        <v>22</v>
      </c>
    </row>
    <row r="294" spans="1:17" x14ac:dyDescent="0.25">
      <c r="A294" s="1" t="s">
        <v>39</v>
      </c>
      <c r="B294" s="1" t="s">
        <v>24</v>
      </c>
      <c r="C294" s="1" t="s">
        <v>40</v>
      </c>
      <c r="D294" s="1" t="s">
        <v>257</v>
      </c>
      <c r="E294" s="1" t="s">
        <v>241</v>
      </c>
      <c r="F294" s="1" t="s">
        <v>19</v>
      </c>
      <c r="G294" s="1" t="s">
        <v>227</v>
      </c>
      <c r="H294" s="1" t="s">
        <v>222</v>
      </c>
      <c r="I294" s="1" t="s">
        <v>21</v>
      </c>
      <c r="J294" s="3">
        <v>5162</v>
      </c>
      <c r="K294" s="1" t="s">
        <v>243</v>
      </c>
      <c r="L294" s="1" t="s">
        <v>21</v>
      </c>
      <c r="M294" s="1" t="s">
        <v>21</v>
      </c>
      <c r="N294" s="1" t="s">
        <v>40</v>
      </c>
      <c r="O294" s="2">
        <v>43100</v>
      </c>
      <c r="P294" s="2">
        <v>43131</v>
      </c>
      <c r="Q294" s="1" t="s">
        <v>22</v>
      </c>
    </row>
    <row r="295" spans="1:17" x14ac:dyDescent="0.25">
      <c r="A295" s="1" t="s">
        <v>39</v>
      </c>
      <c r="B295" s="1" t="s">
        <v>24</v>
      </c>
      <c r="C295" s="1" t="s">
        <v>40</v>
      </c>
      <c r="D295" s="1" t="s">
        <v>269</v>
      </c>
      <c r="E295" s="1" t="s">
        <v>259</v>
      </c>
      <c r="F295" s="1" t="s">
        <v>19</v>
      </c>
      <c r="G295" s="1" t="s">
        <v>227</v>
      </c>
      <c r="H295" s="1" t="s">
        <v>224</v>
      </c>
      <c r="I295" s="1" t="s">
        <v>21</v>
      </c>
      <c r="J295" s="3">
        <v>-1525909</v>
      </c>
      <c r="K295" s="1" t="s">
        <v>117</v>
      </c>
      <c r="L295" s="1" t="s">
        <v>21</v>
      </c>
      <c r="M295" s="1" t="s">
        <v>21</v>
      </c>
      <c r="N295" s="1" t="s">
        <v>40</v>
      </c>
      <c r="O295" s="2">
        <v>43100</v>
      </c>
      <c r="P295" s="2">
        <v>43131</v>
      </c>
      <c r="Q295" s="1" t="s">
        <v>22</v>
      </c>
    </row>
    <row r="296" spans="1:17" x14ac:dyDescent="0.25">
      <c r="A296" s="1" t="s">
        <v>39</v>
      </c>
      <c r="B296" s="1" t="s">
        <v>24</v>
      </c>
      <c r="C296" s="1" t="s">
        <v>83</v>
      </c>
      <c r="D296" s="1" t="s">
        <v>255</v>
      </c>
      <c r="E296" s="1" t="s">
        <v>256</v>
      </c>
      <c r="F296" s="1" t="s">
        <v>19</v>
      </c>
      <c r="G296" s="1" t="s">
        <v>227</v>
      </c>
      <c r="H296" s="1" t="s">
        <v>222</v>
      </c>
      <c r="I296" s="1" t="s">
        <v>21</v>
      </c>
      <c r="J296" s="3">
        <v>-456</v>
      </c>
      <c r="K296" s="1" t="s">
        <v>141</v>
      </c>
      <c r="L296" s="1" t="s">
        <v>21</v>
      </c>
      <c r="M296" s="1" t="s">
        <v>21</v>
      </c>
      <c r="N296" s="1" t="s">
        <v>83</v>
      </c>
      <c r="O296" s="2">
        <v>43100</v>
      </c>
      <c r="P296" s="2">
        <v>43147</v>
      </c>
      <c r="Q296" s="1" t="s">
        <v>22</v>
      </c>
    </row>
    <row r="297" spans="1:17" x14ac:dyDescent="0.25">
      <c r="A297" s="1" t="s">
        <v>39</v>
      </c>
      <c r="B297" s="1" t="s">
        <v>24</v>
      </c>
      <c r="C297" s="1" t="s">
        <v>83</v>
      </c>
      <c r="D297" s="1" t="s">
        <v>266</v>
      </c>
      <c r="E297" s="1" t="s">
        <v>267</v>
      </c>
      <c r="F297" s="1" t="s">
        <v>19</v>
      </c>
      <c r="G297" s="1" t="s">
        <v>227</v>
      </c>
      <c r="H297" s="1" t="s">
        <v>222</v>
      </c>
      <c r="I297" s="1" t="s">
        <v>21</v>
      </c>
      <c r="J297" s="3">
        <v>-2098</v>
      </c>
      <c r="K297" s="1" t="s">
        <v>141</v>
      </c>
      <c r="L297" s="1" t="s">
        <v>21</v>
      </c>
      <c r="M297" s="1" t="s">
        <v>21</v>
      </c>
      <c r="N297" s="1" t="s">
        <v>83</v>
      </c>
      <c r="O297" s="2">
        <v>43100</v>
      </c>
      <c r="P297" s="2">
        <v>43147</v>
      </c>
      <c r="Q297" s="1" t="s">
        <v>22</v>
      </c>
    </row>
    <row r="298" spans="1:17" x14ac:dyDescent="0.25">
      <c r="A298" s="1" t="s">
        <v>39</v>
      </c>
      <c r="B298" s="1" t="s">
        <v>24</v>
      </c>
      <c r="C298" s="1" t="s">
        <v>40</v>
      </c>
      <c r="D298" s="1" t="s">
        <v>258</v>
      </c>
      <c r="E298" s="1" t="s">
        <v>259</v>
      </c>
      <c r="F298" s="1" t="s">
        <v>19</v>
      </c>
      <c r="G298" s="1" t="s">
        <v>227</v>
      </c>
      <c r="H298" s="1" t="s">
        <v>222</v>
      </c>
      <c r="I298" s="1" t="s">
        <v>21</v>
      </c>
      <c r="J298" s="3">
        <v>473037</v>
      </c>
      <c r="K298" s="1" t="s">
        <v>115</v>
      </c>
      <c r="L298" s="1" t="s">
        <v>21</v>
      </c>
      <c r="M298" s="1" t="s">
        <v>21</v>
      </c>
      <c r="N298" s="1" t="s">
        <v>40</v>
      </c>
      <c r="O298" s="2">
        <v>43100</v>
      </c>
      <c r="P298" s="2">
        <v>43131</v>
      </c>
      <c r="Q298" s="1" t="s">
        <v>22</v>
      </c>
    </row>
    <row r="299" spans="1:17" x14ac:dyDescent="0.25">
      <c r="A299" s="1" t="s">
        <v>39</v>
      </c>
      <c r="B299" s="1" t="s">
        <v>24</v>
      </c>
      <c r="C299" s="1" t="s">
        <v>40</v>
      </c>
      <c r="D299" s="1" t="s">
        <v>258</v>
      </c>
      <c r="E299" s="1" t="s">
        <v>259</v>
      </c>
      <c r="F299" s="1" t="s">
        <v>19</v>
      </c>
      <c r="G299" s="1" t="s">
        <v>227</v>
      </c>
      <c r="H299" s="1" t="s">
        <v>222</v>
      </c>
      <c r="I299" s="1" t="s">
        <v>21</v>
      </c>
      <c r="J299" s="3">
        <v>95624</v>
      </c>
      <c r="K299" s="1" t="s">
        <v>115</v>
      </c>
      <c r="L299" s="1" t="s">
        <v>21</v>
      </c>
      <c r="M299" s="1" t="s">
        <v>21</v>
      </c>
      <c r="N299" s="1" t="s">
        <v>40</v>
      </c>
      <c r="O299" s="2">
        <v>43100</v>
      </c>
      <c r="P299" s="2">
        <v>43131</v>
      </c>
      <c r="Q299" s="1" t="s">
        <v>22</v>
      </c>
    </row>
    <row r="300" spans="1:17" x14ac:dyDescent="0.25">
      <c r="A300" s="1" t="s">
        <v>39</v>
      </c>
      <c r="B300" s="1" t="s">
        <v>24</v>
      </c>
      <c r="C300" s="1" t="s">
        <v>40</v>
      </c>
      <c r="D300" s="1" t="s">
        <v>258</v>
      </c>
      <c r="E300" s="1" t="s">
        <v>259</v>
      </c>
      <c r="F300" s="1" t="s">
        <v>19</v>
      </c>
      <c r="G300" s="1" t="s">
        <v>227</v>
      </c>
      <c r="H300" s="1" t="s">
        <v>222</v>
      </c>
      <c r="I300" s="1" t="s">
        <v>21</v>
      </c>
      <c r="J300" s="3">
        <v>153566</v>
      </c>
      <c r="K300" s="1" t="s">
        <v>115</v>
      </c>
      <c r="L300" s="1" t="s">
        <v>21</v>
      </c>
      <c r="M300" s="1" t="s">
        <v>21</v>
      </c>
      <c r="N300" s="1" t="s">
        <v>40</v>
      </c>
      <c r="O300" s="2">
        <v>43100</v>
      </c>
      <c r="P300" s="2">
        <v>43131</v>
      </c>
      <c r="Q300" s="1" t="s">
        <v>22</v>
      </c>
    </row>
    <row r="301" spans="1:17" x14ac:dyDescent="0.25">
      <c r="A301" s="1" t="s">
        <v>39</v>
      </c>
      <c r="B301" s="1" t="s">
        <v>24</v>
      </c>
      <c r="C301" s="1" t="s">
        <v>40</v>
      </c>
      <c r="D301" s="1" t="s">
        <v>260</v>
      </c>
      <c r="E301" s="1" t="s">
        <v>261</v>
      </c>
      <c r="F301" s="1" t="s">
        <v>19</v>
      </c>
      <c r="G301" s="1" t="s">
        <v>227</v>
      </c>
      <c r="H301" s="1" t="s">
        <v>222</v>
      </c>
      <c r="I301" s="1" t="s">
        <v>21</v>
      </c>
      <c r="J301" s="3">
        <v>119</v>
      </c>
      <c r="K301" s="1" t="s">
        <v>115</v>
      </c>
      <c r="L301" s="1" t="s">
        <v>21</v>
      </c>
      <c r="M301" s="1" t="s">
        <v>21</v>
      </c>
      <c r="N301" s="1" t="s">
        <v>40</v>
      </c>
      <c r="O301" s="2">
        <v>43100</v>
      </c>
      <c r="P301" s="2">
        <v>43131</v>
      </c>
      <c r="Q301" s="1" t="s">
        <v>22</v>
      </c>
    </row>
    <row r="302" spans="1:17" x14ac:dyDescent="0.25">
      <c r="A302" s="1" t="s">
        <v>39</v>
      </c>
      <c r="B302" s="1" t="s">
        <v>24</v>
      </c>
      <c r="C302" s="1" t="s">
        <v>40</v>
      </c>
      <c r="D302" s="1" t="s">
        <v>266</v>
      </c>
      <c r="E302" s="1" t="s">
        <v>267</v>
      </c>
      <c r="F302" s="1" t="s">
        <v>19</v>
      </c>
      <c r="G302" s="1" t="s">
        <v>227</v>
      </c>
      <c r="H302" s="1" t="s">
        <v>222</v>
      </c>
      <c r="I302" s="1" t="s">
        <v>21</v>
      </c>
      <c r="J302" s="3">
        <v>-22473</v>
      </c>
      <c r="K302" s="1" t="s">
        <v>115</v>
      </c>
      <c r="L302" s="1" t="s">
        <v>21</v>
      </c>
      <c r="M302" s="1" t="s">
        <v>21</v>
      </c>
      <c r="N302" s="1" t="s">
        <v>40</v>
      </c>
      <c r="O302" s="2">
        <v>43100</v>
      </c>
      <c r="P302" s="2">
        <v>43131</v>
      </c>
      <c r="Q302" s="1" t="s">
        <v>22</v>
      </c>
    </row>
    <row r="303" spans="1:17" x14ac:dyDescent="0.25">
      <c r="A303" s="1" t="s">
        <v>39</v>
      </c>
      <c r="B303" s="1" t="s">
        <v>24</v>
      </c>
      <c r="C303" s="1" t="s">
        <v>40</v>
      </c>
      <c r="D303" s="1" t="s">
        <v>257</v>
      </c>
      <c r="E303" s="1" t="s">
        <v>241</v>
      </c>
      <c r="F303" s="1" t="s">
        <v>19</v>
      </c>
      <c r="G303" s="1" t="s">
        <v>227</v>
      </c>
      <c r="H303" s="1" t="s">
        <v>222</v>
      </c>
      <c r="I303" s="1" t="s">
        <v>21</v>
      </c>
      <c r="J303" s="3">
        <v>48575</v>
      </c>
      <c r="K303" s="1" t="s">
        <v>115</v>
      </c>
      <c r="L303" s="1" t="s">
        <v>21</v>
      </c>
      <c r="M303" s="1" t="s">
        <v>21</v>
      </c>
      <c r="N303" s="1" t="s">
        <v>40</v>
      </c>
      <c r="O303" s="2">
        <v>43100</v>
      </c>
      <c r="P303" s="2">
        <v>43131</v>
      </c>
      <c r="Q303" s="1" t="s">
        <v>22</v>
      </c>
    </row>
    <row r="304" spans="1:17" x14ac:dyDescent="0.25">
      <c r="A304" s="1" t="s">
        <v>39</v>
      </c>
      <c r="B304" s="1" t="s">
        <v>24</v>
      </c>
      <c r="C304" s="1" t="s">
        <v>40</v>
      </c>
      <c r="D304" s="1" t="s">
        <v>229</v>
      </c>
      <c r="E304" s="1" t="s">
        <v>18</v>
      </c>
      <c r="F304" s="1" t="s">
        <v>19</v>
      </c>
      <c r="G304" s="1" t="s">
        <v>227</v>
      </c>
      <c r="H304" s="1" t="s">
        <v>222</v>
      </c>
      <c r="I304" s="1" t="s">
        <v>21</v>
      </c>
      <c r="J304" s="3">
        <v>-79</v>
      </c>
      <c r="K304" s="1" t="s">
        <v>115</v>
      </c>
      <c r="L304" s="1" t="s">
        <v>21</v>
      </c>
      <c r="M304" s="1" t="s">
        <v>21</v>
      </c>
      <c r="N304" s="1" t="s">
        <v>40</v>
      </c>
      <c r="O304" s="2">
        <v>43100</v>
      </c>
      <c r="P304" s="2">
        <v>43131</v>
      </c>
      <c r="Q304" s="1" t="s">
        <v>22</v>
      </c>
    </row>
    <row r="305" spans="1:17" x14ac:dyDescent="0.25">
      <c r="A305" s="1" t="s">
        <v>39</v>
      </c>
      <c r="B305" s="1" t="s">
        <v>24</v>
      </c>
      <c r="C305" s="1" t="s">
        <v>40</v>
      </c>
      <c r="D305" s="1" t="s">
        <v>252</v>
      </c>
      <c r="E305" s="1" t="s">
        <v>253</v>
      </c>
      <c r="F305" s="1" t="s">
        <v>19</v>
      </c>
      <c r="G305" s="1" t="s">
        <v>227</v>
      </c>
      <c r="H305" s="1" t="s">
        <v>222</v>
      </c>
      <c r="I305" s="1" t="s">
        <v>21</v>
      </c>
      <c r="J305" s="3">
        <v>98805</v>
      </c>
      <c r="K305" s="1" t="s">
        <v>115</v>
      </c>
      <c r="L305" s="1" t="s">
        <v>21</v>
      </c>
      <c r="M305" s="1" t="s">
        <v>21</v>
      </c>
      <c r="N305" s="1" t="s">
        <v>40</v>
      </c>
      <c r="O305" s="2">
        <v>43100</v>
      </c>
      <c r="P305" s="2">
        <v>43131</v>
      </c>
      <c r="Q305" s="1" t="s">
        <v>22</v>
      </c>
    </row>
    <row r="306" spans="1:17" x14ac:dyDescent="0.25">
      <c r="A306" s="1" t="s">
        <v>39</v>
      </c>
      <c r="B306" s="1" t="s">
        <v>24</v>
      </c>
      <c r="C306" s="1" t="s">
        <v>40</v>
      </c>
      <c r="D306" s="1" t="s">
        <v>258</v>
      </c>
      <c r="E306" s="1" t="s">
        <v>259</v>
      </c>
      <c r="F306" s="1" t="s">
        <v>19</v>
      </c>
      <c r="G306" s="1" t="s">
        <v>227</v>
      </c>
      <c r="H306" s="1" t="s">
        <v>222</v>
      </c>
      <c r="I306" s="1" t="s">
        <v>21</v>
      </c>
      <c r="J306" s="3">
        <v>-4866438</v>
      </c>
      <c r="K306" s="1" t="s">
        <v>287</v>
      </c>
      <c r="L306" s="1" t="s">
        <v>21</v>
      </c>
      <c r="M306" s="1" t="s">
        <v>21</v>
      </c>
      <c r="N306" s="1" t="s">
        <v>40</v>
      </c>
      <c r="O306" s="2">
        <v>43100</v>
      </c>
      <c r="P306" s="2">
        <v>43131</v>
      </c>
      <c r="Q306" s="1" t="s">
        <v>22</v>
      </c>
    </row>
    <row r="307" spans="1:17" x14ac:dyDescent="0.25">
      <c r="A307" s="1" t="s">
        <v>39</v>
      </c>
      <c r="B307" s="1" t="s">
        <v>24</v>
      </c>
      <c r="C307" s="1" t="s">
        <v>137</v>
      </c>
      <c r="D307" s="1" t="s">
        <v>252</v>
      </c>
      <c r="E307" s="1" t="s">
        <v>253</v>
      </c>
      <c r="F307" s="1" t="s">
        <v>19</v>
      </c>
      <c r="G307" s="1" t="s">
        <v>227</v>
      </c>
      <c r="H307" s="1" t="s">
        <v>222</v>
      </c>
      <c r="I307" s="1" t="s">
        <v>21</v>
      </c>
      <c r="J307" s="3">
        <v>25359</v>
      </c>
      <c r="K307" s="1" t="s">
        <v>138</v>
      </c>
      <c r="L307" s="1" t="s">
        <v>21</v>
      </c>
      <c r="M307" s="1" t="s">
        <v>21</v>
      </c>
      <c r="N307" s="1" t="s">
        <v>137</v>
      </c>
      <c r="O307" s="2">
        <v>43159</v>
      </c>
      <c r="P307" s="2">
        <v>43173</v>
      </c>
      <c r="Q307" s="1" t="s">
        <v>22</v>
      </c>
    </row>
    <row r="308" spans="1:17" x14ac:dyDescent="0.25">
      <c r="A308" s="1" t="s">
        <v>39</v>
      </c>
      <c r="B308" s="1" t="s">
        <v>24</v>
      </c>
      <c r="C308" s="1" t="s">
        <v>137</v>
      </c>
      <c r="D308" s="1" t="s">
        <v>229</v>
      </c>
      <c r="E308" s="1" t="s">
        <v>18</v>
      </c>
      <c r="F308" s="1" t="s">
        <v>19</v>
      </c>
      <c r="G308" s="1" t="s">
        <v>227</v>
      </c>
      <c r="H308" s="1" t="s">
        <v>222</v>
      </c>
      <c r="I308" s="1" t="s">
        <v>21</v>
      </c>
      <c r="J308" s="3">
        <v>15804</v>
      </c>
      <c r="K308" s="1" t="s">
        <v>138</v>
      </c>
      <c r="L308" s="1" t="s">
        <v>21</v>
      </c>
      <c r="M308" s="1" t="s">
        <v>21</v>
      </c>
      <c r="N308" s="1" t="s">
        <v>137</v>
      </c>
      <c r="O308" s="2">
        <v>43159</v>
      </c>
      <c r="P308" s="2">
        <v>43173</v>
      </c>
      <c r="Q308" s="1" t="s">
        <v>22</v>
      </c>
    </row>
    <row r="309" spans="1:17" x14ac:dyDescent="0.25">
      <c r="A309" s="1" t="s">
        <v>39</v>
      </c>
      <c r="B309" s="1" t="s">
        <v>24</v>
      </c>
      <c r="C309" s="1" t="s">
        <v>137</v>
      </c>
      <c r="D309" s="1" t="s">
        <v>228</v>
      </c>
      <c r="E309" s="1" t="s">
        <v>30</v>
      </c>
      <c r="F309" s="1" t="s">
        <v>19</v>
      </c>
      <c r="G309" s="1" t="s">
        <v>227</v>
      </c>
      <c r="H309" s="1" t="s">
        <v>222</v>
      </c>
      <c r="I309" s="1" t="s">
        <v>21</v>
      </c>
      <c r="J309" s="3">
        <v>5165</v>
      </c>
      <c r="K309" s="1" t="s">
        <v>145</v>
      </c>
      <c r="L309" s="1" t="s">
        <v>21</v>
      </c>
      <c r="M309" s="1" t="s">
        <v>21</v>
      </c>
      <c r="N309" s="1" t="s">
        <v>137</v>
      </c>
      <c r="O309" s="2">
        <v>43159</v>
      </c>
      <c r="P309" s="2">
        <v>43173</v>
      </c>
      <c r="Q309" s="1" t="s">
        <v>22</v>
      </c>
    </row>
    <row r="310" spans="1:17" x14ac:dyDescent="0.25">
      <c r="A310" s="1" t="s">
        <v>39</v>
      </c>
      <c r="B310" s="1" t="s">
        <v>24</v>
      </c>
      <c r="C310" s="1" t="s">
        <v>137</v>
      </c>
      <c r="D310" s="1" t="s">
        <v>260</v>
      </c>
      <c r="E310" s="1" t="s">
        <v>261</v>
      </c>
      <c r="F310" s="1" t="s">
        <v>19</v>
      </c>
      <c r="G310" s="1" t="s">
        <v>227</v>
      </c>
      <c r="H310" s="1" t="s">
        <v>222</v>
      </c>
      <c r="I310" s="1" t="s">
        <v>21</v>
      </c>
      <c r="J310" s="3">
        <v>209</v>
      </c>
      <c r="K310" s="1" t="s">
        <v>146</v>
      </c>
      <c r="L310" s="1" t="s">
        <v>21</v>
      </c>
      <c r="M310" s="1" t="s">
        <v>21</v>
      </c>
      <c r="N310" s="1" t="s">
        <v>137</v>
      </c>
      <c r="O310" s="2">
        <v>43159</v>
      </c>
      <c r="P310" s="2">
        <v>43173</v>
      </c>
      <c r="Q310" s="1" t="s">
        <v>22</v>
      </c>
    </row>
    <row r="311" spans="1:17" x14ac:dyDescent="0.25">
      <c r="A311" s="1" t="s">
        <v>39</v>
      </c>
      <c r="B311" s="1" t="s">
        <v>24</v>
      </c>
      <c r="C311" s="1" t="s">
        <v>137</v>
      </c>
      <c r="D311" s="1" t="s">
        <v>255</v>
      </c>
      <c r="E311" s="1" t="s">
        <v>256</v>
      </c>
      <c r="F311" s="1" t="s">
        <v>19</v>
      </c>
      <c r="G311" s="1" t="s">
        <v>227</v>
      </c>
      <c r="H311" s="1" t="s">
        <v>222</v>
      </c>
      <c r="I311" s="1" t="s">
        <v>21</v>
      </c>
      <c r="J311" s="3">
        <v>80856</v>
      </c>
      <c r="K311" s="1" t="s">
        <v>138</v>
      </c>
      <c r="L311" s="1" t="s">
        <v>21</v>
      </c>
      <c r="M311" s="1" t="s">
        <v>21</v>
      </c>
      <c r="N311" s="1" t="s">
        <v>137</v>
      </c>
      <c r="O311" s="2">
        <v>43159</v>
      </c>
      <c r="P311" s="2">
        <v>43173</v>
      </c>
      <c r="Q311" s="1" t="s">
        <v>22</v>
      </c>
    </row>
    <row r="312" spans="1:17" x14ac:dyDescent="0.25">
      <c r="A312" s="1" t="s">
        <v>39</v>
      </c>
      <c r="B312" s="1" t="s">
        <v>24</v>
      </c>
      <c r="C312" s="1" t="s">
        <v>137</v>
      </c>
      <c r="D312" s="1" t="s">
        <v>254</v>
      </c>
      <c r="E312" s="1" t="s">
        <v>56</v>
      </c>
      <c r="F312" s="1" t="s">
        <v>19</v>
      </c>
      <c r="G312" s="1" t="s">
        <v>227</v>
      </c>
      <c r="H312" s="1" t="s">
        <v>222</v>
      </c>
      <c r="I312" s="1" t="s">
        <v>21</v>
      </c>
      <c r="J312" s="3">
        <v>19273</v>
      </c>
      <c r="K312" s="1" t="s">
        <v>145</v>
      </c>
      <c r="L312" s="1" t="s">
        <v>21</v>
      </c>
      <c r="M312" s="1" t="s">
        <v>21</v>
      </c>
      <c r="N312" s="1" t="s">
        <v>137</v>
      </c>
      <c r="O312" s="2">
        <v>43159</v>
      </c>
      <c r="P312" s="2">
        <v>43173</v>
      </c>
      <c r="Q312" s="1" t="s">
        <v>22</v>
      </c>
    </row>
    <row r="313" spans="1:17" x14ac:dyDescent="0.25">
      <c r="A313" s="1" t="s">
        <v>39</v>
      </c>
      <c r="B313" s="1" t="s">
        <v>24</v>
      </c>
      <c r="C313" s="1" t="s">
        <v>137</v>
      </c>
      <c r="D313" s="1" t="s">
        <v>252</v>
      </c>
      <c r="E313" s="1" t="s">
        <v>253</v>
      </c>
      <c r="F313" s="1" t="s">
        <v>19</v>
      </c>
      <c r="G313" s="1" t="s">
        <v>227</v>
      </c>
      <c r="H313" s="1" t="s">
        <v>222</v>
      </c>
      <c r="I313" s="1" t="s">
        <v>21</v>
      </c>
      <c r="J313" s="3">
        <v>11383</v>
      </c>
      <c r="K313" s="1" t="s">
        <v>146</v>
      </c>
      <c r="L313" s="1" t="s">
        <v>21</v>
      </c>
      <c r="M313" s="1" t="s">
        <v>21</v>
      </c>
      <c r="N313" s="1" t="s">
        <v>137</v>
      </c>
      <c r="O313" s="2">
        <v>43159</v>
      </c>
      <c r="P313" s="2">
        <v>43173</v>
      </c>
      <c r="Q313" s="1" t="s">
        <v>22</v>
      </c>
    </row>
    <row r="314" spans="1:17" x14ac:dyDescent="0.25">
      <c r="A314" s="1" t="s">
        <v>39</v>
      </c>
      <c r="B314" s="1" t="s">
        <v>24</v>
      </c>
      <c r="C314" s="1" t="s">
        <v>137</v>
      </c>
      <c r="D314" s="1" t="s">
        <v>229</v>
      </c>
      <c r="E314" s="1" t="s">
        <v>18</v>
      </c>
      <c r="F314" s="1" t="s">
        <v>19</v>
      </c>
      <c r="G314" s="1" t="s">
        <v>227</v>
      </c>
      <c r="H314" s="1" t="s">
        <v>222</v>
      </c>
      <c r="I314" s="1" t="s">
        <v>21</v>
      </c>
      <c r="J314" s="3">
        <v>5581</v>
      </c>
      <c r="K314" s="1" t="s">
        <v>146</v>
      </c>
      <c r="L314" s="1" t="s">
        <v>21</v>
      </c>
      <c r="M314" s="1" t="s">
        <v>21</v>
      </c>
      <c r="N314" s="1" t="s">
        <v>137</v>
      </c>
      <c r="O314" s="2">
        <v>43159</v>
      </c>
      <c r="P314" s="2">
        <v>43173</v>
      </c>
      <c r="Q314" s="1" t="s">
        <v>22</v>
      </c>
    </row>
    <row r="315" spans="1:17" x14ac:dyDescent="0.25">
      <c r="A315" s="1" t="s">
        <v>39</v>
      </c>
      <c r="B315" s="1" t="s">
        <v>24</v>
      </c>
      <c r="C315" s="1" t="s">
        <v>137</v>
      </c>
      <c r="D315" s="1" t="s">
        <v>257</v>
      </c>
      <c r="E315" s="1" t="s">
        <v>241</v>
      </c>
      <c r="F315" s="1" t="s">
        <v>19</v>
      </c>
      <c r="G315" s="1" t="s">
        <v>227</v>
      </c>
      <c r="H315" s="1" t="s">
        <v>222</v>
      </c>
      <c r="I315" s="1" t="s">
        <v>21</v>
      </c>
      <c r="J315" s="3">
        <v>28667</v>
      </c>
      <c r="K315" s="1" t="s">
        <v>138</v>
      </c>
      <c r="L315" s="1" t="s">
        <v>21</v>
      </c>
      <c r="M315" s="1" t="s">
        <v>21</v>
      </c>
      <c r="N315" s="1" t="s">
        <v>137</v>
      </c>
      <c r="O315" s="2">
        <v>43159</v>
      </c>
      <c r="P315" s="2">
        <v>43173</v>
      </c>
      <c r="Q315" s="1" t="s">
        <v>22</v>
      </c>
    </row>
    <row r="316" spans="1:17" x14ac:dyDescent="0.25">
      <c r="A316" s="1" t="s">
        <v>39</v>
      </c>
      <c r="B316" s="1" t="s">
        <v>24</v>
      </c>
      <c r="C316" s="1" t="s">
        <v>137</v>
      </c>
      <c r="D316" s="1" t="s">
        <v>255</v>
      </c>
      <c r="E316" s="1" t="s">
        <v>256</v>
      </c>
      <c r="F316" s="1" t="s">
        <v>19</v>
      </c>
      <c r="G316" s="1" t="s">
        <v>227</v>
      </c>
      <c r="H316" s="1" t="s">
        <v>222</v>
      </c>
      <c r="I316" s="1" t="s">
        <v>21</v>
      </c>
      <c r="J316" s="3">
        <v>52692</v>
      </c>
      <c r="K316" s="1" t="s">
        <v>145</v>
      </c>
      <c r="L316" s="1" t="s">
        <v>21</v>
      </c>
      <c r="M316" s="1" t="s">
        <v>21</v>
      </c>
      <c r="N316" s="1" t="s">
        <v>137</v>
      </c>
      <c r="O316" s="2">
        <v>43159</v>
      </c>
      <c r="P316" s="2">
        <v>43173</v>
      </c>
      <c r="Q316" s="1" t="s">
        <v>22</v>
      </c>
    </row>
    <row r="317" spans="1:17" x14ac:dyDescent="0.25">
      <c r="A317" s="1" t="s">
        <v>39</v>
      </c>
      <c r="B317" s="1" t="s">
        <v>24</v>
      </c>
      <c r="C317" s="1" t="s">
        <v>137</v>
      </c>
      <c r="D317" s="1" t="s">
        <v>254</v>
      </c>
      <c r="E317" s="1" t="s">
        <v>56</v>
      </c>
      <c r="F317" s="1" t="s">
        <v>19</v>
      </c>
      <c r="G317" s="1" t="s">
        <v>227</v>
      </c>
      <c r="H317" s="1" t="s">
        <v>222</v>
      </c>
      <c r="I317" s="1" t="s">
        <v>21</v>
      </c>
      <c r="J317" s="3">
        <v>14395</v>
      </c>
      <c r="K317" s="1" t="s">
        <v>146</v>
      </c>
      <c r="L317" s="1" t="s">
        <v>21</v>
      </c>
      <c r="M317" s="1" t="s">
        <v>21</v>
      </c>
      <c r="N317" s="1" t="s">
        <v>137</v>
      </c>
      <c r="O317" s="2">
        <v>43159</v>
      </c>
      <c r="P317" s="2">
        <v>43173</v>
      </c>
      <c r="Q317" s="1" t="s">
        <v>22</v>
      </c>
    </row>
    <row r="318" spans="1:17" x14ac:dyDescent="0.25">
      <c r="A318" s="1" t="s">
        <v>39</v>
      </c>
      <c r="B318" s="1" t="s">
        <v>24</v>
      </c>
      <c r="C318" s="1" t="s">
        <v>137</v>
      </c>
      <c r="D318" s="1" t="s">
        <v>266</v>
      </c>
      <c r="E318" s="1" t="s">
        <v>267</v>
      </c>
      <c r="F318" s="1" t="s">
        <v>19</v>
      </c>
      <c r="G318" s="1" t="s">
        <v>227</v>
      </c>
      <c r="H318" s="1" t="s">
        <v>222</v>
      </c>
      <c r="I318" s="1" t="s">
        <v>21</v>
      </c>
      <c r="J318" s="3">
        <v>367</v>
      </c>
      <c r="K318" s="1" t="s">
        <v>138</v>
      </c>
      <c r="L318" s="1" t="s">
        <v>21</v>
      </c>
      <c r="M318" s="1" t="s">
        <v>21</v>
      </c>
      <c r="N318" s="1" t="s">
        <v>137</v>
      </c>
      <c r="O318" s="2">
        <v>43159</v>
      </c>
      <c r="P318" s="2">
        <v>43173</v>
      </c>
      <c r="Q318" s="1" t="s">
        <v>22</v>
      </c>
    </row>
    <row r="319" spans="1:17" x14ac:dyDescent="0.25">
      <c r="A319" s="1" t="s">
        <v>39</v>
      </c>
      <c r="B319" s="1" t="s">
        <v>24</v>
      </c>
      <c r="C319" s="1" t="s">
        <v>137</v>
      </c>
      <c r="D319" s="1" t="s">
        <v>257</v>
      </c>
      <c r="E319" s="1" t="s">
        <v>241</v>
      </c>
      <c r="F319" s="1" t="s">
        <v>19</v>
      </c>
      <c r="G319" s="1" t="s">
        <v>227</v>
      </c>
      <c r="H319" s="1" t="s">
        <v>222</v>
      </c>
      <c r="I319" s="1" t="s">
        <v>21</v>
      </c>
      <c r="J319" s="3">
        <v>14788</v>
      </c>
      <c r="K319" s="1" t="s">
        <v>145</v>
      </c>
      <c r="L319" s="1" t="s">
        <v>21</v>
      </c>
      <c r="M319" s="1" t="s">
        <v>21</v>
      </c>
      <c r="N319" s="1" t="s">
        <v>137</v>
      </c>
      <c r="O319" s="2">
        <v>43159</v>
      </c>
      <c r="P319" s="2">
        <v>43173</v>
      </c>
      <c r="Q319" s="1" t="s">
        <v>22</v>
      </c>
    </row>
    <row r="320" spans="1:17" x14ac:dyDescent="0.25">
      <c r="A320" s="1" t="s">
        <v>39</v>
      </c>
      <c r="B320" s="1" t="s">
        <v>24</v>
      </c>
      <c r="C320" s="1" t="s">
        <v>137</v>
      </c>
      <c r="D320" s="1" t="s">
        <v>255</v>
      </c>
      <c r="E320" s="1" t="s">
        <v>256</v>
      </c>
      <c r="F320" s="1" t="s">
        <v>19</v>
      </c>
      <c r="G320" s="1" t="s">
        <v>227</v>
      </c>
      <c r="H320" s="1" t="s">
        <v>222</v>
      </c>
      <c r="I320" s="1" t="s">
        <v>21</v>
      </c>
      <c r="J320" s="3">
        <v>41596</v>
      </c>
      <c r="K320" s="1" t="s">
        <v>146</v>
      </c>
      <c r="L320" s="1" t="s">
        <v>21</v>
      </c>
      <c r="M320" s="1" t="s">
        <v>21</v>
      </c>
      <c r="N320" s="1" t="s">
        <v>137</v>
      </c>
      <c r="O320" s="2">
        <v>43159</v>
      </c>
      <c r="P320" s="2">
        <v>43173</v>
      </c>
      <c r="Q320" s="1" t="s">
        <v>22</v>
      </c>
    </row>
    <row r="321" spans="1:17" x14ac:dyDescent="0.25">
      <c r="A321" s="1" t="s">
        <v>39</v>
      </c>
      <c r="B321" s="1" t="s">
        <v>24</v>
      </c>
      <c r="C321" s="1" t="s">
        <v>137</v>
      </c>
      <c r="D321" s="1" t="s">
        <v>260</v>
      </c>
      <c r="E321" s="1" t="s">
        <v>261</v>
      </c>
      <c r="F321" s="1" t="s">
        <v>19</v>
      </c>
      <c r="G321" s="1" t="s">
        <v>227</v>
      </c>
      <c r="H321" s="1" t="s">
        <v>222</v>
      </c>
      <c r="I321" s="1" t="s">
        <v>21</v>
      </c>
      <c r="J321" s="3">
        <v>367</v>
      </c>
      <c r="K321" s="1" t="s">
        <v>138</v>
      </c>
      <c r="L321" s="1" t="s">
        <v>21</v>
      </c>
      <c r="M321" s="1" t="s">
        <v>21</v>
      </c>
      <c r="N321" s="1" t="s">
        <v>137</v>
      </c>
      <c r="O321" s="2">
        <v>43159</v>
      </c>
      <c r="P321" s="2">
        <v>43173</v>
      </c>
      <c r="Q321" s="1" t="s">
        <v>22</v>
      </c>
    </row>
    <row r="322" spans="1:17" x14ac:dyDescent="0.25">
      <c r="A322" s="1" t="s">
        <v>39</v>
      </c>
      <c r="B322" s="1" t="s">
        <v>24</v>
      </c>
      <c r="C322" s="1" t="s">
        <v>137</v>
      </c>
      <c r="D322" s="1" t="s">
        <v>258</v>
      </c>
      <c r="E322" s="1" t="s">
        <v>259</v>
      </c>
      <c r="F322" s="1" t="s">
        <v>19</v>
      </c>
      <c r="G322" s="1" t="s">
        <v>227</v>
      </c>
      <c r="H322" s="1" t="s">
        <v>222</v>
      </c>
      <c r="I322" s="1" t="s">
        <v>21</v>
      </c>
      <c r="J322" s="3">
        <v>31454</v>
      </c>
      <c r="K322" s="1" t="s">
        <v>145</v>
      </c>
      <c r="L322" s="1" t="s">
        <v>21</v>
      </c>
      <c r="M322" s="1" t="s">
        <v>21</v>
      </c>
      <c r="N322" s="1" t="s">
        <v>137</v>
      </c>
      <c r="O322" s="2">
        <v>43159</v>
      </c>
      <c r="P322" s="2">
        <v>43173</v>
      </c>
      <c r="Q322" s="1" t="s">
        <v>22</v>
      </c>
    </row>
    <row r="323" spans="1:17" x14ac:dyDescent="0.25">
      <c r="A323" s="1" t="s">
        <v>39</v>
      </c>
      <c r="B323" s="1" t="s">
        <v>24</v>
      </c>
      <c r="C323" s="1" t="s">
        <v>137</v>
      </c>
      <c r="D323" s="1" t="s">
        <v>266</v>
      </c>
      <c r="E323" s="1" t="s">
        <v>267</v>
      </c>
      <c r="F323" s="1" t="s">
        <v>19</v>
      </c>
      <c r="G323" s="1" t="s">
        <v>227</v>
      </c>
      <c r="H323" s="1" t="s">
        <v>222</v>
      </c>
      <c r="I323" s="1" t="s">
        <v>21</v>
      </c>
      <c r="J323" s="3">
        <v>275</v>
      </c>
      <c r="K323" s="1" t="s">
        <v>146</v>
      </c>
      <c r="L323" s="1" t="s">
        <v>21</v>
      </c>
      <c r="M323" s="1" t="s">
        <v>21</v>
      </c>
      <c r="N323" s="1" t="s">
        <v>137</v>
      </c>
      <c r="O323" s="2">
        <v>43159</v>
      </c>
      <c r="P323" s="2">
        <v>43173</v>
      </c>
      <c r="Q323" s="1" t="s">
        <v>22</v>
      </c>
    </row>
    <row r="324" spans="1:17" x14ac:dyDescent="0.25">
      <c r="A324" s="1" t="s">
        <v>39</v>
      </c>
      <c r="B324" s="1" t="s">
        <v>288</v>
      </c>
      <c r="C324" s="1" t="s">
        <v>289</v>
      </c>
      <c r="D324" s="1" t="s">
        <v>290</v>
      </c>
      <c r="E324" s="1" t="s">
        <v>288</v>
      </c>
      <c r="F324" s="1" t="s">
        <v>19</v>
      </c>
      <c r="G324" s="1" t="s">
        <v>227</v>
      </c>
      <c r="H324" s="1" t="s">
        <v>222</v>
      </c>
      <c r="I324" s="1" t="s">
        <v>21</v>
      </c>
      <c r="J324" s="3">
        <v>-143432</v>
      </c>
      <c r="K324" s="1" t="s">
        <v>145</v>
      </c>
      <c r="L324" s="1" t="s">
        <v>21</v>
      </c>
      <c r="M324" s="1" t="s">
        <v>21</v>
      </c>
      <c r="N324" s="1" t="s">
        <v>289</v>
      </c>
      <c r="O324" s="2">
        <v>43159</v>
      </c>
      <c r="P324" s="2">
        <v>43173</v>
      </c>
      <c r="Q324" s="1" t="s">
        <v>22</v>
      </c>
    </row>
    <row r="325" spans="1:17" x14ac:dyDescent="0.25">
      <c r="A325" s="1" t="s">
        <v>39</v>
      </c>
      <c r="B325" s="1" t="s">
        <v>24</v>
      </c>
      <c r="C325" s="1" t="s">
        <v>137</v>
      </c>
      <c r="D325" s="1" t="s">
        <v>254</v>
      </c>
      <c r="E325" s="1" t="s">
        <v>56</v>
      </c>
      <c r="F325" s="1" t="s">
        <v>19</v>
      </c>
      <c r="G325" s="1" t="s">
        <v>227</v>
      </c>
      <c r="H325" s="1" t="s">
        <v>222</v>
      </c>
      <c r="I325" s="1" t="s">
        <v>21</v>
      </c>
      <c r="J325" s="3">
        <v>136603</v>
      </c>
      <c r="K325" s="1" t="s">
        <v>140</v>
      </c>
      <c r="L325" s="1" t="s">
        <v>21</v>
      </c>
      <c r="M325" s="1" t="s">
        <v>21</v>
      </c>
      <c r="N325" s="1" t="s">
        <v>137</v>
      </c>
      <c r="O325" s="2">
        <v>43159</v>
      </c>
      <c r="P325" s="2">
        <v>43173</v>
      </c>
      <c r="Q325" s="1" t="s">
        <v>22</v>
      </c>
    </row>
    <row r="326" spans="1:17" x14ac:dyDescent="0.25">
      <c r="A326" s="1" t="s">
        <v>39</v>
      </c>
      <c r="B326" s="1" t="s">
        <v>24</v>
      </c>
      <c r="C326" s="1" t="s">
        <v>137</v>
      </c>
      <c r="D326" s="1" t="s">
        <v>257</v>
      </c>
      <c r="E326" s="1" t="s">
        <v>241</v>
      </c>
      <c r="F326" s="1" t="s">
        <v>19</v>
      </c>
      <c r="G326" s="1" t="s">
        <v>227</v>
      </c>
      <c r="H326" s="1" t="s">
        <v>222</v>
      </c>
      <c r="I326" s="1" t="s">
        <v>21</v>
      </c>
      <c r="J326" s="3">
        <v>93741</v>
      </c>
      <c r="K326" s="1" t="s">
        <v>140</v>
      </c>
      <c r="L326" s="1" t="s">
        <v>21</v>
      </c>
      <c r="M326" s="1" t="s">
        <v>21</v>
      </c>
      <c r="N326" s="1" t="s">
        <v>137</v>
      </c>
      <c r="O326" s="2">
        <v>43159</v>
      </c>
      <c r="P326" s="2">
        <v>43173</v>
      </c>
      <c r="Q326" s="1" t="s">
        <v>22</v>
      </c>
    </row>
    <row r="327" spans="1:17" x14ac:dyDescent="0.25">
      <c r="A327" s="1" t="s">
        <v>39</v>
      </c>
      <c r="B327" s="1" t="s">
        <v>24</v>
      </c>
      <c r="C327" s="1" t="s">
        <v>137</v>
      </c>
      <c r="D327" s="1" t="s">
        <v>266</v>
      </c>
      <c r="E327" s="1" t="s">
        <v>267</v>
      </c>
      <c r="F327" s="1" t="s">
        <v>19</v>
      </c>
      <c r="G327" s="1" t="s">
        <v>227</v>
      </c>
      <c r="H327" s="1" t="s">
        <v>222</v>
      </c>
      <c r="I327" s="1" t="s">
        <v>21</v>
      </c>
      <c r="J327" s="3">
        <v>2719</v>
      </c>
      <c r="K327" s="1" t="s">
        <v>140</v>
      </c>
      <c r="L327" s="1" t="s">
        <v>21</v>
      </c>
      <c r="M327" s="1" t="s">
        <v>21</v>
      </c>
      <c r="N327" s="1" t="s">
        <v>137</v>
      </c>
      <c r="O327" s="2">
        <v>43159</v>
      </c>
      <c r="P327" s="2">
        <v>43173</v>
      </c>
      <c r="Q327" s="1" t="s">
        <v>22</v>
      </c>
    </row>
    <row r="328" spans="1:17" x14ac:dyDescent="0.25">
      <c r="A328" s="1" t="s">
        <v>39</v>
      </c>
      <c r="B328" s="1" t="s">
        <v>24</v>
      </c>
      <c r="C328" s="1" t="s">
        <v>137</v>
      </c>
      <c r="D328" s="1" t="s">
        <v>258</v>
      </c>
      <c r="E328" s="1" t="s">
        <v>259</v>
      </c>
      <c r="F328" s="1" t="s">
        <v>19</v>
      </c>
      <c r="G328" s="1" t="s">
        <v>227</v>
      </c>
      <c r="H328" s="1" t="s">
        <v>222</v>
      </c>
      <c r="I328" s="1" t="s">
        <v>21</v>
      </c>
      <c r="J328" s="3">
        <v>212066</v>
      </c>
      <c r="K328" s="1" t="s">
        <v>140</v>
      </c>
      <c r="L328" s="1" t="s">
        <v>21</v>
      </c>
      <c r="M328" s="1" t="s">
        <v>21</v>
      </c>
      <c r="N328" s="1" t="s">
        <v>137</v>
      </c>
      <c r="O328" s="2">
        <v>43159</v>
      </c>
      <c r="P328" s="2">
        <v>43173</v>
      </c>
      <c r="Q328" s="1" t="s">
        <v>22</v>
      </c>
    </row>
    <row r="329" spans="1:17" x14ac:dyDescent="0.25">
      <c r="A329" s="1" t="s">
        <v>39</v>
      </c>
      <c r="B329" s="1" t="s">
        <v>288</v>
      </c>
      <c r="C329" s="1" t="s">
        <v>289</v>
      </c>
      <c r="D329" s="1" t="s">
        <v>290</v>
      </c>
      <c r="E329" s="1" t="s">
        <v>288</v>
      </c>
      <c r="F329" s="1" t="s">
        <v>19</v>
      </c>
      <c r="G329" s="1" t="s">
        <v>227</v>
      </c>
      <c r="H329" s="1" t="s">
        <v>222</v>
      </c>
      <c r="I329" s="1" t="s">
        <v>21</v>
      </c>
      <c r="J329" s="3">
        <v>-912064</v>
      </c>
      <c r="K329" s="1" t="s">
        <v>140</v>
      </c>
      <c r="L329" s="1" t="s">
        <v>21</v>
      </c>
      <c r="M329" s="1" t="s">
        <v>21</v>
      </c>
      <c r="N329" s="1" t="s">
        <v>289</v>
      </c>
      <c r="O329" s="2">
        <v>43159</v>
      </c>
      <c r="P329" s="2">
        <v>43173</v>
      </c>
      <c r="Q329" s="1" t="s">
        <v>22</v>
      </c>
    </row>
    <row r="330" spans="1:17" x14ac:dyDescent="0.25">
      <c r="A330" s="1" t="s">
        <v>39</v>
      </c>
      <c r="B330" s="1" t="s">
        <v>24</v>
      </c>
      <c r="C330" s="1" t="s">
        <v>137</v>
      </c>
      <c r="D330" s="1" t="s">
        <v>228</v>
      </c>
      <c r="E330" s="1" t="s">
        <v>30</v>
      </c>
      <c r="F330" s="1" t="s">
        <v>19</v>
      </c>
      <c r="G330" s="1" t="s">
        <v>227</v>
      </c>
      <c r="H330" s="1" t="s">
        <v>222</v>
      </c>
      <c r="I330" s="1" t="s">
        <v>21</v>
      </c>
      <c r="J330" s="3">
        <v>31793</v>
      </c>
      <c r="K330" s="1" t="s">
        <v>140</v>
      </c>
      <c r="L330" s="1" t="s">
        <v>21</v>
      </c>
      <c r="M330" s="1" t="s">
        <v>21</v>
      </c>
      <c r="N330" s="1" t="s">
        <v>137</v>
      </c>
      <c r="O330" s="2">
        <v>43159</v>
      </c>
      <c r="P330" s="2">
        <v>43173</v>
      </c>
      <c r="Q330" s="1" t="s">
        <v>22</v>
      </c>
    </row>
    <row r="331" spans="1:17" x14ac:dyDescent="0.25">
      <c r="A331" s="1" t="s">
        <v>39</v>
      </c>
      <c r="B331" s="1" t="s">
        <v>24</v>
      </c>
      <c r="C331" s="1" t="s">
        <v>137</v>
      </c>
      <c r="D331" s="1" t="s">
        <v>260</v>
      </c>
      <c r="E331" s="1" t="s">
        <v>261</v>
      </c>
      <c r="F331" s="1" t="s">
        <v>19</v>
      </c>
      <c r="G331" s="1" t="s">
        <v>227</v>
      </c>
      <c r="H331" s="1" t="s">
        <v>222</v>
      </c>
      <c r="I331" s="1" t="s">
        <v>21</v>
      </c>
      <c r="J331" s="3">
        <v>2142</v>
      </c>
      <c r="K331" s="1" t="s">
        <v>140</v>
      </c>
      <c r="L331" s="1" t="s">
        <v>21</v>
      </c>
      <c r="M331" s="1" t="s">
        <v>21</v>
      </c>
      <c r="N331" s="1" t="s">
        <v>137</v>
      </c>
      <c r="O331" s="2">
        <v>43159</v>
      </c>
      <c r="P331" s="2">
        <v>43173</v>
      </c>
      <c r="Q331" s="1" t="s">
        <v>22</v>
      </c>
    </row>
    <row r="332" spans="1:17" x14ac:dyDescent="0.25">
      <c r="A332" s="1" t="s">
        <v>39</v>
      </c>
      <c r="B332" s="1" t="s">
        <v>24</v>
      </c>
      <c r="C332" s="1" t="s">
        <v>137</v>
      </c>
      <c r="D332" s="1" t="s">
        <v>255</v>
      </c>
      <c r="E332" s="1" t="s">
        <v>256</v>
      </c>
      <c r="F332" s="1" t="s">
        <v>19</v>
      </c>
      <c r="G332" s="1" t="s">
        <v>227</v>
      </c>
      <c r="H332" s="1" t="s">
        <v>222</v>
      </c>
      <c r="I332" s="1" t="s">
        <v>21</v>
      </c>
      <c r="J332" s="3">
        <v>313713</v>
      </c>
      <c r="K332" s="1" t="s">
        <v>140</v>
      </c>
      <c r="L332" s="1" t="s">
        <v>21</v>
      </c>
      <c r="M332" s="1" t="s">
        <v>21</v>
      </c>
      <c r="N332" s="1" t="s">
        <v>137</v>
      </c>
      <c r="O332" s="2">
        <v>43159</v>
      </c>
      <c r="P332" s="2">
        <v>43173</v>
      </c>
      <c r="Q332" s="1" t="s">
        <v>22</v>
      </c>
    </row>
    <row r="333" spans="1:17" x14ac:dyDescent="0.25">
      <c r="A333" s="1" t="s">
        <v>39</v>
      </c>
      <c r="B333" s="1" t="s">
        <v>24</v>
      </c>
      <c r="C333" s="1" t="s">
        <v>137</v>
      </c>
      <c r="D333" s="1" t="s">
        <v>258</v>
      </c>
      <c r="E333" s="1" t="s">
        <v>259</v>
      </c>
      <c r="F333" s="1" t="s">
        <v>19</v>
      </c>
      <c r="G333" s="1" t="s">
        <v>227</v>
      </c>
      <c r="H333" s="1" t="s">
        <v>222</v>
      </c>
      <c r="I333" s="1" t="s">
        <v>21</v>
      </c>
      <c r="J333" s="3">
        <v>94444</v>
      </c>
      <c r="K333" s="1" t="s">
        <v>139</v>
      </c>
      <c r="L333" s="1" t="s">
        <v>21</v>
      </c>
      <c r="M333" s="1" t="s">
        <v>21</v>
      </c>
      <c r="N333" s="1" t="s">
        <v>137</v>
      </c>
      <c r="O333" s="2">
        <v>43159</v>
      </c>
      <c r="P333" s="2">
        <v>43173</v>
      </c>
      <c r="Q333" s="1" t="s">
        <v>22</v>
      </c>
    </row>
    <row r="334" spans="1:17" x14ac:dyDescent="0.25">
      <c r="A334" s="1" t="s">
        <v>39</v>
      </c>
      <c r="B334" s="1" t="s">
        <v>288</v>
      </c>
      <c r="C334" s="1" t="s">
        <v>289</v>
      </c>
      <c r="D334" s="1" t="s">
        <v>290</v>
      </c>
      <c r="E334" s="1" t="s">
        <v>288</v>
      </c>
      <c r="F334" s="1" t="s">
        <v>19</v>
      </c>
      <c r="G334" s="1" t="s">
        <v>227</v>
      </c>
      <c r="H334" s="1" t="s">
        <v>222</v>
      </c>
      <c r="I334" s="1" t="s">
        <v>21</v>
      </c>
      <c r="J334" s="3">
        <v>-384313</v>
      </c>
      <c r="K334" s="1" t="s">
        <v>139</v>
      </c>
      <c r="L334" s="1" t="s">
        <v>21</v>
      </c>
      <c r="M334" s="1" t="s">
        <v>21</v>
      </c>
      <c r="N334" s="1" t="s">
        <v>289</v>
      </c>
      <c r="O334" s="2">
        <v>43159</v>
      </c>
      <c r="P334" s="2">
        <v>43173</v>
      </c>
      <c r="Q334" s="1" t="s">
        <v>22</v>
      </c>
    </row>
    <row r="335" spans="1:17" x14ac:dyDescent="0.25">
      <c r="A335" s="1" t="s">
        <v>39</v>
      </c>
      <c r="B335" s="1" t="s">
        <v>24</v>
      </c>
      <c r="C335" s="1" t="s">
        <v>137</v>
      </c>
      <c r="D335" s="1" t="s">
        <v>228</v>
      </c>
      <c r="E335" s="1" t="s">
        <v>30</v>
      </c>
      <c r="F335" s="1" t="s">
        <v>19</v>
      </c>
      <c r="G335" s="1" t="s">
        <v>227</v>
      </c>
      <c r="H335" s="1" t="s">
        <v>222</v>
      </c>
      <c r="I335" s="1" t="s">
        <v>21</v>
      </c>
      <c r="J335" s="3">
        <v>15039</v>
      </c>
      <c r="K335" s="1" t="s">
        <v>139</v>
      </c>
      <c r="L335" s="1" t="s">
        <v>21</v>
      </c>
      <c r="M335" s="1" t="s">
        <v>21</v>
      </c>
      <c r="N335" s="1" t="s">
        <v>137</v>
      </c>
      <c r="O335" s="2">
        <v>43159</v>
      </c>
      <c r="P335" s="2">
        <v>43173</v>
      </c>
      <c r="Q335" s="1" t="s">
        <v>22</v>
      </c>
    </row>
    <row r="336" spans="1:17" x14ac:dyDescent="0.25">
      <c r="A336" s="1" t="s">
        <v>39</v>
      </c>
      <c r="B336" s="1" t="s">
        <v>24</v>
      </c>
      <c r="C336" s="1" t="s">
        <v>137</v>
      </c>
      <c r="D336" s="1" t="s">
        <v>252</v>
      </c>
      <c r="E336" s="1" t="s">
        <v>253</v>
      </c>
      <c r="F336" s="1" t="s">
        <v>19</v>
      </c>
      <c r="G336" s="1" t="s">
        <v>227</v>
      </c>
      <c r="H336" s="1" t="s">
        <v>222</v>
      </c>
      <c r="I336" s="1" t="s">
        <v>21</v>
      </c>
      <c r="J336" s="3">
        <v>35794</v>
      </c>
      <c r="K336" s="1" t="s">
        <v>139</v>
      </c>
      <c r="L336" s="1" t="s">
        <v>21</v>
      </c>
      <c r="M336" s="1" t="s">
        <v>21</v>
      </c>
      <c r="N336" s="1" t="s">
        <v>137</v>
      </c>
      <c r="O336" s="2">
        <v>43159</v>
      </c>
      <c r="P336" s="2">
        <v>43173</v>
      </c>
      <c r="Q336" s="1" t="s">
        <v>22</v>
      </c>
    </row>
    <row r="337" spans="1:17" x14ac:dyDescent="0.25">
      <c r="A337" s="1" t="s">
        <v>39</v>
      </c>
      <c r="B337" s="1" t="s">
        <v>24</v>
      </c>
      <c r="C337" s="1" t="s">
        <v>137</v>
      </c>
      <c r="D337" s="1" t="s">
        <v>229</v>
      </c>
      <c r="E337" s="1" t="s">
        <v>18</v>
      </c>
      <c r="F337" s="1" t="s">
        <v>19</v>
      </c>
      <c r="G337" s="1" t="s">
        <v>227</v>
      </c>
      <c r="H337" s="1" t="s">
        <v>222</v>
      </c>
      <c r="I337" s="1" t="s">
        <v>21</v>
      </c>
      <c r="J337" s="3">
        <v>18384</v>
      </c>
      <c r="K337" s="1" t="s">
        <v>139</v>
      </c>
      <c r="L337" s="1" t="s">
        <v>21</v>
      </c>
      <c r="M337" s="1" t="s">
        <v>21</v>
      </c>
      <c r="N337" s="1" t="s">
        <v>137</v>
      </c>
      <c r="O337" s="2">
        <v>43159</v>
      </c>
      <c r="P337" s="2">
        <v>43173</v>
      </c>
      <c r="Q337" s="1" t="s">
        <v>22</v>
      </c>
    </row>
    <row r="338" spans="1:17" x14ac:dyDescent="0.25">
      <c r="A338" s="1" t="s">
        <v>39</v>
      </c>
      <c r="B338" s="1" t="s">
        <v>24</v>
      </c>
      <c r="C338" s="1" t="s">
        <v>137</v>
      </c>
      <c r="D338" s="1" t="s">
        <v>254</v>
      </c>
      <c r="E338" s="1" t="s">
        <v>56</v>
      </c>
      <c r="F338" s="1" t="s">
        <v>19</v>
      </c>
      <c r="G338" s="1" t="s">
        <v>227</v>
      </c>
      <c r="H338" s="1" t="s">
        <v>222</v>
      </c>
      <c r="I338" s="1" t="s">
        <v>21</v>
      </c>
      <c r="J338" s="3">
        <v>43360</v>
      </c>
      <c r="K338" s="1" t="s">
        <v>139</v>
      </c>
      <c r="L338" s="1" t="s">
        <v>21</v>
      </c>
      <c r="M338" s="1" t="s">
        <v>21</v>
      </c>
      <c r="N338" s="1" t="s">
        <v>137</v>
      </c>
      <c r="O338" s="2">
        <v>43159</v>
      </c>
      <c r="P338" s="2">
        <v>43173</v>
      </c>
      <c r="Q338" s="1" t="s">
        <v>22</v>
      </c>
    </row>
    <row r="339" spans="1:17" x14ac:dyDescent="0.25">
      <c r="A339" s="1" t="s">
        <v>39</v>
      </c>
      <c r="B339" s="1" t="s">
        <v>24</v>
      </c>
      <c r="C339" s="1" t="s">
        <v>137</v>
      </c>
      <c r="D339" s="1" t="s">
        <v>257</v>
      </c>
      <c r="E339" s="1" t="s">
        <v>241</v>
      </c>
      <c r="F339" s="1" t="s">
        <v>19</v>
      </c>
      <c r="G339" s="1" t="s">
        <v>227</v>
      </c>
      <c r="H339" s="1" t="s">
        <v>222</v>
      </c>
      <c r="I339" s="1" t="s">
        <v>21</v>
      </c>
      <c r="J339" s="3">
        <v>38201</v>
      </c>
      <c r="K339" s="1" t="s">
        <v>139</v>
      </c>
      <c r="L339" s="1" t="s">
        <v>21</v>
      </c>
      <c r="M339" s="1" t="s">
        <v>21</v>
      </c>
      <c r="N339" s="1" t="s">
        <v>137</v>
      </c>
      <c r="O339" s="2">
        <v>43159</v>
      </c>
      <c r="P339" s="2">
        <v>43173</v>
      </c>
      <c r="Q339" s="1" t="s">
        <v>22</v>
      </c>
    </row>
    <row r="340" spans="1:17" x14ac:dyDescent="0.25">
      <c r="A340" s="1" t="s">
        <v>39</v>
      </c>
      <c r="B340" s="1" t="s">
        <v>24</v>
      </c>
      <c r="C340" s="1" t="s">
        <v>137</v>
      </c>
      <c r="D340" s="1" t="s">
        <v>255</v>
      </c>
      <c r="E340" s="1" t="s">
        <v>256</v>
      </c>
      <c r="F340" s="1" t="s">
        <v>19</v>
      </c>
      <c r="G340" s="1" t="s">
        <v>227</v>
      </c>
      <c r="H340" s="1" t="s">
        <v>222</v>
      </c>
      <c r="I340" s="1" t="s">
        <v>21</v>
      </c>
      <c r="J340" s="3">
        <v>136850</v>
      </c>
      <c r="K340" s="1" t="s">
        <v>139</v>
      </c>
      <c r="L340" s="1" t="s">
        <v>21</v>
      </c>
      <c r="M340" s="1" t="s">
        <v>21</v>
      </c>
      <c r="N340" s="1" t="s">
        <v>137</v>
      </c>
      <c r="O340" s="2">
        <v>43159</v>
      </c>
      <c r="P340" s="2">
        <v>43173</v>
      </c>
      <c r="Q340" s="1" t="s">
        <v>22</v>
      </c>
    </row>
    <row r="341" spans="1:17" x14ac:dyDescent="0.25">
      <c r="A341" s="1" t="s">
        <v>39</v>
      </c>
      <c r="B341" s="1" t="s">
        <v>24</v>
      </c>
      <c r="C341" s="1" t="s">
        <v>137</v>
      </c>
      <c r="D341" s="1" t="s">
        <v>260</v>
      </c>
      <c r="E341" s="1" t="s">
        <v>261</v>
      </c>
      <c r="F341" s="1" t="s">
        <v>19</v>
      </c>
      <c r="G341" s="1" t="s">
        <v>227</v>
      </c>
      <c r="H341" s="1" t="s">
        <v>222</v>
      </c>
      <c r="I341" s="1" t="s">
        <v>21</v>
      </c>
      <c r="J341" s="3">
        <v>958</v>
      </c>
      <c r="K341" s="1" t="s">
        <v>139</v>
      </c>
      <c r="L341" s="1" t="s">
        <v>21</v>
      </c>
      <c r="M341" s="1" t="s">
        <v>21</v>
      </c>
      <c r="N341" s="1" t="s">
        <v>137</v>
      </c>
      <c r="O341" s="2">
        <v>43159</v>
      </c>
      <c r="P341" s="2">
        <v>43173</v>
      </c>
      <c r="Q341" s="1" t="s">
        <v>22</v>
      </c>
    </row>
    <row r="342" spans="1:17" x14ac:dyDescent="0.25">
      <c r="A342" s="1" t="s">
        <v>39</v>
      </c>
      <c r="B342" s="1" t="s">
        <v>24</v>
      </c>
      <c r="C342" s="1" t="s">
        <v>137</v>
      </c>
      <c r="D342" s="1" t="s">
        <v>266</v>
      </c>
      <c r="E342" s="1" t="s">
        <v>267</v>
      </c>
      <c r="F342" s="1" t="s">
        <v>19</v>
      </c>
      <c r="G342" s="1" t="s">
        <v>227</v>
      </c>
      <c r="H342" s="1" t="s">
        <v>222</v>
      </c>
      <c r="I342" s="1" t="s">
        <v>21</v>
      </c>
      <c r="J342" s="3">
        <v>1283</v>
      </c>
      <c r="K342" s="1" t="s">
        <v>139</v>
      </c>
      <c r="L342" s="1" t="s">
        <v>21</v>
      </c>
      <c r="M342" s="1" t="s">
        <v>21</v>
      </c>
      <c r="N342" s="1" t="s">
        <v>137</v>
      </c>
      <c r="O342" s="2">
        <v>43159</v>
      </c>
      <c r="P342" s="2">
        <v>43173</v>
      </c>
      <c r="Q342" s="1" t="s">
        <v>22</v>
      </c>
    </row>
    <row r="343" spans="1:17" x14ac:dyDescent="0.25">
      <c r="A343" s="1" t="s">
        <v>39</v>
      </c>
      <c r="B343" s="1" t="s">
        <v>24</v>
      </c>
      <c r="C343" s="1" t="s">
        <v>137</v>
      </c>
      <c r="D343" s="1" t="s">
        <v>258</v>
      </c>
      <c r="E343" s="1" t="s">
        <v>259</v>
      </c>
      <c r="F343" s="1" t="s">
        <v>19</v>
      </c>
      <c r="G343" s="1" t="s">
        <v>227</v>
      </c>
      <c r="H343" s="1" t="s">
        <v>222</v>
      </c>
      <c r="I343" s="1" t="s">
        <v>21</v>
      </c>
      <c r="J343" s="3">
        <v>65420</v>
      </c>
      <c r="K343" s="1" t="s">
        <v>138</v>
      </c>
      <c r="L343" s="1" t="s">
        <v>21</v>
      </c>
      <c r="M343" s="1" t="s">
        <v>21</v>
      </c>
      <c r="N343" s="1" t="s">
        <v>137</v>
      </c>
      <c r="O343" s="2">
        <v>43159</v>
      </c>
      <c r="P343" s="2">
        <v>43173</v>
      </c>
      <c r="Q343" s="1" t="s">
        <v>22</v>
      </c>
    </row>
    <row r="344" spans="1:17" x14ac:dyDescent="0.25">
      <c r="A344" s="1" t="s">
        <v>39</v>
      </c>
      <c r="B344" s="1" t="s">
        <v>24</v>
      </c>
      <c r="C344" s="1" t="s">
        <v>137</v>
      </c>
      <c r="D344" s="1" t="s">
        <v>266</v>
      </c>
      <c r="E344" s="1" t="s">
        <v>267</v>
      </c>
      <c r="F344" s="1" t="s">
        <v>19</v>
      </c>
      <c r="G344" s="1" t="s">
        <v>227</v>
      </c>
      <c r="H344" s="1" t="s">
        <v>222</v>
      </c>
      <c r="I344" s="1" t="s">
        <v>21</v>
      </c>
      <c r="J344" s="3">
        <v>502</v>
      </c>
      <c r="K344" s="1" t="s">
        <v>145</v>
      </c>
      <c r="L344" s="1" t="s">
        <v>21</v>
      </c>
      <c r="M344" s="1" t="s">
        <v>21</v>
      </c>
      <c r="N344" s="1" t="s">
        <v>137</v>
      </c>
      <c r="O344" s="2">
        <v>43159</v>
      </c>
      <c r="P344" s="2">
        <v>43173</v>
      </c>
      <c r="Q344" s="1" t="s">
        <v>22</v>
      </c>
    </row>
    <row r="345" spans="1:17" x14ac:dyDescent="0.25">
      <c r="A345" s="1" t="s">
        <v>39</v>
      </c>
      <c r="B345" s="1" t="s">
        <v>24</v>
      </c>
      <c r="C345" s="1" t="s">
        <v>137</v>
      </c>
      <c r="D345" s="1" t="s">
        <v>257</v>
      </c>
      <c r="E345" s="1" t="s">
        <v>241</v>
      </c>
      <c r="F345" s="1" t="s">
        <v>19</v>
      </c>
      <c r="G345" s="1" t="s">
        <v>227</v>
      </c>
      <c r="H345" s="1" t="s">
        <v>222</v>
      </c>
      <c r="I345" s="1" t="s">
        <v>21</v>
      </c>
      <c r="J345" s="3">
        <v>12930</v>
      </c>
      <c r="K345" s="1" t="s">
        <v>146</v>
      </c>
      <c r="L345" s="1" t="s">
        <v>21</v>
      </c>
      <c r="M345" s="1" t="s">
        <v>21</v>
      </c>
      <c r="N345" s="1" t="s">
        <v>137</v>
      </c>
      <c r="O345" s="2">
        <v>43159</v>
      </c>
      <c r="P345" s="2">
        <v>43173</v>
      </c>
      <c r="Q345" s="1" t="s">
        <v>22</v>
      </c>
    </row>
    <row r="346" spans="1:17" x14ac:dyDescent="0.25">
      <c r="A346" s="1" t="s">
        <v>39</v>
      </c>
      <c r="B346" s="1" t="s">
        <v>288</v>
      </c>
      <c r="C346" s="1" t="s">
        <v>289</v>
      </c>
      <c r="D346" s="1" t="s">
        <v>290</v>
      </c>
      <c r="E346" s="1" t="s">
        <v>288</v>
      </c>
      <c r="F346" s="1" t="s">
        <v>19</v>
      </c>
      <c r="G346" s="1" t="s">
        <v>227</v>
      </c>
      <c r="H346" s="1" t="s">
        <v>222</v>
      </c>
      <c r="I346" s="1" t="s">
        <v>21</v>
      </c>
      <c r="J346" s="3">
        <v>-271234</v>
      </c>
      <c r="K346" s="1" t="s">
        <v>138</v>
      </c>
      <c r="L346" s="1" t="s">
        <v>21</v>
      </c>
      <c r="M346" s="1" t="s">
        <v>21</v>
      </c>
      <c r="N346" s="1" t="s">
        <v>289</v>
      </c>
      <c r="O346" s="2">
        <v>43159</v>
      </c>
      <c r="P346" s="2">
        <v>43173</v>
      </c>
      <c r="Q346" s="1" t="s">
        <v>22</v>
      </c>
    </row>
    <row r="347" spans="1:17" x14ac:dyDescent="0.25">
      <c r="A347" s="1" t="s">
        <v>39</v>
      </c>
      <c r="B347" s="1" t="s">
        <v>24</v>
      </c>
      <c r="C347" s="1" t="s">
        <v>137</v>
      </c>
      <c r="D347" s="1" t="s">
        <v>254</v>
      </c>
      <c r="E347" s="1" t="s">
        <v>56</v>
      </c>
      <c r="F347" s="1" t="s">
        <v>19</v>
      </c>
      <c r="G347" s="1" t="s">
        <v>227</v>
      </c>
      <c r="H347" s="1" t="s">
        <v>222</v>
      </c>
      <c r="I347" s="1" t="s">
        <v>21</v>
      </c>
      <c r="J347" s="3">
        <v>38958</v>
      </c>
      <c r="K347" s="1" t="s">
        <v>138</v>
      </c>
      <c r="L347" s="1" t="s">
        <v>21</v>
      </c>
      <c r="M347" s="1" t="s">
        <v>21</v>
      </c>
      <c r="N347" s="1" t="s">
        <v>137</v>
      </c>
      <c r="O347" s="2">
        <v>43159</v>
      </c>
      <c r="P347" s="2">
        <v>43173</v>
      </c>
      <c r="Q347" s="1" t="s">
        <v>22</v>
      </c>
    </row>
    <row r="348" spans="1:17" x14ac:dyDescent="0.25">
      <c r="A348" s="1" t="s">
        <v>39</v>
      </c>
      <c r="B348" s="1" t="s">
        <v>24</v>
      </c>
      <c r="C348" s="1" t="s">
        <v>137</v>
      </c>
      <c r="D348" s="1" t="s">
        <v>252</v>
      </c>
      <c r="E348" s="1" t="s">
        <v>253</v>
      </c>
      <c r="F348" s="1" t="s">
        <v>19</v>
      </c>
      <c r="G348" s="1" t="s">
        <v>227</v>
      </c>
      <c r="H348" s="1" t="s">
        <v>222</v>
      </c>
      <c r="I348" s="1" t="s">
        <v>21</v>
      </c>
      <c r="J348" s="3">
        <v>13205</v>
      </c>
      <c r="K348" s="1" t="s">
        <v>145</v>
      </c>
      <c r="L348" s="1" t="s">
        <v>21</v>
      </c>
      <c r="M348" s="1" t="s">
        <v>21</v>
      </c>
      <c r="N348" s="1" t="s">
        <v>137</v>
      </c>
      <c r="O348" s="2">
        <v>43159</v>
      </c>
      <c r="P348" s="2">
        <v>43173</v>
      </c>
      <c r="Q348" s="1" t="s">
        <v>22</v>
      </c>
    </row>
    <row r="349" spans="1:17" x14ac:dyDescent="0.25">
      <c r="A349" s="1" t="s">
        <v>39</v>
      </c>
      <c r="B349" s="1" t="s">
        <v>24</v>
      </c>
      <c r="C349" s="1" t="s">
        <v>137</v>
      </c>
      <c r="D349" s="1" t="s">
        <v>229</v>
      </c>
      <c r="E349" s="1" t="s">
        <v>18</v>
      </c>
      <c r="F349" s="1" t="s">
        <v>19</v>
      </c>
      <c r="G349" s="1" t="s">
        <v>227</v>
      </c>
      <c r="H349" s="1" t="s">
        <v>222</v>
      </c>
      <c r="I349" s="1" t="s">
        <v>21</v>
      </c>
      <c r="J349" s="3">
        <v>5932</v>
      </c>
      <c r="K349" s="1" t="s">
        <v>145</v>
      </c>
      <c r="L349" s="1" t="s">
        <v>21</v>
      </c>
      <c r="M349" s="1" t="s">
        <v>21</v>
      </c>
      <c r="N349" s="1" t="s">
        <v>137</v>
      </c>
      <c r="O349" s="2">
        <v>43159</v>
      </c>
      <c r="P349" s="2">
        <v>43173</v>
      </c>
      <c r="Q349" s="1" t="s">
        <v>22</v>
      </c>
    </row>
    <row r="350" spans="1:17" x14ac:dyDescent="0.25">
      <c r="A350" s="1" t="s">
        <v>39</v>
      </c>
      <c r="B350" s="1" t="s">
        <v>24</v>
      </c>
      <c r="C350" s="1" t="s">
        <v>137</v>
      </c>
      <c r="D350" s="1" t="s">
        <v>228</v>
      </c>
      <c r="E350" s="1" t="s">
        <v>30</v>
      </c>
      <c r="F350" s="1" t="s">
        <v>19</v>
      </c>
      <c r="G350" s="1" t="s">
        <v>227</v>
      </c>
      <c r="H350" s="1" t="s">
        <v>222</v>
      </c>
      <c r="I350" s="1" t="s">
        <v>21</v>
      </c>
      <c r="J350" s="3">
        <v>5272</v>
      </c>
      <c r="K350" s="1" t="s">
        <v>146</v>
      </c>
      <c r="L350" s="1" t="s">
        <v>21</v>
      </c>
      <c r="M350" s="1" t="s">
        <v>21</v>
      </c>
      <c r="N350" s="1" t="s">
        <v>137</v>
      </c>
      <c r="O350" s="2">
        <v>43159</v>
      </c>
      <c r="P350" s="2">
        <v>43173</v>
      </c>
      <c r="Q350" s="1" t="s">
        <v>22</v>
      </c>
    </row>
    <row r="351" spans="1:17" x14ac:dyDescent="0.25">
      <c r="A351" s="1" t="s">
        <v>39</v>
      </c>
      <c r="B351" s="1" t="s">
        <v>24</v>
      </c>
      <c r="C351" s="1" t="s">
        <v>137</v>
      </c>
      <c r="D351" s="1" t="s">
        <v>228</v>
      </c>
      <c r="E351" s="1" t="s">
        <v>30</v>
      </c>
      <c r="F351" s="1" t="s">
        <v>19</v>
      </c>
      <c r="G351" s="1" t="s">
        <v>227</v>
      </c>
      <c r="H351" s="1" t="s">
        <v>222</v>
      </c>
      <c r="I351" s="1" t="s">
        <v>21</v>
      </c>
      <c r="J351" s="3">
        <v>15437</v>
      </c>
      <c r="K351" s="1" t="s">
        <v>138</v>
      </c>
      <c r="L351" s="1" t="s">
        <v>21</v>
      </c>
      <c r="M351" s="1" t="s">
        <v>21</v>
      </c>
      <c r="N351" s="1" t="s">
        <v>137</v>
      </c>
      <c r="O351" s="2">
        <v>43159</v>
      </c>
      <c r="P351" s="2">
        <v>43173</v>
      </c>
      <c r="Q351" s="1" t="s">
        <v>22</v>
      </c>
    </row>
    <row r="352" spans="1:17" x14ac:dyDescent="0.25">
      <c r="A352" s="1" t="s">
        <v>39</v>
      </c>
      <c r="B352" s="1" t="s">
        <v>24</v>
      </c>
      <c r="C352" s="1" t="s">
        <v>137</v>
      </c>
      <c r="D352" s="1" t="s">
        <v>260</v>
      </c>
      <c r="E352" s="1" t="s">
        <v>261</v>
      </c>
      <c r="F352" s="1" t="s">
        <v>19</v>
      </c>
      <c r="G352" s="1" t="s">
        <v>227</v>
      </c>
      <c r="H352" s="1" t="s">
        <v>222</v>
      </c>
      <c r="I352" s="1" t="s">
        <v>21</v>
      </c>
      <c r="J352" s="3">
        <v>421</v>
      </c>
      <c r="K352" s="1" t="s">
        <v>145</v>
      </c>
      <c r="L352" s="1" t="s">
        <v>21</v>
      </c>
      <c r="M352" s="1" t="s">
        <v>21</v>
      </c>
      <c r="N352" s="1" t="s">
        <v>137</v>
      </c>
      <c r="O352" s="2">
        <v>43159</v>
      </c>
      <c r="P352" s="2">
        <v>43173</v>
      </c>
      <c r="Q352" s="1" t="s">
        <v>22</v>
      </c>
    </row>
    <row r="353" spans="1:17" x14ac:dyDescent="0.25">
      <c r="A353" s="1" t="s">
        <v>39</v>
      </c>
      <c r="B353" s="1" t="s">
        <v>24</v>
      </c>
      <c r="C353" s="1" t="s">
        <v>137</v>
      </c>
      <c r="D353" s="1" t="s">
        <v>258</v>
      </c>
      <c r="E353" s="1" t="s">
        <v>259</v>
      </c>
      <c r="F353" s="1" t="s">
        <v>19</v>
      </c>
      <c r="G353" s="1" t="s">
        <v>227</v>
      </c>
      <c r="H353" s="1" t="s">
        <v>222</v>
      </c>
      <c r="I353" s="1" t="s">
        <v>21</v>
      </c>
      <c r="J353" s="3">
        <v>30603</v>
      </c>
      <c r="K353" s="1" t="s">
        <v>146</v>
      </c>
      <c r="L353" s="1" t="s">
        <v>21</v>
      </c>
      <c r="M353" s="1" t="s">
        <v>21</v>
      </c>
      <c r="N353" s="1" t="s">
        <v>137</v>
      </c>
      <c r="O353" s="2">
        <v>43159</v>
      </c>
      <c r="P353" s="2">
        <v>43173</v>
      </c>
      <c r="Q353" s="1" t="s">
        <v>22</v>
      </c>
    </row>
    <row r="354" spans="1:17" x14ac:dyDescent="0.25">
      <c r="A354" s="1" t="s">
        <v>39</v>
      </c>
      <c r="B354" s="1" t="s">
        <v>288</v>
      </c>
      <c r="C354" s="1" t="s">
        <v>289</v>
      </c>
      <c r="D354" s="1" t="s">
        <v>290</v>
      </c>
      <c r="E354" s="1" t="s">
        <v>288</v>
      </c>
      <c r="F354" s="1" t="s">
        <v>19</v>
      </c>
      <c r="G354" s="1" t="s">
        <v>227</v>
      </c>
      <c r="H354" s="1" t="s">
        <v>222</v>
      </c>
      <c r="I354" s="1" t="s">
        <v>21</v>
      </c>
      <c r="J354" s="3">
        <v>-122243</v>
      </c>
      <c r="K354" s="1" t="s">
        <v>146</v>
      </c>
      <c r="L354" s="1" t="s">
        <v>21</v>
      </c>
      <c r="M354" s="1" t="s">
        <v>21</v>
      </c>
      <c r="N354" s="1" t="s">
        <v>289</v>
      </c>
      <c r="O354" s="2">
        <v>43159</v>
      </c>
      <c r="P354" s="2">
        <v>43173</v>
      </c>
      <c r="Q354" s="1" t="s">
        <v>22</v>
      </c>
    </row>
    <row r="355" spans="1:17" x14ac:dyDescent="0.25">
      <c r="A355" s="1" t="s">
        <v>39</v>
      </c>
      <c r="B355" s="1" t="s">
        <v>24</v>
      </c>
      <c r="C355" s="1" t="s">
        <v>137</v>
      </c>
      <c r="D355" s="1" t="s">
        <v>252</v>
      </c>
      <c r="E355" s="1" t="s">
        <v>253</v>
      </c>
      <c r="F355" s="1" t="s">
        <v>19</v>
      </c>
      <c r="G355" s="1" t="s">
        <v>227</v>
      </c>
      <c r="H355" s="1" t="s">
        <v>222</v>
      </c>
      <c r="I355" s="1" t="s">
        <v>21</v>
      </c>
      <c r="J355" s="3">
        <v>82742</v>
      </c>
      <c r="K355" s="1" t="s">
        <v>140</v>
      </c>
      <c r="L355" s="1" t="s">
        <v>21</v>
      </c>
      <c r="M355" s="1" t="s">
        <v>21</v>
      </c>
      <c r="N355" s="1" t="s">
        <v>137</v>
      </c>
      <c r="O355" s="2">
        <v>43159</v>
      </c>
      <c r="P355" s="2">
        <v>43173</v>
      </c>
      <c r="Q355" s="1" t="s">
        <v>22</v>
      </c>
    </row>
    <row r="356" spans="1:17" x14ac:dyDescent="0.25">
      <c r="A356" s="1" t="s">
        <v>39</v>
      </c>
      <c r="B356" s="1" t="s">
        <v>24</v>
      </c>
      <c r="C356" s="1" t="s">
        <v>137</v>
      </c>
      <c r="D356" s="1" t="s">
        <v>229</v>
      </c>
      <c r="E356" s="1" t="s">
        <v>18</v>
      </c>
      <c r="F356" s="1" t="s">
        <v>19</v>
      </c>
      <c r="G356" s="1" t="s">
        <v>227</v>
      </c>
      <c r="H356" s="1" t="s">
        <v>222</v>
      </c>
      <c r="I356" s="1" t="s">
        <v>21</v>
      </c>
      <c r="J356" s="3">
        <v>36545</v>
      </c>
      <c r="K356" s="1" t="s">
        <v>140</v>
      </c>
      <c r="L356" s="1" t="s">
        <v>21</v>
      </c>
      <c r="M356" s="1" t="s">
        <v>21</v>
      </c>
      <c r="N356" s="1" t="s">
        <v>137</v>
      </c>
      <c r="O356" s="2">
        <v>43159</v>
      </c>
      <c r="P356" s="2">
        <v>43173</v>
      </c>
      <c r="Q356" s="1" t="s">
        <v>22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workbookViewId="0">
      <selection activeCell="A30" sqref="A30"/>
    </sheetView>
  </sheetViews>
  <sheetFormatPr defaultColWidth="9.140625" defaultRowHeight="12.75" x14ac:dyDescent="0.2"/>
  <cols>
    <col min="1" max="1" width="13.85546875" style="137" bestFit="1" customWidth="1"/>
    <col min="2" max="2" width="22.28515625" style="137" customWidth="1"/>
    <col min="3" max="3" width="37.85546875" style="137" customWidth="1"/>
    <col min="4" max="4" width="16" style="137" customWidth="1"/>
    <col min="5" max="5" width="16.42578125" style="137" customWidth="1"/>
    <col min="6" max="6" width="16" style="137" customWidth="1"/>
    <col min="7" max="16384" width="9.140625" style="137"/>
  </cols>
  <sheetData>
    <row r="1" spans="1:7" ht="12.75" customHeight="1" x14ac:dyDescent="0.2">
      <c r="B1" s="216" t="s">
        <v>418</v>
      </c>
      <c r="C1" s="217"/>
      <c r="D1" s="217"/>
      <c r="E1" s="217"/>
      <c r="F1" s="217"/>
    </row>
    <row r="2" spans="1:7" ht="18" customHeight="1" x14ac:dyDescent="0.25">
      <c r="B2" s="215" t="s">
        <v>189</v>
      </c>
      <c r="C2" s="217"/>
      <c r="D2" s="217"/>
      <c r="E2" s="217"/>
      <c r="F2" s="217"/>
      <c r="G2" s="137" t="s">
        <v>21</v>
      </c>
    </row>
    <row r="3" spans="1:7" ht="15" customHeight="1" x14ac:dyDescent="0.2">
      <c r="B3" s="212" t="s">
        <v>188</v>
      </c>
      <c r="C3" s="217"/>
      <c r="D3" s="217"/>
      <c r="E3" s="217"/>
      <c r="F3" s="217"/>
      <c r="G3" s="137" t="s">
        <v>21</v>
      </c>
    </row>
    <row r="4" spans="1:7" ht="15" customHeight="1" x14ac:dyDescent="0.2">
      <c r="B4" s="212" t="s">
        <v>419</v>
      </c>
      <c r="C4" s="217"/>
      <c r="D4" s="217"/>
      <c r="E4" s="217"/>
      <c r="F4" s="217"/>
      <c r="G4" s="137" t="s">
        <v>21</v>
      </c>
    </row>
    <row r="5" spans="1:7" ht="12.75" customHeight="1" x14ac:dyDescent="0.2">
      <c r="B5" s="212" t="s">
        <v>21</v>
      </c>
      <c r="C5" s="217"/>
      <c r="D5" s="217"/>
      <c r="E5" s="217"/>
      <c r="F5" s="217"/>
      <c r="G5" s="137" t="s">
        <v>21</v>
      </c>
    </row>
    <row r="6" spans="1:7" ht="12.75" customHeight="1" x14ac:dyDescent="0.2">
      <c r="B6" s="137" t="s">
        <v>21</v>
      </c>
      <c r="C6" s="137" t="s">
        <v>21</v>
      </c>
      <c r="D6" s="137" t="s">
        <v>21</v>
      </c>
      <c r="E6" s="137" t="s">
        <v>21</v>
      </c>
      <c r="F6" s="137" t="s">
        <v>21</v>
      </c>
      <c r="G6" s="137" t="s">
        <v>21</v>
      </c>
    </row>
    <row r="7" spans="1:7" ht="12.75" customHeight="1" x14ac:dyDescent="0.2">
      <c r="B7" s="137" t="s">
        <v>21</v>
      </c>
      <c r="C7" s="170" t="s">
        <v>21</v>
      </c>
      <c r="D7" s="170" t="s">
        <v>21</v>
      </c>
      <c r="E7" s="170" t="s">
        <v>261</v>
      </c>
      <c r="F7" s="170" t="s">
        <v>420</v>
      </c>
      <c r="G7" s="170" t="s">
        <v>21</v>
      </c>
    </row>
    <row r="8" spans="1:7" ht="12.75" customHeight="1" x14ac:dyDescent="0.2">
      <c r="B8" s="137" t="s">
        <v>21</v>
      </c>
      <c r="C8" s="170" t="s">
        <v>21</v>
      </c>
      <c r="D8" s="170" t="s">
        <v>421</v>
      </c>
      <c r="E8" s="170" t="s">
        <v>422</v>
      </c>
      <c r="F8" s="170" t="s">
        <v>423</v>
      </c>
      <c r="G8" s="170" t="s">
        <v>21</v>
      </c>
    </row>
    <row r="9" spans="1:7" ht="12.75" customHeight="1" x14ac:dyDescent="0.2">
      <c r="A9" s="103" t="s">
        <v>424</v>
      </c>
      <c r="B9" s="12" t="s">
        <v>186</v>
      </c>
      <c r="C9" s="12" t="s">
        <v>185</v>
      </c>
      <c r="D9" s="12" t="s">
        <v>179</v>
      </c>
      <c r="E9" s="12" t="s">
        <v>179</v>
      </c>
      <c r="F9" s="12" t="s">
        <v>179</v>
      </c>
      <c r="G9" s="171" t="s">
        <v>21</v>
      </c>
    </row>
    <row r="10" spans="1:7" ht="12.75" customHeight="1" x14ac:dyDescent="0.25">
      <c r="A10" s="137" t="str">
        <f>LEFT(B10,4)</f>
        <v>25AF</v>
      </c>
      <c r="B10" s="137" t="s">
        <v>26</v>
      </c>
      <c r="C10" s="32" t="s">
        <v>171</v>
      </c>
      <c r="D10" s="32">
        <v>0</v>
      </c>
      <c r="E10" s="32">
        <v>0</v>
      </c>
      <c r="F10" s="32">
        <v>0</v>
      </c>
      <c r="G10" s="137" t="s">
        <v>21</v>
      </c>
    </row>
    <row r="11" spans="1:7" ht="12.75" customHeight="1" x14ac:dyDescent="0.25">
      <c r="A11" s="137" t="str">
        <f t="shared" ref="A11:A24" si="0">LEFT(B11,4)</f>
        <v>25AM</v>
      </c>
      <c r="B11" s="137" t="s">
        <v>49</v>
      </c>
      <c r="C11" s="32" t="s">
        <v>291</v>
      </c>
      <c r="D11" s="32">
        <v>0</v>
      </c>
      <c r="E11" s="32">
        <v>0</v>
      </c>
      <c r="F11" s="32">
        <v>0</v>
      </c>
      <c r="G11" s="137" t="s">
        <v>21</v>
      </c>
    </row>
    <row r="12" spans="1:7" ht="12.75" customHeight="1" x14ac:dyDescent="0.25">
      <c r="A12" s="137" t="str">
        <f t="shared" si="0"/>
        <v>25AM</v>
      </c>
      <c r="B12" s="137" t="s">
        <v>292</v>
      </c>
      <c r="C12" s="32" t="s">
        <v>293</v>
      </c>
      <c r="D12" s="32">
        <v>-3016</v>
      </c>
      <c r="E12" s="32">
        <v>-3016</v>
      </c>
      <c r="F12" s="32">
        <v>0</v>
      </c>
      <c r="G12" s="137" t="s">
        <v>21</v>
      </c>
    </row>
    <row r="13" spans="1:7" ht="12.75" customHeight="1" x14ac:dyDescent="0.25">
      <c r="A13" s="137" t="str">
        <f t="shared" si="0"/>
        <v>25BD</v>
      </c>
      <c r="B13" s="137" t="s">
        <v>51</v>
      </c>
      <c r="C13" s="32" t="s">
        <v>170</v>
      </c>
      <c r="D13" s="32">
        <v>258</v>
      </c>
      <c r="E13" s="32">
        <v>258</v>
      </c>
      <c r="F13" s="32">
        <v>0</v>
      </c>
      <c r="G13" s="137" t="s">
        <v>21</v>
      </c>
    </row>
    <row r="14" spans="1:7" ht="12.75" customHeight="1" x14ac:dyDescent="0.25">
      <c r="A14" s="137" t="str">
        <f t="shared" si="0"/>
        <v>25BN</v>
      </c>
      <c r="B14" s="137" t="s">
        <v>169</v>
      </c>
      <c r="C14" s="32" t="s">
        <v>168</v>
      </c>
      <c r="D14" s="32">
        <v>0</v>
      </c>
      <c r="E14" s="32">
        <v>0</v>
      </c>
      <c r="F14" s="32">
        <v>0</v>
      </c>
      <c r="G14" s="137" t="s">
        <v>21</v>
      </c>
    </row>
    <row r="15" spans="1:7" ht="12.75" customHeight="1" x14ac:dyDescent="0.25">
      <c r="A15" s="137" t="str">
        <f t="shared" si="0"/>
        <v>25CN</v>
      </c>
      <c r="B15" s="137" t="s">
        <v>242</v>
      </c>
      <c r="C15" s="32" t="s">
        <v>294</v>
      </c>
      <c r="D15" s="32">
        <v>492</v>
      </c>
      <c r="E15" s="32">
        <v>492</v>
      </c>
      <c r="F15" s="32">
        <v>0</v>
      </c>
      <c r="G15" s="137" t="s">
        <v>21</v>
      </c>
    </row>
    <row r="16" spans="1:7" ht="12.75" customHeight="1" x14ac:dyDescent="0.25">
      <c r="A16" s="137" t="str">
        <f t="shared" si="0"/>
        <v>25DP</v>
      </c>
      <c r="B16" s="137" t="s">
        <v>167</v>
      </c>
      <c r="C16" s="32" t="s">
        <v>166</v>
      </c>
      <c r="D16" s="32">
        <v>-46</v>
      </c>
      <c r="E16" s="32">
        <v>-46</v>
      </c>
      <c r="F16" s="32">
        <v>0</v>
      </c>
      <c r="G16" s="137" t="s">
        <v>21</v>
      </c>
    </row>
    <row r="17" spans="1:7" ht="12.75" customHeight="1" x14ac:dyDescent="0.25">
      <c r="A17" s="137" t="str">
        <f t="shared" si="0"/>
        <v>25DP</v>
      </c>
      <c r="B17" s="137" t="s">
        <v>165</v>
      </c>
      <c r="C17" s="32" t="s">
        <v>164</v>
      </c>
      <c r="D17" s="32">
        <v>0</v>
      </c>
      <c r="E17" s="32">
        <v>0</v>
      </c>
      <c r="F17" s="32">
        <v>0</v>
      </c>
      <c r="G17" s="137" t="s">
        <v>21</v>
      </c>
    </row>
    <row r="18" spans="1:7" ht="12.75" customHeight="1" x14ac:dyDescent="0.25">
      <c r="A18" s="137" t="str">
        <f t="shared" si="0"/>
        <v>25DP</v>
      </c>
      <c r="B18" s="137" t="s">
        <v>163</v>
      </c>
      <c r="C18" s="32" t="s">
        <v>147</v>
      </c>
      <c r="D18" s="32">
        <v>-1286</v>
      </c>
      <c r="E18" s="32">
        <v>-1286</v>
      </c>
      <c r="F18" s="32">
        <v>0</v>
      </c>
      <c r="G18" s="137" t="s">
        <v>21</v>
      </c>
    </row>
    <row r="19" spans="1:7" ht="12.75" customHeight="1" x14ac:dyDescent="0.25">
      <c r="A19" s="137" t="str">
        <f t="shared" si="0"/>
        <v>25DP</v>
      </c>
      <c r="B19" s="137" t="s">
        <v>162</v>
      </c>
      <c r="C19" s="32" t="s">
        <v>161</v>
      </c>
      <c r="D19" s="32">
        <v>0</v>
      </c>
      <c r="E19" s="32">
        <v>0</v>
      </c>
      <c r="F19" s="32">
        <v>0</v>
      </c>
      <c r="G19" s="137" t="s">
        <v>21</v>
      </c>
    </row>
    <row r="20" spans="1:7" ht="12.75" customHeight="1" x14ac:dyDescent="0.25">
      <c r="A20" s="137" t="str">
        <f t="shared" si="0"/>
        <v>25ID</v>
      </c>
      <c r="B20" s="137" t="s">
        <v>87</v>
      </c>
      <c r="C20" s="32" t="s">
        <v>160</v>
      </c>
      <c r="D20" s="32">
        <v>-1</v>
      </c>
      <c r="E20" s="32">
        <v>-1</v>
      </c>
      <c r="F20" s="32">
        <v>0</v>
      </c>
      <c r="G20" s="137" t="s">
        <v>21</v>
      </c>
    </row>
    <row r="21" spans="1:7" ht="12.75" customHeight="1" x14ac:dyDescent="0.25">
      <c r="A21" s="137" t="str">
        <f t="shared" si="0"/>
        <v>25PG</v>
      </c>
      <c r="B21" s="137" t="s">
        <v>50</v>
      </c>
      <c r="C21" s="32" t="s">
        <v>159</v>
      </c>
      <c r="D21" s="32">
        <v>12997</v>
      </c>
      <c r="E21" s="32">
        <v>12997</v>
      </c>
      <c r="F21" s="32">
        <v>0</v>
      </c>
      <c r="G21" s="137" t="s">
        <v>21</v>
      </c>
    </row>
    <row r="22" spans="1:7" ht="12.75" customHeight="1" x14ac:dyDescent="0.25">
      <c r="A22" s="137" t="str">
        <f t="shared" si="0"/>
        <v>25RE</v>
      </c>
      <c r="B22" s="137" t="s">
        <v>127</v>
      </c>
      <c r="C22" s="32" t="s">
        <v>158</v>
      </c>
      <c r="D22" s="32">
        <v>2</v>
      </c>
      <c r="E22" s="32">
        <v>2</v>
      </c>
      <c r="F22" s="32">
        <v>0</v>
      </c>
      <c r="G22" s="137" t="s">
        <v>21</v>
      </c>
    </row>
    <row r="23" spans="1:7" ht="12.75" customHeight="1" x14ac:dyDescent="0.25">
      <c r="A23" s="137" t="str">
        <f t="shared" si="0"/>
        <v>25SI</v>
      </c>
      <c r="B23" s="137" t="s">
        <v>157</v>
      </c>
      <c r="C23" s="32" t="s">
        <v>156</v>
      </c>
      <c r="D23" s="32">
        <v>0</v>
      </c>
      <c r="E23" s="32">
        <v>0</v>
      </c>
      <c r="F23" s="32">
        <v>0</v>
      </c>
      <c r="G23" s="137" t="s">
        <v>21</v>
      </c>
    </row>
    <row r="24" spans="1:7" ht="12.75" customHeight="1" x14ac:dyDescent="0.25">
      <c r="A24" s="137" t="str">
        <f t="shared" si="0"/>
        <v>25TX</v>
      </c>
      <c r="B24" s="137" t="s">
        <v>132</v>
      </c>
      <c r="C24" s="32" t="s">
        <v>192</v>
      </c>
      <c r="D24" s="32">
        <v>0</v>
      </c>
      <c r="E24" s="32">
        <v>0</v>
      </c>
      <c r="F24" s="32">
        <v>0</v>
      </c>
      <c r="G24" s="137" t="s">
        <v>21</v>
      </c>
    </row>
    <row r="25" spans="1:7" ht="12.75" customHeight="1" x14ac:dyDescent="0.25">
      <c r="A25" s="103" t="s">
        <v>123</v>
      </c>
      <c r="B25" s="137" t="s">
        <v>155</v>
      </c>
      <c r="C25" s="32" t="s">
        <v>155</v>
      </c>
      <c r="D25" s="172">
        <v>0</v>
      </c>
      <c r="E25" s="172">
        <v>0</v>
      </c>
      <c r="F25" s="172">
        <v>0</v>
      </c>
      <c r="G25" s="137" t="s">
        <v>21</v>
      </c>
    </row>
    <row r="26" spans="1:7" ht="12.75" customHeight="1" thickBot="1" x14ac:dyDescent="0.3">
      <c r="B26" s="11" t="s">
        <v>154</v>
      </c>
      <c r="C26" s="11" t="s">
        <v>21</v>
      </c>
      <c r="D26" s="34">
        <v>9401</v>
      </c>
      <c r="E26" s="34">
        <v>9401</v>
      </c>
      <c r="F26" s="34">
        <v>0</v>
      </c>
      <c r="G26" s="11" t="s">
        <v>21</v>
      </c>
    </row>
    <row r="30" spans="1:7" x14ac:dyDescent="0.2">
      <c r="A30" s="137" t="s">
        <v>149</v>
      </c>
      <c r="B30" s="137" t="s">
        <v>425</v>
      </c>
    </row>
    <row r="31" spans="1:7" x14ac:dyDescent="0.2">
      <c r="A31" s="173" t="s">
        <v>26</v>
      </c>
      <c r="B31" s="174">
        <v>0</v>
      </c>
    </row>
    <row r="32" spans="1:7" x14ac:dyDescent="0.2">
      <c r="A32" s="173" t="s">
        <v>49</v>
      </c>
      <c r="B32" s="174">
        <v>-3016</v>
      </c>
    </row>
    <row r="33" spans="1:2" x14ac:dyDescent="0.2">
      <c r="A33" s="173" t="s">
        <v>51</v>
      </c>
      <c r="B33" s="174">
        <v>258</v>
      </c>
    </row>
    <row r="34" spans="1:2" x14ac:dyDescent="0.2">
      <c r="A34" s="173" t="s">
        <v>44</v>
      </c>
      <c r="B34" s="174">
        <v>0</v>
      </c>
    </row>
    <row r="35" spans="1:2" x14ac:dyDescent="0.2">
      <c r="A35" s="173" t="s">
        <v>242</v>
      </c>
      <c r="B35" s="174">
        <v>492</v>
      </c>
    </row>
    <row r="36" spans="1:2" x14ac:dyDescent="0.2">
      <c r="A36" s="173" t="s">
        <v>41</v>
      </c>
      <c r="B36" s="174">
        <v>-1332</v>
      </c>
    </row>
    <row r="37" spans="1:2" x14ac:dyDescent="0.2">
      <c r="A37" s="173" t="s">
        <v>87</v>
      </c>
      <c r="B37" s="174">
        <v>-1</v>
      </c>
    </row>
    <row r="38" spans="1:2" x14ac:dyDescent="0.2">
      <c r="A38" s="173" t="s">
        <v>50</v>
      </c>
      <c r="B38" s="174">
        <v>12997</v>
      </c>
    </row>
    <row r="39" spans="1:2" x14ac:dyDescent="0.2">
      <c r="A39" s="173" t="s">
        <v>127</v>
      </c>
      <c r="B39" s="174">
        <v>2</v>
      </c>
    </row>
    <row r="40" spans="1:2" x14ac:dyDescent="0.2">
      <c r="A40" s="173" t="s">
        <v>122</v>
      </c>
      <c r="B40" s="174">
        <v>0</v>
      </c>
    </row>
    <row r="41" spans="1:2" x14ac:dyDescent="0.2">
      <c r="A41" s="173" t="s">
        <v>123</v>
      </c>
      <c r="B41" s="174">
        <v>0</v>
      </c>
    </row>
    <row r="42" spans="1:2" x14ac:dyDescent="0.2">
      <c r="A42" s="173" t="s">
        <v>132</v>
      </c>
      <c r="B42" s="174">
        <v>0</v>
      </c>
    </row>
    <row r="43" spans="1:2" x14ac:dyDescent="0.2">
      <c r="A43" s="173" t="s">
        <v>150</v>
      </c>
      <c r="B43" s="174">
        <v>9400</v>
      </c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ACCT 282-283 FT ADIT Bef-After</vt:lpstr>
      <vt:lpstr>FT FED -  STATE </vt:lpstr>
      <vt:lpstr>FT-OTP Deferreds</vt:lpstr>
      <vt:lpstr>Tax Reform Entries TX-SPCL</vt:lpstr>
      <vt:lpstr>FT ADIT </vt:lpstr>
      <vt:lpstr>DATA</vt:lpstr>
      <vt:lpstr>ACCT 254N &amp; P Reg Liab</vt:lpstr>
      <vt:lpstr>DATA-Reg Liab</vt:lpstr>
      <vt:lpstr>Q1 Activity</vt:lpstr>
      <vt:lpstr>FT TB</vt:lpstr>
      <vt:lpstr>Q1 ADIT 2018</vt:lpstr>
      <vt:lpstr>ADIT</vt:lpstr>
      <vt:lpstr>ExpRecl&amp;GrossUp_FRUs</vt:lpstr>
      <vt:lpstr>ADIT!Print_Area</vt:lpstr>
      <vt:lpstr>'ExpRecl&amp;GrossUp_FRUs'!Print_Area</vt:lpstr>
      <vt:lpstr>ADIT!Print_Titles</vt:lpstr>
      <vt:lpstr>'ExpRecl&amp;GrossUp_FRUs'!Print_Titles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