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295"/>
  </bookViews>
  <sheets>
    <sheet name="ACCT 282-283 FT ADIT Bef-After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\p">#REF!</definedName>
    <definedName name="\Z">#REF!</definedName>
    <definedName name="_101">#REF!</definedName>
    <definedName name="_108">#REF!</definedName>
    <definedName name="_253REC">#REF!</definedName>
    <definedName name="_Key1" hidden="1">[1]IncTx_Calc!#REF!</definedName>
    <definedName name="_Key2" hidden="1">[2]IncTx_Calc!#REF!</definedName>
    <definedName name="_Order1" hidden="1">255</definedName>
    <definedName name="_Sort" hidden="1">[1]IncTx_Calc!#REF!</definedName>
    <definedName name="account_code">#REF!</definedName>
    <definedName name="account_description">#REF!</definedName>
    <definedName name="AD_BAL2">#REF!</definedName>
    <definedName name="ADD">#REF!</definedName>
    <definedName name="ADD_BY_DIST">#REF!</definedName>
    <definedName name="Assets">#REF!</definedName>
    <definedName name="Bad_Debt">'[3]2-Meals'!#REF!</definedName>
    <definedName name="BONUS">#REF!</definedName>
    <definedName name="budget_code">#REF!</definedName>
    <definedName name="budget_description">#REF!</definedName>
    <definedName name="CAPITAL">#REF!</definedName>
    <definedName name="CAPSUM">#REF!</definedName>
    <definedName name="CIAC">'[3]2-Meals'!#REF!</definedName>
    <definedName name="d">#REF!</definedName>
    <definedName name="Department_Costs">#REF!</definedName>
    <definedName name="DEPRBYDIST">[4]DeprCoDetail:DeprSum!$A$1:$G$36</definedName>
    <definedName name="DETAIL">#REF!</definedName>
    <definedName name="DIT">#REF!</definedName>
    <definedName name="DIT_TEMP">#REF!</definedName>
    <definedName name="LT_Bonus">'[3]2-Meals'!#REF!</definedName>
    <definedName name="MONTHLY_DEPR2">#REF!</definedName>
    <definedName name="nat_cur_code">#REF!</definedName>
    <definedName name="PAGE1">#REF!</definedName>
    <definedName name="PAGE2">#REF!</definedName>
    <definedName name="PAGE4">'[5]IT Calc'!#REF!</definedName>
    <definedName name="PAGE5">'[5]IT Calc'!#REF!</definedName>
    <definedName name="Pension">'[3]2-Meals'!#REF!</definedName>
    <definedName name="period_end_1">#REF!</definedName>
    <definedName name="period_end_10">#REF!</definedName>
    <definedName name="period_end_11">#REF!</definedName>
    <definedName name="period_end_12">#REF!</definedName>
    <definedName name="period_end_2">#REF!</definedName>
    <definedName name="period_end_3">#REF!</definedName>
    <definedName name="period_end_4">#REF!</definedName>
    <definedName name="period_end_5">#REF!</definedName>
    <definedName name="period_end_6">#REF!</definedName>
    <definedName name="period_end_7">#REF!</definedName>
    <definedName name="period_end_8">#REF!</definedName>
    <definedName name="period_end_9">#REF!</definedName>
    <definedName name="PGA">'[3]2-Meals'!#REF!</definedName>
    <definedName name="PLANT_BAL2">#REF!</definedName>
    <definedName name="Post_Retire">'[3]2-Meals'!#REF!</definedName>
    <definedName name="PRINT">#REF!</definedName>
    <definedName name="_xlnm.Print_Area" localSheetId="0">'ACCT 282-283 FT ADIT Bef-After'!$A$1:$P$68</definedName>
    <definedName name="PRINT_AREA_MI">'[6]IT Calc'!#REF!</definedName>
    <definedName name="PRINT_EXPLANATI">#REF!</definedName>
    <definedName name="_xlnm.Print_Titles" localSheetId="0">'ACCT 282-283 FT ADIT Bef-After'!$1:$9</definedName>
    <definedName name="PRINT_TITLES_MI">#REF!</definedName>
    <definedName name="PRIOR_ITCUR">#REF!</definedName>
    <definedName name="PRIOR_TIMING">#REF!</definedName>
    <definedName name="PYTD_ITCUR">#REF!</definedName>
    <definedName name="PYTD_TIMING">#REF!</definedName>
    <definedName name="rate_type">#REF!</definedName>
    <definedName name="RET">#REF!</definedName>
    <definedName name="RET_BY_DIST">#REF!</definedName>
    <definedName name="RIGHT">#REF!</definedName>
    <definedName name="ROWS">#REF!</definedName>
    <definedName name="State">#REF!</definedName>
    <definedName name="Summ">'[7]DEL-updated'!$A$11:$T$372</definedName>
    <definedName name="TAX">#REF!</definedName>
    <definedName name="TRUEUP_BAL2">#REF!</definedName>
    <definedName name="TX">#REF!</definedName>
    <definedName name="TXCALC">#REF!</definedName>
    <definedName name="TXCALC_TEMP">#REF!</definedName>
    <definedName name="Unbilled">'[3]2-Meals'!#REF!</definedName>
    <definedName name="WORKPAPERS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N66" i="1" l="1"/>
  <c r="M61" i="1"/>
  <c r="M66" i="1" s="1"/>
  <c r="P54" i="1"/>
  <c r="L54" i="1"/>
  <c r="P48" i="1"/>
  <c r="L48" i="1"/>
  <c r="L33" i="1"/>
  <c r="P33" i="1" s="1"/>
  <c r="N32" i="1"/>
  <c r="N35" i="1" s="1"/>
  <c r="M32" i="1"/>
  <c r="M35" i="1" s="1"/>
  <c r="K28" i="1"/>
  <c r="G28" i="1"/>
  <c r="G29" i="1" s="1"/>
  <c r="F28" i="1"/>
  <c r="F29" i="1" s="1"/>
  <c r="O26" i="1"/>
  <c r="J26" i="1"/>
  <c r="L26" i="1" s="1"/>
  <c r="M25" i="1"/>
  <c r="J25" i="1"/>
  <c r="L25" i="1" s="1"/>
  <c r="A25" i="1"/>
  <c r="O24" i="1"/>
  <c r="J24" i="1"/>
  <c r="L24" i="1" s="1"/>
  <c r="A24" i="1"/>
  <c r="M23" i="1"/>
  <c r="L23" i="1"/>
  <c r="P23" i="1" s="1"/>
  <c r="A23" i="1"/>
  <c r="I22" i="1"/>
  <c r="A22" i="1"/>
  <c r="O21" i="1"/>
  <c r="J21" i="1"/>
  <c r="L21" i="1" s="1"/>
  <c r="A21" i="1"/>
  <c r="O20" i="1"/>
  <c r="J20" i="1"/>
  <c r="L20" i="1" s="1"/>
  <c r="A20" i="1"/>
  <c r="O19" i="1"/>
  <c r="H19" i="1"/>
  <c r="A19" i="1"/>
  <c r="O18" i="1"/>
  <c r="A18" i="1"/>
  <c r="O17" i="1"/>
  <c r="H17" i="1"/>
  <c r="J17" i="1" s="1"/>
  <c r="L17" i="1" s="1"/>
  <c r="A17" i="1"/>
  <c r="H16" i="1"/>
  <c r="A16" i="1"/>
  <c r="O15" i="1"/>
  <c r="J15" i="1"/>
  <c r="L15" i="1" s="1"/>
  <c r="P15" i="1" s="1"/>
  <c r="A15" i="1"/>
  <c r="O14" i="1"/>
  <c r="N14" i="1"/>
  <c r="N28" i="1" s="1"/>
  <c r="M14" i="1"/>
  <c r="J14" i="1"/>
  <c r="L14" i="1" s="1"/>
  <c r="A14" i="1"/>
  <c r="O13" i="1"/>
  <c r="J13" i="1"/>
  <c r="L13" i="1" s="1"/>
  <c r="A13" i="1"/>
  <c r="O12" i="1"/>
  <c r="J12" i="1"/>
  <c r="L12" i="1" s="1"/>
  <c r="A12" i="1"/>
  <c r="O11" i="1"/>
  <c r="J11" i="1"/>
  <c r="L11" i="1" s="1"/>
  <c r="A11" i="1"/>
  <c r="O10" i="1"/>
  <c r="I10" i="1"/>
  <c r="A10" i="1"/>
  <c r="L8" i="1"/>
  <c r="G8" i="1"/>
  <c r="F8" i="1"/>
  <c r="P13" i="1" l="1"/>
  <c r="P14" i="1"/>
  <c r="P20" i="1"/>
  <c r="P24" i="1"/>
  <c r="M28" i="1"/>
  <c r="M42" i="1" s="1"/>
  <c r="P11" i="1"/>
  <c r="P21" i="1"/>
  <c r="P25" i="1"/>
  <c r="O28" i="1"/>
  <c r="O37" i="1" s="1"/>
  <c r="H28" i="1"/>
  <c r="H40" i="1" s="1"/>
  <c r="J10" i="1"/>
  <c r="L10" i="1" s="1"/>
  <c r="P10" i="1" s="1"/>
  <c r="J19" i="1"/>
  <c r="L19" i="1" s="1"/>
  <c r="P19" i="1" s="1"/>
  <c r="P17" i="1"/>
  <c r="P12" i="1"/>
  <c r="N42" i="1"/>
  <c r="N37" i="1"/>
  <c r="J18" i="1"/>
  <c r="L18" i="1" s="1"/>
  <c r="J22" i="1"/>
  <c r="L22" i="1" s="1"/>
  <c r="M37" i="1"/>
  <c r="I28" i="1"/>
  <c r="J16" i="1"/>
  <c r="L16" i="1" s="1"/>
  <c r="P16" i="1" s="1"/>
  <c r="P26" i="1"/>
  <c r="H30" i="1" l="1"/>
  <c r="H35" i="1" s="1"/>
  <c r="H37" i="1" s="1"/>
  <c r="L60" i="1" s="1"/>
  <c r="P22" i="1"/>
  <c r="P18" i="1"/>
  <c r="P40" i="1"/>
  <c r="H41" i="1"/>
  <c r="P41" i="1" s="1"/>
  <c r="I31" i="1"/>
  <c r="L28" i="1"/>
  <c r="J28" i="1"/>
  <c r="L30" i="1" l="1"/>
  <c r="P28" i="1"/>
  <c r="I35" i="1"/>
  <c r="I37" i="1" s="1"/>
  <c r="L65" i="1" s="1"/>
  <c r="L31" i="1"/>
  <c r="P31" i="1" s="1"/>
  <c r="P30" i="1"/>
  <c r="P60" i="1"/>
  <c r="J32" i="1"/>
  <c r="H42" i="1"/>
  <c r="P42" i="1" s="1"/>
  <c r="P44" i="1" s="1"/>
  <c r="H44" i="1" l="1"/>
  <c r="J35" i="1"/>
  <c r="J37" i="1" s="1"/>
  <c r="L66" i="1" s="1"/>
  <c r="P66" i="1" s="1"/>
  <c r="L32" i="1"/>
  <c r="P32" i="1" s="1"/>
  <c r="P35" i="1" s="1"/>
  <c r="P65" i="1"/>
  <c r="L68" i="1" l="1"/>
  <c r="P53" i="1"/>
  <c r="P56" i="1" s="1"/>
  <c r="P37" i="1"/>
  <c r="P50" i="1" s="1"/>
  <c r="P68" i="1"/>
  <c r="L35" i="1"/>
  <c r="L53" i="1" l="1"/>
  <c r="L56" i="1" s="1"/>
  <c r="L61" i="1" s="1"/>
  <c r="L37" i="1"/>
  <c r="L50" i="1" s="1"/>
  <c r="P61" i="1" l="1"/>
  <c r="P63" i="1" s="1"/>
  <c r="L63" i="1"/>
</calcChain>
</file>

<file path=xl/sharedStrings.xml><?xml version="1.0" encoding="utf-8"?>
<sst xmlns="http://schemas.openxmlformats.org/spreadsheetml/2006/main" count="140" uniqueCount="93">
  <si>
    <t/>
  </si>
  <si>
    <t>BEFORE</t>
  </si>
  <si>
    <t>AFTER</t>
  </si>
  <si>
    <t>FL</t>
  </si>
  <si>
    <t>Fed</t>
  </si>
  <si>
    <t>Blended</t>
  </si>
  <si>
    <t>Allocation from Parent</t>
  </si>
  <si>
    <t>Seg 3</t>
  </si>
  <si>
    <t>Code</t>
  </si>
  <si>
    <t>Name</t>
  </si>
  <si>
    <t>Rate Change</t>
  </si>
  <si>
    <t>Protected</t>
  </si>
  <si>
    <t>UnProtected Plant</t>
  </si>
  <si>
    <t>UnProtected NonPlant</t>
  </si>
  <si>
    <t>OTP Adj</t>
  </si>
  <si>
    <t>12/31/2017 Balance</t>
  </si>
  <si>
    <t>NetAdjust to LT Bonus</t>
  </si>
  <si>
    <t>Q1 Entries</t>
  </si>
  <si>
    <t>03/31/2018 Balance</t>
  </si>
  <si>
    <t>UNPP</t>
  </si>
  <si>
    <t>25AF</t>
  </si>
  <si>
    <t>AFUDC</t>
  </si>
  <si>
    <t>UNNP</t>
  </si>
  <si>
    <t>25AM</t>
  </si>
  <si>
    <t>Customer Based Intangibles</t>
  </si>
  <si>
    <t>25AM.01</t>
  </si>
  <si>
    <t>Amortization Schedules Prior Acquisitions</t>
  </si>
  <si>
    <t>25BD</t>
  </si>
  <si>
    <t>Bad Debts</t>
  </si>
  <si>
    <t>25BN.01</t>
  </si>
  <si>
    <t>Short Term Bonus</t>
  </si>
  <si>
    <t>25CN</t>
  </si>
  <si>
    <t>Conservation</t>
  </si>
  <si>
    <t>P</t>
  </si>
  <si>
    <t>25DP.01</t>
  </si>
  <si>
    <t>Depreciation</t>
  </si>
  <si>
    <t>25DP.02</t>
  </si>
  <si>
    <t>Contribution in Aid of Construction</t>
  </si>
  <si>
    <t>25DP.03</t>
  </si>
  <si>
    <t>Cost of Removal</t>
  </si>
  <si>
    <t>25DP.04</t>
  </si>
  <si>
    <t>Asset Gain/Loss</t>
  </si>
  <si>
    <t>25ID</t>
  </si>
  <si>
    <t>Reserve for Insurance Deductibles</t>
  </si>
  <si>
    <t>25PG</t>
  </si>
  <si>
    <t>Purchased Gas Cots</t>
  </si>
  <si>
    <t>25RE</t>
  </si>
  <si>
    <t>Repairs Deduction</t>
  </si>
  <si>
    <t>25RT</t>
  </si>
  <si>
    <t>Rabbi Trust</t>
  </si>
  <si>
    <t>25SI.01</t>
  </si>
  <si>
    <t>Self Insurance (Current)</t>
  </si>
  <si>
    <t>25SR.01</t>
  </si>
  <si>
    <t>SERP (Current)</t>
  </si>
  <si>
    <t>25SL</t>
  </si>
  <si>
    <t>S_NOL_SYS</t>
  </si>
  <si>
    <t>Total</t>
  </si>
  <si>
    <t>Protected Gross-up</t>
  </si>
  <si>
    <t>UnProtected Plant Gross-up</t>
  </si>
  <si>
    <t>UnProtected NonPlant Gross-up</t>
  </si>
  <si>
    <t>Unrecorded adjustment to correct grossup calulation at year end</t>
  </si>
  <si>
    <t>25TX</t>
  </si>
  <si>
    <t>Tax Reform 2017 Reg Asset Gross Up</t>
  </si>
  <si>
    <t>Total with Gross-up</t>
  </si>
  <si>
    <t>a</t>
  </si>
  <si>
    <t>b</t>
  </si>
  <si>
    <t>c</t>
  </si>
  <si>
    <t>Excess Deferred Tax Liability before gross up</t>
  </si>
  <si>
    <t>Excess Deferred Tax Liability - Protected</t>
  </si>
  <si>
    <t>Excess Deferred Tax Liability - Unprotected Plant</t>
  </si>
  <si>
    <t>Excess Deferred Tax Liability - Unprotected Non Plant</t>
  </si>
  <si>
    <t>Excess Deferred Tax Liability - Total</t>
  </si>
  <si>
    <t>FT ADIT</t>
  </si>
  <si>
    <t>G/L</t>
  </si>
  <si>
    <t>Adjust G/L 25TX</t>
  </si>
  <si>
    <t>d</t>
  </si>
  <si>
    <t>280R-254P</t>
  </si>
  <si>
    <t>Reg Liability - Protected</t>
  </si>
  <si>
    <t>280R-254N</t>
  </si>
  <si>
    <t>Reg Liability -UnProtected</t>
  </si>
  <si>
    <t>d-b-c</t>
  </si>
  <si>
    <t>Reg Liability -UnProtected Plant</t>
  </si>
  <si>
    <t>Reg Liability -UnProtected Non Plant</t>
  </si>
  <si>
    <t>Computation of Regulatory Liability (FT)</t>
  </si>
  <si>
    <t>FLORIDA PUBLIC UTILITIES-FT MEADE DIVISION</t>
  </si>
  <si>
    <t>Docket No.:</t>
  </si>
  <si>
    <t>Exhibit No.:</t>
  </si>
  <si>
    <t>20180053-GU</t>
  </si>
  <si>
    <t>FERC</t>
  </si>
  <si>
    <t>RFTMD-1</t>
  </si>
  <si>
    <t>Beginning Balance  See Note A</t>
  </si>
  <si>
    <t>Note A:</t>
  </si>
  <si>
    <t>Highlighted numbers were revised for adjustments discussed in the revised testimony and will be booked in 4th quarter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</si>
</sst>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(&quot;$&quot;* #,##0_);_(&quot;$&quot;* \(#,##0\);_(&quot;$&quot;* &quot;-&quot;_);_(@_)"/>
    <numFmt numFmtId="43" formatCode="_(* #,##0.00_);_(* \(#,##0.00\);_(* &quot;-&quot;??_);_(@_)"/>
    <numFmt numFmtId="164" formatCode="m/d/yy;@"/>
    <numFmt numFmtId="165" formatCode="_(&quot;$&quot;* #,##0_);_(&quot;$&quot;* \(#,##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7" fillId="0" borderId="0" applyNumberFormat="0" applyFill="0" applyBorder="0" applyAlignment="0" applyProtection="0"/>
    <xf numFmtId="0" fontId="6" fillId="0" borderId="1" applyNumberFormat="0" applyFill="0" applyProtection="0">
      <alignment horizontal="center" wrapText="1"/>
    </xf>
    <xf numFmtId="37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37" fontId="4" fillId="0" borderId="2" applyFont="0" applyFill="0" applyAlignment="0" applyProtection="0"/>
  </cellStyleXfs>
  <cellXfs count="71">
    <xf numFmtId="0" fontId="0" fillId="0" borderId="0" xfId="0"/>
    <xf numFmtId="0" fontId="4" fillId="0" borderId="0" xfId="3" applyFont="1"/>
    <xf numFmtId="0" fontId="5" fillId="0" borderId="0" xfId="0" applyFont="1"/>
    <xf numFmtId="0" fontId="4" fillId="0" borderId="0" xfId="3" applyFont="1" applyAlignment="1"/>
    <xf numFmtId="0" fontId="4" fillId="0" borderId="0" xfId="3" applyFont="1"/>
    <xf numFmtId="0" fontId="4" fillId="0" borderId="0" xfId="4" applyFont="1" applyAlignment="1">
      <alignment horizontal="left" wrapText="1"/>
    </xf>
    <xf numFmtId="0" fontId="8" fillId="0" borderId="0" xfId="3" applyFont="1" applyAlignment="1">
      <alignment horizontal="center"/>
    </xf>
    <xf numFmtId="10" fontId="4" fillId="0" borderId="0" xfId="3" applyNumberFormat="1" applyFont="1"/>
    <xf numFmtId="10" fontId="6" fillId="0" borderId="0" xfId="3" applyNumberFormat="1" applyFont="1" applyAlignment="1">
      <alignment horizontal="center"/>
    </xf>
    <xf numFmtId="0" fontId="6" fillId="0" borderId="0" xfId="5" applyFont="1" applyBorder="1">
      <alignment horizontal="center" wrapText="1"/>
    </xf>
    <xf numFmtId="164" fontId="6" fillId="0" borderId="0" xfId="5" applyNumberFormat="1" applyFont="1" applyBorder="1">
      <alignment horizontal="center" wrapText="1"/>
    </xf>
    <xf numFmtId="0" fontId="6" fillId="0" borderId="1" xfId="5">
      <alignment horizontal="center" wrapText="1"/>
    </xf>
    <xf numFmtId="0" fontId="6" fillId="0" borderId="1" xfId="5" applyFont="1">
      <alignment horizontal="center" wrapText="1"/>
    </xf>
    <xf numFmtId="0" fontId="0" fillId="3" borderId="0" xfId="0" applyFill="1"/>
    <xf numFmtId="43" fontId="5" fillId="0" borderId="0" xfId="1" applyFont="1"/>
    <xf numFmtId="37" fontId="5" fillId="0" borderId="0" xfId="0" applyNumberFormat="1" applyFont="1"/>
    <xf numFmtId="0" fontId="0" fillId="4" borderId="0" xfId="0" applyFill="1"/>
    <xf numFmtId="0" fontId="0" fillId="5" borderId="0" xfId="0" applyFill="1"/>
    <xf numFmtId="0" fontId="6" fillId="0" borderId="0" xfId="7" applyFont="1"/>
    <xf numFmtId="0" fontId="5" fillId="0" borderId="0" xfId="0" applyFont="1" applyFill="1"/>
    <xf numFmtId="0" fontId="2" fillId="0" borderId="0" xfId="0" applyFont="1" applyBorder="1"/>
    <xf numFmtId="0" fontId="0" fillId="0" borderId="0" xfId="0" applyBorder="1"/>
    <xf numFmtId="0" fontId="9" fillId="0" borderId="0" xfId="0" applyFont="1" applyFill="1" applyBorder="1"/>
    <xf numFmtId="0" fontId="5" fillId="6" borderId="0" xfId="0" applyFont="1" applyFill="1"/>
    <xf numFmtId="0" fontId="0" fillId="6" borderId="0" xfId="0" applyFill="1" applyBorder="1"/>
    <xf numFmtId="0" fontId="10" fillId="0" borderId="0" xfId="2" applyFont="1" applyAlignment="1"/>
    <xf numFmtId="0" fontId="7" fillId="0" borderId="0" xfId="3" applyFont="1"/>
    <xf numFmtId="0" fontId="6" fillId="0" borderId="0" xfId="2" applyFont="1" applyAlignment="1">
      <alignment horizontal="left"/>
    </xf>
    <xf numFmtId="0" fontId="2" fillId="0" borderId="0" xfId="0" applyFont="1" applyFill="1"/>
    <xf numFmtId="0" fontId="2" fillId="0" borderId="0" xfId="0" applyFont="1" applyFill="1" applyAlignment="1">
      <alignment horizontal="left"/>
    </xf>
    <xf numFmtId="43" fontId="5" fillId="0" borderId="0" xfId="1" applyFont="1" applyBorder="1"/>
    <xf numFmtId="37" fontId="5" fillId="0" borderId="0" xfId="0" applyNumberFormat="1" applyFont="1" applyBorder="1"/>
    <xf numFmtId="0" fontId="5" fillId="0" borderId="0" xfId="0" applyFont="1" applyBorder="1"/>
    <xf numFmtId="37" fontId="4" fillId="0" borderId="0" xfId="8" applyFont="1" applyBorder="1"/>
    <xf numFmtId="42" fontId="4" fillId="0" borderId="0" xfId="6" applyNumberFormat="1"/>
    <xf numFmtId="42" fontId="4" fillId="0" borderId="0" xfId="6" applyNumberFormat="1" applyFont="1"/>
    <xf numFmtId="42" fontId="4" fillId="0" borderId="0" xfId="1" applyNumberFormat="1" applyFont="1"/>
    <xf numFmtId="42" fontId="4" fillId="0" borderId="0" xfId="6" applyNumberFormat="1" applyFont="1" applyFill="1"/>
    <xf numFmtId="42" fontId="4" fillId="0" borderId="0" xfId="3" applyNumberFormat="1" applyFont="1"/>
    <xf numFmtId="42" fontId="4" fillId="0" borderId="2" xfId="8" applyNumberFormat="1" applyFont="1"/>
    <xf numFmtId="42" fontId="5" fillId="0" borderId="0" xfId="0" applyNumberFormat="1" applyFont="1"/>
    <xf numFmtId="42" fontId="5" fillId="0" borderId="1" xfId="0" applyNumberFormat="1" applyFont="1" applyBorder="1"/>
    <xf numFmtId="42" fontId="5" fillId="0" borderId="3" xfId="0" applyNumberFormat="1" applyFont="1" applyBorder="1"/>
    <xf numFmtId="42" fontId="8" fillId="0" borderId="0" xfId="0" applyNumberFormat="1" applyFont="1" applyAlignment="1">
      <alignment horizontal="center"/>
    </xf>
    <xf numFmtId="42" fontId="4" fillId="0" borderId="1" xfId="6" applyNumberFormat="1" applyFont="1" applyBorder="1"/>
    <xf numFmtId="42" fontId="4" fillId="0" borderId="2" xfId="6" applyNumberFormat="1" applyFont="1" applyBorder="1"/>
    <xf numFmtId="42" fontId="4" fillId="0" borderId="0" xfId="6" applyNumberFormat="1" applyFont="1" applyBorder="1"/>
    <xf numFmtId="42" fontId="5" fillId="6" borderId="0" xfId="0" applyNumberFormat="1" applyFont="1" applyFill="1"/>
    <xf numFmtId="42" fontId="4" fillId="6" borderId="0" xfId="6" applyNumberFormat="1" applyFont="1" applyFill="1" applyBorder="1"/>
    <xf numFmtId="42" fontId="8" fillId="6" borderId="0" xfId="0" applyNumberFormat="1" applyFont="1" applyFill="1" applyAlignment="1">
      <alignment horizontal="center"/>
    </xf>
    <xf numFmtId="42" fontId="8" fillId="0" borderId="0" xfId="0" applyNumberFormat="1" applyFont="1"/>
    <xf numFmtId="42" fontId="5" fillId="0" borderId="0" xfId="1" applyNumberFormat="1" applyFont="1"/>
    <xf numFmtId="0" fontId="4" fillId="0" borderId="0" xfId="3" applyFont="1" applyAlignment="1">
      <alignment horizontal="left"/>
    </xf>
    <xf numFmtId="0" fontId="5" fillId="0" borderId="0" xfId="0" applyFont="1" applyAlignment="1">
      <alignment wrapText="1"/>
    </xf>
    <xf numFmtId="42" fontId="4" fillId="7" borderId="0" xfId="6" applyNumberFormat="1" applyFill="1"/>
    <xf numFmtId="42" fontId="4" fillId="7" borderId="0" xfId="6" applyNumberFormat="1" applyFont="1" applyFill="1"/>
    <xf numFmtId="42" fontId="4" fillId="7" borderId="0" xfId="1" applyNumberFormat="1" applyFont="1" applyFill="1"/>
    <xf numFmtId="42" fontId="4" fillId="7" borderId="2" xfId="8" applyNumberFormat="1" applyFont="1" applyFill="1"/>
    <xf numFmtId="42" fontId="4" fillId="7" borderId="0" xfId="3" applyNumberFormat="1" applyFont="1" applyFill="1"/>
    <xf numFmtId="42" fontId="5" fillId="7" borderId="0" xfId="0" applyNumberFormat="1" applyFont="1" applyFill="1"/>
    <xf numFmtId="42" fontId="5" fillId="7" borderId="1" xfId="0" applyNumberFormat="1" applyFont="1" applyFill="1" applyBorder="1"/>
    <xf numFmtId="42" fontId="5" fillId="7" borderId="3" xfId="0" applyNumberFormat="1" applyFont="1" applyFill="1" applyBorder="1"/>
    <xf numFmtId="0" fontId="6" fillId="8" borderId="1" xfId="5" applyFill="1">
      <alignment horizontal="center" wrapText="1"/>
    </xf>
    <xf numFmtId="0" fontId="0" fillId="8" borderId="0" xfId="0" applyFill="1"/>
    <xf numFmtId="165" fontId="0" fillId="8" borderId="0" xfId="0" applyNumberFormat="1" applyFill="1"/>
    <xf numFmtId="165" fontId="0" fillId="0" borderId="0" xfId="0" applyNumberFormat="1"/>
    <xf numFmtId="0" fontId="4" fillId="0" borderId="0" xfId="4" applyFont="1" applyAlignment="1">
      <alignment horizontal="left" wrapText="1"/>
    </xf>
    <xf numFmtId="0" fontId="4" fillId="0" borderId="0" xfId="3" applyFont="1"/>
    <xf numFmtId="0" fontId="7" fillId="0" borderId="0" xfId="4" applyAlignment="1">
      <alignment horizontal="left" wrapText="1"/>
    </xf>
    <xf numFmtId="0" fontId="0" fillId="0" borderId="0" xfId="0"/>
    <xf numFmtId="0" fontId="8" fillId="2" borderId="0" xfId="3" applyFont="1" applyFill="1" applyAlignment="1">
      <alignment horizontal="center"/>
    </xf>
  </cellXfs>
  <cellStyles count="9">
    <cellStyle name="ColumnHeader" xfId="5"/>
    <cellStyle name="Comma" xfId="1" builtinId="3"/>
    <cellStyle name="Header" xfId="2"/>
    <cellStyle name="Normal" xfId="0" builtinId="0"/>
    <cellStyle name="Normal 2" xfId="3"/>
    <cellStyle name="SubHeader" xfId="4"/>
    <cellStyle name="TextNumber" xfId="6"/>
    <cellStyle name="TotalNumber" xfId="8"/>
    <cellStyle name="TotalText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Tax\2014\2014%20Provision\AC\AC_14TxAccr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Tax\2013\2013%20Provision\FN\FN_13TxAccr1_Orig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Natural%20Gas%20Finance\Natural%20Gas\Delaware\Monthly%20Close\2004\03-2004\2004-1st%20Qrtr%20DE%20IT%20Cal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Plant%20-%20Capital\2001%20Budget\Sharpgas%20Budget%20Summary\Revised%202001%20SHG%20Cap%20Summary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Natural%20Gas%20Finance\Natural%20Gas\MARYLAND\2006\Journal%20Entries\12-06\Year%20End%20Tax%20Entries\12-06%20Md%20Tax%20Accruals-rev%201-24-0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departments$\Corporate%20Accounting\MonthEnd\CU\2007\11-November\November07%20Tax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Plant%20-%20Capital\2001%20Project%20Accounting\November\2001%20Project%20Accounting%20-%20Novembe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artments%20&amp;%20Divisions\Florida%20Regulatory\Tax\Tax%20Savings\POD's%20and%20ROG's\Attachments%20to%20POD's%20filed\ft\POD%20%233F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(Run1)"/>
      <sheetName val="Process"/>
      <sheetName val="IncTx_Calc"/>
      <sheetName val="Workpapers"/>
      <sheetName val="Bonus"/>
      <sheetName val="JE"/>
      <sheetName val="ADIT_Recon"/>
    </sheetNames>
    <sheetDataSet>
      <sheetData sheetId="0"/>
      <sheetData sheetId="1"/>
      <sheetData sheetId="2">
        <row r="1">
          <cell r="M1" t="str">
            <v>Run#2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s"/>
      <sheetName val="IncTx_Calc"/>
      <sheetName val="Workpapers"/>
      <sheetName val="Bonus"/>
      <sheetName val="JE"/>
      <sheetName val="ADIT_Recon"/>
      <sheetName val="FAS TAX depn reclasses"/>
      <sheetName val="25DP-Other"/>
      <sheetName val="25DP"/>
      <sheetName val="25DP-2"/>
      <sheetName val="25AM"/>
      <sheetName val="Decoupling Workpaper"/>
      <sheetName val="Sheet1"/>
      <sheetName val="Decoupling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T Calc"/>
      <sheetName val="2-Meals"/>
      <sheetName val="3-Cost of Removal"/>
      <sheetName val="4-Market"/>
      <sheetName val="5-Bad Debts"/>
      <sheetName val="6-Cap Int_OH"/>
      <sheetName val="7-Gain-Loss"/>
      <sheetName val="8-CIAC"/>
      <sheetName val="9-IPP"/>
      <sheetName val="10-Rate Case"/>
      <sheetName val="11-Prop Tx"/>
      <sheetName val="12-Depr_Amrt"/>
      <sheetName val="13-Env"/>
      <sheetName val="14-Pension"/>
      <sheetName val="15-OPRB"/>
      <sheetName val="16-Bonus"/>
      <sheetName val="17-Unbill Rev"/>
      <sheetName val="18-PGC"/>
      <sheetName val="19-JE"/>
      <sheetName val="20-Imp JE 4.12.04"/>
      <sheetName val="21-Imp JE 4.19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Detail"/>
      <sheetName val="Board presentation"/>
      <sheetName val="NewDepr"/>
      <sheetName val="OldDepr"/>
      <sheetName val="DeprCoDetail"/>
      <sheetName val="DeprSum"/>
      <sheetName val="5YrCapSum"/>
      <sheetName val="Sheet1"/>
    </sheetNames>
    <sheetDataSet>
      <sheetData sheetId="0"/>
      <sheetData sheetId="1" refreshError="1"/>
      <sheetData sheetId="2"/>
      <sheetData sheetId="3"/>
      <sheetData sheetId="4">
        <row r="1">
          <cell r="A1" t="str">
            <v>**********1999 PROJECTED FOR 2000- TRANSPORT**********</v>
          </cell>
        </row>
        <row r="2">
          <cell r="A2" t="str">
            <v>A/C #</v>
          </cell>
          <cell r="B2" t="str">
            <v>DESCRIPTION</v>
          </cell>
          <cell r="C2" t="str">
            <v>JAN</v>
          </cell>
          <cell r="D2" t="str">
            <v>FEB</v>
          </cell>
          <cell r="E2" t="str">
            <v>MARCH</v>
          </cell>
          <cell r="F2" t="str">
            <v>APRIL</v>
          </cell>
          <cell r="G2" t="str">
            <v>MAY</v>
          </cell>
        </row>
        <row r="3">
          <cell r="A3" t="str">
            <v>101-304</v>
          </cell>
          <cell r="B3" t="str">
            <v>Land</v>
          </cell>
        </row>
        <row r="4">
          <cell r="A4" t="str">
            <v>101-305</v>
          </cell>
          <cell r="B4" t="str">
            <v>Structures &amp; Improvements</v>
          </cell>
        </row>
        <row r="5">
          <cell r="A5" t="str">
            <v>101-311</v>
          </cell>
          <cell r="B5" t="str">
            <v>Propane Tanks</v>
          </cell>
        </row>
        <row r="6">
          <cell r="A6" t="str">
            <v>101-313</v>
          </cell>
          <cell r="B6" t="str">
            <v>Compressed Gas Tanks</v>
          </cell>
        </row>
        <row r="7">
          <cell r="A7" t="str">
            <v>101-314</v>
          </cell>
          <cell r="B7" t="str">
            <v>Vehicle Fuel Tanks</v>
          </cell>
        </row>
        <row r="8">
          <cell r="A8" t="str">
            <v>101-362</v>
          </cell>
          <cell r="B8" t="str">
            <v>Propane Bulk Plants</v>
          </cell>
        </row>
        <row r="9">
          <cell r="A9" t="str">
            <v>101-363</v>
          </cell>
          <cell r="B9" t="str">
            <v>Propane Bulk Plant-Plantations</v>
          </cell>
        </row>
        <row r="10">
          <cell r="A10" t="str">
            <v>101-381</v>
          </cell>
          <cell r="B10" t="str">
            <v>Meters</v>
          </cell>
        </row>
        <row r="11">
          <cell r="A11" t="str">
            <v>101-383</v>
          </cell>
          <cell r="B11" t="str">
            <v>Regulators</v>
          </cell>
        </row>
        <row r="12">
          <cell r="A12" t="str">
            <v>101-387</v>
          </cell>
          <cell r="B12" t="str">
            <v>Propane Related Equipment</v>
          </cell>
        </row>
        <row r="13">
          <cell r="A13" t="str">
            <v>101-390</v>
          </cell>
          <cell r="B13" t="str">
            <v>Office Building</v>
          </cell>
        </row>
        <row r="14">
          <cell r="A14" t="str">
            <v>101-391</v>
          </cell>
          <cell r="B14" t="str">
            <v>Office Furniture &amp; Equipment</v>
          </cell>
        </row>
        <row r="15">
          <cell r="A15" t="str">
            <v>101-392</v>
          </cell>
          <cell r="B15" t="str">
            <v>Trans Equipment</v>
          </cell>
        </row>
        <row r="16">
          <cell r="A16" t="str">
            <v>101-394</v>
          </cell>
          <cell r="B16" t="str">
            <v>Tools &amp; Shop Equipment</v>
          </cell>
        </row>
        <row r="17">
          <cell r="A17" t="str">
            <v>101-396</v>
          </cell>
          <cell r="B17" t="str">
            <v>Power Operated Equipment</v>
          </cell>
        </row>
        <row r="18">
          <cell r="A18" t="str">
            <v>101-397</v>
          </cell>
          <cell r="B18" t="str">
            <v>Communication Equipment</v>
          </cell>
        </row>
        <row r="19">
          <cell r="A19" t="str">
            <v>101-499</v>
          </cell>
          <cell r="B19" t="str">
            <v>W/H Leased</v>
          </cell>
        </row>
        <row r="20">
          <cell r="A20" t="str">
            <v>104</v>
          </cell>
          <cell r="B20" t="str">
            <v>Water Heaters Rented</v>
          </cell>
        </row>
        <row r="21">
          <cell r="A21" t="str">
            <v>104A</v>
          </cell>
          <cell r="B21" t="str">
            <v>PA Office</v>
          </cell>
        </row>
        <row r="22">
          <cell r="A22" t="str">
            <v>101-398</v>
          </cell>
          <cell r="B22" t="str">
            <v>Miscellaneous Equipment</v>
          </cell>
        </row>
        <row r="23">
          <cell r="B23" t="str">
            <v>TOTAL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7">
          <cell r="A27" t="str">
            <v>**********1999 PROJECTED - TRANSPORT**********</v>
          </cell>
        </row>
        <row r="28">
          <cell r="A28" t="str">
            <v>A/C #</v>
          </cell>
          <cell r="B28" t="str">
            <v>DESCRIPTION</v>
          </cell>
          <cell r="C28" t="str">
            <v>JAN</v>
          </cell>
          <cell r="D28" t="str">
            <v>FEB</v>
          </cell>
          <cell r="E28" t="str">
            <v>MARCH</v>
          </cell>
          <cell r="F28" t="str">
            <v>APRIL</v>
          </cell>
          <cell r="G28" t="str">
            <v>MAY</v>
          </cell>
        </row>
        <row r="29">
          <cell r="A29" t="str">
            <v>101-304</v>
          </cell>
          <cell r="B29" t="str">
            <v>Land</v>
          </cell>
        </row>
        <row r="30">
          <cell r="A30" t="str">
            <v>101-305</v>
          </cell>
          <cell r="B30" t="str">
            <v>Structures &amp; Improvements</v>
          </cell>
        </row>
        <row r="31">
          <cell r="A31" t="str">
            <v>101-311</v>
          </cell>
          <cell r="B31" t="str">
            <v>Propane Tanks</v>
          </cell>
        </row>
        <row r="32">
          <cell r="A32" t="str">
            <v>101-313</v>
          </cell>
          <cell r="B32" t="str">
            <v>Compressed Gas Tanks</v>
          </cell>
        </row>
        <row r="33">
          <cell r="A33" t="str">
            <v>101-314</v>
          </cell>
          <cell r="B33" t="str">
            <v>Vehicle Fuel Tanks</v>
          </cell>
        </row>
        <row r="34">
          <cell r="A34" t="str">
            <v>101-362</v>
          </cell>
          <cell r="B34" t="str">
            <v>Propane Bulk Plants</v>
          </cell>
        </row>
        <row r="35">
          <cell r="A35" t="str">
            <v>101-363</v>
          </cell>
          <cell r="B35" t="str">
            <v>Propane Bulk Plant-Plantations</v>
          </cell>
        </row>
        <row r="36">
          <cell r="A36" t="str">
            <v>101-381</v>
          </cell>
          <cell r="B36" t="str">
            <v>Meters</v>
          </cell>
        </row>
      </sheetData>
      <sheetData sheetId="5">
        <row r="1">
          <cell r="C1" t="str">
            <v>**********2001 BUDGET SUMMARY - ALL DISTRICTS**********</v>
          </cell>
        </row>
        <row r="2">
          <cell r="B2" t="str">
            <v>A/C #</v>
          </cell>
          <cell r="C2" t="str">
            <v>DESCRIPTION</v>
          </cell>
          <cell r="D2" t="str">
            <v>Jan</v>
          </cell>
          <cell r="E2" t="str">
            <v>Feb</v>
          </cell>
          <cell r="F2" t="str">
            <v>Mar</v>
          </cell>
          <cell r="G2" t="str">
            <v>Apr</v>
          </cell>
        </row>
        <row r="3">
          <cell r="B3" t="str">
            <v>101-304</v>
          </cell>
          <cell r="C3" t="str">
            <v>Land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B4" t="str">
            <v>101-305</v>
          </cell>
          <cell r="C4" t="str">
            <v>Structures &amp; Improvements</v>
          </cell>
          <cell r="D4">
            <v>16</v>
          </cell>
          <cell r="E4">
            <v>32</v>
          </cell>
          <cell r="F4">
            <v>35</v>
          </cell>
          <cell r="G4">
            <v>37</v>
          </cell>
        </row>
        <row r="5">
          <cell r="B5" t="str">
            <v>101-311</v>
          </cell>
          <cell r="C5" t="str">
            <v>Propane Tanks</v>
          </cell>
          <cell r="D5">
            <v>46</v>
          </cell>
          <cell r="E5">
            <v>139</v>
          </cell>
          <cell r="F5">
            <v>231</v>
          </cell>
          <cell r="G5">
            <v>324</v>
          </cell>
        </row>
        <row r="6">
          <cell r="B6" t="str">
            <v>101-362</v>
          </cell>
          <cell r="C6" t="str">
            <v>Propane Bulk Plants</v>
          </cell>
          <cell r="D6">
            <v>490</v>
          </cell>
          <cell r="E6">
            <v>979</v>
          </cell>
          <cell r="F6">
            <v>979</v>
          </cell>
          <cell r="G6">
            <v>979</v>
          </cell>
        </row>
        <row r="7">
          <cell r="B7" t="str">
            <v>101-363</v>
          </cell>
          <cell r="C7" t="str">
            <v>Propane Bulk Plant-Plantations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B8" t="str">
            <v>101-381</v>
          </cell>
          <cell r="C8" t="str">
            <v>Meters</v>
          </cell>
          <cell r="D8">
            <v>31</v>
          </cell>
          <cell r="E8">
            <v>94</v>
          </cell>
          <cell r="F8">
            <v>156</v>
          </cell>
          <cell r="G8">
            <v>219</v>
          </cell>
        </row>
        <row r="9">
          <cell r="B9" t="str">
            <v>101-383</v>
          </cell>
          <cell r="C9" t="str">
            <v>Regulators</v>
          </cell>
          <cell r="D9">
            <v>10</v>
          </cell>
          <cell r="E9">
            <v>32</v>
          </cell>
          <cell r="F9">
            <v>54</v>
          </cell>
          <cell r="G9">
            <v>75</v>
          </cell>
        </row>
        <row r="10">
          <cell r="B10" t="str">
            <v>101-390</v>
          </cell>
          <cell r="C10" t="str">
            <v>Office Building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101-391</v>
          </cell>
          <cell r="C11" t="str">
            <v>Office Furniture &amp; Equipment</v>
          </cell>
          <cell r="D11">
            <v>0</v>
          </cell>
          <cell r="E11">
            <v>0</v>
          </cell>
          <cell r="F11">
            <v>603</v>
          </cell>
          <cell r="G11">
            <v>1206</v>
          </cell>
        </row>
        <row r="12">
          <cell r="B12" t="str">
            <v>101-392</v>
          </cell>
          <cell r="C12" t="str">
            <v>Trans Equipment</v>
          </cell>
          <cell r="D12">
            <v>749</v>
          </cell>
          <cell r="E12">
            <v>1771</v>
          </cell>
          <cell r="F12">
            <v>2044</v>
          </cell>
          <cell r="G12">
            <v>2044</v>
          </cell>
        </row>
        <row r="13">
          <cell r="B13" t="str">
            <v>101-394</v>
          </cell>
          <cell r="C13" t="str">
            <v>Tools &amp; Shop Equipment</v>
          </cell>
          <cell r="D13">
            <v>7</v>
          </cell>
          <cell r="E13">
            <v>14</v>
          </cell>
          <cell r="F13">
            <v>18</v>
          </cell>
          <cell r="G13">
            <v>22</v>
          </cell>
        </row>
        <row r="14">
          <cell r="B14" t="str">
            <v>101-396</v>
          </cell>
          <cell r="C14" t="str">
            <v>Power Operated Equipment</v>
          </cell>
          <cell r="D14">
            <v>3</v>
          </cell>
          <cell r="E14">
            <v>6</v>
          </cell>
          <cell r="F14">
            <v>6</v>
          </cell>
          <cell r="G14">
            <v>6</v>
          </cell>
        </row>
        <row r="15">
          <cell r="B15" t="str">
            <v>101-380</v>
          </cell>
          <cell r="C15" t="str">
            <v>Service Installations</v>
          </cell>
          <cell r="D15">
            <v>149</v>
          </cell>
          <cell r="E15">
            <v>447</v>
          </cell>
          <cell r="F15">
            <v>744</v>
          </cell>
          <cell r="G15">
            <v>1042</v>
          </cell>
        </row>
        <row r="16">
          <cell r="B16" t="str">
            <v>101-398</v>
          </cell>
          <cell r="C16" t="str">
            <v>Miscellaneous Equipment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 t="str">
            <v>Sub-total</v>
          </cell>
          <cell r="D17">
            <v>1501</v>
          </cell>
          <cell r="E17">
            <v>3514</v>
          </cell>
          <cell r="F17">
            <v>4870</v>
          </cell>
          <cell r="G17">
            <v>5954</v>
          </cell>
        </row>
        <row r="19">
          <cell r="C19" t="str">
            <v>1999 Projected Budgeted Items</v>
          </cell>
          <cell r="D19">
            <v>15372</v>
          </cell>
          <cell r="E19">
            <v>15372</v>
          </cell>
          <cell r="F19">
            <v>15372</v>
          </cell>
          <cell r="G19">
            <v>15372</v>
          </cell>
        </row>
        <row r="20">
          <cell r="C20" t="str">
            <v>Current Assets Being Depreciated</v>
          </cell>
          <cell r="D20">
            <v>103664</v>
          </cell>
          <cell r="E20">
            <v>103664</v>
          </cell>
          <cell r="F20">
            <v>103664</v>
          </cell>
          <cell r="G20">
            <v>103664</v>
          </cell>
        </row>
        <row r="22">
          <cell r="C22" t="str">
            <v xml:space="preserve">Total depreciation </v>
          </cell>
          <cell r="D22">
            <v>120537</v>
          </cell>
          <cell r="E22">
            <v>122550</v>
          </cell>
          <cell r="F22">
            <v>123906</v>
          </cell>
          <cell r="G22">
            <v>124990</v>
          </cell>
        </row>
        <row r="25">
          <cell r="B25" t="str">
            <v xml:space="preserve">Note:  </v>
          </cell>
          <cell r="C25" t="str">
            <v>Transport depreciation is not included since it assumed to be considered in the cost of gas model.</v>
          </cell>
        </row>
        <row r="28">
          <cell r="C28" t="str">
            <v>Depreciation Analysis</v>
          </cell>
        </row>
        <row r="29">
          <cell r="C29" t="str">
            <v>Current Budget Projection</v>
          </cell>
        </row>
        <row r="30">
          <cell r="C30" t="str">
            <v>Excluding Transport</v>
          </cell>
          <cell r="D30">
            <v>120537</v>
          </cell>
          <cell r="E30">
            <v>122550</v>
          </cell>
          <cell r="F30">
            <v>123906</v>
          </cell>
          <cell r="G30">
            <v>124990</v>
          </cell>
        </row>
        <row r="31">
          <cell r="C31" t="str">
            <v>Projection from prior year</v>
          </cell>
          <cell r="D31">
            <v>1278897</v>
          </cell>
          <cell r="E31">
            <v>1328077</v>
          </cell>
          <cell r="F31">
            <v>1369273</v>
          </cell>
          <cell r="G31">
            <v>1378766</v>
          </cell>
        </row>
        <row r="32">
          <cell r="C32" t="str">
            <v>$ DIFF</v>
          </cell>
          <cell r="D32">
            <v>-1158360</v>
          </cell>
          <cell r="E32">
            <v>-1205527</v>
          </cell>
          <cell r="F32">
            <v>-1245367</v>
          </cell>
          <cell r="G32">
            <v>-1253776</v>
          </cell>
        </row>
        <row r="33">
          <cell r="C33" t="str">
            <v>% DIFF</v>
          </cell>
          <cell r="D33">
            <v>-0.90574925111248206</v>
          </cell>
          <cell r="E33">
            <v>-0.90772372385034905</v>
          </cell>
          <cell r="F33">
            <v>-0.90950964489915453</v>
          </cell>
          <cell r="G33">
            <v>-0.90934647358580067</v>
          </cell>
        </row>
      </sheetData>
      <sheetData sheetId="6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 JE #4"/>
      <sheetName val="Adj JE #3"/>
      <sheetName val="1-Adj JE #2"/>
      <sheetName val="Orig Adj JE"/>
      <sheetName val="Orig JE"/>
      <sheetName val="IT Calc"/>
      <sheetName val="Other"/>
      <sheetName val="Bad Debt"/>
      <sheetName val="Self Ins"/>
      <sheetName val="PP Property"/>
      <sheetName val="Rate Case"/>
      <sheetName val="Pension"/>
      <sheetName val="OPRB"/>
      <sheetName val="Depr"/>
      <sheetName val="Env"/>
      <sheetName val="Cap Int OH"/>
      <sheetName val="Unbilled Rev"/>
      <sheetName val="Cost Rem"/>
      <sheetName val="IRS Setlmnt"/>
      <sheetName val="PGA"/>
      <sheetName val="Gain_Loss"/>
      <sheetName val="Meals"/>
      <sheetName val="Mark to Market"/>
      <sheetName val="CIAC"/>
      <sheetName val="DIT"/>
      <sheetName val="Checklist"/>
      <sheetName val="Pr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JE (2)"/>
      <sheetName val="Q2 ADIT Calc"/>
      <sheetName val="Q2_ADITJE"/>
      <sheetName val="DivRcv_Deduct"/>
      <sheetName val="IT Calc"/>
      <sheetName val="TXJE"/>
      <sheetName val="ESOP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-updated"/>
      <sheetName val="MAR-updated"/>
      <sheetName val="FLA-updated"/>
      <sheetName val="PPS-updated"/>
      <sheetName val="ESN-updated"/>
      <sheetName val="SHPFL-updated"/>
      <sheetName val="SHARP-updated"/>
      <sheetName val="Tolan-updated"/>
      <sheetName val="Douglas-updated"/>
      <sheetName val="Carroll-updated"/>
      <sheetName val="Start-Ups-updated"/>
      <sheetName val="EXC-updated"/>
      <sheetName val="SKIPJACK-updated"/>
      <sheetName val="Seaford Pwr Plant"/>
    </sheetNames>
    <sheetDataSet>
      <sheetData sheetId="0">
        <row r="11">
          <cell r="A11" t="str">
            <v>01S</v>
          </cell>
          <cell r="B11" t="str">
            <v>304</v>
          </cell>
          <cell r="G11" t="str">
            <v>Land and Land Rights</v>
          </cell>
        </row>
        <row r="13">
          <cell r="H13" t="str">
            <v>Subtotal Group 01S</v>
          </cell>
          <cell r="O13">
            <v>0</v>
          </cell>
        </row>
        <row r="15">
          <cell r="A15" t="str">
            <v>02S</v>
          </cell>
          <cell r="B15" t="str">
            <v>305</v>
          </cell>
          <cell r="G15" t="str">
            <v>Structures and Improvements</v>
          </cell>
        </row>
        <row r="16">
          <cell r="H16" t="str">
            <v>Subtotal Group 02S</v>
          </cell>
          <cell r="O16">
            <v>0</v>
          </cell>
        </row>
        <row r="18">
          <cell r="A18" t="str">
            <v>03</v>
          </cell>
          <cell r="B18" t="str">
            <v>311</v>
          </cell>
          <cell r="G18" t="str">
            <v>Propane Plant</v>
          </cell>
        </row>
        <row r="19">
          <cell r="A19" t="str">
            <v>03</v>
          </cell>
          <cell r="B19" t="str">
            <v>311</v>
          </cell>
          <cell r="C19">
            <v>36832</v>
          </cell>
          <cell r="D19">
            <v>37225</v>
          </cell>
          <cell r="E19" t="str">
            <v>DE-N DOVER</v>
          </cell>
          <cell r="F19" t="str">
            <v>PROPANE PLANT</v>
          </cell>
          <cell r="H19" t="str">
            <v>N. Dover Peak Shaving Plant (ADD $45,000)</v>
          </cell>
          <cell r="M19">
            <v>75365.47</v>
          </cell>
          <cell r="N19">
            <v>81000</v>
          </cell>
          <cell r="O19">
            <v>5634.5299999999988</v>
          </cell>
          <cell r="P19">
            <v>2448.5700000000002</v>
          </cell>
          <cell r="Q19">
            <v>824.1</v>
          </cell>
          <cell r="R19">
            <v>72092.800000000003</v>
          </cell>
        </row>
        <row r="20">
          <cell r="A20" t="str">
            <v>03</v>
          </cell>
          <cell r="B20" t="str">
            <v>311</v>
          </cell>
          <cell r="H20" t="str">
            <v>BLANKET</v>
          </cell>
          <cell r="M20">
            <v>0</v>
          </cell>
          <cell r="N20">
            <v>10400</v>
          </cell>
          <cell r="O20">
            <v>10400</v>
          </cell>
        </row>
        <row r="21">
          <cell r="H21" t="str">
            <v>Subtotal Group 03</v>
          </cell>
          <cell r="M21">
            <v>75365.47</v>
          </cell>
          <cell r="N21">
            <v>91400</v>
          </cell>
          <cell r="O21">
            <v>16034.529999999999</v>
          </cell>
        </row>
        <row r="23">
          <cell r="A23" t="str">
            <v>05</v>
          </cell>
          <cell r="B23" t="str">
            <v>376</v>
          </cell>
          <cell r="G23" t="str">
            <v>Mains - New Customers</v>
          </cell>
        </row>
        <row r="24">
          <cell r="A24" t="str">
            <v>05</v>
          </cell>
          <cell r="B24" t="str">
            <v>376</v>
          </cell>
          <cell r="H24" t="str">
            <v>Milford Project</v>
          </cell>
          <cell r="M24">
            <v>0</v>
          </cell>
          <cell r="N24">
            <v>1175</v>
          </cell>
          <cell r="O24">
            <v>1175</v>
          </cell>
        </row>
        <row r="25">
          <cell r="A25" t="str">
            <v>05</v>
          </cell>
          <cell r="B25" t="str">
            <v>376</v>
          </cell>
          <cell r="H25" t="str">
            <v>BLANKET</v>
          </cell>
          <cell r="M25">
            <v>0</v>
          </cell>
          <cell r="N25">
            <v>16748</v>
          </cell>
          <cell r="O25">
            <v>16748</v>
          </cell>
        </row>
        <row r="26">
          <cell r="A26" t="str">
            <v>05</v>
          </cell>
          <cell r="B26" t="str">
            <v>376</v>
          </cell>
          <cell r="C26">
            <v>36861</v>
          </cell>
          <cell r="D26">
            <v>37042</v>
          </cell>
          <cell r="E26" t="str">
            <v>DE-17&amp;23 LIBERTY DR</v>
          </cell>
          <cell r="F26" t="str">
            <v>MAIN-NEW CUST</v>
          </cell>
          <cell r="H26" t="str">
            <v>2000 DE-17 &amp; 23 LIBERTY DR-MAIN-NEW CUST</v>
          </cell>
          <cell r="J26">
            <v>390</v>
          </cell>
          <cell r="L26">
            <v>60</v>
          </cell>
          <cell r="M26">
            <v>202.82</v>
          </cell>
          <cell r="N26">
            <v>203</v>
          </cell>
          <cell r="O26">
            <v>0.18000000000000682</v>
          </cell>
          <cell r="P26">
            <v>202.82</v>
          </cell>
        </row>
        <row r="27">
          <cell r="A27" t="str">
            <v>05</v>
          </cell>
          <cell r="B27" t="str">
            <v>376</v>
          </cell>
          <cell r="C27">
            <v>36647</v>
          </cell>
          <cell r="D27">
            <v>36738</v>
          </cell>
          <cell r="E27" t="str">
            <v>DE-BON AYRE MHP</v>
          </cell>
          <cell r="F27" t="str">
            <v>MAIN NEW</v>
          </cell>
          <cell r="H27" t="str">
            <v>2000 Bon Ayre MHP Main</v>
          </cell>
          <cell r="K27">
            <v>235</v>
          </cell>
          <cell r="L27">
            <v>54</v>
          </cell>
          <cell r="M27">
            <v>334.29</v>
          </cell>
          <cell r="N27">
            <v>334</v>
          </cell>
          <cell r="O27">
            <v>-0.29000000000002046</v>
          </cell>
          <cell r="P27">
            <v>334.29</v>
          </cell>
        </row>
        <row r="28">
          <cell r="A28" t="str">
            <v>05</v>
          </cell>
          <cell r="B28" t="str">
            <v>376</v>
          </cell>
          <cell r="C28">
            <v>37158</v>
          </cell>
          <cell r="E28" t="str">
            <v>DE-BUNKER HILL</v>
          </cell>
          <cell r="F28" t="str">
            <v xml:space="preserve">MAIN NEW </v>
          </cell>
          <cell r="H28" t="str">
            <v>Install 3850'-6", 1050'-2" pl main-Bunker Hill Business Center</v>
          </cell>
          <cell r="I28">
            <v>4900</v>
          </cell>
          <cell r="J28">
            <v>1050</v>
          </cell>
          <cell r="K28">
            <v>3850</v>
          </cell>
          <cell r="L28">
            <v>45</v>
          </cell>
          <cell r="M28">
            <v>39451.67</v>
          </cell>
          <cell r="N28">
            <v>60993</v>
          </cell>
          <cell r="O28">
            <v>21541.33</v>
          </cell>
          <cell r="P28">
            <v>12476.67</v>
          </cell>
          <cell r="R28">
            <v>26975</v>
          </cell>
        </row>
        <row r="29">
          <cell r="A29" t="str">
            <v>05</v>
          </cell>
          <cell r="B29" t="str">
            <v>376</v>
          </cell>
          <cell r="C29">
            <v>37158</v>
          </cell>
          <cell r="E29" t="str">
            <v>DE-BUNKER HIL APPR</v>
          </cell>
          <cell r="F29" t="str">
            <v xml:space="preserve">MAIN NEW </v>
          </cell>
          <cell r="H29" t="str">
            <v>Install 1350'-6", from Doc Levinson Dr to Sandhill Dr entrance to Bunker Hill Ctr</v>
          </cell>
          <cell r="I29">
            <v>1350</v>
          </cell>
          <cell r="K29">
            <v>1350</v>
          </cell>
          <cell r="L29">
            <v>45</v>
          </cell>
          <cell r="M29">
            <v>4094.73</v>
          </cell>
          <cell r="N29">
            <v>19045</v>
          </cell>
          <cell r="O29">
            <v>14950.27</v>
          </cell>
          <cell r="P29">
            <v>4094.73</v>
          </cell>
        </row>
        <row r="30">
          <cell r="A30" t="str">
            <v>05</v>
          </cell>
          <cell r="B30" t="str">
            <v>376</v>
          </cell>
          <cell r="C30">
            <v>36949</v>
          </cell>
          <cell r="D30">
            <v>37195</v>
          </cell>
          <cell r="E30" t="str">
            <v>DE-CANTWELL RIDGE PH II</v>
          </cell>
          <cell r="F30" t="str">
            <v>MAIN NEW DEV</v>
          </cell>
          <cell r="H30" t="str">
            <v>Install 850'-4", 2250'-2" pl main-AppoquiniminkCt,SeamansCt,Drawyers Dr</v>
          </cell>
          <cell r="I30">
            <v>3100</v>
          </cell>
          <cell r="J30">
            <v>3850</v>
          </cell>
          <cell r="K30">
            <v>850</v>
          </cell>
          <cell r="L30">
            <v>46</v>
          </cell>
          <cell r="M30">
            <v>12114.68</v>
          </cell>
          <cell r="N30">
            <v>19612</v>
          </cell>
          <cell r="O30">
            <v>7497.32</v>
          </cell>
          <cell r="P30">
            <v>2033.48</v>
          </cell>
          <cell r="R30">
            <v>10081.200000000001</v>
          </cell>
        </row>
        <row r="31">
          <cell r="A31" t="str">
            <v>05</v>
          </cell>
          <cell r="B31" t="str">
            <v>376</v>
          </cell>
          <cell r="C31">
            <v>36777</v>
          </cell>
          <cell r="D31">
            <v>36951</v>
          </cell>
          <cell r="E31" t="str">
            <v>DE-CARDINAL HILL DEV</v>
          </cell>
          <cell r="F31" t="str">
            <v>MAINS NEW DEV</v>
          </cell>
          <cell r="H31" t="str">
            <v>2000 DE-CARDINAL HILL DEV - MAINS NEW DEV</v>
          </cell>
          <cell r="I31">
            <v>2825</v>
          </cell>
          <cell r="J31">
            <v>5320</v>
          </cell>
          <cell r="L31">
            <v>68</v>
          </cell>
          <cell r="M31">
            <v>13429.95</v>
          </cell>
          <cell r="N31">
            <v>16807</v>
          </cell>
          <cell r="O31">
            <v>3377.0499999999993</v>
          </cell>
          <cell r="P31">
            <v>2367.4499999999998</v>
          </cell>
          <cell r="R31">
            <v>11062.5</v>
          </cell>
        </row>
        <row r="32">
          <cell r="A32" t="str">
            <v>05</v>
          </cell>
          <cell r="B32" t="str">
            <v>376</v>
          </cell>
          <cell r="C32">
            <v>36920</v>
          </cell>
          <cell r="D32">
            <v>37041</v>
          </cell>
          <cell r="E32" t="str">
            <v>DE-CARLISLE DEV</v>
          </cell>
          <cell r="F32" t="str">
            <v>MAIN NEW</v>
          </cell>
          <cell r="H32" t="str">
            <v>Install 1200 ft, 2 pl main, Birchwood Court and Turning Leaf Court-Carlisle Dev</v>
          </cell>
          <cell r="I32">
            <v>1200</v>
          </cell>
          <cell r="J32">
            <v>1215</v>
          </cell>
          <cell r="L32">
            <v>59</v>
          </cell>
          <cell r="M32">
            <v>5629.27</v>
          </cell>
          <cell r="N32">
            <v>6846</v>
          </cell>
          <cell r="O32">
            <v>1216.7299999999996</v>
          </cell>
          <cell r="P32">
            <v>609.27</v>
          </cell>
          <cell r="R32">
            <v>5020</v>
          </cell>
        </row>
        <row r="33">
          <cell r="A33" t="str">
            <v>05</v>
          </cell>
          <cell r="B33" t="str">
            <v>376</v>
          </cell>
          <cell r="C33">
            <v>36839</v>
          </cell>
          <cell r="D33">
            <v>36891</v>
          </cell>
          <cell r="E33" t="str">
            <v>DE-CHIMNEY HILL DEV</v>
          </cell>
          <cell r="F33" t="str">
            <v>MAIN NEW CUST</v>
          </cell>
          <cell r="H33" t="str">
            <v>Inventory charges additional</v>
          </cell>
          <cell r="M33">
            <v>61.04</v>
          </cell>
          <cell r="N33">
            <v>61</v>
          </cell>
          <cell r="O33">
            <v>-3.9999999999999147E-2</v>
          </cell>
          <cell r="P33">
            <v>61.04</v>
          </cell>
        </row>
        <row r="34">
          <cell r="A34" t="str">
            <v>05</v>
          </cell>
          <cell r="B34" t="str">
            <v>376</v>
          </cell>
          <cell r="C34">
            <v>37209</v>
          </cell>
          <cell r="E34" t="str">
            <v>DE-CHIMNEY HILL DEV</v>
          </cell>
          <cell r="F34" t="str">
            <v xml:space="preserve">MAIN NEW </v>
          </cell>
          <cell r="H34" t="str">
            <v>Install 600' 4" pl &amp; 1320' 2" in this development</v>
          </cell>
          <cell r="I34">
            <v>1920</v>
          </cell>
          <cell r="J34">
            <v>500</v>
          </cell>
          <cell r="K34">
            <v>680</v>
          </cell>
          <cell r="L34">
            <v>69</v>
          </cell>
          <cell r="M34">
            <v>1402.23</v>
          </cell>
          <cell r="N34">
            <v>13662</v>
          </cell>
          <cell r="O34">
            <v>12259.77</v>
          </cell>
          <cell r="P34">
            <v>1402.23</v>
          </cell>
        </row>
        <row r="35">
          <cell r="A35" t="str">
            <v>05</v>
          </cell>
          <cell r="B35" t="str">
            <v>376</v>
          </cell>
          <cell r="C35">
            <v>37074</v>
          </cell>
          <cell r="D35">
            <v>37225</v>
          </cell>
          <cell r="E35" t="str">
            <v>DE-CRICKLEWOOD DEV</v>
          </cell>
          <cell r="F35" t="str">
            <v xml:space="preserve">MAIN NEW </v>
          </cell>
          <cell r="H35" t="str">
            <v>Extend 2"pl main E. Minglewood Dr, W. Minglewood Dr</v>
          </cell>
          <cell r="I35">
            <v>1788</v>
          </cell>
          <cell r="J35">
            <v>1500</v>
          </cell>
          <cell r="L35">
            <v>45</v>
          </cell>
          <cell r="M35">
            <v>7852.49</v>
          </cell>
          <cell r="N35">
            <v>10723</v>
          </cell>
          <cell r="O35">
            <v>2870.51</v>
          </cell>
          <cell r="P35">
            <v>600.99</v>
          </cell>
          <cell r="R35">
            <v>7251.5</v>
          </cell>
        </row>
        <row r="36">
          <cell r="A36" t="str">
            <v>05</v>
          </cell>
          <cell r="B36" t="str">
            <v>376</v>
          </cell>
          <cell r="C36">
            <v>37105</v>
          </cell>
          <cell r="D36">
            <v>37195</v>
          </cell>
          <cell r="E36" t="str">
            <v>DE-FOUR SEASONS</v>
          </cell>
          <cell r="F36" t="str">
            <v>MAIN DEV</v>
          </cell>
          <cell r="H36" t="str">
            <v xml:space="preserve">Install 4978 feet of 2"PL main.  43 Lots </v>
          </cell>
          <cell r="I36">
            <v>4978</v>
          </cell>
          <cell r="J36">
            <v>4975</v>
          </cell>
          <cell r="L36">
            <v>60</v>
          </cell>
          <cell r="M36">
            <v>19448.75</v>
          </cell>
          <cell r="N36">
            <v>14242</v>
          </cell>
          <cell r="O36">
            <v>-5206.75</v>
          </cell>
          <cell r="P36">
            <v>1728.58</v>
          </cell>
          <cell r="R36">
            <v>17720.169999999998</v>
          </cell>
        </row>
        <row r="37">
          <cell r="A37" t="str">
            <v>05</v>
          </cell>
          <cell r="B37" t="str">
            <v>376</v>
          </cell>
          <cell r="C37">
            <v>37074</v>
          </cell>
          <cell r="E37" t="str">
            <v>DE-GRAND OAKS</v>
          </cell>
          <cell r="F37" t="str">
            <v>MAIN NEW</v>
          </cell>
          <cell r="H37" t="str">
            <v>Install 2"pl main-Grand Oaks Dr,Arthur Ln,Jullian Ct. 1st phase</v>
          </cell>
          <cell r="I37">
            <v>2115</v>
          </cell>
          <cell r="J37">
            <v>2120</v>
          </cell>
          <cell r="L37">
            <v>64</v>
          </cell>
          <cell r="M37">
            <v>8773.11</v>
          </cell>
          <cell r="N37">
            <v>12909</v>
          </cell>
          <cell r="O37">
            <v>4135.8899999999994</v>
          </cell>
          <cell r="P37">
            <v>1050.6100000000001</v>
          </cell>
          <cell r="R37">
            <v>7722.5</v>
          </cell>
        </row>
        <row r="38">
          <cell r="A38" t="str">
            <v>05</v>
          </cell>
          <cell r="B38" t="str">
            <v>376</v>
          </cell>
          <cell r="C38">
            <v>36839</v>
          </cell>
          <cell r="D38">
            <v>37195</v>
          </cell>
          <cell r="E38" t="str">
            <v>DE-GREENLAWN</v>
          </cell>
          <cell r="F38" t="str">
            <v>MAIN NEW CUST</v>
          </cell>
          <cell r="H38" t="str">
            <v>ADD-Carryover-4" and 2" pl main-Millbranch at Greenlawn</v>
          </cell>
          <cell r="I38">
            <v>2550</v>
          </cell>
          <cell r="K38">
            <v>1400</v>
          </cell>
          <cell r="L38">
            <v>45</v>
          </cell>
          <cell r="M38">
            <v>12765.85</v>
          </cell>
          <cell r="N38">
            <v>10423</v>
          </cell>
          <cell r="O38">
            <v>-2342.8500000000004</v>
          </cell>
          <cell r="P38">
            <v>2028.85</v>
          </cell>
          <cell r="R38">
            <v>10737</v>
          </cell>
        </row>
        <row r="39">
          <cell r="A39" t="str">
            <v>05</v>
          </cell>
          <cell r="B39" t="str">
            <v>376</v>
          </cell>
          <cell r="C39">
            <v>37158</v>
          </cell>
          <cell r="E39" t="str">
            <v>DE-GREENLAWN</v>
          </cell>
          <cell r="F39" t="str">
            <v>MAIN NEW 2</v>
          </cell>
          <cell r="H39" t="str">
            <v>Install 2200' of 2" Main in Greenlawn Dev *This is separate from the carryover</v>
          </cell>
          <cell r="I39">
            <v>2200</v>
          </cell>
          <cell r="J39">
            <v>2000</v>
          </cell>
          <cell r="L39">
            <v>45</v>
          </cell>
          <cell r="M39">
            <v>970.88</v>
          </cell>
          <cell r="N39">
            <v>12554</v>
          </cell>
          <cell r="O39">
            <v>11583.12</v>
          </cell>
          <cell r="P39">
            <v>970.88</v>
          </cell>
        </row>
        <row r="40">
          <cell r="A40" t="str">
            <v>05</v>
          </cell>
          <cell r="B40" t="str">
            <v>376</v>
          </cell>
          <cell r="C40">
            <v>37060</v>
          </cell>
          <cell r="D40">
            <v>37195</v>
          </cell>
          <cell r="E40" t="str">
            <v>DE-LAKE FOREST ELEM</v>
          </cell>
          <cell r="F40" t="str">
            <v>MAIN NEW</v>
          </cell>
          <cell r="H40" t="str">
            <v>2" Pl main-Lake Forest School Ctrl Elem; $8920.10 Reimbursed</v>
          </cell>
          <cell r="I40">
            <v>940</v>
          </cell>
          <cell r="J40">
            <v>3000</v>
          </cell>
          <cell r="L40">
            <v>69</v>
          </cell>
          <cell r="M40">
            <v>702.10000000000105</v>
          </cell>
          <cell r="N40">
            <v>9635</v>
          </cell>
          <cell r="O40">
            <v>8932.9</v>
          </cell>
          <cell r="P40">
            <v>2429.63</v>
          </cell>
          <cell r="R40">
            <v>5940</v>
          </cell>
          <cell r="S40">
            <v>-8148</v>
          </cell>
          <cell r="T40">
            <v>480.47</v>
          </cell>
        </row>
        <row r="41">
          <cell r="A41" t="str">
            <v>05</v>
          </cell>
          <cell r="B41" t="str">
            <v>376</v>
          </cell>
          <cell r="C41">
            <v>36542</v>
          </cell>
          <cell r="D41">
            <v>37195</v>
          </cell>
          <cell r="E41" t="str">
            <v>DE-LAKESIDE DEV</v>
          </cell>
          <cell r="F41" t="str">
            <v>MAIN DEV</v>
          </cell>
          <cell r="H41" t="str">
            <v>Extend 2 in Pl main in Lakeside Dev off Broad St, Install 550', 2" main Littondale</v>
          </cell>
          <cell r="I41">
            <v>550</v>
          </cell>
          <cell r="J41">
            <v>2845</v>
          </cell>
          <cell r="L41">
            <v>45</v>
          </cell>
          <cell r="M41">
            <v>10889.93</v>
          </cell>
          <cell r="N41">
            <v>11647</v>
          </cell>
          <cell r="O41">
            <v>757.06999999999971</v>
          </cell>
          <cell r="P41">
            <v>723.32999999999993</v>
          </cell>
          <cell r="R41">
            <v>10166.6</v>
          </cell>
        </row>
        <row r="42">
          <cell r="A42" t="str">
            <v>05</v>
          </cell>
          <cell r="B42" t="str">
            <v>376</v>
          </cell>
          <cell r="C42">
            <v>37035</v>
          </cell>
          <cell r="D42">
            <v>37195</v>
          </cell>
          <cell r="E42" t="str">
            <v>DE-LAKESIDE DEV</v>
          </cell>
          <cell r="F42" t="str">
            <v>MAIN DEV 2</v>
          </cell>
          <cell r="H42" t="str">
            <v>Install 3405',2"pl main-1717'Ingleside Dr&amp;1688'Silver Lake Dr (57Lots)</v>
          </cell>
          <cell r="I42">
            <v>3405</v>
          </cell>
          <cell r="L42">
            <v>45</v>
          </cell>
          <cell r="M42">
            <v>12183</v>
          </cell>
          <cell r="N42">
            <v>18277</v>
          </cell>
          <cell r="O42">
            <v>6094</v>
          </cell>
          <cell r="R42">
            <v>12183</v>
          </cell>
        </row>
        <row r="43">
          <cell r="A43" t="str">
            <v>05</v>
          </cell>
          <cell r="B43" t="str">
            <v>376</v>
          </cell>
          <cell r="C43">
            <v>37189</v>
          </cell>
          <cell r="E43" t="str">
            <v>DE-LAKESIDE DEV</v>
          </cell>
          <cell r="F43" t="str">
            <v>MAIN DEV 3</v>
          </cell>
          <cell r="H43" t="str">
            <v>ADD-Install 450' of 2" pl in the woods of Lakeside on Beckington Ct</v>
          </cell>
          <cell r="I43">
            <v>450</v>
          </cell>
          <cell r="J43">
            <v>1850</v>
          </cell>
          <cell r="L43">
            <v>45</v>
          </cell>
          <cell r="M43">
            <v>730.98</v>
          </cell>
          <cell r="N43">
            <v>2799</v>
          </cell>
          <cell r="O43">
            <v>2068.02</v>
          </cell>
          <cell r="P43">
            <v>730.98</v>
          </cell>
        </row>
        <row r="44">
          <cell r="A44" t="str">
            <v>05</v>
          </cell>
          <cell r="B44" t="str">
            <v>376</v>
          </cell>
          <cell r="C44">
            <v>36927</v>
          </cell>
          <cell r="D44">
            <v>36973</v>
          </cell>
          <cell r="E44" t="str">
            <v>DE-LINKSIDE COMM</v>
          </cell>
          <cell r="F44" t="str">
            <v>MAIN NEW</v>
          </cell>
          <cell r="H44" t="str">
            <v>Install 1000 ft, 4 inch pl main, Linkside Commercial Complex-S. St Street Ext</v>
          </cell>
          <cell r="I44">
            <v>1000</v>
          </cell>
          <cell r="K44">
            <v>1150</v>
          </cell>
          <cell r="L44">
            <v>64</v>
          </cell>
          <cell r="M44">
            <v>7363.46</v>
          </cell>
          <cell r="N44">
            <v>10030</v>
          </cell>
          <cell r="O44">
            <v>2666.54</v>
          </cell>
          <cell r="P44">
            <v>1613.46</v>
          </cell>
          <cell r="R44">
            <v>5750</v>
          </cell>
        </row>
        <row r="45">
          <cell r="A45" t="str">
            <v>05</v>
          </cell>
          <cell r="B45" t="str">
            <v>376</v>
          </cell>
          <cell r="C45">
            <v>36826</v>
          </cell>
          <cell r="D45">
            <v>37164</v>
          </cell>
          <cell r="E45" t="str">
            <v>DE-LONGMDW DEV</v>
          </cell>
          <cell r="F45" t="str">
            <v>MAIN NEW</v>
          </cell>
          <cell r="H45" t="str">
            <v>ADD-Carryover-2" pl main in Longmeadows Development</v>
          </cell>
          <cell r="I45">
            <v>5250</v>
          </cell>
          <cell r="J45">
            <v>5250</v>
          </cell>
          <cell r="L45">
            <v>44</v>
          </cell>
          <cell r="M45">
            <v>11892.72</v>
          </cell>
          <cell r="N45">
            <v>14328</v>
          </cell>
          <cell r="O45">
            <v>2435.2800000000007</v>
          </cell>
          <cell r="P45">
            <v>1842.72</v>
          </cell>
          <cell r="R45">
            <v>10050</v>
          </cell>
        </row>
        <row r="46">
          <cell r="A46" t="str">
            <v>05</v>
          </cell>
          <cell r="B46" t="str">
            <v>376</v>
          </cell>
          <cell r="C46">
            <v>37172</v>
          </cell>
          <cell r="E46" t="str">
            <v>DE-MAPLE GLEN</v>
          </cell>
          <cell r="F46" t="str">
            <v>MAIN NEW</v>
          </cell>
          <cell r="H46" t="str">
            <v>ADD-Install 940' of 4" pl main from Carlisle Dr to entrance of Maple Glen Dev</v>
          </cell>
          <cell r="I46">
            <v>940</v>
          </cell>
          <cell r="K46">
            <v>24</v>
          </cell>
          <cell r="L46">
            <v>59</v>
          </cell>
          <cell r="M46">
            <v>858.54</v>
          </cell>
          <cell r="N46">
            <v>29714</v>
          </cell>
          <cell r="O46">
            <v>28855.46</v>
          </cell>
          <cell r="P46">
            <v>858.54</v>
          </cell>
        </row>
        <row r="47">
          <cell r="A47" t="str">
            <v>05</v>
          </cell>
          <cell r="B47" t="str">
            <v>376</v>
          </cell>
          <cell r="C47">
            <v>37214</v>
          </cell>
          <cell r="E47" t="str">
            <v>DE-MIDDLETOWN COMMONS</v>
          </cell>
          <cell r="F47" t="str">
            <v>MAIN NEW</v>
          </cell>
          <cell r="H47" t="str">
            <v>ADD-Install 1210' 4" pl from Industrial Rd to Entrance; Install 2100' of 2" in Commons</v>
          </cell>
          <cell r="I47">
            <v>3310</v>
          </cell>
          <cell r="K47">
            <v>1160</v>
          </cell>
          <cell r="L47">
            <v>46</v>
          </cell>
          <cell r="M47">
            <v>1651.78</v>
          </cell>
          <cell r="N47">
            <v>24540</v>
          </cell>
          <cell r="O47">
            <v>22888.22</v>
          </cell>
          <cell r="P47">
            <v>1601.22</v>
          </cell>
          <cell r="R47">
            <v>50.56</v>
          </cell>
        </row>
        <row r="48">
          <cell r="A48" t="str">
            <v>05</v>
          </cell>
          <cell r="B48" t="str">
            <v>376</v>
          </cell>
          <cell r="C48">
            <v>36920</v>
          </cell>
          <cell r="D48">
            <v>37195</v>
          </cell>
          <cell r="E48" t="str">
            <v>DE-MIDDLETOWN VILLG</v>
          </cell>
          <cell r="F48" t="str">
            <v>MAIN NEW</v>
          </cell>
          <cell r="H48" t="str">
            <v>Install 4065 ft, 2 inch pl main, W. Harvest Lane and North Ramunno Dr.</v>
          </cell>
          <cell r="I48">
            <v>6665</v>
          </cell>
          <cell r="J48">
            <v>18845</v>
          </cell>
          <cell r="K48">
            <v>12530</v>
          </cell>
          <cell r="L48">
            <v>45</v>
          </cell>
          <cell r="M48">
            <v>20853.59</v>
          </cell>
          <cell r="N48">
            <v>37663</v>
          </cell>
          <cell r="O48">
            <v>16809.41</v>
          </cell>
          <cell r="P48">
            <v>3891.59</v>
          </cell>
          <cell r="R48">
            <v>16962</v>
          </cell>
        </row>
        <row r="49">
          <cell r="A49" t="str">
            <v>05</v>
          </cell>
          <cell r="B49" t="str">
            <v>376</v>
          </cell>
          <cell r="C49">
            <v>37215</v>
          </cell>
          <cell r="E49" t="str">
            <v>DE-MIDDLETOWN VILLG</v>
          </cell>
          <cell r="F49" t="str">
            <v>MAIN NEW PH2</v>
          </cell>
          <cell r="H49" t="str">
            <v>ADD-Install 1000' of 2" pl on Rosie Dr &amp; 260' of 2" on Edgerow Dr</v>
          </cell>
          <cell r="I49">
            <v>1260</v>
          </cell>
          <cell r="L49">
            <v>46</v>
          </cell>
          <cell r="M49">
            <v>0</v>
          </cell>
          <cell r="N49">
            <v>8050</v>
          </cell>
          <cell r="O49">
            <v>8050</v>
          </cell>
        </row>
        <row r="50">
          <cell r="A50" t="str">
            <v>05</v>
          </cell>
          <cell r="B50" t="str">
            <v>376</v>
          </cell>
          <cell r="C50">
            <v>37235</v>
          </cell>
          <cell r="E50" t="str">
            <v>DE-MIDDLETOWN VILLG</v>
          </cell>
          <cell r="F50" t="str">
            <v>MAIN NEW PH3</v>
          </cell>
          <cell r="H50" t="str">
            <v xml:space="preserve">Install 200' of 2" pl on Marian Dr </v>
          </cell>
          <cell r="I50">
            <v>200</v>
          </cell>
          <cell r="L50">
            <v>46</v>
          </cell>
          <cell r="M50">
            <v>0</v>
          </cell>
          <cell r="N50">
            <v>1615</v>
          </cell>
          <cell r="O50">
            <v>1615</v>
          </cell>
        </row>
        <row r="51">
          <cell r="A51" t="str">
            <v>05</v>
          </cell>
          <cell r="B51" t="str">
            <v>376</v>
          </cell>
          <cell r="C51">
            <v>36935</v>
          </cell>
          <cell r="D51">
            <v>37134</v>
          </cell>
          <cell r="E51" t="str">
            <v>DE-MILFORD</v>
          </cell>
          <cell r="F51" t="str">
            <v>AREA 1</v>
          </cell>
          <cell r="H51" t="str">
            <v>Install 6850ft-4" pl main-Milford Business Park-Airport Road</v>
          </cell>
          <cell r="I51">
            <v>6850</v>
          </cell>
          <cell r="J51">
            <v>2250</v>
          </cell>
          <cell r="K51">
            <v>5800</v>
          </cell>
          <cell r="L51">
            <v>75</v>
          </cell>
          <cell r="M51">
            <v>44122.71</v>
          </cell>
          <cell r="N51">
            <v>65612</v>
          </cell>
          <cell r="O51">
            <v>21489.29</v>
          </cell>
          <cell r="P51">
            <v>2953.46</v>
          </cell>
          <cell r="R51">
            <v>41169.25</v>
          </cell>
        </row>
        <row r="52">
          <cell r="A52" t="str">
            <v>05</v>
          </cell>
          <cell r="B52" t="str">
            <v>376</v>
          </cell>
          <cell r="C52">
            <v>36962</v>
          </cell>
          <cell r="D52">
            <v>37164</v>
          </cell>
          <cell r="E52" t="str">
            <v>DE-MILFORD</v>
          </cell>
          <cell r="F52" t="str">
            <v>AREA 2A</v>
          </cell>
          <cell r="H52" t="str">
            <v>Install 275ft-6inch and 800ft-4inch pl main-Milford Project Area 2-A</v>
          </cell>
          <cell r="I52">
            <v>1075</v>
          </cell>
          <cell r="L52">
            <v>75</v>
          </cell>
          <cell r="M52">
            <v>14440.83</v>
          </cell>
          <cell r="N52">
            <v>22884</v>
          </cell>
          <cell r="O52">
            <v>8443.17</v>
          </cell>
          <cell r="P52">
            <v>1537.04</v>
          </cell>
          <cell r="Q52">
            <v>556.37</v>
          </cell>
          <cell r="R52">
            <v>12293.28</v>
          </cell>
          <cell r="T52">
            <v>54.14</v>
          </cell>
        </row>
        <row r="53">
          <cell r="A53" t="str">
            <v>05</v>
          </cell>
          <cell r="B53" t="str">
            <v>376</v>
          </cell>
          <cell r="C53">
            <v>37158</v>
          </cell>
          <cell r="E53" t="str">
            <v>DE-MILFORD</v>
          </cell>
          <cell r="F53" t="str">
            <v>AREA 2A</v>
          </cell>
          <cell r="H53" t="str">
            <v>Install 700' of 2" from Wal-Mart to Milford Landing</v>
          </cell>
          <cell r="I53">
            <v>700</v>
          </cell>
          <cell r="L53">
            <v>75</v>
          </cell>
          <cell r="M53">
            <v>0</v>
          </cell>
          <cell r="N53">
            <v>6452</v>
          </cell>
          <cell r="O53">
            <v>6452</v>
          </cell>
        </row>
        <row r="54">
          <cell r="A54" t="str">
            <v>05</v>
          </cell>
          <cell r="B54" t="str">
            <v>376</v>
          </cell>
          <cell r="C54">
            <v>36962</v>
          </cell>
          <cell r="D54">
            <v>37164</v>
          </cell>
          <cell r="E54" t="str">
            <v>DE-MILFORD</v>
          </cell>
          <cell r="F54" t="str">
            <v>AREA 2B</v>
          </cell>
          <cell r="H54" t="str">
            <v>Install 935ft-4inch and 750ft-2inch pl main-Milfor Project-Area 2-B</v>
          </cell>
          <cell r="I54">
            <v>1685</v>
          </cell>
          <cell r="L54">
            <v>75</v>
          </cell>
          <cell r="M54">
            <v>39492.909999999996</v>
          </cell>
          <cell r="N54">
            <v>43055</v>
          </cell>
          <cell r="O54">
            <v>3562.0900000000038</v>
          </cell>
          <cell r="P54">
            <v>1279.2</v>
          </cell>
          <cell r="Q54">
            <v>2042.5</v>
          </cell>
          <cell r="R54">
            <v>36171.21</v>
          </cell>
        </row>
        <row r="55">
          <cell r="A55" t="str">
            <v>05</v>
          </cell>
          <cell r="B55" t="str">
            <v>376</v>
          </cell>
          <cell r="C55">
            <v>37028</v>
          </cell>
          <cell r="D55">
            <v>37225</v>
          </cell>
          <cell r="E55" t="str">
            <v>DE-MILFORD</v>
          </cell>
          <cell r="F55" t="str">
            <v>AREA 2C</v>
          </cell>
          <cell r="H55" t="str">
            <v>Install 475', 4" Pl main on Rt 113 frm WalMart entance North to Food Lion</v>
          </cell>
          <cell r="I55">
            <v>475</v>
          </cell>
          <cell r="L55">
            <v>75</v>
          </cell>
          <cell r="M55">
            <v>0</v>
          </cell>
          <cell r="N55">
            <v>145</v>
          </cell>
          <cell r="O55">
            <v>145</v>
          </cell>
          <cell r="P55">
            <v>-63.9</v>
          </cell>
          <cell r="R55">
            <v>63.899999999999977</v>
          </cell>
        </row>
        <row r="56">
          <cell r="A56" t="str">
            <v>05</v>
          </cell>
          <cell r="B56" t="str">
            <v>376</v>
          </cell>
          <cell r="C56" t="str">
            <v>05/17/200</v>
          </cell>
          <cell r="E56" t="str">
            <v>DE-MILFORD</v>
          </cell>
          <cell r="F56" t="str">
            <v>AREA 3A</v>
          </cell>
          <cell r="H56" t="str">
            <v>Install 3085', 6" Pl main-Airport Rd(Rosa Rd) to North of Stevenson House</v>
          </cell>
          <cell r="I56">
            <v>3085</v>
          </cell>
          <cell r="L56">
            <v>75</v>
          </cell>
          <cell r="M56">
            <v>0</v>
          </cell>
          <cell r="N56">
            <v>0</v>
          </cell>
          <cell r="O56">
            <v>0</v>
          </cell>
        </row>
        <row r="57">
          <cell r="A57" t="str">
            <v>05</v>
          </cell>
          <cell r="B57" t="str">
            <v>376</v>
          </cell>
          <cell r="C57">
            <v>37028</v>
          </cell>
          <cell r="E57" t="str">
            <v>DE-MILFORD</v>
          </cell>
          <cell r="F57" t="str">
            <v>AREA 3C</v>
          </cell>
          <cell r="H57" t="str">
            <v>Install 385',6" Pl &amp; 2245', 4" Pl main-N. Stevenson House to Milford Plaza Shp Ctr</v>
          </cell>
          <cell r="I57">
            <v>2630</v>
          </cell>
          <cell r="J57">
            <v>250</v>
          </cell>
          <cell r="L57">
            <v>75</v>
          </cell>
          <cell r="M57">
            <v>0</v>
          </cell>
          <cell r="N57">
            <v>0</v>
          </cell>
          <cell r="O57">
            <v>0</v>
          </cell>
          <cell r="P57">
            <v>-687.73</v>
          </cell>
          <cell r="Q57">
            <v>687.73</v>
          </cell>
        </row>
        <row r="58">
          <cell r="A58" t="str">
            <v>05</v>
          </cell>
          <cell r="B58" t="str">
            <v>376</v>
          </cell>
          <cell r="C58">
            <v>37166</v>
          </cell>
          <cell r="D58">
            <v>37225</v>
          </cell>
          <cell r="E58" t="str">
            <v>DE-MILFORD</v>
          </cell>
          <cell r="F58" t="str">
            <v>AREA 5</v>
          </cell>
          <cell r="H58" t="str">
            <v>Install 220' of 6" @ Sea Watch to Rehoboth Blvd</v>
          </cell>
          <cell r="I58">
            <v>220</v>
          </cell>
          <cell r="L58">
            <v>75</v>
          </cell>
          <cell r="M58">
            <v>9047.48</v>
          </cell>
          <cell r="N58">
            <v>7458</v>
          </cell>
          <cell r="O58">
            <v>-1589.4799999999996</v>
          </cell>
          <cell r="P58">
            <v>1147.48</v>
          </cell>
          <cell r="R58">
            <v>7900</v>
          </cell>
        </row>
        <row r="59">
          <cell r="A59" t="str">
            <v>05</v>
          </cell>
          <cell r="B59" t="str">
            <v>376</v>
          </cell>
          <cell r="C59">
            <v>37240</v>
          </cell>
          <cell r="E59" t="str">
            <v>DE-MILFORD PARK CENTER</v>
          </cell>
          <cell r="F59" t="str">
            <v>MAIN NEW</v>
          </cell>
          <cell r="H59" t="str">
            <v>Install 1600' of 2" pl to Milford Park Center - this is off Buccaneer Dr</v>
          </cell>
          <cell r="I59">
            <v>1600</v>
          </cell>
          <cell r="L59">
            <v>75</v>
          </cell>
          <cell r="M59">
            <v>0</v>
          </cell>
          <cell r="N59">
            <v>11415</v>
          </cell>
          <cell r="O59">
            <v>11415</v>
          </cell>
        </row>
        <row r="60">
          <cell r="A60" t="str">
            <v>05</v>
          </cell>
          <cell r="B60" t="str">
            <v>376</v>
          </cell>
          <cell r="C60">
            <v>37168</v>
          </cell>
          <cell r="E60" t="str">
            <v>DE-ORCHARD CREEK</v>
          </cell>
          <cell r="F60" t="str">
            <v>MAIN NEW</v>
          </cell>
          <cell r="H60" t="str">
            <v>Install 2580' of 4" and 290' of 2" in Orchard Creek Dev</v>
          </cell>
          <cell r="I60">
            <v>2870</v>
          </cell>
          <cell r="J60">
            <v>500</v>
          </cell>
          <cell r="K60">
            <v>2930</v>
          </cell>
          <cell r="L60">
            <v>64</v>
          </cell>
          <cell r="M60">
            <v>19948.18</v>
          </cell>
          <cell r="N60">
            <v>23848</v>
          </cell>
          <cell r="O60">
            <v>3899.8199999999997</v>
          </cell>
          <cell r="P60">
            <v>2863.67</v>
          </cell>
          <cell r="R60">
            <v>17084.510000000002</v>
          </cell>
        </row>
        <row r="61">
          <cell r="A61" t="str">
            <v>05</v>
          </cell>
          <cell r="B61" t="str">
            <v>376</v>
          </cell>
          <cell r="C61">
            <v>37043</v>
          </cell>
          <cell r="D61">
            <v>37195</v>
          </cell>
          <cell r="E61" t="str">
            <v>DE-ORCHARDS</v>
          </cell>
          <cell r="F61" t="str">
            <v>MAIN NEW</v>
          </cell>
          <cell r="H61" t="str">
            <v>Install 790', 4", and 2665', 2" pl main in Orchards Dev</v>
          </cell>
          <cell r="I61">
            <v>3455</v>
          </cell>
          <cell r="J61">
            <v>3250</v>
          </cell>
          <cell r="K61">
            <v>1320</v>
          </cell>
          <cell r="L61">
            <v>64</v>
          </cell>
          <cell r="M61">
            <v>16276.21</v>
          </cell>
          <cell r="N61">
            <v>22243</v>
          </cell>
          <cell r="O61">
            <v>5966.7900000000009</v>
          </cell>
          <cell r="P61">
            <v>2817.46</v>
          </cell>
          <cell r="R61">
            <v>13458.75</v>
          </cell>
        </row>
        <row r="62">
          <cell r="A62" t="str">
            <v>05</v>
          </cell>
          <cell r="B62" t="str">
            <v>376</v>
          </cell>
          <cell r="C62">
            <v>37189</v>
          </cell>
          <cell r="D62">
            <v>37225</v>
          </cell>
          <cell r="E62" t="str">
            <v>DE-ORCHARDS</v>
          </cell>
          <cell r="F62" t="str">
            <v>MAIN NEW 2</v>
          </cell>
          <cell r="H62" t="str">
            <v>ADD-Install 345' of 4" pl on Pear Blossom Ln in Orchards Dev</v>
          </cell>
          <cell r="I62">
            <v>345</v>
          </cell>
          <cell r="J62">
            <v>1000</v>
          </cell>
          <cell r="L62">
            <v>64</v>
          </cell>
          <cell r="M62">
            <v>2509.86</v>
          </cell>
          <cell r="N62">
            <v>3409</v>
          </cell>
          <cell r="O62">
            <v>899.13999999999987</v>
          </cell>
          <cell r="P62">
            <v>371.11</v>
          </cell>
          <cell r="R62">
            <v>2138.75</v>
          </cell>
        </row>
        <row r="63">
          <cell r="A63" t="str">
            <v>05</v>
          </cell>
          <cell r="B63">
            <v>376</v>
          </cell>
          <cell r="C63">
            <v>36818</v>
          </cell>
          <cell r="D63">
            <v>36891</v>
          </cell>
          <cell r="E63" t="str">
            <v>DE-PAYNTERS VILLAGE</v>
          </cell>
          <cell r="F63" t="str">
            <v>MAIN NEW CUST DEV</v>
          </cell>
          <cell r="H63" t="str">
            <v>Install 125', 2" and 350', 1 1/4" PL Main in Paynters Village Dev</v>
          </cell>
          <cell r="J63">
            <v>1500</v>
          </cell>
          <cell r="K63">
            <v>200</v>
          </cell>
          <cell r="M63">
            <v>825.75</v>
          </cell>
          <cell r="N63">
            <v>826</v>
          </cell>
          <cell r="O63">
            <v>0.25</v>
          </cell>
          <cell r="P63">
            <v>825.75</v>
          </cell>
        </row>
        <row r="64">
          <cell r="A64" t="str">
            <v>05</v>
          </cell>
          <cell r="B64" t="str">
            <v>376</v>
          </cell>
          <cell r="C64">
            <v>37048</v>
          </cell>
          <cell r="D64">
            <v>37195</v>
          </cell>
          <cell r="E64" t="str">
            <v>DE-PINE TREE CRNR</v>
          </cell>
          <cell r="F64" t="str">
            <v>MAIN NEW</v>
          </cell>
          <cell r="H64" t="str">
            <v>Install 2" high press steel main for CGATE at Rt1 &amp; Pinetree Corners</v>
          </cell>
          <cell r="L64">
            <v>46</v>
          </cell>
          <cell r="M64">
            <v>10400</v>
          </cell>
          <cell r="N64">
            <v>22169</v>
          </cell>
          <cell r="O64">
            <v>11769</v>
          </cell>
          <cell r="R64">
            <v>10400</v>
          </cell>
        </row>
        <row r="65">
          <cell r="A65" t="str">
            <v>05</v>
          </cell>
          <cell r="B65" t="str">
            <v>376</v>
          </cell>
          <cell r="C65">
            <v>37035</v>
          </cell>
          <cell r="D65">
            <v>37225</v>
          </cell>
          <cell r="E65" t="str">
            <v>DE-PLANTERS RUN</v>
          </cell>
          <cell r="F65" t="str">
            <v>MAIN NEW</v>
          </cell>
          <cell r="H65" t="str">
            <v>Install 2" pl main in the Planters Run Dev off Rt10(Lebannon Rd)</v>
          </cell>
          <cell r="I65">
            <v>3955</v>
          </cell>
          <cell r="J65">
            <v>3250</v>
          </cell>
          <cell r="L65">
            <v>64</v>
          </cell>
          <cell r="M65">
            <v>7262.38</v>
          </cell>
          <cell r="N65">
            <v>21209</v>
          </cell>
          <cell r="O65">
            <v>13946.619999999999</v>
          </cell>
          <cell r="P65">
            <v>1302.18</v>
          </cell>
          <cell r="R65">
            <v>5960.2</v>
          </cell>
        </row>
        <row r="66">
          <cell r="A66" t="str">
            <v>05</v>
          </cell>
          <cell r="B66" t="str">
            <v>376</v>
          </cell>
          <cell r="C66">
            <v>37074</v>
          </cell>
          <cell r="D66">
            <v>37195</v>
          </cell>
          <cell r="E66" t="str">
            <v>DE-PLANTERS WOODS DEV</v>
          </cell>
          <cell r="F66" t="str">
            <v>MAIN NEW</v>
          </cell>
          <cell r="H66" t="str">
            <v>Extend 2" pl main on Cantwell Dr,Canary Ct,and Tall Tree Ct. (31 lots)</v>
          </cell>
          <cell r="J66">
            <v>2400</v>
          </cell>
          <cell r="L66">
            <v>59</v>
          </cell>
          <cell r="M66">
            <v>10634.63</v>
          </cell>
          <cell r="N66">
            <v>14599</v>
          </cell>
          <cell r="O66">
            <v>3964.3700000000008</v>
          </cell>
          <cell r="P66">
            <v>980.88</v>
          </cell>
          <cell r="R66">
            <v>9653.75</v>
          </cell>
        </row>
        <row r="67">
          <cell r="A67" t="str">
            <v>05</v>
          </cell>
          <cell r="B67" t="str">
            <v>376</v>
          </cell>
          <cell r="C67">
            <v>36858</v>
          </cell>
          <cell r="D67">
            <v>36891</v>
          </cell>
          <cell r="E67" t="str">
            <v>DE-SAFEWAY MAIN</v>
          </cell>
          <cell r="F67" t="str">
            <v>MAIN NEW APPR</v>
          </cell>
          <cell r="H67" t="str">
            <v>2000 Safeway main, Install 2 Inch pl, Dover Crossing</v>
          </cell>
          <cell r="J67">
            <v>30</v>
          </cell>
          <cell r="L67">
            <v>60</v>
          </cell>
          <cell r="M67">
            <v>311.89999999999998</v>
          </cell>
          <cell r="N67">
            <v>312</v>
          </cell>
          <cell r="O67">
            <v>0.10000000000002274</v>
          </cell>
          <cell r="P67">
            <v>311.89999999999998</v>
          </cell>
        </row>
        <row r="68">
          <cell r="A68" t="str">
            <v>05</v>
          </cell>
          <cell r="B68" t="str">
            <v>376</v>
          </cell>
          <cell r="C68">
            <v>37011</v>
          </cell>
          <cell r="D68">
            <v>37164</v>
          </cell>
          <cell r="E68" t="str">
            <v>DE-SPRING CREEK DEV</v>
          </cell>
          <cell r="F68" t="str">
            <v>MAIN NEW</v>
          </cell>
          <cell r="H68" t="str">
            <v xml:space="preserve">Install 465',4"pl main in Spring Creek Dev off State Rd,Install 2" Setter Ct, 350' Spaniel Ct </v>
          </cell>
          <cell r="I68">
            <v>1230</v>
          </cell>
          <cell r="J68">
            <v>1765</v>
          </cell>
          <cell r="K68">
            <v>925</v>
          </cell>
          <cell r="L68">
            <v>46</v>
          </cell>
          <cell r="M68">
            <v>9659.43</v>
          </cell>
          <cell r="N68">
            <v>11607</v>
          </cell>
          <cell r="O68">
            <v>1947.5699999999997</v>
          </cell>
          <cell r="P68">
            <v>2579.7299999999996</v>
          </cell>
          <cell r="R68">
            <v>7079.7</v>
          </cell>
        </row>
        <row r="69">
          <cell r="A69" t="str">
            <v>05</v>
          </cell>
          <cell r="B69" t="str">
            <v>376</v>
          </cell>
          <cell r="C69">
            <v>37174</v>
          </cell>
          <cell r="D69">
            <v>37225</v>
          </cell>
          <cell r="E69" t="str">
            <v>DE-SPRING CREEK DEV 2</v>
          </cell>
          <cell r="F69" t="str">
            <v>MAIN NEW</v>
          </cell>
          <cell r="H69" t="str">
            <v>ADD- Install 550' of 4" on Spring Creek Dr 830' of 2" on Labrador Ln &amp; 500' of 2" on Shepherd Ct</v>
          </cell>
          <cell r="I69">
            <v>1880</v>
          </cell>
          <cell r="K69">
            <v>675</v>
          </cell>
          <cell r="L69">
            <v>46</v>
          </cell>
          <cell r="M69">
            <v>9235.83</v>
          </cell>
          <cell r="N69">
            <v>13260</v>
          </cell>
          <cell r="O69">
            <v>4024.17</v>
          </cell>
          <cell r="P69">
            <v>937.08</v>
          </cell>
          <cell r="R69">
            <v>8298.75</v>
          </cell>
        </row>
        <row r="70">
          <cell r="A70" t="str">
            <v>05</v>
          </cell>
          <cell r="B70" t="str">
            <v>376</v>
          </cell>
          <cell r="C70">
            <v>36826</v>
          </cell>
          <cell r="D70">
            <v>37225</v>
          </cell>
          <cell r="E70" t="str">
            <v>DE-SPRINGMILL</v>
          </cell>
          <cell r="F70" t="str">
            <v>MAIN NEW</v>
          </cell>
          <cell r="H70" t="str">
            <v>ADD-Carryover-4" and 2" pl main Springmill Development</v>
          </cell>
          <cell r="I70">
            <v>3711</v>
          </cell>
          <cell r="J70">
            <v>2750</v>
          </cell>
          <cell r="L70">
            <v>45</v>
          </cell>
          <cell r="M70">
            <v>21258.07</v>
          </cell>
          <cell r="N70">
            <v>23183</v>
          </cell>
          <cell r="O70">
            <v>1924.9300000000003</v>
          </cell>
          <cell r="P70">
            <v>1375.4699999999998</v>
          </cell>
          <cell r="R70">
            <v>19930.599999999999</v>
          </cell>
          <cell r="S70">
            <v>-48</v>
          </cell>
        </row>
        <row r="71">
          <cell r="A71" t="str">
            <v>05</v>
          </cell>
          <cell r="B71" t="str">
            <v>376</v>
          </cell>
          <cell r="C71">
            <v>36678</v>
          </cell>
          <cell r="D71">
            <v>36707</v>
          </cell>
          <cell r="E71" t="str">
            <v>DE-ST JONES</v>
          </cell>
          <cell r="F71" t="str">
            <v>MAINS NEW</v>
          </cell>
          <cell r="H71" t="str">
            <v>2000 DE-STJONES</v>
          </cell>
          <cell r="K71">
            <v>2230</v>
          </cell>
          <cell r="M71">
            <v>3172.23</v>
          </cell>
          <cell r="N71">
            <v>3200</v>
          </cell>
          <cell r="O71">
            <v>27.769999999999982</v>
          </cell>
          <cell r="P71">
            <v>3172.23</v>
          </cell>
        </row>
        <row r="72">
          <cell r="A72" t="str">
            <v>05</v>
          </cell>
          <cell r="B72" t="str">
            <v>376</v>
          </cell>
          <cell r="C72">
            <v>37156</v>
          </cell>
          <cell r="D72">
            <v>37195</v>
          </cell>
          <cell r="E72" t="str">
            <v>DE-ST JONES</v>
          </cell>
          <cell r="F72" t="str">
            <v>MAINS NEW</v>
          </cell>
          <cell r="H72" t="str">
            <v>2001 DE-STJONES 1550' of 2"</v>
          </cell>
          <cell r="I72">
            <v>1550</v>
          </cell>
          <cell r="J72">
            <v>1550</v>
          </cell>
          <cell r="M72">
            <v>7013.67</v>
          </cell>
          <cell r="N72">
            <v>11498.23</v>
          </cell>
          <cell r="O72">
            <v>4484.5599999999995</v>
          </cell>
          <cell r="P72">
            <v>548.73</v>
          </cell>
          <cell r="R72">
            <v>6464.94</v>
          </cell>
        </row>
        <row r="73">
          <cell r="A73" t="str">
            <v>05</v>
          </cell>
          <cell r="B73" t="str">
            <v>376</v>
          </cell>
          <cell r="C73">
            <v>36908</v>
          </cell>
          <cell r="D73">
            <v>37195</v>
          </cell>
          <cell r="E73" t="str">
            <v>DE-STONEFIELD</v>
          </cell>
          <cell r="F73" t="str">
            <v>MAIN NEW</v>
          </cell>
          <cell r="H73" t="str">
            <v>Install 500 ft, 2 inch pl, Conquina Ct, 940ft 2 in pl-Basalt St, 80ft, 4 in-Olivine Cl</v>
          </cell>
          <cell r="I73">
            <v>1520</v>
          </cell>
          <cell r="J73">
            <v>1250</v>
          </cell>
          <cell r="L73">
            <v>46</v>
          </cell>
          <cell r="M73">
            <v>5635.97</v>
          </cell>
          <cell r="N73">
            <v>9424</v>
          </cell>
          <cell r="O73">
            <v>3788.0299999999997</v>
          </cell>
          <cell r="P73">
            <v>544.47</v>
          </cell>
          <cell r="R73">
            <v>5091.5</v>
          </cell>
        </row>
        <row r="74">
          <cell r="A74" t="str">
            <v>05</v>
          </cell>
          <cell r="B74" t="str">
            <v>376</v>
          </cell>
          <cell r="C74">
            <v>36910</v>
          </cell>
          <cell r="D74">
            <v>37164</v>
          </cell>
          <cell r="E74" t="str">
            <v>DE-SUNNYSIDE VILLG</v>
          </cell>
          <cell r="F74" t="str">
            <v>MAIN NEW</v>
          </cell>
          <cell r="H74" t="str">
            <v>Install 320 ft, 2inch pl main, Sunnyside Village Dev-Smyrna</v>
          </cell>
          <cell r="I74">
            <v>320</v>
          </cell>
          <cell r="J74">
            <v>2405</v>
          </cell>
          <cell r="K74">
            <v>1485</v>
          </cell>
          <cell r="L74">
            <v>54</v>
          </cell>
          <cell r="M74">
            <v>5365.09</v>
          </cell>
          <cell r="N74">
            <v>5213</v>
          </cell>
          <cell r="O74">
            <v>-152.09000000000015</v>
          </cell>
          <cell r="P74">
            <v>3254.8399999999997</v>
          </cell>
          <cell r="R74">
            <v>2110.25</v>
          </cell>
        </row>
        <row r="75">
          <cell r="A75" t="str">
            <v>05</v>
          </cell>
          <cell r="B75" t="str">
            <v>376</v>
          </cell>
          <cell r="C75">
            <v>37172</v>
          </cell>
          <cell r="D75">
            <v>37195</v>
          </cell>
          <cell r="E75" t="str">
            <v>DE-SUNNYSIDE VILLG 2</v>
          </cell>
          <cell r="F75" t="str">
            <v>MAIN NEW</v>
          </cell>
          <cell r="H75" t="str">
            <v>ADD-Install 720' of 2" pl main on Dairy Dr in Sunnyside Village Dev</v>
          </cell>
          <cell r="I75">
            <v>720</v>
          </cell>
          <cell r="J75">
            <v>720</v>
          </cell>
          <cell r="L75">
            <v>54</v>
          </cell>
          <cell r="M75">
            <v>3489.16</v>
          </cell>
          <cell r="N75">
            <v>5725</v>
          </cell>
          <cell r="O75">
            <v>2235.84</v>
          </cell>
          <cell r="P75">
            <v>289.16000000000003</v>
          </cell>
          <cell r="R75">
            <v>3200</v>
          </cell>
        </row>
        <row r="76">
          <cell r="A76" t="str">
            <v>05</v>
          </cell>
          <cell r="B76" t="str">
            <v>376</v>
          </cell>
          <cell r="C76">
            <v>36669</v>
          </cell>
          <cell r="D76">
            <v>37195</v>
          </cell>
          <cell r="E76" t="str">
            <v>DE-THE LEGENDS</v>
          </cell>
          <cell r="F76" t="str">
            <v>MAIN NEW</v>
          </cell>
          <cell r="H76" t="str">
            <v>ADD-Carryover-4" and 2" pl main The Legends Development</v>
          </cell>
          <cell r="I76">
            <v>5350</v>
          </cell>
          <cell r="J76">
            <v>3750</v>
          </cell>
          <cell r="L76">
            <v>45</v>
          </cell>
          <cell r="M76">
            <v>6945.99</v>
          </cell>
          <cell r="N76">
            <v>12816</v>
          </cell>
          <cell r="O76">
            <v>5870.01</v>
          </cell>
          <cell r="P76">
            <v>1264.3899999999999</v>
          </cell>
          <cell r="R76">
            <v>5681.6</v>
          </cell>
        </row>
        <row r="77">
          <cell r="A77" t="str">
            <v>05</v>
          </cell>
          <cell r="B77" t="str">
            <v>376</v>
          </cell>
          <cell r="C77">
            <v>37188</v>
          </cell>
          <cell r="E77" t="str">
            <v>DE-THE LEGENDS WEST</v>
          </cell>
          <cell r="F77" t="str">
            <v>MAIN NEW</v>
          </cell>
          <cell r="H77" t="str">
            <v>ADD-1550' of 4"pl -Palmer; 500' of 4" -Betsy Rawls; 500' of 4" on Porky Oliver; 800' of 2" on Jackie Circle; 600' of 2" on O'Meara Ct</v>
          </cell>
          <cell r="I77">
            <v>4500</v>
          </cell>
          <cell r="J77">
            <v>2450</v>
          </cell>
          <cell r="K77">
            <v>2600</v>
          </cell>
          <cell r="L77">
            <v>45</v>
          </cell>
          <cell r="M77">
            <v>4597.01</v>
          </cell>
          <cell r="N77">
            <v>29900</v>
          </cell>
          <cell r="O77">
            <v>25302.989999999998</v>
          </cell>
          <cell r="P77">
            <v>4597.01</v>
          </cell>
        </row>
        <row r="78">
          <cell r="A78" t="str">
            <v>05</v>
          </cell>
          <cell r="B78" t="str">
            <v>376</v>
          </cell>
          <cell r="C78">
            <v>37204</v>
          </cell>
          <cell r="E78" t="str">
            <v>DE-THOMAS COVE DEV</v>
          </cell>
          <cell r="F78" t="str">
            <v>MAIN NEW</v>
          </cell>
          <cell r="H78" t="str">
            <v>ADD-Install 3375' of 2" pl; 1775' on Middessa Dr; 650' -Jersey Ct; 550' -Guernsey Dr; 400' -Holstein Ct</v>
          </cell>
          <cell r="I78">
            <v>3375</v>
          </cell>
          <cell r="J78">
            <v>3112</v>
          </cell>
          <cell r="L78">
            <v>46</v>
          </cell>
          <cell r="M78">
            <v>8526.77</v>
          </cell>
          <cell r="N78">
            <v>19595</v>
          </cell>
          <cell r="O78">
            <v>11068.23</v>
          </cell>
          <cell r="P78">
            <v>1026.77</v>
          </cell>
          <cell r="R78">
            <v>7500</v>
          </cell>
        </row>
        <row r="79">
          <cell r="A79" t="str">
            <v>05</v>
          </cell>
          <cell r="B79" t="str">
            <v>376</v>
          </cell>
          <cell r="C79">
            <v>37180</v>
          </cell>
          <cell r="D79">
            <v>37195</v>
          </cell>
          <cell r="E79" t="str">
            <v>DE-THOMAS LANDING RD</v>
          </cell>
          <cell r="F79" t="str">
            <v>MAIN NEW</v>
          </cell>
          <cell r="H79" t="str">
            <v>ADD-Install 388' of 2" pl from Thomas Landing Rd to East</v>
          </cell>
          <cell r="I79">
            <v>388</v>
          </cell>
          <cell r="J79">
            <v>388</v>
          </cell>
          <cell r="L79">
            <v>46</v>
          </cell>
          <cell r="M79">
            <v>2589.1999999999998</v>
          </cell>
          <cell r="N79">
            <v>3702</v>
          </cell>
          <cell r="O79">
            <v>1112.8000000000002</v>
          </cell>
          <cell r="P79">
            <v>137.19999999999999</v>
          </cell>
          <cell r="R79">
            <v>2452</v>
          </cell>
        </row>
        <row r="80">
          <cell r="A80" t="str">
            <v>05</v>
          </cell>
          <cell r="B80" t="str">
            <v>376</v>
          </cell>
          <cell r="C80">
            <v>36678</v>
          </cell>
          <cell r="D80">
            <v>36739</v>
          </cell>
          <cell r="E80" t="str">
            <v>DE-VIOLATON CTR</v>
          </cell>
          <cell r="F80" t="str">
            <v>MAIN-NEW APPRO</v>
          </cell>
          <cell r="H80" t="str">
            <v>2000 DE-Violation Center-Main New Approach</v>
          </cell>
          <cell r="J80">
            <v>800</v>
          </cell>
          <cell r="K80">
            <v>1990</v>
          </cell>
          <cell r="L80">
            <v>48</v>
          </cell>
          <cell r="M80">
            <v>2830.83</v>
          </cell>
          <cell r="N80">
            <v>2900</v>
          </cell>
          <cell r="O80">
            <v>69.170000000000073</v>
          </cell>
          <cell r="P80">
            <v>2830.83</v>
          </cell>
        </row>
        <row r="81">
          <cell r="A81" t="str">
            <v>05</v>
          </cell>
          <cell r="B81">
            <v>376</v>
          </cell>
          <cell r="C81">
            <v>37140</v>
          </cell>
          <cell r="D81">
            <v>37195</v>
          </cell>
          <cell r="E81" t="str">
            <v>DE-WHEATLEY POND</v>
          </cell>
          <cell r="F81" t="str">
            <v>MAIN NEW</v>
          </cell>
          <cell r="H81" t="str">
            <v>Install 1500' 2" plastic main in Wheatley Pond Development</v>
          </cell>
          <cell r="I81">
            <v>1500</v>
          </cell>
          <cell r="J81">
            <v>1750</v>
          </cell>
          <cell r="L81">
            <v>51</v>
          </cell>
          <cell r="M81">
            <v>7377.37</v>
          </cell>
          <cell r="N81">
            <v>9974</v>
          </cell>
          <cell r="O81">
            <v>2596.63</v>
          </cell>
          <cell r="P81">
            <v>752.37</v>
          </cell>
          <cell r="R81">
            <v>6625</v>
          </cell>
        </row>
        <row r="82">
          <cell r="A82" t="str">
            <v>05</v>
          </cell>
          <cell r="B82" t="str">
            <v>376</v>
          </cell>
          <cell r="C82">
            <v>36949</v>
          </cell>
          <cell r="D82">
            <v>36994</v>
          </cell>
          <cell r="E82" t="str">
            <v>DE-WILD MEADOWS</v>
          </cell>
          <cell r="F82" t="str">
            <v>MAIN NEW APPR</v>
          </cell>
          <cell r="H82" t="str">
            <v>Install 285'-6" pl approach main to srve Wild Meadows Dev</v>
          </cell>
          <cell r="I82">
            <v>285</v>
          </cell>
          <cell r="K82">
            <v>300</v>
          </cell>
          <cell r="L82">
            <v>61</v>
          </cell>
          <cell r="M82">
            <v>8483.93</v>
          </cell>
          <cell r="N82">
            <v>11705</v>
          </cell>
          <cell r="O82">
            <v>3221.0699999999997</v>
          </cell>
          <cell r="P82">
            <v>1035.93</v>
          </cell>
          <cell r="R82">
            <v>7448</v>
          </cell>
        </row>
        <row r="83">
          <cell r="A83" t="str">
            <v>05</v>
          </cell>
          <cell r="B83" t="str">
            <v>376</v>
          </cell>
          <cell r="C83">
            <v>36949</v>
          </cell>
          <cell r="D83">
            <v>36994</v>
          </cell>
          <cell r="E83" t="str">
            <v>DE-WILD MEADOWS</v>
          </cell>
          <cell r="F83" t="str">
            <v>MAIN NEW DEV</v>
          </cell>
          <cell r="H83" t="str">
            <v>Install 1300'-2"pl main-Kurt Dr, Persimmon Circle West and Holland Ct</v>
          </cell>
          <cell r="I83">
            <v>1300</v>
          </cell>
          <cell r="J83">
            <v>3523</v>
          </cell>
          <cell r="L83">
            <v>61</v>
          </cell>
          <cell r="M83">
            <v>16247.66</v>
          </cell>
          <cell r="N83">
            <v>20402</v>
          </cell>
          <cell r="O83">
            <v>4154.34</v>
          </cell>
          <cell r="P83">
            <v>1508.66</v>
          </cell>
          <cell r="R83">
            <v>14739</v>
          </cell>
        </row>
        <row r="84">
          <cell r="A84" t="str">
            <v>05</v>
          </cell>
          <cell r="B84" t="str">
            <v>376</v>
          </cell>
          <cell r="C84">
            <v>36967</v>
          </cell>
          <cell r="D84">
            <v>37195</v>
          </cell>
          <cell r="E84" t="str">
            <v>DE-WOODFIELD DEV</v>
          </cell>
          <cell r="F84" t="str">
            <v>MAIN NEW DEV</v>
          </cell>
          <cell r="H84" t="str">
            <v>Install 350ft-2 in pl main -Forest Glen Rd, 300ft-4in pl mn-Sunny meadow Dr</v>
          </cell>
          <cell r="J84">
            <v>300</v>
          </cell>
          <cell r="K84">
            <v>300</v>
          </cell>
          <cell r="L84">
            <v>64</v>
          </cell>
          <cell r="M84">
            <v>3220.2200000000003</v>
          </cell>
          <cell r="N84">
            <v>4911</v>
          </cell>
          <cell r="O84">
            <v>1690.7799999999997</v>
          </cell>
          <cell r="P84">
            <v>610.22</v>
          </cell>
          <cell r="R84">
            <v>2610</v>
          </cell>
        </row>
        <row r="85">
          <cell r="A85" t="str">
            <v>05</v>
          </cell>
          <cell r="B85" t="str">
            <v>376</v>
          </cell>
          <cell r="C85">
            <v>37083</v>
          </cell>
          <cell r="D85">
            <v>37195</v>
          </cell>
          <cell r="E85" t="str">
            <v>DE-WOODFIELD DEV</v>
          </cell>
          <cell r="F85" t="str">
            <v>MAIN NEW DEV PH3</v>
          </cell>
          <cell r="H85" t="str">
            <v>Install 985ft-4" and 2691ft-2"--Woodfield Development (Extension)</v>
          </cell>
          <cell r="I85">
            <v>3676</v>
          </cell>
          <cell r="J85">
            <v>2691</v>
          </cell>
          <cell r="K85">
            <v>985</v>
          </cell>
          <cell r="L85">
            <v>64</v>
          </cell>
          <cell r="M85">
            <v>18278.400000000001</v>
          </cell>
          <cell r="N85">
            <v>24622</v>
          </cell>
          <cell r="O85">
            <v>6343.5999999999985</v>
          </cell>
          <cell r="P85">
            <v>2467.25</v>
          </cell>
          <cell r="R85">
            <v>15811.15</v>
          </cell>
        </row>
        <row r="86">
          <cell r="A86" t="str">
            <v>05</v>
          </cell>
          <cell r="B86">
            <v>376</v>
          </cell>
          <cell r="D86">
            <v>36922</v>
          </cell>
          <cell r="E86" t="str">
            <v>DE-WYNN WOOD DEV</v>
          </cell>
          <cell r="F86" t="str">
            <v>MAIN NEW</v>
          </cell>
          <cell r="H86" t="str">
            <v>2000 Project</v>
          </cell>
          <cell r="I86">
            <v>1500</v>
          </cell>
          <cell r="L86">
            <v>51</v>
          </cell>
          <cell r="M86">
            <v>2172.37</v>
          </cell>
          <cell r="N86">
            <v>2172</v>
          </cell>
          <cell r="O86">
            <v>-0.36999999999989086</v>
          </cell>
          <cell r="P86">
            <v>27.37</v>
          </cell>
          <cell r="R86">
            <v>2145</v>
          </cell>
        </row>
        <row r="87">
          <cell r="H87" t="str">
            <v>Subtotal Group 05</v>
          </cell>
          <cell r="M87">
            <v>515029.89999999997</v>
          </cell>
          <cell r="N87">
            <v>876080.23</v>
          </cell>
          <cell r="O87">
            <v>361050.33</v>
          </cell>
        </row>
        <row r="89">
          <cell r="A89" t="str">
            <v>05S</v>
          </cell>
          <cell r="B89" t="str">
            <v>376</v>
          </cell>
          <cell r="G89" t="str">
            <v>Mains - New Customers</v>
          </cell>
        </row>
        <row r="90">
          <cell r="A90" t="str">
            <v>05S</v>
          </cell>
          <cell r="B90" t="str">
            <v>376</v>
          </cell>
          <cell r="H90" t="str">
            <v>BLANKET</v>
          </cell>
          <cell r="M90">
            <v>0</v>
          </cell>
          <cell r="N90">
            <v>0</v>
          </cell>
          <cell r="O90">
            <v>0</v>
          </cell>
        </row>
        <row r="91">
          <cell r="A91" t="str">
            <v>05S</v>
          </cell>
          <cell r="B91">
            <v>376</v>
          </cell>
          <cell r="C91">
            <v>36956</v>
          </cell>
          <cell r="D91">
            <v>37225</v>
          </cell>
          <cell r="E91" t="str">
            <v>DE-HOLLY OAK MHP II</v>
          </cell>
          <cell r="F91" t="str">
            <v>MAIN NEW DEV</v>
          </cell>
          <cell r="H91" t="str">
            <v>Install 2400 ft- 2" main, Holly Oak MHP II, 40 New lots</v>
          </cell>
          <cell r="I91">
            <v>2400</v>
          </cell>
          <cell r="J91">
            <v>2125</v>
          </cell>
          <cell r="L91">
            <v>90</v>
          </cell>
          <cell r="M91">
            <v>9900.75</v>
          </cell>
          <cell r="N91">
            <v>12488</v>
          </cell>
          <cell r="O91">
            <v>2587.25</v>
          </cell>
          <cell r="P91">
            <v>1025.75</v>
          </cell>
          <cell r="R91">
            <v>8875</v>
          </cell>
        </row>
        <row r="92">
          <cell r="A92" t="str">
            <v>05S</v>
          </cell>
          <cell r="B92">
            <v>376</v>
          </cell>
          <cell r="C92">
            <v>36956</v>
          </cell>
          <cell r="D92">
            <v>37134</v>
          </cell>
          <cell r="E92" t="str">
            <v>DE-LITTLE MEADOW</v>
          </cell>
          <cell r="F92" t="str">
            <v>MAIN NEW APPR</v>
          </cell>
          <cell r="H92" t="str">
            <v>Extend main to Little Meadows Development(Approach Mn)-4 inch pl</v>
          </cell>
          <cell r="I92">
            <v>685</v>
          </cell>
          <cell r="J92">
            <v>930</v>
          </cell>
          <cell r="K92">
            <v>1757</v>
          </cell>
          <cell r="L92">
            <v>84</v>
          </cell>
          <cell r="M92">
            <v>9930.0400000000009</v>
          </cell>
          <cell r="N92">
            <v>10506</v>
          </cell>
          <cell r="O92">
            <v>575.95999999999913</v>
          </cell>
          <cell r="P92">
            <v>3505.04</v>
          </cell>
          <cell r="R92">
            <v>6425</v>
          </cell>
        </row>
        <row r="93">
          <cell r="A93" t="str">
            <v>05S</v>
          </cell>
          <cell r="B93">
            <v>376</v>
          </cell>
          <cell r="C93">
            <v>36956</v>
          </cell>
          <cell r="D93">
            <v>37134</v>
          </cell>
          <cell r="E93" t="str">
            <v>DE-LITTLE MEADOW</v>
          </cell>
          <cell r="F93" t="str">
            <v>MAIN NEW DEV</v>
          </cell>
          <cell r="H93" t="str">
            <v>Extend main to Little Meadows Development(DEV-Main)-2 inch pl</v>
          </cell>
          <cell r="I93">
            <v>3800</v>
          </cell>
          <cell r="J93">
            <v>3750</v>
          </cell>
          <cell r="L93">
            <v>84</v>
          </cell>
          <cell r="M93">
            <v>11539.130000000001</v>
          </cell>
          <cell r="N93">
            <v>17006</v>
          </cell>
          <cell r="O93">
            <v>5466.869999999999</v>
          </cell>
          <cell r="P93">
            <v>2635.38</v>
          </cell>
          <cell r="R93">
            <v>8903.75</v>
          </cell>
        </row>
        <row r="94">
          <cell r="A94" t="str">
            <v>05S</v>
          </cell>
          <cell r="B94">
            <v>376</v>
          </cell>
          <cell r="C94">
            <v>37035</v>
          </cell>
          <cell r="D94">
            <v>37134</v>
          </cell>
          <cell r="E94" t="str">
            <v>DE-YORKTOWN WOODS</v>
          </cell>
          <cell r="F94" t="str">
            <v>MAIN NEW APPR</v>
          </cell>
          <cell r="H94" t="str">
            <v>ADD-Extend new main 1000',2"pl to Yorktowne Woods Dev, Nylon Ave Seaford</v>
          </cell>
          <cell r="I94">
            <v>1000</v>
          </cell>
          <cell r="J94">
            <v>1130</v>
          </cell>
          <cell r="L94">
            <v>81</v>
          </cell>
          <cell r="M94">
            <v>5259.97</v>
          </cell>
          <cell r="N94">
            <v>5415</v>
          </cell>
          <cell r="O94">
            <v>155.02999999999975</v>
          </cell>
          <cell r="P94">
            <v>522.47</v>
          </cell>
          <cell r="R94">
            <v>4737.5</v>
          </cell>
        </row>
        <row r="95">
          <cell r="H95" t="str">
            <v>Subtotal Group 05S</v>
          </cell>
          <cell r="M95">
            <v>36629.89</v>
          </cell>
          <cell r="N95">
            <v>45415</v>
          </cell>
          <cell r="O95">
            <v>8785.1099999999969</v>
          </cell>
        </row>
        <row r="97">
          <cell r="A97" t="str">
            <v>06</v>
          </cell>
          <cell r="B97" t="str">
            <v>376</v>
          </cell>
          <cell r="G97" t="str">
            <v>Mains - Replacement</v>
          </cell>
        </row>
        <row r="98">
          <cell r="A98" t="str">
            <v>06</v>
          </cell>
          <cell r="B98" t="str">
            <v>376</v>
          </cell>
          <cell r="H98" t="str">
            <v>Replace 2" Bare Steel Main with 2" Plastic Main (2500')</v>
          </cell>
          <cell r="M98">
            <v>116.69</v>
          </cell>
          <cell r="N98">
            <v>22100</v>
          </cell>
          <cell r="O98">
            <v>21983.31</v>
          </cell>
          <cell r="P98">
            <v>116.69</v>
          </cell>
        </row>
        <row r="99">
          <cell r="A99" t="str">
            <v>06</v>
          </cell>
          <cell r="B99">
            <v>376</v>
          </cell>
          <cell r="C99">
            <v>37032</v>
          </cell>
          <cell r="D99">
            <v>37195</v>
          </cell>
          <cell r="E99" t="str">
            <v>DE-BROAD ST</v>
          </cell>
          <cell r="F99" t="str">
            <v>MAIN REPLACE</v>
          </cell>
          <cell r="H99" t="str">
            <v>ADD-Replace 2" BS, main on Broad St in Wyoming from Mech St West to End</v>
          </cell>
          <cell r="I99">
            <v>326</v>
          </cell>
          <cell r="J99">
            <v>330</v>
          </cell>
          <cell r="L99">
            <v>66</v>
          </cell>
          <cell r="M99">
            <v>2482</v>
          </cell>
          <cell r="N99">
            <v>3481</v>
          </cell>
          <cell r="O99">
            <v>999</v>
          </cell>
          <cell r="R99">
            <v>2482</v>
          </cell>
        </row>
        <row r="100">
          <cell r="A100" t="str">
            <v>06</v>
          </cell>
          <cell r="B100" t="str">
            <v>376</v>
          </cell>
          <cell r="C100">
            <v>36896</v>
          </cell>
          <cell r="D100">
            <v>36950</v>
          </cell>
          <cell r="E100" t="str">
            <v>DE-DOV SHOP CTR</v>
          </cell>
          <cell r="F100" t="str">
            <v>MAIN REPLACE</v>
          </cell>
          <cell r="H100" t="str">
            <v>Replace @300ft 2inch pl main, Center of Dover Shopping Center</v>
          </cell>
          <cell r="I100">
            <v>300</v>
          </cell>
          <cell r="J100">
            <v>300</v>
          </cell>
          <cell r="L100">
            <v>60</v>
          </cell>
          <cell r="M100">
            <v>3631.27</v>
          </cell>
          <cell r="N100">
            <v>4577</v>
          </cell>
          <cell r="O100">
            <v>945.73</v>
          </cell>
          <cell r="P100">
            <v>131.27000000000001</v>
          </cell>
          <cell r="R100">
            <v>3500</v>
          </cell>
        </row>
        <row r="101">
          <cell r="A101" t="str">
            <v>06</v>
          </cell>
          <cell r="B101">
            <v>376</v>
          </cell>
          <cell r="C101">
            <v>37141</v>
          </cell>
          <cell r="D101">
            <v>37195</v>
          </cell>
          <cell r="E101" t="str">
            <v>DE-EAST ST</v>
          </cell>
          <cell r="F101" t="str">
            <v>MAIN REPLACE</v>
          </cell>
          <cell r="H101" t="str">
            <v>ADD-Replace 700' 2" Bare Steel Main with 2" Plastic Main</v>
          </cell>
          <cell r="I101">
            <v>700</v>
          </cell>
          <cell r="J101">
            <v>700</v>
          </cell>
          <cell r="L101">
            <v>65</v>
          </cell>
          <cell r="M101">
            <v>13155.38</v>
          </cell>
          <cell r="N101">
            <v>19450</v>
          </cell>
          <cell r="O101">
            <v>6294.6200000000008</v>
          </cell>
          <cell r="P101">
            <v>247.53</v>
          </cell>
          <cell r="Q101">
            <v>17.850000000000001</v>
          </cell>
          <cell r="R101">
            <v>12890</v>
          </cell>
        </row>
        <row r="102">
          <cell r="A102" t="str">
            <v>06</v>
          </cell>
          <cell r="B102">
            <v>376</v>
          </cell>
          <cell r="C102">
            <v>37215</v>
          </cell>
          <cell r="E102" t="str">
            <v>DE-EDGEHILL &amp; HALSEY</v>
          </cell>
          <cell r="F102" t="str">
            <v>MAIN REPLACE</v>
          </cell>
          <cell r="H102" t="str">
            <v>ADD-Replace 735' of 2" bare steel on Edgehill &amp; 540' on S Halsey with 2" pl</v>
          </cell>
          <cell r="I102">
            <v>1275</v>
          </cell>
          <cell r="L102">
            <v>60</v>
          </cell>
          <cell r="M102">
            <v>0</v>
          </cell>
          <cell r="N102">
            <v>23096</v>
          </cell>
          <cell r="O102">
            <v>23096</v>
          </cell>
        </row>
        <row r="103">
          <cell r="A103" t="str">
            <v>06</v>
          </cell>
          <cell r="B103">
            <v>376</v>
          </cell>
          <cell r="C103">
            <v>37147</v>
          </cell>
          <cell r="D103">
            <v>37225</v>
          </cell>
          <cell r="E103" t="str">
            <v>DE-HIGHLAND AVE</v>
          </cell>
          <cell r="F103" t="str">
            <v>MAIN REPLACE</v>
          </cell>
          <cell r="H103" t="str">
            <v>Replace 710' of 2" Bare Steel with 2" plastic on Highland Ave in Clayton</v>
          </cell>
          <cell r="I103">
            <v>710</v>
          </cell>
          <cell r="L103">
            <v>51</v>
          </cell>
          <cell r="M103">
            <v>10111.040000000001</v>
          </cell>
          <cell r="N103">
            <v>14872.59</v>
          </cell>
          <cell r="O103">
            <v>4761.5499999999993</v>
          </cell>
          <cell r="P103">
            <v>361.04</v>
          </cell>
          <cell r="R103">
            <v>9750</v>
          </cell>
        </row>
        <row r="104">
          <cell r="A104" t="str">
            <v>06</v>
          </cell>
          <cell r="B104">
            <v>376</v>
          </cell>
          <cell r="C104">
            <v>37033</v>
          </cell>
          <cell r="D104">
            <v>37195</v>
          </cell>
          <cell r="E104" t="str">
            <v>DE-MECHANIC ST</v>
          </cell>
          <cell r="F104" t="str">
            <v>MAIN REPLACE</v>
          </cell>
          <cell r="H104" t="str">
            <v>Replace 2" BS, main on Mechanic St in Wyoming from 3rd St to Grant St</v>
          </cell>
          <cell r="I104">
            <v>680</v>
          </cell>
          <cell r="J104">
            <v>500</v>
          </cell>
          <cell r="L104">
            <v>66</v>
          </cell>
          <cell r="M104">
            <v>10991.279999999999</v>
          </cell>
          <cell r="N104">
            <v>16543</v>
          </cell>
          <cell r="O104">
            <v>5551.7200000000012</v>
          </cell>
          <cell r="P104">
            <v>181.89</v>
          </cell>
          <cell r="R104">
            <v>10809.39</v>
          </cell>
        </row>
        <row r="105">
          <cell r="A105" t="str">
            <v>06</v>
          </cell>
          <cell r="B105">
            <v>376</v>
          </cell>
          <cell r="C105">
            <v>37165</v>
          </cell>
          <cell r="E105" t="str">
            <v>DE-MESSINA HILL RD</v>
          </cell>
          <cell r="F105" t="str">
            <v>MAIN REPLACE</v>
          </cell>
          <cell r="H105" t="str">
            <v>ADD-Replace 3100' of 4" Bare Steel with 6" Plastic on Messina Hill Rd in Cheswold</v>
          </cell>
          <cell r="I105">
            <v>3100</v>
          </cell>
          <cell r="K105">
            <v>2200</v>
          </cell>
          <cell r="L105">
            <v>57</v>
          </cell>
          <cell r="M105">
            <v>0</v>
          </cell>
          <cell r="N105">
            <v>63712</v>
          </cell>
          <cell r="O105">
            <v>63712</v>
          </cell>
        </row>
        <row r="106">
          <cell r="A106" t="str">
            <v>06</v>
          </cell>
          <cell r="B106">
            <v>376</v>
          </cell>
          <cell r="C106">
            <v>37033</v>
          </cell>
          <cell r="D106">
            <v>37195</v>
          </cell>
          <cell r="E106" t="str">
            <v>DE-SO STATE ST DOV</v>
          </cell>
          <cell r="F106" t="str">
            <v>MAIN RELOCATE</v>
          </cell>
          <cell r="H106" t="str">
            <v>Relocate of existing 4" due to conflicts w/storm drain wk performed by DELDOT</v>
          </cell>
          <cell r="J106">
            <v>100</v>
          </cell>
          <cell r="L106">
            <v>60</v>
          </cell>
          <cell r="M106">
            <v>30894.61</v>
          </cell>
          <cell r="N106">
            <v>24000</v>
          </cell>
          <cell r="O106">
            <v>-6894.6100000000006</v>
          </cell>
          <cell r="P106">
            <v>618.73</v>
          </cell>
          <cell r="R106">
            <v>27784</v>
          </cell>
          <cell r="T106">
            <v>2491.88</v>
          </cell>
        </row>
        <row r="107">
          <cell r="A107" t="str">
            <v>06</v>
          </cell>
          <cell r="B107">
            <v>376</v>
          </cell>
          <cell r="C107">
            <v>36949</v>
          </cell>
          <cell r="D107">
            <v>37164</v>
          </cell>
          <cell r="E107" t="str">
            <v>DE-THE MEADOWS</v>
          </cell>
          <cell r="F107" t="str">
            <v>MAIN RELOC</v>
          </cell>
          <cell r="H107" t="str">
            <v>Replace &amp; Relocate-2" pl main in the Meadows Housing Dev</v>
          </cell>
          <cell r="I107">
            <v>580</v>
          </cell>
          <cell r="J107">
            <v>580</v>
          </cell>
          <cell r="L107">
            <v>60</v>
          </cell>
          <cell r="M107">
            <v>3732.93</v>
          </cell>
          <cell r="N107">
            <v>4880</v>
          </cell>
          <cell r="O107">
            <v>1147.0700000000002</v>
          </cell>
          <cell r="P107">
            <v>232.93</v>
          </cell>
          <cell r="R107">
            <v>3500</v>
          </cell>
        </row>
        <row r="108">
          <cell r="A108" t="str">
            <v>06</v>
          </cell>
          <cell r="B108">
            <v>376</v>
          </cell>
          <cell r="C108">
            <v>37147</v>
          </cell>
          <cell r="D108">
            <v>37225</v>
          </cell>
          <cell r="E108" t="str">
            <v>DE-WEST MAIN</v>
          </cell>
          <cell r="F108" t="str">
            <v>MAIN REPLACE</v>
          </cell>
          <cell r="H108" t="str">
            <v>Replace 630' of 2" Bare Steel with 2" plastic on West Main in Clayton</v>
          </cell>
          <cell r="I108">
            <v>630</v>
          </cell>
          <cell r="J108">
            <v>650</v>
          </cell>
          <cell r="L108">
            <v>51</v>
          </cell>
          <cell r="M108">
            <v>9339.85</v>
          </cell>
          <cell r="N108">
            <v>23040.11</v>
          </cell>
          <cell r="O108">
            <v>13700.26</v>
          </cell>
          <cell r="P108">
            <v>229.85</v>
          </cell>
          <cell r="R108">
            <v>9110</v>
          </cell>
        </row>
        <row r="109">
          <cell r="A109" t="str">
            <v>06</v>
          </cell>
          <cell r="B109" t="str">
            <v>376</v>
          </cell>
          <cell r="H109" t="str">
            <v>BLANKET</v>
          </cell>
          <cell r="M109">
            <v>0</v>
          </cell>
          <cell r="N109">
            <v>0</v>
          </cell>
          <cell r="O109">
            <v>0</v>
          </cell>
        </row>
        <row r="110">
          <cell r="H110" t="str">
            <v>Subtotal Group 06</v>
          </cell>
          <cell r="M110">
            <v>84455.05</v>
          </cell>
          <cell r="N110">
            <v>219751.7</v>
          </cell>
          <cell r="O110">
            <v>135296.65000000002</v>
          </cell>
        </row>
        <row r="112">
          <cell r="A112" t="str">
            <v>06S</v>
          </cell>
          <cell r="B112" t="str">
            <v>376</v>
          </cell>
          <cell r="G112" t="str">
            <v>Mains - Replacement</v>
          </cell>
        </row>
        <row r="113">
          <cell r="A113" t="str">
            <v>06S</v>
          </cell>
          <cell r="B113" t="str">
            <v>376</v>
          </cell>
          <cell r="H113" t="str">
            <v>Replace 1000', 4" Bare Steel Main-Seaford/Lrl Hwy (13A) with 4" PL</v>
          </cell>
          <cell r="M113">
            <v>0</v>
          </cell>
          <cell r="N113">
            <v>22800</v>
          </cell>
          <cell r="O113">
            <v>22800</v>
          </cell>
        </row>
        <row r="114">
          <cell r="A114" t="str">
            <v>06S</v>
          </cell>
          <cell r="B114" t="str">
            <v>376</v>
          </cell>
          <cell r="H114" t="str">
            <v>Replace 1000', 4" Bare Steel Main-Rt 13A Laurel-Seaford with 4" PL</v>
          </cell>
          <cell r="M114">
            <v>0</v>
          </cell>
          <cell r="N114">
            <v>22800</v>
          </cell>
          <cell r="O114">
            <v>22800</v>
          </cell>
        </row>
        <row r="115">
          <cell r="A115" t="str">
            <v>06S</v>
          </cell>
          <cell r="B115" t="str">
            <v>376</v>
          </cell>
          <cell r="H115" t="str">
            <v>Replace 500', 2" Bare Steel Main-E. Sixth St-Laurel with 2" PL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06S</v>
          </cell>
          <cell r="B116" t="str">
            <v>376</v>
          </cell>
          <cell r="H116" t="str">
            <v>BLANKET</v>
          </cell>
          <cell r="M116">
            <v>0</v>
          </cell>
          <cell r="N116">
            <v>15000</v>
          </cell>
          <cell r="O116">
            <v>15000</v>
          </cell>
        </row>
        <row r="117">
          <cell r="H117" t="str">
            <v>Subtotal Group 06S</v>
          </cell>
          <cell r="M117">
            <v>0</v>
          </cell>
          <cell r="N117">
            <v>60600</v>
          </cell>
          <cell r="O117">
            <v>60600</v>
          </cell>
        </row>
        <row r="120">
          <cell r="A120" t="str">
            <v>07</v>
          </cell>
          <cell r="B120" t="str">
            <v>376</v>
          </cell>
          <cell r="G120" t="str">
            <v>Mains - Reinforcement</v>
          </cell>
        </row>
        <row r="121">
          <cell r="H121" t="str">
            <v>Subtotal Group 07</v>
          </cell>
          <cell r="N121">
            <v>0</v>
          </cell>
        </row>
        <row r="123">
          <cell r="A123" t="str">
            <v>07</v>
          </cell>
          <cell r="B123" t="str">
            <v>376</v>
          </cell>
          <cell r="G123" t="str">
            <v>Mains - Reinforcement</v>
          </cell>
        </row>
        <row r="124">
          <cell r="A124" t="str">
            <v>07</v>
          </cell>
          <cell r="B124" t="str">
            <v>376</v>
          </cell>
          <cell r="C124">
            <v>36892</v>
          </cell>
          <cell r="D124">
            <v>36922</v>
          </cell>
          <cell r="E124" t="str">
            <v>DE-S STATE DOV</v>
          </cell>
          <cell r="F124" t="str">
            <v>MAIN REINFORCE</v>
          </cell>
          <cell r="H124" t="str">
            <v>ADD-Carryover-Main Reinforcement 4" pl main-(S. State)</v>
          </cell>
          <cell r="I124">
            <v>2800</v>
          </cell>
          <cell r="K124">
            <v>2700</v>
          </cell>
          <cell r="L124">
            <v>65</v>
          </cell>
          <cell r="M124">
            <v>58435.25</v>
          </cell>
          <cell r="N124">
            <v>69847</v>
          </cell>
          <cell r="O124">
            <v>11411.75</v>
          </cell>
          <cell r="P124">
            <v>1383.06</v>
          </cell>
          <cell r="Q124">
            <v>386</v>
          </cell>
          <cell r="R124">
            <v>56084</v>
          </cell>
          <cell r="T124">
            <v>582.19000000000005</v>
          </cell>
        </row>
        <row r="125">
          <cell r="H125" t="str">
            <v>Subtotal Group 07</v>
          </cell>
          <cell r="M125">
            <v>58435.25</v>
          </cell>
          <cell r="N125">
            <v>69847</v>
          </cell>
          <cell r="O125">
            <v>11411.75</v>
          </cell>
        </row>
        <row r="127">
          <cell r="A127" t="str">
            <v>07S</v>
          </cell>
          <cell r="B127" t="str">
            <v>376</v>
          </cell>
          <cell r="G127" t="str">
            <v>Mains - Reinforcement</v>
          </cell>
        </row>
        <row r="128">
          <cell r="A128" t="str">
            <v>07S</v>
          </cell>
          <cell r="B128" t="str">
            <v>376</v>
          </cell>
          <cell r="H128" t="str">
            <v>BLANKET</v>
          </cell>
          <cell r="M128">
            <v>0</v>
          </cell>
          <cell r="N128">
            <v>0</v>
          </cell>
          <cell r="O128">
            <v>0</v>
          </cell>
        </row>
        <row r="129">
          <cell r="H129" t="str">
            <v>Subtotal Group 07S</v>
          </cell>
          <cell r="M129">
            <v>0</v>
          </cell>
          <cell r="N129">
            <v>0</v>
          </cell>
          <cell r="O129">
            <v>0</v>
          </cell>
        </row>
        <row r="131">
          <cell r="A131" t="str">
            <v>08</v>
          </cell>
          <cell r="B131" t="str">
            <v>378</v>
          </cell>
          <cell r="G131" t="str">
            <v>M &amp; R Stations - General</v>
          </cell>
        </row>
        <row r="132">
          <cell r="A132" t="str">
            <v>08</v>
          </cell>
          <cell r="B132" t="str">
            <v>378</v>
          </cell>
          <cell r="C132">
            <v>37202</v>
          </cell>
          <cell r="E132" t="str">
            <v>DE-LAKE FOREST HS</v>
          </cell>
          <cell r="F132" t="str">
            <v>MR GEN</v>
          </cell>
          <cell r="H132" t="str">
            <v>Install a Ditrict Regulator set @ Lake Forrest HS</v>
          </cell>
          <cell r="L132">
            <v>69</v>
          </cell>
          <cell r="M132">
            <v>3784</v>
          </cell>
          <cell r="N132">
            <v>8470</v>
          </cell>
          <cell r="O132">
            <v>4686</v>
          </cell>
          <cell r="R132">
            <v>3784</v>
          </cell>
        </row>
        <row r="133">
          <cell r="A133" t="str">
            <v>08</v>
          </cell>
          <cell r="B133" t="str">
            <v>378</v>
          </cell>
          <cell r="H133" t="str">
            <v>BLANKET</v>
          </cell>
          <cell r="M133">
            <v>0</v>
          </cell>
          <cell r="N133">
            <v>1310</v>
          </cell>
          <cell r="O133">
            <v>1310</v>
          </cell>
        </row>
        <row r="134">
          <cell r="H134" t="str">
            <v>Subtotal Group 08</v>
          </cell>
          <cell r="M134">
            <v>3784</v>
          </cell>
          <cell r="N134">
            <v>9780</v>
          </cell>
          <cell r="O134">
            <v>5996</v>
          </cell>
        </row>
        <row r="136">
          <cell r="A136" t="str">
            <v>08S</v>
          </cell>
          <cell r="B136" t="str">
            <v>378</v>
          </cell>
          <cell r="D136">
            <v>36891</v>
          </cell>
          <cell r="E136" t="str">
            <v>DE-M&amp;R GEN</v>
          </cell>
          <cell r="F136" t="str">
            <v>DELMAR HIGH</v>
          </cell>
          <cell r="H136" t="str">
            <v>Delmar High M&amp;R</v>
          </cell>
          <cell r="M136">
            <v>199.44</v>
          </cell>
          <cell r="N136">
            <v>0</v>
          </cell>
          <cell r="O136">
            <v>-199.44</v>
          </cell>
          <cell r="P136">
            <v>199.44</v>
          </cell>
        </row>
        <row r="137">
          <cell r="H137" t="str">
            <v>Subtotal Group 08S</v>
          </cell>
          <cell r="M137">
            <v>199.44</v>
          </cell>
          <cell r="N137">
            <v>0</v>
          </cell>
          <cell r="O137">
            <v>-199.44</v>
          </cell>
        </row>
        <row r="139">
          <cell r="A139" t="str">
            <v>08S</v>
          </cell>
          <cell r="B139" t="str">
            <v>378</v>
          </cell>
          <cell r="G139" t="str">
            <v>M &amp; R Stations - General</v>
          </cell>
        </row>
        <row r="142">
          <cell r="A142" t="str">
            <v>09</v>
          </cell>
          <cell r="B142" t="str">
            <v>379</v>
          </cell>
          <cell r="G142" t="str">
            <v>M &amp; R Stations - City Gate</v>
          </cell>
        </row>
        <row r="143">
          <cell r="A143" t="str">
            <v>09</v>
          </cell>
          <cell r="B143" t="str">
            <v>379</v>
          </cell>
          <cell r="H143" t="str">
            <v>BLANKET</v>
          </cell>
          <cell r="M143">
            <v>0</v>
          </cell>
          <cell r="N143">
            <v>0</v>
          </cell>
          <cell r="O143">
            <v>0</v>
          </cell>
        </row>
        <row r="144">
          <cell r="H144" t="str">
            <v>Subtotal group 09</v>
          </cell>
          <cell r="M144">
            <v>0</v>
          </cell>
          <cell r="N144">
            <v>0</v>
          </cell>
          <cell r="O144">
            <v>0</v>
          </cell>
        </row>
        <row r="146">
          <cell r="A146" t="str">
            <v>09S</v>
          </cell>
          <cell r="B146" t="str">
            <v>379</v>
          </cell>
          <cell r="G146" t="str">
            <v>M &amp; R Stations - City Gate</v>
          </cell>
        </row>
        <row r="147">
          <cell r="A147" t="str">
            <v>09S</v>
          </cell>
          <cell r="B147" t="str">
            <v>379</v>
          </cell>
          <cell r="H147" t="str">
            <v>BLANKET</v>
          </cell>
          <cell r="M147">
            <v>0</v>
          </cell>
          <cell r="N147">
            <v>0</v>
          </cell>
          <cell r="O147">
            <v>0</v>
          </cell>
        </row>
        <row r="148">
          <cell r="H148" t="str">
            <v>Subtotal Group 09S</v>
          </cell>
          <cell r="M148">
            <v>0</v>
          </cell>
          <cell r="N148">
            <v>0</v>
          </cell>
          <cell r="O148">
            <v>0</v>
          </cell>
        </row>
        <row r="150">
          <cell r="A150" t="str">
            <v>10</v>
          </cell>
          <cell r="B150" t="str">
            <v>380</v>
          </cell>
          <cell r="G150" t="str">
            <v>Services - 1/2"</v>
          </cell>
        </row>
        <row r="151">
          <cell r="A151" t="str">
            <v>10</v>
          </cell>
          <cell r="B151" t="str">
            <v>380</v>
          </cell>
          <cell r="C151">
            <v>36892</v>
          </cell>
          <cell r="E151" t="str">
            <v>DE-SVC</v>
          </cell>
          <cell r="F151" t="str">
            <v>1/2 INCH-DOV</v>
          </cell>
          <cell r="H151" t="str">
            <v>BLANKET</v>
          </cell>
          <cell r="M151">
            <v>2002.3</v>
          </cell>
          <cell r="N151">
            <v>7920</v>
          </cell>
          <cell r="O151">
            <v>5917.7</v>
          </cell>
          <cell r="P151">
            <v>-8.69</v>
          </cell>
          <cell r="T151">
            <v>2010.99</v>
          </cell>
        </row>
        <row r="152">
          <cell r="H152" t="str">
            <v>Subtotal Group 10</v>
          </cell>
          <cell r="M152">
            <v>2002.3</v>
          </cell>
          <cell r="N152">
            <v>7920</v>
          </cell>
          <cell r="O152">
            <v>5917.7</v>
          </cell>
        </row>
        <row r="154">
          <cell r="A154" t="str">
            <v>10S</v>
          </cell>
          <cell r="B154" t="str">
            <v>380</v>
          </cell>
          <cell r="G154" t="str">
            <v>Services - 1/2"</v>
          </cell>
        </row>
        <row r="157">
          <cell r="A157" t="str">
            <v>10S</v>
          </cell>
          <cell r="B157" t="str">
            <v>380</v>
          </cell>
          <cell r="G157" t="str">
            <v>Services - 1/2"</v>
          </cell>
        </row>
        <row r="158">
          <cell r="A158" t="str">
            <v>10S</v>
          </cell>
          <cell r="B158" t="str">
            <v>380</v>
          </cell>
          <cell r="C158">
            <v>36892</v>
          </cell>
          <cell r="E158" t="str">
            <v>DE-SVC</v>
          </cell>
          <cell r="F158" t="str">
            <v>1/2 INCH-SUS</v>
          </cell>
          <cell r="H158" t="str">
            <v>BLANKET</v>
          </cell>
          <cell r="J158">
            <v>75</v>
          </cell>
          <cell r="M158">
            <v>6231.9299999999994</v>
          </cell>
          <cell r="N158">
            <v>4500</v>
          </cell>
          <cell r="O158">
            <v>-1731.9299999999994</v>
          </cell>
          <cell r="P158">
            <v>400.12</v>
          </cell>
          <cell r="T158">
            <v>5831.8099999999995</v>
          </cell>
        </row>
        <row r="159">
          <cell r="H159" t="str">
            <v>Subtotal Group 10S</v>
          </cell>
          <cell r="M159">
            <v>6231.9299999999994</v>
          </cell>
          <cell r="N159">
            <v>4500</v>
          </cell>
          <cell r="O159">
            <v>-1731.9299999999994</v>
          </cell>
        </row>
        <row r="161">
          <cell r="A161" t="str">
            <v>11</v>
          </cell>
          <cell r="B161" t="str">
            <v>380</v>
          </cell>
          <cell r="E161" t="str">
            <v>DE-SVC</v>
          </cell>
          <cell r="F161" t="str">
            <v>3/4 INCH-DOV</v>
          </cell>
          <cell r="G161" t="str">
            <v>Services - 3/4"</v>
          </cell>
        </row>
        <row r="162">
          <cell r="A162" t="str">
            <v>11</v>
          </cell>
          <cell r="B162" t="str">
            <v>380</v>
          </cell>
          <cell r="C162">
            <v>36892</v>
          </cell>
          <cell r="E162" t="str">
            <v>DE-SVC INTERNAL</v>
          </cell>
          <cell r="F162" t="str">
            <v>3/4 INCH-DOV</v>
          </cell>
          <cell r="H162" t="str">
            <v>BLANKET-Installations performed Internally</v>
          </cell>
          <cell r="J162">
            <v>83821</v>
          </cell>
          <cell r="M162">
            <v>366473.94</v>
          </cell>
          <cell r="N162">
            <v>336341</v>
          </cell>
          <cell r="O162">
            <v>-30132.940000000002</v>
          </cell>
          <cell r="P162">
            <v>33676.869999999995</v>
          </cell>
          <cell r="Q162">
            <v>1125</v>
          </cell>
          <cell r="R162">
            <v>1201.01</v>
          </cell>
          <cell r="T162">
            <v>330471.06</v>
          </cell>
        </row>
        <row r="163">
          <cell r="A163" t="str">
            <v>11</v>
          </cell>
          <cell r="B163" t="str">
            <v>380</v>
          </cell>
          <cell r="C163">
            <v>36892</v>
          </cell>
          <cell r="E163" t="str">
            <v>DE-SVC CONTR</v>
          </cell>
          <cell r="F163" t="str">
            <v>3/4 INCH-DOV</v>
          </cell>
          <cell r="H163" t="str">
            <v>BLANKET-Installatons performed by Contractor</v>
          </cell>
          <cell r="J163">
            <v>51852</v>
          </cell>
          <cell r="K163">
            <v>550</v>
          </cell>
          <cell r="M163">
            <v>278639.17000000004</v>
          </cell>
          <cell r="N163">
            <v>280179</v>
          </cell>
          <cell r="O163">
            <v>1539.8299999999581</v>
          </cell>
          <cell r="P163">
            <v>33990.26</v>
          </cell>
          <cell r="Q163">
            <v>20773.510000000002</v>
          </cell>
          <cell r="R163">
            <v>208273</v>
          </cell>
          <cell r="S163">
            <v>15602.4</v>
          </cell>
        </row>
        <row r="164">
          <cell r="H164" t="str">
            <v>Subtotal Group 11</v>
          </cell>
          <cell r="M164">
            <v>645113.1100000001</v>
          </cell>
          <cell r="N164">
            <v>616520</v>
          </cell>
          <cell r="O164">
            <v>-28593.110000000044</v>
          </cell>
        </row>
        <row r="166">
          <cell r="A166" t="str">
            <v>11S</v>
          </cell>
          <cell r="B166" t="str">
            <v>380</v>
          </cell>
          <cell r="E166" t="str">
            <v>DE-SVC</v>
          </cell>
          <cell r="F166" t="str">
            <v>3/4 INCH-SUS</v>
          </cell>
          <cell r="G166" t="str">
            <v>Services - 3/4"</v>
          </cell>
        </row>
        <row r="167">
          <cell r="A167" t="str">
            <v>11S</v>
          </cell>
          <cell r="B167" t="str">
            <v>380</v>
          </cell>
          <cell r="C167">
            <v>36892</v>
          </cell>
          <cell r="E167" t="str">
            <v>DE-SVC INTERNAL</v>
          </cell>
          <cell r="F167" t="str">
            <v>3/4 INCH-SUS</v>
          </cell>
          <cell r="H167" t="str">
            <v>BLANKET-Installations performed Internally</v>
          </cell>
          <cell r="J167">
            <v>9632</v>
          </cell>
          <cell r="K167">
            <v>1680</v>
          </cell>
          <cell r="M167">
            <v>32874.649999999994</v>
          </cell>
          <cell r="N167">
            <v>69340</v>
          </cell>
          <cell r="O167">
            <v>36465.350000000006</v>
          </cell>
          <cell r="P167">
            <v>8525.36</v>
          </cell>
          <cell r="T167">
            <v>24349.289999999997</v>
          </cell>
        </row>
        <row r="168">
          <cell r="A168" t="str">
            <v>11S</v>
          </cell>
          <cell r="B168" t="str">
            <v>380</v>
          </cell>
          <cell r="C168">
            <v>36892</v>
          </cell>
          <cell r="E168" t="str">
            <v>DE-SVC CONTR</v>
          </cell>
          <cell r="F168" t="str">
            <v>3/4 INCH-SUS</v>
          </cell>
          <cell r="H168" t="str">
            <v>BLANKET-Installations performed by Contractor</v>
          </cell>
          <cell r="M168">
            <v>7304.11</v>
          </cell>
          <cell r="N168">
            <v>26660</v>
          </cell>
          <cell r="O168">
            <v>19355.89</v>
          </cell>
          <cell r="R168">
            <v>7304.11</v>
          </cell>
        </row>
        <row r="169">
          <cell r="H169" t="str">
            <v>Subtotal Group 11S</v>
          </cell>
          <cell r="M169">
            <v>40178.759999999995</v>
          </cell>
          <cell r="N169">
            <v>96000</v>
          </cell>
          <cell r="O169">
            <v>55821.240000000005</v>
          </cell>
        </row>
        <row r="171">
          <cell r="A171" t="str">
            <v>12</v>
          </cell>
          <cell r="B171" t="str">
            <v>380</v>
          </cell>
          <cell r="G171" t="str">
            <v>Services - 1"</v>
          </cell>
        </row>
        <row r="173">
          <cell r="A173" t="str">
            <v>13</v>
          </cell>
          <cell r="B173" t="str">
            <v>380</v>
          </cell>
          <cell r="G173" t="str">
            <v>Services - 1 1/4"</v>
          </cell>
        </row>
        <row r="174">
          <cell r="A174" t="str">
            <v>13</v>
          </cell>
          <cell r="B174" t="str">
            <v>380</v>
          </cell>
          <cell r="C174">
            <v>36892</v>
          </cell>
          <cell r="E174" t="str">
            <v>DE-SVC</v>
          </cell>
          <cell r="F174" t="str">
            <v>1 1/4 INCH-DOV</v>
          </cell>
          <cell r="H174" t="str">
            <v>BLANKET</v>
          </cell>
          <cell r="M174">
            <v>0</v>
          </cell>
          <cell r="N174">
            <v>0</v>
          </cell>
          <cell r="O174">
            <v>0</v>
          </cell>
        </row>
        <row r="175">
          <cell r="A175" t="str">
            <v>13</v>
          </cell>
          <cell r="B175" t="str">
            <v>380</v>
          </cell>
          <cell r="C175">
            <v>36892</v>
          </cell>
          <cell r="E175" t="str">
            <v>DE-SVC INTERNAL</v>
          </cell>
          <cell r="F175" t="str">
            <v>1 1/4 INCH-DOV</v>
          </cell>
          <cell r="H175" t="str">
            <v>Services - Internal</v>
          </cell>
          <cell r="J175">
            <v>11211</v>
          </cell>
          <cell r="M175">
            <v>28436.959999999999</v>
          </cell>
          <cell r="N175">
            <v>34175</v>
          </cell>
          <cell r="O175">
            <v>5738.0400000000009</v>
          </cell>
          <cell r="P175">
            <v>4848.66</v>
          </cell>
          <cell r="R175">
            <v>187.85</v>
          </cell>
          <cell r="T175">
            <v>23400.45</v>
          </cell>
        </row>
        <row r="176">
          <cell r="A176" t="str">
            <v>13</v>
          </cell>
          <cell r="B176" t="str">
            <v>380</v>
          </cell>
          <cell r="C176">
            <v>36892</v>
          </cell>
          <cell r="E176" t="str">
            <v>DE-SVC CONTR</v>
          </cell>
          <cell r="F176" t="str">
            <v>1 1/4 INCH-DOV</v>
          </cell>
          <cell r="H176" t="str">
            <v>Services - Contractor</v>
          </cell>
          <cell r="J176">
            <v>1400</v>
          </cell>
          <cell r="M176">
            <v>11853.170000000002</v>
          </cell>
          <cell r="N176">
            <v>9744</v>
          </cell>
          <cell r="O176">
            <v>-2109.1700000000019</v>
          </cell>
          <cell r="P176">
            <v>702.84</v>
          </cell>
          <cell r="R176">
            <v>11150.330000000002</v>
          </cell>
        </row>
        <row r="177">
          <cell r="H177" t="str">
            <v>Subtotal Group 13</v>
          </cell>
          <cell r="M177">
            <v>40290.130000000005</v>
          </cell>
          <cell r="N177">
            <v>43919</v>
          </cell>
          <cell r="O177">
            <v>3628.869999999999</v>
          </cell>
        </row>
        <row r="179">
          <cell r="A179" t="str">
            <v>13S</v>
          </cell>
          <cell r="B179" t="str">
            <v>380</v>
          </cell>
          <cell r="G179" t="str">
            <v>Services - 1 1/4"</v>
          </cell>
        </row>
        <row r="182">
          <cell r="A182" t="str">
            <v>13S</v>
          </cell>
          <cell r="B182" t="str">
            <v>380</v>
          </cell>
          <cell r="G182" t="str">
            <v>Services - 1 1/4"</v>
          </cell>
        </row>
        <row r="183">
          <cell r="A183" t="str">
            <v>13S</v>
          </cell>
          <cell r="B183" t="str">
            <v>380</v>
          </cell>
          <cell r="C183">
            <v>36892</v>
          </cell>
          <cell r="E183" t="str">
            <v>DE-SVC</v>
          </cell>
          <cell r="F183" t="str">
            <v>1 1/4 INCH-SUS</v>
          </cell>
          <cell r="H183" t="str">
            <v>BLANKET</v>
          </cell>
          <cell r="M183">
            <v>0</v>
          </cell>
          <cell r="N183">
            <v>0</v>
          </cell>
          <cell r="O183">
            <v>0</v>
          </cell>
        </row>
        <row r="184">
          <cell r="A184" t="str">
            <v>13S</v>
          </cell>
          <cell r="B184" t="str">
            <v>380</v>
          </cell>
          <cell r="C184">
            <v>36892</v>
          </cell>
          <cell r="E184" t="str">
            <v>DE-SVC INTERNAL</v>
          </cell>
          <cell r="F184" t="str">
            <v>1 1/4 INCH-SUS</v>
          </cell>
          <cell r="H184" t="str">
            <v>Services Internal</v>
          </cell>
          <cell r="J184">
            <v>545</v>
          </cell>
          <cell r="M184">
            <v>5462.98</v>
          </cell>
          <cell r="N184">
            <v>5000</v>
          </cell>
          <cell r="O184">
            <v>-462.97999999999956</v>
          </cell>
          <cell r="P184">
            <v>595</v>
          </cell>
          <cell r="T184">
            <v>4867.9799999999996</v>
          </cell>
        </row>
        <row r="185">
          <cell r="A185" t="str">
            <v>13S</v>
          </cell>
          <cell r="B185" t="str">
            <v>380</v>
          </cell>
          <cell r="C185">
            <v>36892</v>
          </cell>
          <cell r="E185" t="str">
            <v>DE-SVC CONTR</v>
          </cell>
          <cell r="F185" t="str">
            <v>1 1/4 INCH-SUS</v>
          </cell>
          <cell r="H185" t="str">
            <v>Services Contractor</v>
          </cell>
          <cell r="M185">
            <v>0</v>
          </cell>
          <cell r="N185">
            <v>0</v>
          </cell>
          <cell r="O185">
            <v>0</v>
          </cell>
        </row>
        <row r="186">
          <cell r="H186" t="str">
            <v>Subtotal Group 13S</v>
          </cell>
          <cell r="M186">
            <v>5462.98</v>
          </cell>
          <cell r="N186">
            <v>5000</v>
          </cell>
          <cell r="O186">
            <v>-462.97999999999956</v>
          </cell>
        </row>
        <row r="188">
          <cell r="A188" t="str">
            <v>14</v>
          </cell>
          <cell r="B188" t="str">
            <v>380</v>
          </cell>
          <cell r="G188" t="str">
            <v>Services 2"</v>
          </cell>
        </row>
        <row r="189">
          <cell r="A189" t="str">
            <v>14</v>
          </cell>
          <cell r="B189" t="str">
            <v>380</v>
          </cell>
          <cell r="H189" t="str">
            <v>Milford Project</v>
          </cell>
          <cell r="M189">
            <v>0</v>
          </cell>
          <cell r="N189">
            <v>0</v>
          </cell>
          <cell r="O189">
            <v>0</v>
          </cell>
        </row>
        <row r="190">
          <cell r="A190" t="str">
            <v>14</v>
          </cell>
          <cell r="B190" t="str">
            <v>380</v>
          </cell>
          <cell r="H190" t="str">
            <v>BLANKET- working to determine actual project</v>
          </cell>
          <cell r="M190">
            <v>233.62</v>
          </cell>
          <cell r="N190">
            <v>0</v>
          </cell>
          <cell r="O190">
            <v>-233.62</v>
          </cell>
          <cell r="P190">
            <v>76.62</v>
          </cell>
          <cell r="R190">
            <v>157</v>
          </cell>
        </row>
        <row r="191">
          <cell r="A191">
            <v>14</v>
          </cell>
          <cell r="B191">
            <v>380</v>
          </cell>
          <cell r="C191">
            <v>37240</v>
          </cell>
          <cell r="E191" t="str">
            <v>DE-DEL STATE UNIV</v>
          </cell>
          <cell r="F191" t="str">
            <v>NEW 2 INCH SERV</v>
          </cell>
          <cell r="H191" t="str">
            <v>Install 210' of 2" pl to new Del State Admin/Student bldg @ Del State Univ on Rte 13 Dover</v>
          </cell>
          <cell r="I191">
            <v>60</v>
          </cell>
          <cell r="M191">
            <v>0</v>
          </cell>
          <cell r="N191">
            <v>3014</v>
          </cell>
          <cell r="O191">
            <v>3014</v>
          </cell>
        </row>
        <row r="192">
          <cell r="A192">
            <v>14</v>
          </cell>
          <cell r="B192">
            <v>380</v>
          </cell>
          <cell r="C192">
            <v>37213</v>
          </cell>
          <cell r="E192" t="str">
            <v>DE-LOWES</v>
          </cell>
          <cell r="F192" t="str">
            <v>NEW 2 INCH SERV</v>
          </cell>
          <cell r="H192" t="str">
            <v>ADD-Install 60' of 2" svc to Lowe's of Middletown</v>
          </cell>
          <cell r="I192">
            <v>60</v>
          </cell>
          <cell r="M192">
            <v>0</v>
          </cell>
          <cell r="N192">
            <v>636</v>
          </cell>
          <cell r="O192">
            <v>636</v>
          </cell>
        </row>
        <row r="193">
          <cell r="A193">
            <v>14</v>
          </cell>
          <cell r="B193">
            <v>380</v>
          </cell>
          <cell r="C193">
            <v>37237</v>
          </cell>
          <cell r="E193" t="str">
            <v>DE-MIDDLETOWN SCHOOL</v>
          </cell>
          <cell r="F193" t="str">
            <v>NEW 2 INCH SERV</v>
          </cell>
          <cell r="H193" t="str">
            <v>ADD-Install 725' of 2" svc to Middletown H.S. - for new addition school on Rte 299</v>
          </cell>
          <cell r="I193">
            <v>725</v>
          </cell>
          <cell r="J193">
            <v>750</v>
          </cell>
          <cell r="M193">
            <v>0</v>
          </cell>
          <cell r="N193">
            <v>7029</v>
          </cell>
          <cell r="O193">
            <v>7029</v>
          </cell>
        </row>
        <row r="194">
          <cell r="A194">
            <v>14</v>
          </cell>
          <cell r="B194">
            <v>380</v>
          </cell>
          <cell r="C194">
            <v>36777</v>
          </cell>
          <cell r="D194">
            <v>37134</v>
          </cell>
          <cell r="E194" t="str">
            <v>DE-MILFORD H.S.</v>
          </cell>
          <cell r="F194" t="str">
            <v>NEW 2 INCH SERVICE</v>
          </cell>
          <cell r="H194" t="str">
            <v>Install 2 inch pl svc to serve Milford HS</v>
          </cell>
          <cell r="J194">
            <v>1400</v>
          </cell>
          <cell r="M194">
            <v>8194.83</v>
          </cell>
          <cell r="N194">
            <v>0</v>
          </cell>
          <cell r="O194">
            <v>-8194.83</v>
          </cell>
          <cell r="P194">
            <v>1712.83</v>
          </cell>
          <cell r="R194">
            <v>6482</v>
          </cell>
        </row>
        <row r="195">
          <cell r="A195" t="str">
            <v>14</v>
          </cell>
          <cell r="B195" t="str">
            <v>380</v>
          </cell>
          <cell r="C195">
            <v>36776</v>
          </cell>
          <cell r="D195">
            <v>36891</v>
          </cell>
          <cell r="E195" t="str">
            <v>DE-MILFORD WAL-MART</v>
          </cell>
          <cell r="F195" t="str">
            <v>NEW 2 INCH SERV</v>
          </cell>
          <cell r="H195" t="str">
            <v>2000 MILFORD WAL-MART</v>
          </cell>
          <cell r="K195">
            <v>40</v>
          </cell>
          <cell r="M195">
            <v>251.02</v>
          </cell>
          <cell r="N195">
            <v>251</v>
          </cell>
          <cell r="O195">
            <v>-2.0000000000010232E-2</v>
          </cell>
          <cell r="P195">
            <v>251.02</v>
          </cell>
        </row>
        <row r="196">
          <cell r="A196" t="str">
            <v>14</v>
          </cell>
          <cell r="B196" t="str">
            <v>380</v>
          </cell>
          <cell r="C196">
            <v>37040</v>
          </cell>
          <cell r="D196">
            <v>37195</v>
          </cell>
          <cell r="E196" t="str">
            <v>DE-MOOSE LODGE</v>
          </cell>
          <cell r="F196" t="str">
            <v>NEW 2 INCH SERV</v>
          </cell>
          <cell r="H196" t="str">
            <v>Install 2 inch pl svc to the Camden-Wyoming Moose Lodge</v>
          </cell>
          <cell r="I196">
            <v>1000</v>
          </cell>
          <cell r="J196">
            <v>1000</v>
          </cell>
          <cell r="L196">
            <v>64</v>
          </cell>
          <cell r="M196">
            <v>5032.62</v>
          </cell>
          <cell r="N196">
            <v>7225</v>
          </cell>
          <cell r="O196">
            <v>2192.38</v>
          </cell>
          <cell r="P196">
            <v>353.61</v>
          </cell>
          <cell r="R196">
            <v>4679.01</v>
          </cell>
        </row>
        <row r="197">
          <cell r="A197" t="str">
            <v>14</v>
          </cell>
          <cell r="B197" t="str">
            <v>380</v>
          </cell>
          <cell r="C197">
            <v>37230</v>
          </cell>
          <cell r="E197" t="str">
            <v>DE-NEW SMYRNA M.S.</v>
          </cell>
          <cell r="F197" t="str">
            <v>NEW 2 INCH SERV</v>
          </cell>
          <cell r="H197" t="str">
            <v xml:space="preserve">ADD-Install1000' of 2" svc to New Smyrna Middle School on Duck Creek Pkwy </v>
          </cell>
          <cell r="I197">
            <v>1000</v>
          </cell>
          <cell r="L197">
            <v>54</v>
          </cell>
          <cell r="M197">
            <v>0</v>
          </cell>
          <cell r="N197">
            <v>7842</v>
          </cell>
          <cell r="O197">
            <v>7842</v>
          </cell>
        </row>
        <row r="198">
          <cell r="A198" t="str">
            <v>14</v>
          </cell>
          <cell r="B198" t="str">
            <v>380</v>
          </cell>
          <cell r="C198">
            <v>37161</v>
          </cell>
          <cell r="D198">
            <v>37225</v>
          </cell>
          <cell r="E198" t="str">
            <v>DE-ST ANN EPISCOPAL</v>
          </cell>
          <cell r="F198" t="str">
            <v>NEW 2 INCH SERV</v>
          </cell>
          <cell r="H198" t="str">
            <v>Install 2" from Silverlake to St. Ann's Episcopal School</v>
          </cell>
          <cell r="I198">
            <v>1720</v>
          </cell>
          <cell r="J198">
            <v>1720</v>
          </cell>
          <cell r="L198">
            <v>45</v>
          </cell>
          <cell r="M198">
            <v>7936.8099999999995</v>
          </cell>
          <cell r="N198">
            <v>10789</v>
          </cell>
          <cell r="O198">
            <v>2852.1900000000005</v>
          </cell>
          <cell r="P198">
            <v>726.81</v>
          </cell>
          <cell r="R198">
            <v>7210</v>
          </cell>
        </row>
        <row r="199">
          <cell r="A199" t="str">
            <v>14</v>
          </cell>
          <cell r="B199" t="str">
            <v>380</v>
          </cell>
          <cell r="C199">
            <v>36621</v>
          </cell>
          <cell r="D199">
            <v>36739</v>
          </cell>
          <cell r="E199" t="str">
            <v>DE-VIOLATION CTR</v>
          </cell>
          <cell r="F199" t="str">
            <v>NEW 2 INCH SERV</v>
          </cell>
          <cell r="H199" t="str">
            <v>2000 Violation Center</v>
          </cell>
          <cell r="J199">
            <v>800</v>
          </cell>
          <cell r="M199">
            <v>336.45</v>
          </cell>
          <cell r="N199">
            <v>336</v>
          </cell>
          <cell r="O199">
            <v>-0.44999999999998863</v>
          </cell>
          <cell r="P199">
            <v>336.45</v>
          </cell>
        </row>
        <row r="200">
          <cell r="H200" t="str">
            <v>Subtotal Group 14</v>
          </cell>
          <cell r="M200">
            <v>21985.350000000002</v>
          </cell>
          <cell r="N200">
            <v>37122</v>
          </cell>
          <cell r="O200">
            <v>15136.650000000001</v>
          </cell>
        </row>
        <row r="202">
          <cell r="A202" t="str">
            <v>14S</v>
          </cell>
          <cell r="B202" t="str">
            <v>380</v>
          </cell>
          <cell r="G202" t="str">
            <v>Services 2"</v>
          </cell>
        </row>
        <row r="204">
          <cell r="H204" t="str">
            <v>Subtotal Group 14S</v>
          </cell>
        </row>
        <row r="205">
          <cell r="A205" t="str">
            <v>15</v>
          </cell>
          <cell r="B205" t="str">
            <v>380</v>
          </cell>
          <cell r="G205" t="str">
            <v>Services Over 2"</v>
          </cell>
        </row>
        <row r="206">
          <cell r="A206" t="str">
            <v>15</v>
          </cell>
          <cell r="B206" t="str">
            <v>380</v>
          </cell>
          <cell r="H206" t="str">
            <v>Milford</v>
          </cell>
          <cell r="M206">
            <v>0</v>
          </cell>
          <cell r="N206">
            <v>708</v>
          </cell>
          <cell r="O206">
            <v>708</v>
          </cell>
        </row>
        <row r="207">
          <cell r="A207" t="str">
            <v>15</v>
          </cell>
          <cell r="B207" t="str">
            <v>380</v>
          </cell>
          <cell r="C207">
            <v>37161</v>
          </cell>
          <cell r="D207">
            <v>37225</v>
          </cell>
          <cell r="E207" t="str">
            <v>DE-SEA WATCH</v>
          </cell>
          <cell r="F207" t="str">
            <v>NEW 4 INCH SERV</v>
          </cell>
          <cell r="H207" t="str">
            <v xml:space="preserve">625' 4" Service to Sea Watch </v>
          </cell>
          <cell r="K207">
            <v>880</v>
          </cell>
          <cell r="M207">
            <v>8203.84</v>
          </cell>
          <cell r="N207">
            <v>11474</v>
          </cell>
          <cell r="O207">
            <v>3270.16</v>
          </cell>
          <cell r="P207">
            <v>1428.8400000000001</v>
          </cell>
          <cell r="R207">
            <v>6775</v>
          </cell>
        </row>
        <row r="208">
          <cell r="H208" t="str">
            <v>Subtotal Group 15</v>
          </cell>
          <cell r="M208">
            <v>8203.84</v>
          </cell>
          <cell r="N208">
            <v>12182</v>
          </cell>
          <cell r="O208">
            <v>3978.16</v>
          </cell>
        </row>
        <row r="210">
          <cell r="A210" t="str">
            <v>16</v>
          </cell>
          <cell r="B210" t="str">
            <v>381</v>
          </cell>
          <cell r="G210" t="str">
            <v>Meters 275 and Under</v>
          </cell>
        </row>
        <row r="211">
          <cell r="A211" t="str">
            <v>16</v>
          </cell>
          <cell r="B211" t="str">
            <v>381</v>
          </cell>
          <cell r="C211">
            <v>36892</v>
          </cell>
          <cell r="E211" t="str">
            <v>DE-MTR</v>
          </cell>
          <cell r="F211" t="str">
            <v>UNDER 275</v>
          </cell>
          <cell r="H211" t="str">
            <v>BLANKET - ADD- Purchase 400 Rockwell 275s</v>
          </cell>
          <cell r="M211">
            <v>86590.98000000001</v>
          </cell>
          <cell r="N211">
            <v>93000</v>
          </cell>
          <cell r="O211">
            <v>6409.0199999999895</v>
          </cell>
          <cell r="P211">
            <v>86590.98000000001</v>
          </cell>
        </row>
        <row r="212">
          <cell r="H212" t="str">
            <v>Subtotal Group 16</v>
          </cell>
          <cell r="M212">
            <v>86590.98000000001</v>
          </cell>
          <cell r="N212">
            <v>93000</v>
          </cell>
          <cell r="O212">
            <v>6409.0199999999895</v>
          </cell>
        </row>
        <row r="214">
          <cell r="A214" t="str">
            <v>16S</v>
          </cell>
          <cell r="B214" t="str">
            <v>381</v>
          </cell>
          <cell r="G214" t="str">
            <v>Meters 275 and Under</v>
          </cell>
        </row>
        <row r="215">
          <cell r="A215" t="str">
            <v>16S</v>
          </cell>
          <cell r="B215" t="str">
            <v>381</v>
          </cell>
          <cell r="C215">
            <v>37064</v>
          </cell>
          <cell r="D215">
            <v>37225</v>
          </cell>
          <cell r="E215" t="str">
            <v>DE-MTR</v>
          </cell>
          <cell r="F215" t="str">
            <v>UNDER 275 SUS</v>
          </cell>
          <cell r="H215" t="str">
            <v>Purchase (125) 275 Meters</v>
          </cell>
          <cell r="M215">
            <v>5254.37</v>
          </cell>
          <cell r="N215">
            <v>6250</v>
          </cell>
          <cell r="O215">
            <v>995.63000000000011</v>
          </cell>
          <cell r="P215">
            <v>5254.37</v>
          </cell>
        </row>
        <row r="216">
          <cell r="A216" t="str">
            <v>16S</v>
          </cell>
          <cell r="B216" t="str">
            <v>381</v>
          </cell>
          <cell r="E216" t="str">
            <v>DE-MTR</v>
          </cell>
          <cell r="H216" t="str">
            <v>BLANKET</v>
          </cell>
          <cell r="M216">
            <v>5245.89</v>
          </cell>
          <cell r="N216">
            <v>15000</v>
          </cell>
          <cell r="O216">
            <v>9754.11</v>
          </cell>
          <cell r="P216">
            <v>5245.89</v>
          </cell>
        </row>
        <row r="217">
          <cell r="H217" t="str">
            <v>Subtotal Group 16S</v>
          </cell>
          <cell r="M217">
            <v>10500.26</v>
          </cell>
          <cell r="N217">
            <v>21250</v>
          </cell>
          <cell r="O217">
            <v>10749.740000000002</v>
          </cell>
        </row>
        <row r="220">
          <cell r="A220" t="str">
            <v>17</v>
          </cell>
          <cell r="B220" t="str">
            <v>381</v>
          </cell>
          <cell r="G220" t="str">
            <v>Meters - Over 275</v>
          </cell>
        </row>
        <row r="221">
          <cell r="A221" t="str">
            <v>17</v>
          </cell>
          <cell r="B221" t="str">
            <v>381</v>
          </cell>
          <cell r="H221" t="str">
            <v>Milford Project</v>
          </cell>
          <cell r="M221">
            <v>0</v>
          </cell>
          <cell r="N221">
            <v>17950</v>
          </cell>
          <cell r="O221">
            <v>17950</v>
          </cell>
        </row>
        <row r="222">
          <cell r="A222">
            <v>17</v>
          </cell>
          <cell r="B222">
            <v>381</v>
          </cell>
          <cell r="C222">
            <v>37130</v>
          </cell>
          <cell r="D222">
            <v>37195</v>
          </cell>
          <cell r="E222" t="str">
            <v>DE-MTR</v>
          </cell>
          <cell r="F222" t="str">
            <v>ROTARY MTRS -DOV</v>
          </cell>
          <cell r="H222" t="str">
            <v>ADD - Purchase 13 Rotary Meters</v>
          </cell>
          <cell r="M222">
            <v>11900.619999999999</v>
          </cell>
          <cell r="N222">
            <v>18000</v>
          </cell>
          <cell r="O222">
            <v>6099.380000000001</v>
          </cell>
          <cell r="P222">
            <v>11900.619999999999</v>
          </cell>
        </row>
        <row r="223">
          <cell r="A223" t="str">
            <v>17</v>
          </cell>
          <cell r="B223" t="str">
            <v>381</v>
          </cell>
          <cell r="H223" t="str">
            <v>BLANKET</v>
          </cell>
          <cell r="M223">
            <v>55853.75</v>
          </cell>
          <cell r="N223">
            <v>33200</v>
          </cell>
          <cell r="O223">
            <v>-22653.75</v>
          </cell>
          <cell r="P223">
            <v>55853.75</v>
          </cell>
        </row>
        <row r="224">
          <cell r="H224" t="str">
            <v>Subtotal Group 17</v>
          </cell>
          <cell r="M224">
            <v>67754.37</v>
          </cell>
          <cell r="N224">
            <v>69150</v>
          </cell>
          <cell r="O224">
            <v>1395.630000000001</v>
          </cell>
        </row>
        <row r="226">
          <cell r="A226" t="str">
            <v>17S</v>
          </cell>
          <cell r="B226" t="str">
            <v>381</v>
          </cell>
          <cell r="G226" t="str">
            <v>Meters - Over 275</v>
          </cell>
        </row>
        <row r="227">
          <cell r="A227" t="str">
            <v>17S</v>
          </cell>
          <cell r="B227" t="str">
            <v>381</v>
          </cell>
          <cell r="C227">
            <v>37202</v>
          </cell>
          <cell r="E227" t="str">
            <v>DE-MTR</v>
          </cell>
          <cell r="F227" t="str">
            <v>425 MTRS-SUS</v>
          </cell>
          <cell r="H227" t="str">
            <v>Purchase 425 Meters (10)</v>
          </cell>
          <cell r="M227">
            <v>0</v>
          </cell>
          <cell r="N227">
            <v>2000</v>
          </cell>
          <cell r="O227">
            <v>2000</v>
          </cell>
        </row>
        <row r="228">
          <cell r="A228" t="str">
            <v>17S</v>
          </cell>
          <cell r="B228" t="str">
            <v>381</v>
          </cell>
          <cell r="C228">
            <v>37202</v>
          </cell>
          <cell r="E228" t="str">
            <v>DE-MTR</v>
          </cell>
          <cell r="F228" t="str">
            <v>750 MTRS-SUS</v>
          </cell>
          <cell r="H228" t="str">
            <v>Purchase 750 Meters (5)</v>
          </cell>
          <cell r="M228">
            <v>0</v>
          </cell>
          <cell r="N228">
            <v>2875</v>
          </cell>
          <cell r="O228">
            <v>2875</v>
          </cell>
        </row>
        <row r="229">
          <cell r="A229" t="str">
            <v>17S</v>
          </cell>
          <cell r="B229" t="str">
            <v>381</v>
          </cell>
          <cell r="C229">
            <v>36976</v>
          </cell>
          <cell r="D229">
            <v>37195</v>
          </cell>
          <cell r="E229" t="str">
            <v>DE-MTR</v>
          </cell>
          <cell r="F229" t="str">
            <v>ROTARY MTRS-SUS</v>
          </cell>
          <cell r="H229" t="str">
            <v>Purchase - (5) 15c Dresser Roots, (1) 5m Dresser Roots</v>
          </cell>
          <cell r="L229">
            <v>22</v>
          </cell>
          <cell r="M229">
            <v>5024</v>
          </cell>
          <cell r="N229">
            <v>5024</v>
          </cell>
          <cell r="O229">
            <v>0</v>
          </cell>
          <cell r="P229">
            <v>5024</v>
          </cell>
        </row>
        <row r="230">
          <cell r="A230" t="str">
            <v>17S</v>
          </cell>
          <cell r="B230" t="str">
            <v>381</v>
          </cell>
          <cell r="C230">
            <v>37202</v>
          </cell>
          <cell r="E230" t="str">
            <v>DE-MTR</v>
          </cell>
          <cell r="F230" t="str">
            <v>ROTARY MTRS-SUS</v>
          </cell>
          <cell r="H230" t="str">
            <v>Purchase - (1)15C,(1)3M,(1)5M,(1)7M</v>
          </cell>
          <cell r="M230">
            <v>0</v>
          </cell>
          <cell r="N230">
            <v>4476</v>
          </cell>
          <cell r="O230">
            <v>4476</v>
          </cell>
        </row>
        <row r="231">
          <cell r="A231" t="str">
            <v>17S</v>
          </cell>
          <cell r="B231" t="str">
            <v>381</v>
          </cell>
          <cell r="H231" t="str">
            <v>BLANKET (Rotary)</v>
          </cell>
          <cell r="M231">
            <v>0</v>
          </cell>
          <cell r="N231">
            <v>0</v>
          </cell>
          <cell r="O231">
            <v>0</v>
          </cell>
        </row>
        <row r="232">
          <cell r="H232" t="str">
            <v>Subtotal Group 17S</v>
          </cell>
          <cell r="M232">
            <v>5024</v>
          </cell>
          <cell r="N232">
            <v>14375</v>
          </cell>
          <cell r="O232">
            <v>9351</v>
          </cell>
        </row>
        <row r="234">
          <cell r="A234" t="str">
            <v>18</v>
          </cell>
          <cell r="B234" t="str">
            <v>381</v>
          </cell>
          <cell r="G234" t="str">
            <v>Other Meter Devices</v>
          </cell>
        </row>
        <row r="235">
          <cell r="A235" t="str">
            <v>18</v>
          </cell>
          <cell r="B235" t="str">
            <v>381</v>
          </cell>
          <cell r="H235" t="str">
            <v>Milford Project</v>
          </cell>
          <cell r="M235">
            <v>0</v>
          </cell>
          <cell r="N235">
            <v>26000</v>
          </cell>
          <cell r="O235">
            <v>26000</v>
          </cell>
        </row>
        <row r="236">
          <cell r="A236" t="str">
            <v>18</v>
          </cell>
          <cell r="B236" t="str">
            <v>381</v>
          </cell>
          <cell r="H236" t="str">
            <v>Purchase Itron Interrogation software</v>
          </cell>
          <cell r="M236">
            <v>0</v>
          </cell>
          <cell r="N236">
            <v>0</v>
          </cell>
          <cell r="O236">
            <v>0</v>
          </cell>
        </row>
        <row r="237">
          <cell r="A237" t="str">
            <v>18</v>
          </cell>
          <cell r="B237" t="str">
            <v>381</v>
          </cell>
          <cell r="H237" t="str">
            <v>Install low pressure alarm system(cell phones and paging system)</v>
          </cell>
          <cell r="M237">
            <v>0</v>
          </cell>
          <cell r="N237">
            <v>18100</v>
          </cell>
          <cell r="O237">
            <v>18100</v>
          </cell>
        </row>
        <row r="238">
          <cell r="A238" t="str">
            <v>18</v>
          </cell>
          <cell r="B238" t="str">
            <v>381</v>
          </cell>
          <cell r="C238">
            <v>37033</v>
          </cell>
          <cell r="D238">
            <v>37225</v>
          </cell>
          <cell r="E238" t="str">
            <v>DE-OTH MTR DEV</v>
          </cell>
          <cell r="F238" t="str">
            <v>ERTS</v>
          </cell>
          <cell r="H238" t="str">
            <v>Purchase 120 ERT'S</v>
          </cell>
          <cell r="M238">
            <v>4063.56</v>
          </cell>
          <cell r="N238">
            <v>6960</v>
          </cell>
          <cell r="O238">
            <v>2896.44</v>
          </cell>
          <cell r="P238">
            <v>483.07</v>
          </cell>
          <cell r="Q238">
            <v>84.11</v>
          </cell>
          <cell r="R238">
            <v>3496.38</v>
          </cell>
        </row>
        <row r="239">
          <cell r="A239" t="str">
            <v>18</v>
          </cell>
          <cell r="B239" t="str">
            <v>381</v>
          </cell>
          <cell r="C239">
            <v>36994</v>
          </cell>
          <cell r="D239">
            <v>37164</v>
          </cell>
          <cell r="E239" t="str">
            <v>DE-OTH MTR DEV</v>
          </cell>
          <cell r="F239" t="str">
            <v>MINI AT</v>
          </cell>
          <cell r="H239" t="str">
            <v>Purchase (5) Mercury Mini AT'S-(Needed for new mtr ins and replacements</v>
          </cell>
          <cell r="M239">
            <v>7723.65</v>
          </cell>
          <cell r="N239">
            <v>8720</v>
          </cell>
          <cell r="O239">
            <v>996.35000000000036</v>
          </cell>
          <cell r="P239">
            <v>7723.65</v>
          </cell>
        </row>
        <row r="240">
          <cell r="A240" t="str">
            <v>18</v>
          </cell>
          <cell r="B240" t="str">
            <v>381</v>
          </cell>
          <cell r="C240">
            <v>36994</v>
          </cell>
          <cell r="D240">
            <v>37164</v>
          </cell>
          <cell r="E240" t="str">
            <v>DE-OTH MTR DEV</v>
          </cell>
          <cell r="F240" t="str">
            <v>MINI MAX</v>
          </cell>
          <cell r="H240" t="str">
            <v>Purchase (5) Mercury Mini Max-(Needed for new mtr ins and replacements</v>
          </cell>
          <cell r="M240">
            <v>4528.0200000000004</v>
          </cell>
          <cell r="N240">
            <v>5370</v>
          </cell>
          <cell r="O240">
            <v>841.97999999999956</v>
          </cell>
          <cell r="P240">
            <v>4528.0200000000004</v>
          </cell>
        </row>
        <row r="241">
          <cell r="A241" t="str">
            <v>18</v>
          </cell>
          <cell r="B241" t="str">
            <v>381</v>
          </cell>
          <cell r="H241" t="str">
            <v>BLANKET</v>
          </cell>
          <cell r="M241">
            <v>0</v>
          </cell>
          <cell r="N241">
            <v>400</v>
          </cell>
          <cell r="O241">
            <v>400</v>
          </cell>
        </row>
        <row r="242">
          <cell r="H242" t="str">
            <v>Subtotal Group 18</v>
          </cell>
          <cell r="M242">
            <v>16315.23</v>
          </cell>
          <cell r="N242">
            <v>65550</v>
          </cell>
          <cell r="O242">
            <v>49234.770000000004</v>
          </cell>
        </row>
        <row r="244">
          <cell r="A244" t="str">
            <v>18S</v>
          </cell>
          <cell r="B244" t="str">
            <v>381</v>
          </cell>
          <cell r="G244" t="str">
            <v>Other Meter Devices</v>
          </cell>
        </row>
        <row r="245">
          <cell r="A245" t="str">
            <v>18S</v>
          </cell>
          <cell r="B245" t="str">
            <v>381</v>
          </cell>
          <cell r="C245">
            <v>37202</v>
          </cell>
          <cell r="E245" t="str">
            <v>DE-OTH MTR DEV</v>
          </cell>
          <cell r="F245" t="str">
            <v>MERC ER-SUS</v>
          </cell>
          <cell r="H245" t="str">
            <v>Purchase Mercury ER's (3)</v>
          </cell>
          <cell r="M245">
            <v>0</v>
          </cell>
          <cell r="N245">
            <v>5601</v>
          </cell>
          <cell r="O245">
            <v>5601</v>
          </cell>
        </row>
        <row r="246">
          <cell r="A246" t="str">
            <v>18S</v>
          </cell>
          <cell r="B246" t="str">
            <v>381</v>
          </cell>
          <cell r="C246">
            <v>37202</v>
          </cell>
          <cell r="E246" t="str">
            <v>DE-OTH MTR DEV</v>
          </cell>
          <cell r="F246" t="str">
            <v>MINI AT-SUS</v>
          </cell>
          <cell r="H246" t="str">
            <v>Purchase Mercury Mini-AT's (2)</v>
          </cell>
          <cell r="M246">
            <v>0</v>
          </cell>
          <cell r="N246">
            <v>3120</v>
          </cell>
          <cell r="O246">
            <v>3120</v>
          </cell>
        </row>
        <row r="247">
          <cell r="A247" t="str">
            <v>18S</v>
          </cell>
          <cell r="B247" t="str">
            <v>381</v>
          </cell>
          <cell r="C247">
            <v>37202</v>
          </cell>
          <cell r="E247" t="str">
            <v>DE-OTH MTR DEV</v>
          </cell>
          <cell r="F247" t="str">
            <v>MINI MAX-SUS</v>
          </cell>
          <cell r="H247" t="str">
            <v>Purchase Mercury Mini-Max (3)</v>
          </cell>
          <cell r="M247">
            <v>0</v>
          </cell>
          <cell r="N247">
            <v>3000</v>
          </cell>
          <cell r="O247">
            <v>3000</v>
          </cell>
        </row>
        <row r="248">
          <cell r="A248" t="str">
            <v>18S</v>
          </cell>
          <cell r="B248" t="str">
            <v>381</v>
          </cell>
          <cell r="H248" t="str">
            <v>Install Modem Telephone service (3)</v>
          </cell>
          <cell r="M248">
            <v>0</v>
          </cell>
          <cell r="N248">
            <v>0</v>
          </cell>
          <cell r="O248">
            <v>0</v>
          </cell>
        </row>
        <row r="249">
          <cell r="H249" t="str">
            <v>Subtotal Group 18S</v>
          </cell>
          <cell r="M249">
            <v>0</v>
          </cell>
          <cell r="N249">
            <v>11721</v>
          </cell>
          <cell r="O249">
            <v>11721</v>
          </cell>
        </row>
        <row r="251">
          <cell r="A251" t="str">
            <v>19</v>
          </cell>
          <cell r="B251" t="str">
            <v>382</v>
          </cell>
          <cell r="G251" t="str">
            <v>Meter Installations</v>
          </cell>
        </row>
        <row r="252">
          <cell r="A252" t="str">
            <v>19</v>
          </cell>
          <cell r="B252" t="str">
            <v>382</v>
          </cell>
          <cell r="C252">
            <v>36892</v>
          </cell>
          <cell r="E252" t="str">
            <v>DE-MTR INS</v>
          </cell>
          <cell r="F252" t="str">
            <v>MTR INS-DOV</v>
          </cell>
          <cell r="H252" t="str">
            <v>BLANKET-Meter Installs</v>
          </cell>
          <cell r="M252">
            <v>125668.52</v>
          </cell>
          <cell r="N252">
            <v>147880</v>
          </cell>
          <cell r="O252">
            <v>22211.479999999996</v>
          </cell>
          <cell r="P252">
            <v>14027.130000000001</v>
          </cell>
          <cell r="Q252">
            <v>38469.210000000006</v>
          </cell>
          <cell r="R252">
            <v>-2984.03</v>
          </cell>
          <cell r="T252">
            <v>76156.209999999992</v>
          </cell>
        </row>
        <row r="253">
          <cell r="H253" t="str">
            <v>Subtotal Group 19</v>
          </cell>
          <cell r="M253">
            <v>125668.52</v>
          </cell>
          <cell r="N253">
            <v>147880</v>
          </cell>
          <cell r="O253">
            <v>22211.479999999996</v>
          </cell>
        </row>
        <row r="255">
          <cell r="A255" t="str">
            <v>19S</v>
          </cell>
          <cell r="B255" t="str">
            <v>382</v>
          </cell>
          <cell r="G255" t="str">
            <v>Meter Installations</v>
          </cell>
        </row>
        <row r="256">
          <cell r="A256" t="str">
            <v>19S</v>
          </cell>
          <cell r="B256" t="str">
            <v>382</v>
          </cell>
          <cell r="C256">
            <v>36892</v>
          </cell>
          <cell r="E256" t="str">
            <v>DE-MTR INS</v>
          </cell>
          <cell r="F256" t="str">
            <v>MTR INS SUS</v>
          </cell>
          <cell r="H256" t="str">
            <v>BLANKET-Meter Installs</v>
          </cell>
          <cell r="M256">
            <v>49051.25</v>
          </cell>
          <cell r="N256">
            <v>42000</v>
          </cell>
          <cell r="O256">
            <v>-7051.25</v>
          </cell>
          <cell r="P256">
            <v>3127.87</v>
          </cell>
          <cell r="Q256">
            <v>3166.5</v>
          </cell>
          <cell r="R256">
            <v>1478.75</v>
          </cell>
          <cell r="T256">
            <v>41278.129999999997</v>
          </cell>
        </row>
        <row r="257">
          <cell r="H257" t="str">
            <v>Subtotal Group 19S</v>
          </cell>
          <cell r="M257">
            <v>49051.25</v>
          </cell>
          <cell r="N257">
            <v>42000</v>
          </cell>
          <cell r="O257">
            <v>-7051.25</v>
          </cell>
        </row>
        <row r="259">
          <cell r="A259" t="str">
            <v>20</v>
          </cell>
          <cell r="B259" t="str">
            <v>383</v>
          </cell>
          <cell r="G259" t="str">
            <v>Regulators - 1" &amp; Smaller</v>
          </cell>
        </row>
        <row r="260">
          <cell r="A260" t="str">
            <v>20</v>
          </cell>
          <cell r="B260" t="str">
            <v>383</v>
          </cell>
          <cell r="E260" t="str">
            <v>DE-REG</v>
          </cell>
          <cell r="F260" t="str">
            <v>UNDER 1 INCH</v>
          </cell>
          <cell r="H260" t="str">
            <v>Natural Gas Regulators (1200)</v>
          </cell>
          <cell r="M260">
            <v>14786.85</v>
          </cell>
          <cell r="N260">
            <v>18000</v>
          </cell>
          <cell r="O260">
            <v>3213.1499999999996</v>
          </cell>
          <cell r="P260">
            <v>14786.85</v>
          </cell>
        </row>
        <row r="261">
          <cell r="H261" t="str">
            <v>Subtotal Group 20</v>
          </cell>
          <cell r="M261">
            <v>14786.85</v>
          </cell>
          <cell r="N261">
            <v>18000</v>
          </cell>
          <cell r="O261">
            <v>3213.1499999999996</v>
          </cell>
        </row>
        <row r="263">
          <cell r="A263" t="str">
            <v>20S</v>
          </cell>
          <cell r="B263" t="str">
            <v>383</v>
          </cell>
          <cell r="G263" t="str">
            <v>Regulators - 1" &amp; Smaller</v>
          </cell>
        </row>
        <row r="264">
          <cell r="A264" t="str">
            <v>20S</v>
          </cell>
          <cell r="B264" t="str">
            <v>383</v>
          </cell>
          <cell r="E264" t="str">
            <v>DE-REG</v>
          </cell>
          <cell r="F264" t="str">
            <v>FISHER S402-SUS</v>
          </cell>
          <cell r="H264" t="str">
            <v>Purchase 402 Regulators (150)</v>
          </cell>
          <cell r="M264">
            <v>0</v>
          </cell>
          <cell r="N264">
            <v>5250</v>
          </cell>
          <cell r="O264">
            <v>5250</v>
          </cell>
        </row>
        <row r="265">
          <cell r="A265" t="str">
            <v>20S</v>
          </cell>
          <cell r="B265" t="str">
            <v>383</v>
          </cell>
          <cell r="H265" t="str">
            <v>BLANKET</v>
          </cell>
          <cell r="M265">
            <v>0</v>
          </cell>
          <cell r="N265">
            <v>400</v>
          </cell>
          <cell r="O265">
            <v>400</v>
          </cell>
        </row>
        <row r="266">
          <cell r="H266" t="str">
            <v>Subtotal Group 20S</v>
          </cell>
          <cell r="M266">
            <v>0</v>
          </cell>
          <cell r="N266">
            <v>5650</v>
          </cell>
          <cell r="O266">
            <v>5650</v>
          </cell>
        </row>
        <row r="268">
          <cell r="A268" t="str">
            <v>21</v>
          </cell>
          <cell r="B268" t="str">
            <v>383</v>
          </cell>
          <cell r="G268" t="str">
            <v>Regulators - Over 1"</v>
          </cell>
        </row>
        <row r="269">
          <cell r="A269" t="str">
            <v>21</v>
          </cell>
          <cell r="B269" t="str">
            <v>383</v>
          </cell>
          <cell r="H269" t="str">
            <v xml:space="preserve">Milford Project </v>
          </cell>
          <cell r="M269">
            <v>0</v>
          </cell>
          <cell r="N269">
            <v>2750</v>
          </cell>
          <cell r="O269">
            <v>2750</v>
          </cell>
        </row>
        <row r="270">
          <cell r="A270" t="str">
            <v>21</v>
          </cell>
          <cell r="B270" t="str">
            <v>383</v>
          </cell>
          <cell r="H270" t="str">
            <v>BLANKET</v>
          </cell>
          <cell r="M270">
            <v>3614.25</v>
          </cell>
          <cell r="N270">
            <v>27500</v>
          </cell>
          <cell r="O270">
            <v>23885.75</v>
          </cell>
          <cell r="P270">
            <v>3614.25</v>
          </cell>
        </row>
        <row r="271">
          <cell r="A271" t="str">
            <v>21</v>
          </cell>
          <cell r="B271" t="str">
            <v>383</v>
          </cell>
          <cell r="C271">
            <v>37226</v>
          </cell>
          <cell r="E271" t="str">
            <v>DE-REG</v>
          </cell>
          <cell r="F271" t="str">
            <v>MOONEYS</v>
          </cell>
          <cell r="H271" t="str">
            <v>Purchase (2) Mooney Regulators - Over 1" - Milford Project</v>
          </cell>
          <cell r="M271">
            <v>0</v>
          </cell>
          <cell r="N271">
            <v>3450</v>
          </cell>
          <cell r="O271">
            <v>3450</v>
          </cell>
        </row>
        <row r="272">
          <cell r="H272" t="str">
            <v>Subtotal Group 21</v>
          </cell>
          <cell r="M272">
            <v>3614.25</v>
          </cell>
          <cell r="N272">
            <v>33700</v>
          </cell>
          <cell r="O272">
            <v>30085.75</v>
          </cell>
        </row>
        <row r="274">
          <cell r="A274" t="str">
            <v>21S</v>
          </cell>
          <cell r="B274" t="str">
            <v>383</v>
          </cell>
          <cell r="G274" t="str">
            <v>Regulators - Over 1"</v>
          </cell>
        </row>
        <row r="275">
          <cell r="A275" t="str">
            <v>21S</v>
          </cell>
          <cell r="B275" t="str">
            <v>383</v>
          </cell>
          <cell r="C275">
            <v>36892</v>
          </cell>
          <cell r="E275" t="str">
            <v>DE-REG</v>
          </cell>
          <cell r="F275" t="str">
            <v>AMER 1813C SUS</v>
          </cell>
          <cell r="H275" t="str">
            <v>Purchase 1813C Regulators (25)</v>
          </cell>
          <cell r="M275">
            <v>38.47</v>
          </cell>
          <cell r="N275">
            <v>1000</v>
          </cell>
          <cell r="O275">
            <v>961.53</v>
          </cell>
          <cell r="P275">
            <v>38.47</v>
          </cell>
        </row>
        <row r="276">
          <cell r="A276" t="str">
            <v>21S</v>
          </cell>
          <cell r="B276" t="str">
            <v>383</v>
          </cell>
          <cell r="H276" t="str">
            <v>BLANKET</v>
          </cell>
          <cell r="M276">
            <v>0</v>
          </cell>
          <cell r="N276">
            <v>3800</v>
          </cell>
          <cell r="O276">
            <v>3800</v>
          </cell>
        </row>
        <row r="277">
          <cell r="H277" t="str">
            <v>Subtotal Group 21S</v>
          </cell>
          <cell r="M277">
            <v>38.47</v>
          </cell>
          <cell r="N277">
            <v>4800</v>
          </cell>
          <cell r="O277">
            <v>4761.53</v>
          </cell>
        </row>
        <row r="279">
          <cell r="A279" t="str">
            <v>22</v>
          </cell>
          <cell r="B279" t="str">
            <v>385</v>
          </cell>
          <cell r="G279" t="str">
            <v>M &amp; R Stations - Industrial</v>
          </cell>
        </row>
        <row r="280">
          <cell r="A280" t="str">
            <v>22</v>
          </cell>
          <cell r="B280" t="str">
            <v>385</v>
          </cell>
          <cell r="H280" t="str">
            <v>BLANKET</v>
          </cell>
          <cell r="M280">
            <v>0</v>
          </cell>
          <cell r="N280">
            <v>1031</v>
          </cell>
          <cell r="O280">
            <v>1031</v>
          </cell>
        </row>
        <row r="281">
          <cell r="A281" t="str">
            <v>22</v>
          </cell>
          <cell r="B281" t="str">
            <v>385</v>
          </cell>
          <cell r="H281" t="str">
            <v>Carryover-Schiff Grain</v>
          </cell>
          <cell r="M281">
            <v>0</v>
          </cell>
          <cell r="N281">
            <v>0</v>
          </cell>
          <cell r="O281">
            <v>0</v>
          </cell>
        </row>
        <row r="282">
          <cell r="A282" t="str">
            <v>22</v>
          </cell>
          <cell r="B282" t="str">
            <v>385</v>
          </cell>
          <cell r="H282" t="str">
            <v>Milford Project</v>
          </cell>
          <cell r="M282">
            <v>0</v>
          </cell>
          <cell r="N282">
            <v>0</v>
          </cell>
          <cell r="O282">
            <v>0</v>
          </cell>
        </row>
        <row r="283">
          <cell r="A283">
            <v>22</v>
          </cell>
          <cell r="B283">
            <v>385</v>
          </cell>
          <cell r="C283">
            <v>37202</v>
          </cell>
          <cell r="D283">
            <v>37225</v>
          </cell>
          <cell r="E283" t="str">
            <v>DE-ACME</v>
          </cell>
          <cell r="F283" t="str">
            <v>MR IND</v>
          </cell>
          <cell r="H283" t="str">
            <v>Install Meter Set @ ACME Market in Smyrna</v>
          </cell>
          <cell r="L283">
            <v>54</v>
          </cell>
          <cell r="M283">
            <v>1497.26</v>
          </cell>
          <cell r="N283">
            <v>1925</v>
          </cell>
          <cell r="O283">
            <v>427.74</v>
          </cell>
          <cell r="P283">
            <v>122.26</v>
          </cell>
          <cell r="R283">
            <v>1375</v>
          </cell>
        </row>
        <row r="284">
          <cell r="A284">
            <v>22</v>
          </cell>
          <cell r="B284">
            <v>385</v>
          </cell>
          <cell r="C284">
            <v>37202</v>
          </cell>
          <cell r="D284">
            <v>37225</v>
          </cell>
          <cell r="E284" t="str">
            <v>DE-DELDOT DASH</v>
          </cell>
          <cell r="F284" t="str">
            <v>MR IND</v>
          </cell>
          <cell r="H284" t="str">
            <v xml:space="preserve">Install Meter Set @ DELDOT DASH facilities </v>
          </cell>
          <cell r="L284">
            <v>60</v>
          </cell>
          <cell r="M284">
            <v>975</v>
          </cell>
          <cell r="N284">
            <v>1200</v>
          </cell>
          <cell r="O284">
            <v>225</v>
          </cell>
          <cell r="R284">
            <v>975</v>
          </cell>
        </row>
        <row r="285">
          <cell r="A285">
            <v>22</v>
          </cell>
          <cell r="B285">
            <v>385</v>
          </cell>
          <cell r="C285">
            <v>37202</v>
          </cell>
          <cell r="D285">
            <v>37225</v>
          </cell>
          <cell r="E285" t="str">
            <v>DE-DELDOT LAB</v>
          </cell>
          <cell r="F285" t="str">
            <v>MR IND</v>
          </cell>
          <cell r="H285" t="str">
            <v>Install Meter Set @ DELDOT Materials Lab</v>
          </cell>
          <cell r="L285">
            <v>60</v>
          </cell>
          <cell r="M285">
            <v>1282.75</v>
          </cell>
          <cell r="N285">
            <v>1835</v>
          </cell>
          <cell r="O285">
            <v>552.25</v>
          </cell>
          <cell r="R285">
            <v>1282.75</v>
          </cell>
        </row>
        <row r="286">
          <cell r="A286">
            <v>22</v>
          </cell>
          <cell r="B286">
            <v>385</v>
          </cell>
          <cell r="C286">
            <v>36678</v>
          </cell>
          <cell r="D286">
            <v>36769</v>
          </cell>
          <cell r="E286" t="str">
            <v>DE-HOLY CROSS SCHOOL</v>
          </cell>
          <cell r="F286" t="str">
            <v>MR IND</v>
          </cell>
          <cell r="H286" t="str">
            <v>2000 Holy Cross School</v>
          </cell>
          <cell r="L286">
            <v>60</v>
          </cell>
          <cell r="M286">
            <v>135.59</v>
          </cell>
          <cell r="N286">
            <v>136</v>
          </cell>
          <cell r="O286">
            <v>0.40999999999999659</v>
          </cell>
          <cell r="P286">
            <v>135.59</v>
          </cell>
        </row>
        <row r="287">
          <cell r="A287">
            <v>22</v>
          </cell>
          <cell r="B287">
            <v>385</v>
          </cell>
          <cell r="C287">
            <v>37202</v>
          </cell>
          <cell r="D287">
            <v>37198</v>
          </cell>
          <cell r="E287" t="str">
            <v>DE-KFC</v>
          </cell>
          <cell r="F287" t="str">
            <v>MR IND</v>
          </cell>
          <cell r="H287" t="str">
            <v>Install Meter Set @ KFC and A&amp;W, Dover</v>
          </cell>
          <cell r="L287">
            <v>60</v>
          </cell>
          <cell r="M287">
            <v>1100.1100000000001</v>
          </cell>
          <cell r="N287">
            <v>1165</v>
          </cell>
          <cell r="O287">
            <v>64.889999999999873</v>
          </cell>
          <cell r="P287">
            <v>158.11000000000001</v>
          </cell>
          <cell r="R287">
            <v>942</v>
          </cell>
        </row>
        <row r="288">
          <cell r="A288" t="str">
            <v>22</v>
          </cell>
          <cell r="B288" t="str">
            <v>385</v>
          </cell>
          <cell r="C288">
            <v>37202</v>
          </cell>
          <cell r="E288" t="str">
            <v>DE-LAKE FOREST ELEM</v>
          </cell>
          <cell r="F288" t="str">
            <v>MR IND</v>
          </cell>
          <cell r="H288" t="str">
            <v>Install Meter Set @ Lake Forest Central Elem School</v>
          </cell>
          <cell r="L288">
            <v>69</v>
          </cell>
          <cell r="M288">
            <v>0</v>
          </cell>
          <cell r="N288">
            <v>1565</v>
          </cell>
          <cell r="O288">
            <v>1565</v>
          </cell>
        </row>
        <row r="289">
          <cell r="A289" t="str">
            <v>22</v>
          </cell>
          <cell r="B289" t="str">
            <v>385</v>
          </cell>
          <cell r="C289">
            <v>37237</v>
          </cell>
          <cell r="E289" t="str">
            <v>DE-LOWES</v>
          </cell>
          <cell r="F289" t="str">
            <v>MR IND</v>
          </cell>
          <cell r="H289" t="str">
            <v>ADD-Install Meter Set @ Lowes in the Middletown Commons</v>
          </cell>
          <cell r="L289">
            <v>45</v>
          </cell>
          <cell r="M289">
            <v>0</v>
          </cell>
          <cell r="N289">
            <v>1750</v>
          </cell>
          <cell r="O289">
            <v>1750</v>
          </cell>
        </row>
        <row r="290">
          <cell r="A290" t="str">
            <v>22</v>
          </cell>
          <cell r="B290" t="str">
            <v>385</v>
          </cell>
          <cell r="C290">
            <v>37236</v>
          </cell>
          <cell r="E290" t="str">
            <v>DE-MIDDLETOWN H.S.</v>
          </cell>
          <cell r="F290" t="str">
            <v>MR IND</v>
          </cell>
          <cell r="H290" t="str">
            <v>Install Meter Set @ Middletown H.S.</v>
          </cell>
          <cell r="L290">
            <v>45</v>
          </cell>
          <cell r="M290">
            <v>0</v>
          </cell>
          <cell r="N290">
            <v>1800</v>
          </cell>
          <cell r="O290">
            <v>1800</v>
          </cell>
        </row>
        <row r="291">
          <cell r="A291" t="str">
            <v>22</v>
          </cell>
          <cell r="B291" t="str">
            <v>385</v>
          </cell>
          <cell r="C291">
            <v>37202</v>
          </cell>
          <cell r="D291">
            <v>37225</v>
          </cell>
          <cell r="E291" t="str">
            <v>DE-MIDDLETOWN SCHOOL</v>
          </cell>
          <cell r="F291" t="str">
            <v>MR IND</v>
          </cell>
          <cell r="H291" t="str">
            <v>Install Meter Set @ Middletown Middle School Gym</v>
          </cell>
          <cell r="L291">
            <v>45</v>
          </cell>
          <cell r="M291">
            <v>1236.8899999999999</v>
          </cell>
          <cell r="N291">
            <v>1248</v>
          </cell>
          <cell r="O291">
            <v>11.110000000000127</v>
          </cell>
          <cell r="P291">
            <v>229.39</v>
          </cell>
          <cell r="R291">
            <v>1007.5</v>
          </cell>
        </row>
        <row r="292">
          <cell r="A292" t="str">
            <v>22</v>
          </cell>
          <cell r="B292" t="str">
            <v>385</v>
          </cell>
          <cell r="C292">
            <v>37202</v>
          </cell>
          <cell r="E292" t="str">
            <v>DE-MILFORD H.S.</v>
          </cell>
          <cell r="F292" t="str">
            <v>MR IND</v>
          </cell>
          <cell r="H292" t="str">
            <v>Install Meter Set @ Milford HS</v>
          </cell>
          <cell r="L292">
            <v>75</v>
          </cell>
          <cell r="M292">
            <v>1038.25</v>
          </cell>
          <cell r="N292">
            <v>2785</v>
          </cell>
          <cell r="O292">
            <v>1746.75</v>
          </cell>
          <cell r="R292">
            <v>1038.25</v>
          </cell>
        </row>
        <row r="293">
          <cell r="A293" t="str">
            <v>22</v>
          </cell>
          <cell r="B293" t="str">
            <v>385</v>
          </cell>
          <cell r="C293">
            <v>37202</v>
          </cell>
          <cell r="D293">
            <v>37225</v>
          </cell>
          <cell r="E293" t="str">
            <v>DE-MOOSE LODGE</v>
          </cell>
          <cell r="F293" t="str">
            <v>MR IND</v>
          </cell>
          <cell r="H293" t="str">
            <v>Install Meter Set @ Moose Lodge in Dover</v>
          </cell>
          <cell r="L293">
            <v>64</v>
          </cell>
          <cell r="M293">
            <v>235.5</v>
          </cell>
          <cell r="N293">
            <v>725</v>
          </cell>
          <cell r="O293">
            <v>489.5</v>
          </cell>
          <cell r="R293">
            <v>235.5</v>
          </cell>
        </row>
        <row r="294">
          <cell r="A294" t="str">
            <v>22</v>
          </cell>
          <cell r="B294" t="str">
            <v>385</v>
          </cell>
          <cell r="C294">
            <v>37202</v>
          </cell>
          <cell r="D294">
            <v>37225</v>
          </cell>
          <cell r="E294" t="str">
            <v>DE-SAFEWAY MAIN</v>
          </cell>
          <cell r="F294" t="str">
            <v>MR IND</v>
          </cell>
          <cell r="H294" t="str">
            <v>Install Meter Set @ Safeway in Dover</v>
          </cell>
          <cell r="L294">
            <v>60</v>
          </cell>
          <cell r="M294">
            <v>1102</v>
          </cell>
          <cell r="N294">
            <v>1327</v>
          </cell>
          <cell r="O294">
            <v>225</v>
          </cell>
          <cell r="R294">
            <v>1102</v>
          </cell>
        </row>
        <row r="295">
          <cell r="A295">
            <v>22</v>
          </cell>
          <cell r="B295">
            <v>385</v>
          </cell>
          <cell r="C295">
            <v>37214</v>
          </cell>
          <cell r="E295" t="str">
            <v>DE-SEA WATCH</v>
          </cell>
          <cell r="F295" t="str">
            <v>MR IND</v>
          </cell>
          <cell r="H295" t="str">
            <v>Install Meter Set @ Sea Watch</v>
          </cell>
          <cell r="M295">
            <v>0</v>
          </cell>
          <cell r="N295">
            <v>6040</v>
          </cell>
          <cell r="O295">
            <v>6040</v>
          </cell>
        </row>
        <row r="296">
          <cell r="A296">
            <v>22</v>
          </cell>
          <cell r="B296">
            <v>385</v>
          </cell>
          <cell r="C296">
            <v>36678</v>
          </cell>
          <cell r="D296">
            <v>36891</v>
          </cell>
          <cell r="E296" t="str">
            <v>DE-VIOLATION CTR</v>
          </cell>
          <cell r="F296" t="str">
            <v>MR IND</v>
          </cell>
          <cell r="H296" t="str">
            <v>2000 Violation Center-Smyrna</v>
          </cell>
          <cell r="M296">
            <v>328.62</v>
          </cell>
          <cell r="N296">
            <v>329</v>
          </cell>
          <cell r="O296">
            <v>0.37999999999999545</v>
          </cell>
          <cell r="P296">
            <v>328.62</v>
          </cell>
        </row>
        <row r="297">
          <cell r="H297" t="str">
            <v>Subtotal Group 22</v>
          </cell>
          <cell r="M297">
            <v>8931.9700000000012</v>
          </cell>
          <cell r="N297">
            <v>24861</v>
          </cell>
          <cell r="O297">
            <v>15929.029999999999</v>
          </cell>
        </row>
        <row r="299">
          <cell r="A299" t="str">
            <v>22S</v>
          </cell>
          <cell r="B299">
            <v>385</v>
          </cell>
          <cell r="G299" t="str">
            <v>M &amp; R Stations - Industrial</v>
          </cell>
        </row>
        <row r="300">
          <cell r="A300" t="str">
            <v>22S</v>
          </cell>
          <cell r="B300">
            <v>385</v>
          </cell>
          <cell r="H300" t="str">
            <v>BLANKET</v>
          </cell>
          <cell r="M300">
            <v>0</v>
          </cell>
          <cell r="N300">
            <v>8650</v>
          </cell>
          <cell r="O300">
            <v>8650</v>
          </cell>
        </row>
        <row r="301">
          <cell r="H301" t="str">
            <v>Subtotal Group 22S</v>
          </cell>
          <cell r="M301">
            <v>0</v>
          </cell>
          <cell r="N301">
            <v>8650</v>
          </cell>
          <cell r="O301">
            <v>8650</v>
          </cell>
        </row>
        <row r="303">
          <cell r="A303" t="str">
            <v>23</v>
          </cell>
          <cell r="B303" t="str">
            <v>387</v>
          </cell>
          <cell r="G303" t="str">
            <v>Other Equipment</v>
          </cell>
        </row>
        <row r="304">
          <cell r="A304" t="str">
            <v>23</v>
          </cell>
          <cell r="B304" t="str">
            <v>387</v>
          </cell>
          <cell r="C304">
            <v>36990</v>
          </cell>
          <cell r="D304">
            <v>37026</v>
          </cell>
          <cell r="E304" t="str">
            <v>DE-OTH EQUIP</v>
          </cell>
          <cell r="F304" t="str">
            <v>CGI</v>
          </cell>
          <cell r="H304" t="str">
            <v>Purchase 2 CGI'S for Construction</v>
          </cell>
          <cell r="M304">
            <v>3073.86</v>
          </cell>
          <cell r="N304">
            <v>3000</v>
          </cell>
          <cell r="O304">
            <v>-73.860000000000127</v>
          </cell>
          <cell r="P304">
            <v>3073.86</v>
          </cell>
        </row>
        <row r="305">
          <cell r="A305" t="str">
            <v>23</v>
          </cell>
          <cell r="B305" t="str">
            <v>387</v>
          </cell>
          <cell r="C305">
            <v>36949</v>
          </cell>
          <cell r="D305">
            <v>37000</v>
          </cell>
          <cell r="E305" t="str">
            <v>DE-OTH EQUIP</v>
          </cell>
          <cell r="F305" t="str">
            <v>PIPE LOCATOR TRK 5</v>
          </cell>
          <cell r="H305" t="str">
            <v>Purchase Pipe locator for New Construction Truck #5 (Model 500 Pipe Horn)</v>
          </cell>
          <cell r="L305">
            <v>61</v>
          </cell>
          <cell r="M305">
            <v>1009.5</v>
          </cell>
          <cell r="N305">
            <v>1000</v>
          </cell>
          <cell r="O305">
            <v>-9.5</v>
          </cell>
          <cell r="P305">
            <v>1009.5</v>
          </cell>
        </row>
        <row r="306">
          <cell r="A306" t="str">
            <v>23</v>
          </cell>
          <cell r="B306" t="str">
            <v>387</v>
          </cell>
          <cell r="C306">
            <v>37033</v>
          </cell>
          <cell r="E306" t="str">
            <v>DE-OTH EQUIP</v>
          </cell>
          <cell r="F306" t="str">
            <v>HOT TAP MACH</v>
          </cell>
          <cell r="H306" t="str">
            <v>1 McElroy Hot Tapping Machine for putting branch saddles on Pl pipe, Trk #5</v>
          </cell>
          <cell r="L306">
            <v>60</v>
          </cell>
          <cell r="M306">
            <v>0</v>
          </cell>
          <cell r="N306">
            <v>2000</v>
          </cell>
          <cell r="O306">
            <v>2000</v>
          </cell>
        </row>
        <row r="307">
          <cell r="A307" t="str">
            <v>23</v>
          </cell>
          <cell r="B307" t="str">
            <v>387</v>
          </cell>
          <cell r="H307" t="str">
            <v>BLANKET</v>
          </cell>
          <cell r="M307">
            <v>0</v>
          </cell>
          <cell r="N307">
            <v>0</v>
          </cell>
          <cell r="O307">
            <v>0</v>
          </cell>
        </row>
        <row r="308">
          <cell r="H308" t="str">
            <v>Subtotal Group 23</v>
          </cell>
          <cell r="M308">
            <v>4083.36</v>
          </cell>
          <cell r="N308">
            <v>6000</v>
          </cell>
          <cell r="O308">
            <v>1916.6399999999999</v>
          </cell>
        </row>
        <row r="311">
          <cell r="A311" t="str">
            <v>23S</v>
          </cell>
          <cell r="B311" t="str">
            <v>387</v>
          </cell>
          <cell r="G311" t="str">
            <v>Other Equipment</v>
          </cell>
        </row>
        <row r="314">
          <cell r="A314" t="str">
            <v>30</v>
          </cell>
          <cell r="B314" t="str">
            <v>390</v>
          </cell>
          <cell r="G314" t="str">
            <v>Structures and Improvements</v>
          </cell>
        </row>
        <row r="315">
          <cell r="A315" t="str">
            <v>30</v>
          </cell>
          <cell r="B315" t="str">
            <v>390</v>
          </cell>
          <cell r="H315" t="str">
            <v>Maintenance / Building repair -QS</v>
          </cell>
          <cell r="M315">
            <v>0</v>
          </cell>
          <cell r="N315">
            <v>10000</v>
          </cell>
          <cell r="O315">
            <v>10000</v>
          </cell>
        </row>
        <row r="316">
          <cell r="H316" t="str">
            <v>Subtotal Group 30</v>
          </cell>
          <cell r="M316">
            <v>0</v>
          </cell>
          <cell r="N316">
            <v>10000</v>
          </cell>
          <cell r="O316">
            <v>10000</v>
          </cell>
        </row>
        <row r="318">
          <cell r="A318" t="str">
            <v>24</v>
          </cell>
          <cell r="B318" t="str">
            <v>391</v>
          </cell>
          <cell r="G318" t="str">
            <v>Office Equipment</v>
          </cell>
        </row>
        <row r="319">
          <cell r="A319" t="str">
            <v>24</v>
          </cell>
          <cell r="B319" t="str">
            <v>391</v>
          </cell>
          <cell r="H319" t="str">
            <v>Update system flow model  Middletown/Odessa and Harrington</v>
          </cell>
          <cell r="M319">
            <v>0</v>
          </cell>
          <cell r="N319">
            <v>20000</v>
          </cell>
          <cell r="O319">
            <v>20000</v>
          </cell>
        </row>
        <row r="321">
          <cell r="H321" t="str">
            <v>Subtotal Group 24</v>
          </cell>
          <cell r="M321">
            <v>0</v>
          </cell>
          <cell r="N321">
            <v>20000</v>
          </cell>
          <cell r="O321">
            <v>20000</v>
          </cell>
        </row>
        <row r="323">
          <cell r="A323" t="str">
            <v>24S</v>
          </cell>
          <cell r="B323" t="str">
            <v>391</v>
          </cell>
          <cell r="G323" t="str">
            <v>Office Equipment</v>
          </cell>
        </row>
        <row r="325">
          <cell r="A325" t="str">
            <v>25</v>
          </cell>
          <cell r="B325" t="str">
            <v>392</v>
          </cell>
          <cell r="G325" t="str">
            <v>Transportation Equipment</v>
          </cell>
        </row>
        <row r="326">
          <cell r="A326" t="str">
            <v>25</v>
          </cell>
          <cell r="B326" t="str">
            <v>392</v>
          </cell>
          <cell r="H326" t="str">
            <v>Boom Truck Chassis -Cab</v>
          </cell>
          <cell r="M326">
            <v>0</v>
          </cell>
          <cell r="N326">
            <v>0</v>
          </cell>
          <cell r="O326">
            <v>0</v>
          </cell>
        </row>
        <row r="327">
          <cell r="A327" t="str">
            <v>25</v>
          </cell>
          <cell r="B327" t="str">
            <v>392</v>
          </cell>
          <cell r="C327">
            <v>37207</v>
          </cell>
          <cell r="D327">
            <v>37225</v>
          </cell>
          <cell r="E327" t="str">
            <v>DE-TRANS</v>
          </cell>
          <cell r="F327" t="str">
            <v>TR-0105</v>
          </cell>
          <cell r="H327" t="str">
            <v>Emergency Trailer</v>
          </cell>
          <cell r="L327">
            <v>60</v>
          </cell>
          <cell r="M327">
            <v>4509.57</v>
          </cell>
          <cell r="N327">
            <v>3500</v>
          </cell>
          <cell r="O327">
            <v>-1009.5699999999997</v>
          </cell>
          <cell r="P327">
            <v>4509.57</v>
          </cell>
        </row>
        <row r="328">
          <cell r="A328" t="str">
            <v>25</v>
          </cell>
          <cell r="B328" t="str">
            <v>392</v>
          </cell>
          <cell r="C328">
            <v>36892</v>
          </cell>
          <cell r="D328">
            <v>37225</v>
          </cell>
          <cell r="E328" t="str">
            <v>DE-TRANS</v>
          </cell>
          <cell r="F328" t="str">
            <v>OT-0103</v>
          </cell>
          <cell r="H328" t="str">
            <v>Replace Unit 43</v>
          </cell>
          <cell r="L328">
            <v>60</v>
          </cell>
          <cell r="M328">
            <v>22667.55</v>
          </cell>
          <cell r="N328">
            <v>23500</v>
          </cell>
          <cell r="O328">
            <v>832.45000000000073</v>
          </cell>
          <cell r="P328">
            <v>22667.55</v>
          </cell>
        </row>
        <row r="329">
          <cell r="A329" t="str">
            <v>25</v>
          </cell>
          <cell r="B329" t="str">
            <v>392</v>
          </cell>
          <cell r="C329">
            <v>36935</v>
          </cell>
          <cell r="D329">
            <v>37195</v>
          </cell>
          <cell r="E329" t="str">
            <v>DE-TRANS</v>
          </cell>
          <cell r="F329" t="str">
            <v>OT-0104</v>
          </cell>
          <cell r="H329" t="str">
            <v>Replace Unit 58</v>
          </cell>
          <cell r="L329">
            <v>60</v>
          </cell>
          <cell r="M329">
            <v>17599</v>
          </cell>
          <cell r="N329">
            <v>17000</v>
          </cell>
          <cell r="O329">
            <v>-599</v>
          </cell>
          <cell r="Q329">
            <v>17599</v>
          </cell>
        </row>
        <row r="330">
          <cell r="H330" t="str">
            <v>Subtotal Group 25</v>
          </cell>
          <cell r="M330">
            <v>44776.119999999995</v>
          </cell>
          <cell r="N330">
            <v>44000</v>
          </cell>
          <cell r="O330">
            <v>-776.11999999999898</v>
          </cell>
        </row>
        <row r="332">
          <cell r="A332" t="str">
            <v>26</v>
          </cell>
          <cell r="B332" t="str">
            <v>394</v>
          </cell>
          <cell r="G332" t="str">
            <v>Tools, Shop and Garage Equip</v>
          </cell>
        </row>
        <row r="333">
          <cell r="A333" t="str">
            <v>26</v>
          </cell>
          <cell r="B333" t="str">
            <v>394</v>
          </cell>
          <cell r="C333">
            <v>36949</v>
          </cell>
          <cell r="D333">
            <v>37035</v>
          </cell>
          <cell r="E333" t="str">
            <v xml:space="preserve">DE-TOOLS </v>
          </cell>
          <cell r="F333" t="str">
            <v>FORK EXPANDER</v>
          </cell>
          <cell r="H333" t="str">
            <v>Purchase of Fork Expanders for Forklift truck</v>
          </cell>
          <cell r="L333">
            <v>60</v>
          </cell>
          <cell r="M333">
            <v>1400</v>
          </cell>
          <cell r="N333">
            <v>1400</v>
          </cell>
          <cell r="O333">
            <v>0</v>
          </cell>
          <cell r="P333">
            <v>1400</v>
          </cell>
        </row>
        <row r="334">
          <cell r="A334" t="str">
            <v>26</v>
          </cell>
          <cell r="B334" t="str">
            <v>394</v>
          </cell>
          <cell r="C334">
            <v>37033</v>
          </cell>
          <cell r="D334">
            <v>37225</v>
          </cell>
          <cell r="E334" t="str">
            <v xml:space="preserve">DE-TOOLS </v>
          </cell>
          <cell r="F334" t="str">
            <v>TOOLS TRUCK 5</v>
          </cell>
          <cell r="H334" t="str">
            <v>Purchase tools for new construction truck (Truck #5)</v>
          </cell>
          <cell r="L334">
            <v>60</v>
          </cell>
          <cell r="M334">
            <v>4934.6499999999996</v>
          </cell>
          <cell r="N334">
            <v>5182</v>
          </cell>
          <cell r="O334">
            <v>247.35000000000036</v>
          </cell>
          <cell r="P334">
            <v>4934.6499999999996</v>
          </cell>
        </row>
        <row r="335">
          <cell r="A335" t="str">
            <v>26</v>
          </cell>
          <cell r="B335" t="str">
            <v>394</v>
          </cell>
          <cell r="C335">
            <v>37033</v>
          </cell>
          <cell r="E335" t="str">
            <v xml:space="preserve">DE-TOOLS </v>
          </cell>
          <cell r="F335" t="str">
            <v>ROTARY HAMMER</v>
          </cell>
          <cell r="H335" t="str">
            <v>Purchase 1 hammer drill and drill bit, Truck #5</v>
          </cell>
          <cell r="L335">
            <v>60</v>
          </cell>
          <cell r="M335">
            <v>0</v>
          </cell>
          <cell r="N335">
            <v>670</v>
          </cell>
          <cell r="O335">
            <v>670</v>
          </cell>
        </row>
        <row r="336">
          <cell r="A336" t="str">
            <v>26</v>
          </cell>
          <cell r="B336" t="str">
            <v>394</v>
          </cell>
          <cell r="H336" t="str">
            <v>BLANKET</v>
          </cell>
          <cell r="M336">
            <v>0</v>
          </cell>
          <cell r="N336">
            <v>448</v>
          </cell>
          <cell r="O336">
            <v>448</v>
          </cell>
        </row>
        <row r="337">
          <cell r="H337" t="str">
            <v>Subtotal Group 26</v>
          </cell>
          <cell r="M337">
            <v>6334.65</v>
          </cell>
          <cell r="N337">
            <v>7700</v>
          </cell>
          <cell r="O337">
            <v>1365.3500000000004</v>
          </cell>
        </row>
        <row r="339">
          <cell r="A339" t="str">
            <v>26S</v>
          </cell>
          <cell r="B339" t="str">
            <v>394</v>
          </cell>
          <cell r="G339" t="str">
            <v>Tools, Shop and Garage Equip</v>
          </cell>
        </row>
        <row r="340">
          <cell r="A340" t="str">
            <v>26S</v>
          </cell>
          <cell r="B340" t="str">
            <v>394</v>
          </cell>
          <cell r="C340">
            <v>37144</v>
          </cell>
          <cell r="D340">
            <v>37164</v>
          </cell>
          <cell r="E340" t="str">
            <v>DE-TOOLS</v>
          </cell>
          <cell r="F340" t="str">
            <v>ELECTROFUSION-SUS</v>
          </cell>
          <cell r="H340" t="str">
            <v>Purchase Electrofusion Equip</v>
          </cell>
          <cell r="M340">
            <v>3462.5</v>
          </cell>
          <cell r="N340">
            <v>4000</v>
          </cell>
          <cell r="O340">
            <v>537.5</v>
          </cell>
          <cell r="P340">
            <v>3462.5</v>
          </cell>
        </row>
        <row r="341">
          <cell r="A341" t="str">
            <v>26S</v>
          </cell>
          <cell r="B341" t="str">
            <v>394</v>
          </cell>
          <cell r="C341">
            <v>37202</v>
          </cell>
          <cell r="E341" t="str">
            <v>DE-TOOLS</v>
          </cell>
          <cell r="F341" t="str">
            <v>TRAFFIC SIGNS-SUS</v>
          </cell>
          <cell r="H341" t="str">
            <v>Purchase Road Signs</v>
          </cell>
          <cell r="M341">
            <v>0</v>
          </cell>
          <cell r="N341">
            <v>2000</v>
          </cell>
          <cell r="O341">
            <v>2000</v>
          </cell>
        </row>
        <row r="342">
          <cell r="A342" t="str">
            <v>26S</v>
          </cell>
          <cell r="B342" t="str">
            <v>394</v>
          </cell>
          <cell r="H342" t="str">
            <v>Purchase Air Tool</v>
          </cell>
          <cell r="M342">
            <v>0</v>
          </cell>
          <cell r="N342">
            <v>0</v>
          </cell>
          <cell r="O342">
            <v>0</v>
          </cell>
        </row>
        <row r="343">
          <cell r="A343" t="str">
            <v>26S</v>
          </cell>
          <cell r="B343" t="str">
            <v>394</v>
          </cell>
          <cell r="H343" t="str">
            <v>BLANKET</v>
          </cell>
          <cell r="M343">
            <v>0</v>
          </cell>
          <cell r="N343">
            <v>0</v>
          </cell>
          <cell r="O343">
            <v>0</v>
          </cell>
        </row>
        <row r="344">
          <cell r="H344" t="str">
            <v>Subtotal Group 26S</v>
          </cell>
          <cell r="M344">
            <v>3462.5</v>
          </cell>
          <cell r="N344">
            <v>6000</v>
          </cell>
          <cell r="O344">
            <v>2537.5</v>
          </cell>
        </row>
        <row r="346">
          <cell r="A346" t="str">
            <v>27</v>
          </cell>
          <cell r="B346" t="str">
            <v>396</v>
          </cell>
          <cell r="G346" t="str">
            <v>Power Operated Equipment</v>
          </cell>
        </row>
        <row r="347">
          <cell r="A347" t="str">
            <v>27</v>
          </cell>
          <cell r="B347" t="str">
            <v>396</v>
          </cell>
          <cell r="C347">
            <v>36935</v>
          </cell>
          <cell r="D347">
            <v>37035</v>
          </cell>
          <cell r="E347" t="str">
            <v>DE-POWER OP EQUIP</v>
          </cell>
          <cell r="F347" t="str">
            <v>FORKLIFT</v>
          </cell>
          <cell r="H347" t="str">
            <v>Purchase Forklift</v>
          </cell>
          <cell r="L347">
            <v>60</v>
          </cell>
          <cell r="M347">
            <v>10000</v>
          </cell>
          <cell r="N347">
            <v>9500</v>
          </cell>
          <cell r="O347">
            <v>-500</v>
          </cell>
          <cell r="P347">
            <v>10000</v>
          </cell>
        </row>
        <row r="348">
          <cell r="A348" t="str">
            <v>27</v>
          </cell>
          <cell r="B348" t="str">
            <v>396</v>
          </cell>
          <cell r="C348">
            <v>37119</v>
          </cell>
          <cell r="D348">
            <v>37164</v>
          </cell>
          <cell r="E348" t="str">
            <v>DE-POWER OP EQUIP</v>
          </cell>
          <cell r="F348" t="str">
            <v>GAS TAMP</v>
          </cell>
          <cell r="H348" t="str">
            <v>Purchase Gasolinge Tamp</v>
          </cell>
          <cell r="L348">
            <v>60</v>
          </cell>
          <cell r="M348">
            <v>2350</v>
          </cell>
          <cell r="N348">
            <v>2600</v>
          </cell>
          <cell r="O348">
            <v>250</v>
          </cell>
          <cell r="R348">
            <v>2350</v>
          </cell>
        </row>
        <row r="349">
          <cell r="A349" t="str">
            <v>27</v>
          </cell>
          <cell r="B349" t="str">
            <v>396</v>
          </cell>
          <cell r="C349">
            <v>36949</v>
          </cell>
          <cell r="D349">
            <v>36966</v>
          </cell>
          <cell r="E349" t="str">
            <v xml:space="preserve">DE-POWER OP EQUIP </v>
          </cell>
          <cell r="F349" t="str">
            <v>GENERATOR</v>
          </cell>
          <cell r="H349" t="str">
            <v>Purchase Generator</v>
          </cell>
          <cell r="L349">
            <v>60</v>
          </cell>
          <cell r="M349">
            <v>1999</v>
          </cell>
          <cell r="N349">
            <v>2500</v>
          </cell>
          <cell r="O349">
            <v>501</v>
          </cell>
          <cell r="P349">
            <v>1999</v>
          </cell>
        </row>
        <row r="350">
          <cell r="A350" t="str">
            <v>27</v>
          </cell>
          <cell r="B350" t="str">
            <v>396</v>
          </cell>
          <cell r="C350">
            <v>37165</v>
          </cell>
          <cell r="D350">
            <v>37225</v>
          </cell>
          <cell r="E350" t="str">
            <v xml:space="preserve">DE-POWER OP EQUIP </v>
          </cell>
          <cell r="F350" t="str">
            <v>GENERATOR 01</v>
          </cell>
          <cell r="H350" t="str">
            <v>ADD - Purchase Generator</v>
          </cell>
          <cell r="L350">
            <v>60</v>
          </cell>
          <cell r="M350">
            <v>1995</v>
          </cell>
          <cell r="N350">
            <v>2000</v>
          </cell>
          <cell r="O350">
            <v>5</v>
          </cell>
          <cell r="R350">
            <v>1995</v>
          </cell>
        </row>
        <row r="351">
          <cell r="H351" t="str">
            <v>Subtotal Group 27</v>
          </cell>
          <cell r="M351">
            <v>16344</v>
          </cell>
          <cell r="N351">
            <v>16600</v>
          </cell>
          <cell r="O351">
            <v>256</v>
          </cell>
        </row>
        <row r="352">
          <cell r="B352" t="str">
            <v xml:space="preserve"> </v>
          </cell>
        </row>
        <row r="353">
          <cell r="A353" t="str">
            <v>28</v>
          </cell>
          <cell r="B353" t="str">
            <v>397</v>
          </cell>
          <cell r="G353" t="str">
            <v>Communication Equipment</v>
          </cell>
        </row>
        <row r="356">
          <cell r="A356" t="str">
            <v>28S</v>
          </cell>
          <cell r="B356" t="str">
            <v>397</v>
          </cell>
          <cell r="G356" t="str">
            <v>Communication Equipment</v>
          </cell>
        </row>
        <row r="360">
          <cell r="A360" t="str">
            <v>29</v>
          </cell>
          <cell r="B360" t="str">
            <v>398</v>
          </cell>
          <cell r="G360" t="str">
            <v>Miscellaneous Equipment</v>
          </cell>
        </row>
        <row r="361">
          <cell r="H361" t="str">
            <v>Subtotal Group 29</v>
          </cell>
          <cell r="N361">
            <v>0</v>
          </cell>
        </row>
        <row r="363">
          <cell r="B363">
            <v>108</v>
          </cell>
          <cell r="G363" t="str">
            <v>Cost of Removal</v>
          </cell>
          <cell r="M363">
            <v>11514.64</v>
          </cell>
          <cell r="O363">
            <v>-11514.64</v>
          </cell>
          <cell r="P363">
            <v>540.24</v>
          </cell>
          <cell r="R363">
            <v>3785.23</v>
          </cell>
          <cell r="S363">
            <v>10344.17</v>
          </cell>
          <cell r="T363">
            <v>-3155</v>
          </cell>
        </row>
        <row r="364">
          <cell r="H364" t="str">
            <v>Blanket</v>
          </cell>
          <cell r="M364">
            <v>0</v>
          </cell>
          <cell r="N364">
            <v>20000</v>
          </cell>
          <cell r="O364">
            <v>20000</v>
          </cell>
        </row>
        <row r="365">
          <cell r="H365" t="str">
            <v>Subtotal</v>
          </cell>
          <cell r="M365">
            <v>11514.64</v>
          </cell>
          <cell r="N365">
            <v>20000</v>
          </cell>
          <cell r="O365">
            <v>8485.36</v>
          </cell>
        </row>
        <row r="367">
          <cell r="H367" t="str">
            <v>OVERHEAD</v>
          </cell>
          <cell r="M367">
            <v>170707.45</v>
          </cell>
          <cell r="N367">
            <v>-24256</v>
          </cell>
          <cell r="O367">
            <v>-194963.45</v>
          </cell>
        </row>
        <row r="368">
          <cell r="H368" t="str">
            <v>PRELIMINARY WORK</v>
          </cell>
          <cell r="M368">
            <v>8683.6</v>
          </cell>
          <cell r="O368">
            <v>-8683.6</v>
          </cell>
          <cell r="R368">
            <v>4448.2800000000007</v>
          </cell>
          <cell r="S368">
            <v>4235.32</v>
          </cell>
        </row>
        <row r="369">
          <cell r="H369" t="str">
            <v>TOTAL</v>
          </cell>
          <cell r="M369">
            <v>2197549.87</v>
          </cell>
          <cell r="N369">
            <v>2862667.9299999997</v>
          </cell>
          <cell r="O369">
            <v>665118.05999999947</v>
          </cell>
        </row>
        <row r="371">
          <cell r="M371">
            <v>0</v>
          </cell>
          <cell r="O371">
            <v>665118.05999999959</v>
          </cell>
        </row>
        <row r="372">
          <cell r="L372" t="str">
            <v>Begin</v>
          </cell>
          <cell r="M372">
            <v>1744465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T 282-283 FT ADIT Bef-After"/>
      <sheetName val="FT FED -  STATE "/>
      <sheetName val="FT-OTP Deferreds"/>
      <sheetName val="Tax Reform Entries TX-SPCL"/>
      <sheetName val="FT ADIT "/>
      <sheetName val="DATA"/>
      <sheetName val="ACCT 254N &amp; P Reg Liab"/>
      <sheetName val="DATA-Reg Liab"/>
      <sheetName val="Q1 Activity"/>
      <sheetName val="FT TB"/>
      <sheetName val="Q1 ADIT 2018"/>
      <sheetName val="ADIT"/>
      <sheetName val="ExpRecl&amp;GrossUp_FRUs"/>
    </sheetNames>
    <sheetDataSet>
      <sheetData sheetId="0"/>
      <sheetData sheetId="1"/>
      <sheetData sheetId="2">
        <row r="25">
          <cell r="J25">
            <v>39814</v>
          </cell>
          <cell r="L25">
            <v>48</v>
          </cell>
          <cell r="N25">
            <v>33160</v>
          </cell>
          <cell r="X25">
            <v>-212911</v>
          </cell>
        </row>
      </sheetData>
      <sheetData sheetId="3">
        <row r="9">
          <cell r="C9">
            <v>1426</v>
          </cell>
        </row>
        <row r="14">
          <cell r="C14">
            <v>1369</v>
          </cell>
        </row>
        <row r="16">
          <cell r="C16">
            <v>3063</v>
          </cell>
        </row>
        <row r="17">
          <cell r="C17">
            <v>-1039</v>
          </cell>
        </row>
      </sheetData>
      <sheetData sheetId="4"/>
      <sheetData sheetId="5"/>
      <sheetData sheetId="6">
        <row r="7">
          <cell r="C7">
            <v>4097</v>
          </cell>
        </row>
      </sheetData>
      <sheetData sheetId="7"/>
      <sheetData sheetId="8">
        <row r="10">
          <cell r="B10" t="str">
            <v>25AF</v>
          </cell>
          <cell r="C10" t="str">
            <v>AFUDC</v>
          </cell>
          <cell r="D10">
            <v>0</v>
          </cell>
        </row>
        <row r="11">
          <cell r="B11" t="str">
            <v>25AM</v>
          </cell>
          <cell r="C11" t="str">
            <v>Customer Based Intangibles</v>
          </cell>
          <cell r="D11">
            <v>0</v>
          </cell>
        </row>
        <row r="12">
          <cell r="B12" t="str">
            <v>25AM.01</v>
          </cell>
          <cell r="C12" t="str">
            <v>Amortization Schedules Prior Acquisitions</v>
          </cell>
          <cell r="D12">
            <v>-3016</v>
          </cell>
        </row>
        <row r="13">
          <cell r="B13" t="str">
            <v>25BD</v>
          </cell>
          <cell r="C13" t="str">
            <v>Bad Debts</v>
          </cell>
          <cell r="D13">
            <v>258</v>
          </cell>
        </row>
        <row r="14">
          <cell r="B14" t="str">
            <v>25BN.01</v>
          </cell>
          <cell r="C14" t="str">
            <v>Short Term Bonus</v>
          </cell>
          <cell r="D14">
            <v>0</v>
          </cell>
        </row>
        <row r="15">
          <cell r="B15" t="str">
            <v>25CN</v>
          </cell>
          <cell r="C15" t="str">
            <v>Conservation</v>
          </cell>
          <cell r="D15">
            <v>492</v>
          </cell>
        </row>
        <row r="16">
          <cell r="B16" t="str">
            <v>25DP.01</v>
          </cell>
          <cell r="C16" t="str">
            <v>Depreciation</v>
          </cell>
          <cell r="D16">
            <v>-46</v>
          </cell>
        </row>
        <row r="17">
          <cell r="B17" t="str">
            <v>25DP.02</v>
          </cell>
          <cell r="C17" t="str">
            <v>Contribution in Aid of Construction</v>
          </cell>
          <cell r="D17">
            <v>0</v>
          </cell>
        </row>
        <row r="18">
          <cell r="B18" t="str">
            <v>25DP.03</v>
          </cell>
          <cell r="C18" t="str">
            <v>Cost of Removal</v>
          </cell>
          <cell r="D18">
            <v>-1286</v>
          </cell>
        </row>
        <row r="19">
          <cell r="B19" t="str">
            <v>25DP.04</v>
          </cell>
          <cell r="C19" t="str">
            <v>Asset Gain/Loss</v>
          </cell>
          <cell r="D19">
            <v>0</v>
          </cell>
        </row>
        <row r="20">
          <cell r="B20" t="str">
            <v>25ID</v>
          </cell>
          <cell r="C20" t="str">
            <v>Reserve for Insurance Deductibles</v>
          </cell>
          <cell r="D20">
            <v>-1</v>
          </cell>
        </row>
        <row r="21">
          <cell r="B21" t="str">
            <v>25PG</v>
          </cell>
          <cell r="C21" t="str">
            <v>Purchased Gas Cots</v>
          </cell>
          <cell r="D21">
            <v>12997</v>
          </cell>
        </row>
        <row r="22">
          <cell r="B22" t="str">
            <v>25RE</v>
          </cell>
          <cell r="C22" t="str">
            <v>Repairs Deduction</v>
          </cell>
          <cell r="D22">
            <v>2</v>
          </cell>
        </row>
        <row r="23">
          <cell r="B23" t="str">
            <v>25SI.01</v>
          </cell>
          <cell r="C23" t="str">
            <v>Self Insurance (Current)</v>
          </cell>
          <cell r="D23">
            <v>0</v>
          </cell>
        </row>
        <row r="24">
          <cell r="B24" t="str">
            <v>25TX</v>
          </cell>
          <cell r="C24" t="str">
            <v>Tax Reform 2017 Reg Asset Gross Up</v>
          </cell>
          <cell r="D24">
            <v>0</v>
          </cell>
        </row>
        <row r="25">
          <cell r="B25" t="str">
            <v>S_NOL_SYS</v>
          </cell>
          <cell r="C25" t="str">
            <v>S_NOL_SYS</v>
          </cell>
          <cell r="D25">
            <v>0</v>
          </cell>
        </row>
      </sheetData>
      <sheetData sheetId="9">
        <row r="114">
          <cell r="C114">
            <v>24791</v>
          </cell>
          <cell r="F114">
            <v>23581</v>
          </cell>
        </row>
        <row r="116">
          <cell r="C116">
            <v>-115109</v>
          </cell>
          <cell r="F116">
            <v>-100092</v>
          </cell>
        </row>
      </sheetData>
      <sheetData sheetId="10">
        <row r="298">
          <cell r="E298">
            <v>969</v>
          </cell>
        </row>
        <row r="324">
          <cell r="E324">
            <v>-171</v>
          </cell>
        </row>
      </sheetData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70"/>
  <sheetViews>
    <sheetView tabSelected="1" zoomScaleNormal="100" workbookViewId="0"/>
  </sheetViews>
  <sheetFormatPr defaultRowHeight="12.75" x14ac:dyDescent="0.2"/>
  <cols>
    <col min="1" max="1" width="9.140625" style="2"/>
    <col min="2" max="2" width="5.85546875" style="2" customWidth="1"/>
    <col min="3" max="3" width="9.140625" style="2"/>
    <col min="4" max="4" width="13.85546875" style="2" customWidth="1"/>
    <col min="5" max="5" width="45.28515625" style="2" customWidth="1"/>
    <col min="6" max="6" width="12" style="2" bestFit="1" customWidth="1"/>
    <col min="7" max="7" width="10.85546875" style="2" bestFit="1" customWidth="1"/>
    <col min="8" max="8" width="12.85546875" style="2" customWidth="1"/>
    <col min="9" max="9" width="13.85546875" style="2" customWidth="1"/>
    <col min="10" max="10" width="15.28515625" style="2" customWidth="1"/>
    <col min="11" max="11" width="13.42578125" style="2" customWidth="1"/>
    <col min="12" max="12" width="15" style="2" bestFit="1" customWidth="1"/>
    <col min="13" max="15" width="12.7109375" style="2" customWidth="1"/>
    <col min="16" max="16" width="13.5703125" style="2" bestFit="1" customWidth="1"/>
    <col min="17" max="17" width="14.5703125" style="2" customWidth="1"/>
    <col min="18" max="18" width="12.85546875" style="2" bestFit="1" customWidth="1"/>
    <col min="19" max="19" width="9.140625" style="2" customWidth="1"/>
    <col min="20" max="16384" width="9.140625" style="2"/>
  </cols>
  <sheetData>
    <row r="1" spans="1:18" ht="15.75" x14ac:dyDescent="0.25">
      <c r="A1" s="25" t="s">
        <v>84</v>
      </c>
      <c r="B1" s="25"/>
      <c r="C1" s="1"/>
      <c r="E1" s="3"/>
      <c r="F1" s="3"/>
      <c r="G1" s="3"/>
      <c r="H1" s="3"/>
      <c r="I1" s="28" t="s">
        <v>85</v>
      </c>
      <c r="J1" s="28"/>
      <c r="K1" s="29" t="s">
        <v>87</v>
      </c>
      <c r="L1" s="1"/>
      <c r="M1" s="1"/>
      <c r="N1" s="1"/>
      <c r="O1" s="1"/>
      <c r="P1" s="1"/>
    </row>
    <row r="2" spans="1:18" ht="15.75" x14ac:dyDescent="0.25">
      <c r="A2" s="26" t="s">
        <v>83</v>
      </c>
      <c r="B2" s="26"/>
      <c r="C2" s="1"/>
      <c r="D2" s="27"/>
      <c r="E2" s="3"/>
      <c r="F2" s="3"/>
      <c r="G2" s="3"/>
      <c r="H2" s="3"/>
      <c r="I2" s="28" t="s">
        <v>86</v>
      </c>
      <c r="J2" s="28"/>
      <c r="K2" s="28" t="s">
        <v>89</v>
      </c>
      <c r="L2" s="1" t="s">
        <v>0</v>
      </c>
      <c r="M2" s="1"/>
      <c r="N2" s="1"/>
      <c r="O2" s="1"/>
      <c r="P2" s="1"/>
    </row>
    <row r="3" spans="1:18" x14ac:dyDescent="0.2">
      <c r="A3" s="1"/>
      <c r="B3" s="4"/>
      <c r="C3" s="1"/>
      <c r="D3" s="66"/>
      <c r="E3" s="67"/>
      <c r="F3" s="67"/>
      <c r="G3" s="67"/>
      <c r="H3" s="67"/>
      <c r="I3" s="1" t="s">
        <v>0</v>
      </c>
      <c r="J3" s="1" t="s">
        <v>0</v>
      </c>
      <c r="K3" s="1"/>
      <c r="L3" s="1" t="s">
        <v>0</v>
      </c>
      <c r="M3" s="1"/>
      <c r="N3" s="1"/>
      <c r="O3" s="1"/>
      <c r="P3" s="1"/>
    </row>
    <row r="4" spans="1:18" ht="17.25" customHeight="1" x14ac:dyDescent="0.25">
      <c r="A4" s="1"/>
      <c r="B4" s="4"/>
      <c r="C4" s="1"/>
      <c r="D4" s="68"/>
      <c r="E4" s="69"/>
      <c r="F4" s="69"/>
      <c r="G4" s="69"/>
      <c r="H4" s="69"/>
      <c r="I4" s="1" t="s">
        <v>0</v>
      </c>
      <c r="J4" s="1" t="s">
        <v>0</v>
      </c>
      <c r="K4" s="1"/>
      <c r="L4" s="1" t="s">
        <v>0</v>
      </c>
      <c r="M4" s="1"/>
      <c r="N4" s="1"/>
      <c r="O4" s="1"/>
      <c r="P4" s="1"/>
    </row>
    <row r="5" spans="1:18" x14ac:dyDescent="0.2">
      <c r="A5" s="1"/>
      <c r="B5" s="4"/>
      <c r="C5" s="1"/>
      <c r="D5" s="66" t="s">
        <v>0</v>
      </c>
      <c r="E5" s="67"/>
      <c r="F5" s="67"/>
      <c r="G5" s="67"/>
      <c r="H5" s="67"/>
      <c r="I5" s="1" t="s">
        <v>0</v>
      </c>
      <c r="J5" s="1" t="s">
        <v>0</v>
      </c>
      <c r="K5" s="1"/>
      <c r="L5" s="1" t="s">
        <v>0</v>
      </c>
      <c r="M5" s="1"/>
      <c r="N5" s="1"/>
      <c r="O5" s="1"/>
      <c r="P5" s="1"/>
    </row>
    <row r="6" spans="1:18" x14ac:dyDescent="0.2">
      <c r="A6" s="1"/>
      <c r="B6" s="4"/>
      <c r="C6" s="1"/>
      <c r="D6" s="5"/>
      <c r="E6" s="1"/>
      <c r="F6" s="6" t="s">
        <v>1</v>
      </c>
      <c r="G6" s="70" t="s">
        <v>2</v>
      </c>
      <c r="H6" s="70"/>
      <c r="I6" s="70"/>
      <c r="J6" s="70"/>
      <c r="K6" s="70"/>
      <c r="L6" s="70"/>
      <c r="M6" s="70"/>
      <c r="N6" s="70"/>
      <c r="O6" s="70"/>
      <c r="P6" s="70"/>
    </row>
    <row r="7" spans="1:18" x14ac:dyDescent="0.2">
      <c r="A7" s="1" t="s">
        <v>3</v>
      </c>
      <c r="B7" s="4"/>
      <c r="C7" s="7">
        <v>5.5E-2</v>
      </c>
      <c r="D7" s="1" t="s">
        <v>0</v>
      </c>
      <c r="E7" s="1" t="s">
        <v>4</v>
      </c>
      <c r="F7" s="8">
        <v>0.35</v>
      </c>
      <c r="G7" s="8">
        <v>0.21</v>
      </c>
      <c r="H7" s="1" t="s">
        <v>0</v>
      </c>
      <c r="I7" s="1" t="s">
        <v>0</v>
      </c>
      <c r="J7" s="1" t="s">
        <v>0</v>
      </c>
      <c r="K7" s="1"/>
      <c r="L7" s="8">
        <v>0.21</v>
      </c>
      <c r="M7" s="1"/>
      <c r="N7" s="1"/>
      <c r="O7" s="1"/>
      <c r="P7" s="1"/>
    </row>
    <row r="8" spans="1:18" ht="25.5" x14ac:dyDescent="0.2">
      <c r="A8" s="1"/>
      <c r="B8" s="4"/>
      <c r="C8" s="7"/>
      <c r="D8" s="1"/>
      <c r="E8" s="1" t="s">
        <v>5</v>
      </c>
      <c r="F8" s="8">
        <f>(1-F7)*$C$7+F7</f>
        <v>0.38574999999999998</v>
      </c>
      <c r="G8" s="8">
        <f>(1-G7)*$C$7+G7</f>
        <v>0.25345000000000001</v>
      </c>
      <c r="H8" s="1"/>
      <c r="I8" s="1"/>
      <c r="J8" s="1"/>
      <c r="K8" s="1"/>
      <c r="L8" s="8">
        <f>(1-L7)*$C$7+L7</f>
        <v>0.25345000000000001</v>
      </c>
      <c r="M8" s="9" t="s">
        <v>6</v>
      </c>
      <c r="N8" s="10">
        <v>43190</v>
      </c>
      <c r="O8" s="9"/>
      <c r="P8" s="1"/>
    </row>
    <row r="9" spans="1:18" ht="39" x14ac:dyDescent="0.25">
      <c r="A9" s="1" t="s">
        <v>7</v>
      </c>
      <c r="B9" s="4" t="s">
        <v>88</v>
      </c>
      <c r="C9"/>
      <c r="D9" s="11" t="s">
        <v>8</v>
      </c>
      <c r="E9" s="11" t="s">
        <v>9</v>
      </c>
      <c r="F9" s="62" t="s">
        <v>90</v>
      </c>
      <c r="G9" s="11" t="s">
        <v>10</v>
      </c>
      <c r="H9" s="12" t="s">
        <v>11</v>
      </c>
      <c r="I9" s="12" t="s">
        <v>12</v>
      </c>
      <c r="J9" s="12" t="s">
        <v>13</v>
      </c>
      <c r="K9" s="12" t="s">
        <v>14</v>
      </c>
      <c r="L9" s="12" t="s">
        <v>15</v>
      </c>
      <c r="M9" s="12" t="s">
        <v>13</v>
      </c>
      <c r="N9" s="12" t="s">
        <v>16</v>
      </c>
      <c r="O9" s="12" t="s">
        <v>17</v>
      </c>
      <c r="P9" s="12" t="s">
        <v>18</v>
      </c>
    </row>
    <row r="10" spans="1:18" ht="15" x14ac:dyDescent="0.25">
      <c r="A10" s="1" t="str">
        <f t="shared" ref="A10:A25" si="0">LEFT(D10,4)</f>
        <v>25AF</v>
      </c>
      <c r="B10" s="52">
        <v>282</v>
      </c>
      <c r="C10" s="13" t="s">
        <v>19</v>
      </c>
      <c r="D10" t="s">
        <v>20</v>
      </c>
      <c r="E10" t="s">
        <v>21</v>
      </c>
      <c r="F10" s="34">
        <v>0</v>
      </c>
      <c r="G10" s="34">
        <v>0</v>
      </c>
      <c r="H10" s="35"/>
      <c r="I10" s="35">
        <f>G10</f>
        <v>0</v>
      </c>
      <c r="J10" s="35">
        <f t="shared" ref="J10:J26" si="1">G10-H10-I10</f>
        <v>0</v>
      </c>
      <c r="K10" s="35"/>
      <c r="L10" s="35">
        <f t="shared" ref="L10:L26" si="2">SUM(F10:K10)-G10</f>
        <v>0</v>
      </c>
      <c r="M10" s="35"/>
      <c r="N10" s="35"/>
      <c r="O10" s="35">
        <f>VLOOKUP(D10,'[8]Q1 Activity'!$B$10:$D$25,3,0)</f>
        <v>0</v>
      </c>
      <c r="P10" s="36">
        <f>SUM(L10:O10)</f>
        <v>0</v>
      </c>
      <c r="Q10" s="14"/>
      <c r="R10" s="15"/>
    </row>
    <row r="11" spans="1:18" ht="15" x14ac:dyDescent="0.25">
      <c r="A11" s="1" t="str">
        <f t="shared" si="0"/>
        <v>25AM</v>
      </c>
      <c r="B11" s="52">
        <v>283</v>
      </c>
      <c r="C11" s="16" t="s">
        <v>22</v>
      </c>
      <c r="D11" t="s">
        <v>23</v>
      </c>
      <c r="E11" t="s">
        <v>24</v>
      </c>
      <c r="F11" s="34">
        <v>347</v>
      </c>
      <c r="G11" s="34">
        <v>-119</v>
      </c>
      <c r="H11" s="35"/>
      <c r="I11" s="35"/>
      <c r="J11" s="35">
        <f t="shared" si="1"/>
        <v>-119</v>
      </c>
      <c r="K11" s="35">
        <v>-5</v>
      </c>
      <c r="L11" s="35">
        <f t="shared" si="2"/>
        <v>223</v>
      </c>
      <c r="M11" s="35"/>
      <c r="N11" s="35"/>
      <c r="O11" s="35">
        <f>VLOOKUP(D11,'[8]Q1 Activity'!$B$10:$D$25,3,0)</f>
        <v>0</v>
      </c>
      <c r="P11" s="36">
        <f t="shared" ref="P11:P26" si="3">SUM(L11:O11)</f>
        <v>223</v>
      </c>
      <c r="Q11" s="14"/>
      <c r="R11" s="15"/>
    </row>
    <row r="12" spans="1:18" ht="15" x14ac:dyDescent="0.25">
      <c r="A12" s="1" t="str">
        <f t="shared" si="0"/>
        <v>25AM</v>
      </c>
      <c r="B12" s="52">
        <v>283</v>
      </c>
      <c r="C12" s="16" t="s">
        <v>22</v>
      </c>
      <c r="D12" t="s">
        <v>25</v>
      </c>
      <c r="E12" t="s">
        <v>26</v>
      </c>
      <c r="F12" s="34">
        <v>-92141</v>
      </c>
      <c r="G12" s="34">
        <v>31602</v>
      </c>
      <c r="H12" s="37"/>
      <c r="I12" s="35"/>
      <c r="J12" s="35">
        <f t="shared" si="1"/>
        <v>31602</v>
      </c>
      <c r="K12" s="37"/>
      <c r="L12" s="35">
        <f t="shared" si="2"/>
        <v>-60539</v>
      </c>
      <c r="M12" s="35"/>
      <c r="N12" s="35"/>
      <c r="O12" s="35">
        <f>VLOOKUP(D12,'[8]Q1 Activity'!$B$10:$D$25,3,0)</f>
        <v>-3016</v>
      </c>
      <c r="P12" s="36">
        <f t="shared" si="3"/>
        <v>-63555</v>
      </c>
      <c r="Q12" s="14"/>
      <c r="R12" s="15"/>
    </row>
    <row r="13" spans="1:18" ht="15" x14ac:dyDescent="0.25">
      <c r="A13" s="1" t="str">
        <f t="shared" si="0"/>
        <v>25BD</v>
      </c>
      <c r="B13" s="52">
        <v>283</v>
      </c>
      <c r="C13" s="16" t="s">
        <v>22</v>
      </c>
      <c r="D13" t="s">
        <v>27</v>
      </c>
      <c r="E13" t="s">
        <v>28</v>
      </c>
      <c r="F13" s="34">
        <v>706</v>
      </c>
      <c r="G13" s="34">
        <v>-242</v>
      </c>
      <c r="H13" s="37"/>
      <c r="I13" s="35"/>
      <c r="J13" s="35">
        <f t="shared" si="1"/>
        <v>-242</v>
      </c>
      <c r="K13" s="37"/>
      <c r="L13" s="35">
        <f t="shared" si="2"/>
        <v>464</v>
      </c>
      <c r="M13" s="35"/>
      <c r="N13" s="35"/>
      <c r="O13" s="35">
        <f>VLOOKUP(D13,'[8]Q1 Activity'!$B$10:$D$25,3,0)</f>
        <v>258</v>
      </c>
      <c r="P13" s="36">
        <f t="shared" si="3"/>
        <v>722</v>
      </c>
      <c r="Q13" s="14"/>
      <c r="R13" s="15"/>
    </row>
    <row r="14" spans="1:18" ht="15" x14ac:dyDescent="0.25">
      <c r="A14" s="1" t="str">
        <f t="shared" si="0"/>
        <v>25BN</v>
      </c>
      <c r="B14" s="52">
        <v>283</v>
      </c>
      <c r="C14" s="16" t="s">
        <v>22</v>
      </c>
      <c r="D14" t="s">
        <v>29</v>
      </c>
      <c r="E14" t="s">
        <v>30</v>
      </c>
      <c r="F14" s="34">
        <v>0</v>
      </c>
      <c r="G14" s="34">
        <v>0</v>
      </c>
      <c r="H14" s="37"/>
      <c r="I14" s="35"/>
      <c r="J14" s="35">
        <f t="shared" si="1"/>
        <v>0</v>
      </c>
      <c r="K14" s="35"/>
      <c r="L14" s="35">
        <f t="shared" si="2"/>
        <v>0</v>
      </c>
      <c r="M14" s="35">
        <f>'[8]Tax Reform Entries TX-SPCL'!C9</f>
        <v>1426</v>
      </c>
      <c r="N14" s="35">
        <f>'[8]Q1 ADIT 2018'!E298</f>
        <v>969</v>
      </c>
      <c r="O14" s="35">
        <f>VLOOKUP(D14,'[8]Q1 Activity'!$B$10:$D$25,3,0)</f>
        <v>0</v>
      </c>
      <c r="P14" s="36">
        <f t="shared" si="3"/>
        <v>2395</v>
      </c>
      <c r="Q14" s="14"/>
      <c r="R14" s="15"/>
    </row>
    <row r="15" spans="1:18" ht="15" x14ac:dyDescent="0.25">
      <c r="A15" s="1" t="str">
        <f t="shared" si="0"/>
        <v>25CN</v>
      </c>
      <c r="B15" s="52">
        <v>283</v>
      </c>
      <c r="C15" s="16" t="s">
        <v>22</v>
      </c>
      <c r="D15" t="s">
        <v>31</v>
      </c>
      <c r="E15" t="s">
        <v>32</v>
      </c>
      <c r="F15" s="34">
        <v>3169</v>
      </c>
      <c r="G15" s="34">
        <v>-1087</v>
      </c>
      <c r="H15" s="37"/>
      <c r="I15" s="35"/>
      <c r="J15" s="35">
        <f t="shared" si="1"/>
        <v>-1087</v>
      </c>
      <c r="K15" s="35"/>
      <c r="L15" s="35">
        <f t="shared" si="2"/>
        <v>2082</v>
      </c>
      <c r="M15" s="35"/>
      <c r="N15" s="35"/>
      <c r="O15" s="35">
        <f>VLOOKUP(D15,'[8]Q1 Activity'!$B$10:$D$25,3,0)</f>
        <v>492</v>
      </c>
      <c r="P15" s="36">
        <f t="shared" si="3"/>
        <v>2574</v>
      </c>
      <c r="Q15" s="14"/>
      <c r="R15" s="15"/>
    </row>
    <row r="16" spans="1:18" ht="15" x14ac:dyDescent="0.25">
      <c r="A16" s="1" t="str">
        <f t="shared" si="0"/>
        <v>25DP</v>
      </c>
      <c r="B16" s="52">
        <v>282</v>
      </c>
      <c r="C16" s="17" t="s">
        <v>33</v>
      </c>
      <c r="D16" t="s">
        <v>34</v>
      </c>
      <c r="E16" t="s">
        <v>35</v>
      </c>
      <c r="F16" s="54">
        <v>-99301</v>
      </c>
      <c r="G16" s="54">
        <v>34057</v>
      </c>
      <c r="H16" s="55">
        <f>G16</f>
        <v>34057</v>
      </c>
      <c r="I16" s="55"/>
      <c r="J16" s="55">
        <f t="shared" si="1"/>
        <v>0</v>
      </c>
      <c r="K16" s="55">
        <v>-3</v>
      </c>
      <c r="L16" s="55">
        <f t="shared" si="2"/>
        <v>-65247</v>
      </c>
      <c r="M16" s="55"/>
      <c r="N16" s="55"/>
      <c r="O16" s="55">
        <v>-44</v>
      </c>
      <c r="P16" s="56">
        <f t="shared" si="3"/>
        <v>-65291</v>
      </c>
      <c r="Q16" s="14"/>
      <c r="R16" s="15"/>
    </row>
    <row r="17" spans="1:18" ht="15" x14ac:dyDescent="0.25">
      <c r="A17" s="1" t="str">
        <f t="shared" si="0"/>
        <v>25DP</v>
      </c>
      <c r="B17" s="52">
        <v>282</v>
      </c>
      <c r="C17" s="17" t="s">
        <v>33</v>
      </c>
      <c r="D17" t="s">
        <v>36</v>
      </c>
      <c r="E17" t="s">
        <v>37</v>
      </c>
      <c r="F17" s="34">
        <v>0</v>
      </c>
      <c r="G17" s="34">
        <v>0</v>
      </c>
      <c r="H17" s="37">
        <f t="shared" ref="H17:H19" si="4">G17</f>
        <v>0</v>
      </c>
      <c r="I17" s="35"/>
      <c r="J17" s="35">
        <f t="shared" si="1"/>
        <v>0</v>
      </c>
      <c r="K17" s="35"/>
      <c r="L17" s="35">
        <f t="shared" si="2"/>
        <v>0</v>
      </c>
      <c r="M17" s="35"/>
      <c r="N17" s="35"/>
      <c r="O17" s="35">
        <f>VLOOKUP(D17,'[8]Q1 Activity'!$B$10:$D$25,3,0)</f>
        <v>0</v>
      </c>
      <c r="P17" s="36">
        <f t="shared" si="3"/>
        <v>0</v>
      </c>
      <c r="Q17" s="14"/>
      <c r="R17" s="15"/>
    </row>
    <row r="18" spans="1:18" ht="15" x14ac:dyDescent="0.25">
      <c r="A18" s="1" t="str">
        <f t="shared" si="0"/>
        <v>25DP</v>
      </c>
      <c r="B18" s="52">
        <v>282</v>
      </c>
      <c r="C18" s="16" t="s">
        <v>22</v>
      </c>
      <c r="D18" t="s">
        <v>38</v>
      </c>
      <c r="E18" t="s">
        <v>39</v>
      </c>
      <c r="F18" s="54">
        <v>-16926</v>
      </c>
      <c r="G18" s="54">
        <v>5805</v>
      </c>
      <c r="H18" s="55"/>
      <c r="I18" s="55">
        <f>G18</f>
        <v>5805</v>
      </c>
      <c r="J18" s="55">
        <f t="shared" si="1"/>
        <v>0</v>
      </c>
      <c r="K18" s="55"/>
      <c r="L18" s="55">
        <f t="shared" si="2"/>
        <v>-11121</v>
      </c>
      <c r="M18" s="55"/>
      <c r="N18" s="55"/>
      <c r="O18" s="55">
        <f>VLOOKUP(D18,'[8]Q1 Activity'!$B$10:$D$25,3,0)</f>
        <v>-1286</v>
      </c>
      <c r="P18" s="56">
        <f t="shared" si="3"/>
        <v>-12407</v>
      </c>
      <c r="Q18" s="14"/>
      <c r="R18" s="15"/>
    </row>
    <row r="19" spans="1:18" ht="15" x14ac:dyDescent="0.25">
      <c r="A19" s="1" t="str">
        <f t="shared" si="0"/>
        <v>25DP</v>
      </c>
      <c r="B19" s="52">
        <v>282</v>
      </c>
      <c r="C19" s="17" t="s">
        <v>33</v>
      </c>
      <c r="D19" t="s">
        <v>40</v>
      </c>
      <c r="E19" t="s">
        <v>41</v>
      </c>
      <c r="F19" s="34">
        <v>0</v>
      </c>
      <c r="G19" s="34">
        <v>0</v>
      </c>
      <c r="H19" s="37">
        <f t="shared" si="4"/>
        <v>0</v>
      </c>
      <c r="I19" s="35"/>
      <c r="J19" s="35">
        <f t="shared" si="1"/>
        <v>0</v>
      </c>
      <c r="K19" s="35"/>
      <c r="L19" s="35">
        <f t="shared" si="2"/>
        <v>0</v>
      </c>
      <c r="M19" s="35"/>
      <c r="N19" s="35"/>
      <c r="O19" s="35">
        <f>VLOOKUP(D19,'[8]Q1 Activity'!$B$10:$D$25,3,0)</f>
        <v>0</v>
      </c>
      <c r="P19" s="36">
        <f t="shared" si="3"/>
        <v>0</v>
      </c>
      <c r="Q19" s="14"/>
      <c r="R19" s="15"/>
    </row>
    <row r="20" spans="1:18" ht="15" x14ac:dyDescent="0.25">
      <c r="A20" s="1" t="str">
        <f t="shared" si="0"/>
        <v>25ID</v>
      </c>
      <c r="B20" s="52">
        <v>283</v>
      </c>
      <c r="C20" s="16" t="s">
        <v>22</v>
      </c>
      <c r="D20" t="s">
        <v>42</v>
      </c>
      <c r="E20" t="s">
        <v>43</v>
      </c>
      <c r="F20" s="34">
        <v>-456</v>
      </c>
      <c r="G20" s="34">
        <v>156</v>
      </c>
      <c r="H20" s="37"/>
      <c r="I20" s="35"/>
      <c r="J20" s="35">
        <f t="shared" si="1"/>
        <v>156</v>
      </c>
      <c r="K20" s="35"/>
      <c r="L20" s="35">
        <f t="shared" si="2"/>
        <v>-300</v>
      </c>
      <c r="M20" s="35"/>
      <c r="N20" s="35"/>
      <c r="O20" s="35">
        <f>VLOOKUP(D20,'[8]Q1 Activity'!$B$10:$D$25,3,0)</f>
        <v>-1</v>
      </c>
      <c r="P20" s="36">
        <f t="shared" si="3"/>
        <v>-301</v>
      </c>
      <c r="Q20" s="14"/>
      <c r="R20" s="15"/>
    </row>
    <row r="21" spans="1:18" ht="15" x14ac:dyDescent="0.25">
      <c r="A21" s="1" t="str">
        <f t="shared" si="0"/>
        <v>25PG</v>
      </c>
      <c r="B21" s="52">
        <v>283</v>
      </c>
      <c r="C21" s="16" t="s">
        <v>22</v>
      </c>
      <c r="D21" t="s">
        <v>44</v>
      </c>
      <c r="E21" t="s">
        <v>45</v>
      </c>
      <c r="F21" s="34">
        <v>4561</v>
      </c>
      <c r="G21" s="34">
        <v>-1564</v>
      </c>
      <c r="H21" s="37"/>
      <c r="I21" s="35"/>
      <c r="J21" s="35">
        <f t="shared" si="1"/>
        <v>-1564</v>
      </c>
      <c r="K21" s="35">
        <v>-4</v>
      </c>
      <c r="L21" s="35">
        <f t="shared" si="2"/>
        <v>2993</v>
      </c>
      <c r="M21" s="35"/>
      <c r="N21" s="35"/>
      <c r="O21" s="35">
        <f>VLOOKUP(D21,'[8]Q1 Activity'!$B$10:$D$25,3,0)</f>
        <v>12997</v>
      </c>
      <c r="P21" s="36">
        <f t="shared" si="3"/>
        <v>15990</v>
      </c>
      <c r="Q21" s="14"/>
      <c r="R21" s="15"/>
    </row>
    <row r="22" spans="1:18" ht="15" x14ac:dyDescent="0.25">
      <c r="A22" s="1" t="str">
        <f t="shared" si="0"/>
        <v>25RE</v>
      </c>
      <c r="B22" s="52">
        <v>282</v>
      </c>
      <c r="C22" s="13" t="s">
        <v>19</v>
      </c>
      <c r="D22" t="s">
        <v>46</v>
      </c>
      <c r="E22" t="s">
        <v>47</v>
      </c>
      <c r="F22" s="54">
        <v>0</v>
      </c>
      <c r="G22" s="54">
        <v>0</v>
      </c>
      <c r="H22" s="55"/>
      <c r="I22" s="55">
        <f>G22</f>
        <v>0</v>
      </c>
      <c r="J22" s="55">
        <f t="shared" si="1"/>
        <v>0</v>
      </c>
      <c r="K22" s="55"/>
      <c r="L22" s="55">
        <f t="shared" si="2"/>
        <v>0</v>
      </c>
      <c r="M22" s="55"/>
      <c r="N22" s="55"/>
      <c r="O22" s="55">
        <v>0</v>
      </c>
      <c r="P22" s="56">
        <f t="shared" si="3"/>
        <v>0</v>
      </c>
      <c r="Q22" s="14"/>
      <c r="R22" s="15"/>
    </row>
    <row r="23" spans="1:18" ht="15" x14ac:dyDescent="0.25">
      <c r="A23" s="1" t="str">
        <f t="shared" si="0"/>
        <v>25RT</v>
      </c>
      <c r="B23" s="52">
        <v>283</v>
      </c>
      <c r="C23" s="16" t="s">
        <v>22</v>
      </c>
      <c r="D23" t="s">
        <v>48</v>
      </c>
      <c r="E23" t="s">
        <v>49</v>
      </c>
      <c r="F23" s="34"/>
      <c r="G23" s="34"/>
      <c r="H23" s="37"/>
      <c r="I23" s="35"/>
      <c r="J23" s="35"/>
      <c r="K23" s="35"/>
      <c r="L23" s="35">
        <f t="shared" si="2"/>
        <v>0</v>
      </c>
      <c r="M23" s="35">
        <f>'[8]Tax Reform Entries TX-SPCL'!C14</f>
        <v>1369</v>
      </c>
      <c r="N23" s="35"/>
      <c r="O23" s="35"/>
      <c r="P23" s="36">
        <f t="shared" ref="P23" si="5">SUM(L23:O23)</f>
        <v>1369</v>
      </c>
      <c r="Q23" s="14"/>
      <c r="R23" s="15"/>
    </row>
    <row r="24" spans="1:18" ht="15" x14ac:dyDescent="0.25">
      <c r="A24" s="1" t="str">
        <f t="shared" si="0"/>
        <v>25SI</v>
      </c>
      <c r="B24" s="52">
        <v>283</v>
      </c>
      <c r="C24" s="16" t="s">
        <v>22</v>
      </c>
      <c r="D24" t="s">
        <v>50</v>
      </c>
      <c r="E24" t="s">
        <v>51</v>
      </c>
      <c r="F24" s="34">
        <v>-12869</v>
      </c>
      <c r="G24" s="34">
        <v>4414</v>
      </c>
      <c r="H24" s="37"/>
      <c r="I24" s="35"/>
      <c r="J24" s="35">
        <f t="shared" si="1"/>
        <v>4414</v>
      </c>
      <c r="K24" s="35"/>
      <c r="L24" s="35">
        <f t="shared" si="2"/>
        <v>-8455</v>
      </c>
      <c r="M24" s="35"/>
      <c r="N24" s="35"/>
      <c r="O24" s="35">
        <f>VLOOKUP(D24,'[8]Q1 Activity'!$B$10:$D$25,3,0)</f>
        <v>0</v>
      </c>
      <c r="P24" s="36">
        <f t="shared" si="3"/>
        <v>-8455</v>
      </c>
      <c r="Q24" s="14"/>
      <c r="R24" s="15"/>
    </row>
    <row r="25" spans="1:18" ht="15" x14ac:dyDescent="0.25">
      <c r="A25" s="1" t="str">
        <f t="shared" si="0"/>
        <v>25SR</v>
      </c>
      <c r="B25" s="52">
        <v>283</v>
      </c>
      <c r="C25" s="16" t="s">
        <v>22</v>
      </c>
      <c r="D25" t="s">
        <v>52</v>
      </c>
      <c r="E25" t="s">
        <v>53</v>
      </c>
      <c r="F25" s="34"/>
      <c r="G25" s="34"/>
      <c r="H25" s="37"/>
      <c r="I25" s="35"/>
      <c r="J25" s="35">
        <f t="shared" si="1"/>
        <v>0</v>
      </c>
      <c r="K25" s="35"/>
      <c r="L25" s="35">
        <f t="shared" si="2"/>
        <v>0</v>
      </c>
      <c r="M25" s="35">
        <f>'[8]Tax Reform Entries TX-SPCL'!C16</f>
        <v>3063</v>
      </c>
      <c r="N25" s="35"/>
      <c r="O25" s="35"/>
      <c r="P25" s="36">
        <f t="shared" ref="P25" si="6">SUM(L25:O25)</f>
        <v>3063</v>
      </c>
      <c r="Q25" s="14"/>
      <c r="R25" s="15"/>
    </row>
    <row r="26" spans="1:18" ht="15" x14ac:dyDescent="0.25">
      <c r="A26" s="1" t="s">
        <v>54</v>
      </c>
      <c r="B26" s="52">
        <v>283</v>
      </c>
      <c r="C26" s="16" t="s">
        <v>22</v>
      </c>
      <c r="D26" t="s">
        <v>55</v>
      </c>
      <c r="E26" t="s">
        <v>55</v>
      </c>
      <c r="F26" s="34">
        <v>0</v>
      </c>
      <c r="G26" s="34">
        <v>0</v>
      </c>
      <c r="H26" s="35"/>
      <c r="I26" s="35"/>
      <c r="J26" s="35">
        <f t="shared" si="1"/>
        <v>0</v>
      </c>
      <c r="K26" s="35"/>
      <c r="L26" s="35">
        <f t="shared" si="2"/>
        <v>0</v>
      </c>
      <c r="M26" s="35"/>
      <c r="N26" s="35"/>
      <c r="O26" s="35">
        <f>VLOOKUP(D26,'[8]Q1 Activity'!$B$10:$D$25,3,0)</f>
        <v>0</v>
      </c>
      <c r="P26" s="36">
        <f t="shared" si="3"/>
        <v>0</v>
      </c>
      <c r="Q26" s="30"/>
      <c r="R26" s="31"/>
    </row>
    <row r="27" spans="1:18" x14ac:dyDescent="0.2">
      <c r="A27" s="1"/>
      <c r="B27" s="4"/>
      <c r="C27" s="1"/>
      <c r="D27" s="1" t="s">
        <v>0</v>
      </c>
      <c r="E27" s="1" t="s">
        <v>0</v>
      </c>
      <c r="F27" s="38" t="s">
        <v>0</v>
      </c>
      <c r="G27" s="38" t="s">
        <v>0</v>
      </c>
      <c r="H27" s="38" t="s">
        <v>0</v>
      </c>
      <c r="I27" s="38" t="s">
        <v>0</v>
      </c>
      <c r="J27" s="38" t="s">
        <v>0</v>
      </c>
      <c r="K27" s="38"/>
      <c r="L27" s="38" t="s">
        <v>0</v>
      </c>
      <c r="M27" s="38" t="s">
        <v>0</v>
      </c>
      <c r="N27" s="38"/>
      <c r="O27" s="38"/>
      <c r="P27" s="38"/>
      <c r="Q27" s="32"/>
      <c r="R27" s="32"/>
    </row>
    <row r="28" spans="1:18" ht="13.5" thickBot="1" x14ac:dyDescent="0.25">
      <c r="A28" s="1"/>
      <c r="B28" s="4"/>
      <c r="C28" s="1"/>
      <c r="D28" s="18" t="s">
        <v>56</v>
      </c>
      <c r="E28" s="18" t="s">
        <v>0</v>
      </c>
      <c r="F28" s="39">
        <f t="shared" ref="F28:P28" si="7">SUM(F10:F27)</f>
        <v>-212910</v>
      </c>
      <c r="G28" s="39">
        <f t="shared" si="7"/>
        <v>73022</v>
      </c>
      <c r="H28" s="57">
        <f t="shared" si="7"/>
        <v>34057</v>
      </c>
      <c r="I28" s="57">
        <f t="shared" si="7"/>
        <v>5805</v>
      </c>
      <c r="J28" s="39">
        <f t="shared" si="7"/>
        <v>33160</v>
      </c>
      <c r="K28" s="39">
        <f t="shared" si="7"/>
        <v>-12</v>
      </c>
      <c r="L28" s="39">
        <f t="shared" si="7"/>
        <v>-139900</v>
      </c>
      <c r="M28" s="39">
        <f t="shared" si="7"/>
        <v>5858</v>
      </c>
      <c r="N28" s="39">
        <f t="shared" si="7"/>
        <v>969</v>
      </c>
      <c r="O28" s="39">
        <f t="shared" si="7"/>
        <v>9400</v>
      </c>
      <c r="P28" s="39">
        <f t="shared" si="7"/>
        <v>-123673</v>
      </c>
      <c r="Q28" s="33"/>
      <c r="R28" s="33"/>
    </row>
    <row r="29" spans="1:18" ht="13.5" thickTop="1" x14ac:dyDescent="0.2">
      <c r="A29" s="1"/>
      <c r="B29" s="4"/>
      <c r="C29" s="1"/>
      <c r="D29" s="1"/>
      <c r="E29" s="1"/>
      <c r="F29" s="38">
        <f>F28-'[8]FT-OTP Deferreds'!X25</f>
        <v>1</v>
      </c>
      <c r="G29" s="38">
        <f>G28-'[8]FT-OTP Deferreds'!J25-'[8]FT-OTP Deferreds'!L25-'[8]FT-OTP Deferreds'!N25</f>
        <v>0</v>
      </c>
      <c r="H29" s="58"/>
      <c r="I29" s="58"/>
      <c r="J29" s="38"/>
      <c r="K29" s="38"/>
      <c r="L29" s="38"/>
      <c r="M29" s="38"/>
      <c r="N29" s="38"/>
      <c r="O29" s="38"/>
      <c r="P29" s="38"/>
    </row>
    <row r="30" spans="1:18" x14ac:dyDescent="0.2">
      <c r="A30" s="1"/>
      <c r="B30" s="4"/>
      <c r="C30" s="19"/>
      <c r="D30" s="1"/>
      <c r="E30" s="1" t="s">
        <v>57</v>
      </c>
      <c r="F30" s="38"/>
      <c r="G30" s="38"/>
      <c r="H30" s="55">
        <f>(H28/(1-$G$8)-H28)</f>
        <v>11562.181568548651</v>
      </c>
      <c r="I30" s="58"/>
      <c r="J30" s="38"/>
      <c r="K30" s="38"/>
      <c r="L30" s="35">
        <f>SUM(F30:J30)-G30</f>
        <v>11562.181568548651</v>
      </c>
      <c r="M30" s="38"/>
      <c r="N30" s="38"/>
      <c r="O30" s="38"/>
      <c r="P30" s="38">
        <f>SUM(L30:O30)</f>
        <v>11562.181568548651</v>
      </c>
      <c r="Q30" s="15"/>
    </row>
    <row r="31" spans="1:18" x14ac:dyDescent="0.2">
      <c r="E31" s="2" t="s">
        <v>58</v>
      </c>
      <c r="F31" s="40"/>
      <c r="G31" s="40"/>
      <c r="H31" s="59"/>
      <c r="I31" s="55">
        <f>(I28/(1-$G$8)-I28)</f>
        <v>1970.7685352622057</v>
      </c>
      <c r="J31" s="40"/>
      <c r="K31" s="40"/>
      <c r="L31" s="35">
        <f>SUM(F31:J31)-G31</f>
        <v>1970.7685352622057</v>
      </c>
      <c r="M31" s="40"/>
      <c r="N31" s="40"/>
      <c r="O31" s="40"/>
      <c r="P31" s="38">
        <f t="shared" ref="P31:P33" si="8">SUM(L31:O31)</f>
        <v>1970.7685352622057</v>
      </c>
    </row>
    <row r="32" spans="1:18" x14ac:dyDescent="0.2">
      <c r="E32" s="2" t="s">
        <v>59</v>
      </c>
      <c r="F32" s="40"/>
      <c r="G32" s="40"/>
      <c r="H32" s="59"/>
      <c r="I32" s="59"/>
      <c r="J32" s="35">
        <f>(J28/(1-$G$8)-J28)</f>
        <v>11257.654544236822</v>
      </c>
      <c r="K32" s="35"/>
      <c r="L32" s="35">
        <f>SUM(F32:J32)-G32</f>
        <v>11257.654544236822</v>
      </c>
      <c r="M32" s="35">
        <f>'[8]Tax Reform Entries TX-SPCL'!C17</f>
        <v>-1039</v>
      </c>
      <c r="N32" s="35">
        <f>'[8]Q1 ADIT 2018'!E324</f>
        <v>-171</v>
      </c>
      <c r="O32" s="35"/>
      <c r="P32" s="38">
        <f t="shared" si="8"/>
        <v>10047.654544236822</v>
      </c>
    </row>
    <row r="33" spans="1:18" ht="25.5" x14ac:dyDescent="0.2">
      <c r="E33" s="53" t="s">
        <v>60</v>
      </c>
      <c r="F33" s="40"/>
      <c r="G33" s="40"/>
      <c r="H33" s="59"/>
      <c r="I33" s="59"/>
      <c r="J33" s="35"/>
      <c r="K33" s="35"/>
      <c r="L33" s="35">
        <f>SUM(F33:J33)-G33</f>
        <v>0</v>
      </c>
      <c r="M33" s="40"/>
      <c r="N33" s="40"/>
      <c r="O33" s="40"/>
      <c r="P33" s="38">
        <f t="shared" si="8"/>
        <v>0</v>
      </c>
    </row>
    <row r="34" spans="1:18" x14ac:dyDescent="0.2">
      <c r="F34" s="41"/>
      <c r="G34" s="41"/>
      <c r="H34" s="60"/>
      <c r="I34" s="60"/>
      <c r="J34" s="41"/>
      <c r="K34" s="41"/>
      <c r="L34" s="41"/>
      <c r="M34" s="41"/>
      <c r="N34" s="41"/>
      <c r="O34" s="41"/>
      <c r="P34" s="41"/>
    </row>
    <row r="35" spans="1:18" x14ac:dyDescent="0.2">
      <c r="A35" s="1" t="s">
        <v>61</v>
      </c>
      <c r="B35" s="4"/>
      <c r="C35" s="19"/>
      <c r="D35" s="1" t="s">
        <v>61</v>
      </c>
      <c r="E35" s="1" t="s">
        <v>62</v>
      </c>
      <c r="F35" s="40"/>
      <c r="G35" s="40"/>
      <c r="H35" s="59">
        <f>SUM(H30:H34)</f>
        <v>11562.181568548651</v>
      </c>
      <c r="I35" s="59">
        <f>SUM(I30:I34)</f>
        <v>1970.7685352622057</v>
      </c>
      <c r="J35" s="40">
        <f>SUM(J30:J34)</f>
        <v>11257.654544236822</v>
      </c>
      <c r="K35" s="40"/>
      <c r="L35" s="40">
        <f>SUM(L30:L34)</f>
        <v>24790.60464804768</v>
      </c>
      <c r="M35" s="40">
        <f>SUM(M30:M34)</f>
        <v>-1039</v>
      </c>
      <c r="N35" s="40">
        <f>SUM(N30:N34)</f>
        <v>-171</v>
      </c>
      <c r="O35" s="40"/>
      <c r="P35" s="40">
        <f>SUM(P30:P34)</f>
        <v>23580.60464804768</v>
      </c>
      <c r="Q35" s="14"/>
      <c r="R35" s="14"/>
    </row>
    <row r="36" spans="1:18" x14ac:dyDescent="0.2">
      <c r="F36" s="40"/>
      <c r="G36" s="40"/>
      <c r="H36" s="59"/>
      <c r="I36" s="59"/>
      <c r="J36" s="40"/>
      <c r="K36" s="40"/>
      <c r="L36" s="40"/>
      <c r="M36" s="40"/>
      <c r="N36" s="40"/>
      <c r="O36" s="40"/>
      <c r="P36" s="40"/>
    </row>
    <row r="37" spans="1:18" ht="13.5" thickBot="1" x14ac:dyDescent="0.25">
      <c r="D37" s="18" t="s">
        <v>63</v>
      </c>
      <c r="F37" s="40"/>
      <c r="G37" s="40"/>
      <c r="H37" s="61">
        <f>H28+H35</f>
        <v>45619.181568548651</v>
      </c>
      <c r="I37" s="61">
        <f>I28+I35</f>
        <v>7775.7685352622057</v>
      </c>
      <c r="J37" s="42">
        <f>J28+J35</f>
        <v>44417.654544236822</v>
      </c>
      <c r="K37" s="40"/>
      <c r="L37" s="42">
        <f>L28+L35</f>
        <v>-115109.39535195232</v>
      </c>
      <c r="M37" s="42">
        <f>M28+M35</f>
        <v>4819</v>
      </c>
      <c r="N37" s="42">
        <f>N28+N35</f>
        <v>798</v>
      </c>
      <c r="O37" s="42">
        <f>O28+O35</f>
        <v>9400</v>
      </c>
      <c r="P37" s="42">
        <f>P28+P35</f>
        <v>-100092.39535195232</v>
      </c>
    </row>
    <row r="38" spans="1:18" ht="13.5" thickTop="1" x14ac:dyDescent="0.2">
      <c r="F38" s="40"/>
      <c r="G38" s="40"/>
      <c r="H38" s="43" t="s">
        <v>64</v>
      </c>
      <c r="I38" s="43" t="s">
        <v>65</v>
      </c>
      <c r="J38" s="43" t="s">
        <v>66</v>
      </c>
      <c r="K38" s="40"/>
      <c r="L38" s="40"/>
      <c r="M38" s="40"/>
      <c r="N38" s="40"/>
      <c r="O38" s="40"/>
      <c r="P38" s="40"/>
    </row>
    <row r="39" spans="1:18" ht="15" x14ac:dyDescent="0.25">
      <c r="D39" s="20" t="s">
        <v>67</v>
      </c>
      <c r="F39" s="40"/>
      <c r="G39" s="40"/>
      <c r="H39" s="43"/>
      <c r="I39" s="43"/>
      <c r="J39" s="43"/>
      <c r="K39" s="40"/>
      <c r="L39" s="40"/>
      <c r="M39" s="40"/>
      <c r="N39" s="40"/>
      <c r="O39" s="40"/>
      <c r="P39" s="40"/>
    </row>
    <row r="40" spans="1:18" ht="15" x14ac:dyDescent="0.25">
      <c r="E40" s="21" t="s">
        <v>68</v>
      </c>
      <c r="F40" s="40"/>
      <c r="G40" s="40"/>
      <c r="H40" s="55">
        <f>-H28</f>
        <v>-34057</v>
      </c>
      <c r="I40" s="43"/>
      <c r="J40" s="43"/>
      <c r="K40" s="40"/>
      <c r="L40" s="40"/>
      <c r="M40" s="40"/>
      <c r="N40" s="40"/>
      <c r="O40" s="40"/>
      <c r="P40" s="59">
        <f>SUM(H40:O40)</f>
        <v>-34057</v>
      </c>
    </row>
    <row r="41" spans="1:18" ht="15" x14ac:dyDescent="0.25">
      <c r="E41" s="21" t="s">
        <v>69</v>
      </c>
      <c r="F41" s="40"/>
      <c r="G41" s="40"/>
      <c r="H41" s="55">
        <f>-I28</f>
        <v>-5805</v>
      </c>
      <c r="I41" s="43"/>
      <c r="J41" s="43"/>
      <c r="K41" s="40"/>
      <c r="L41" s="40"/>
      <c r="M41" s="40"/>
      <c r="N41" s="40"/>
      <c r="O41" s="40"/>
      <c r="P41" s="59">
        <f t="shared" ref="P41:P42" si="9">SUM(H41:O41)</f>
        <v>-5805</v>
      </c>
    </row>
    <row r="42" spans="1:18" ht="15" x14ac:dyDescent="0.25">
      <c r="E42" s="21" t="s">
        <v>70</v>
      </c>
      <c r="F42" s="40"/>
      <c r="G42" s="40"/>
      <c r="H42" s="35">
        <f>-J28</f>
        <v>-33160</v>
      </c>
      <c r="I42" s="43"/>
      <c r="J42" s="43"/>
      <c r="K42" s="40"/>
      <c r="L42" s="40"/>
      <c r="M42" s="40">
        <f>-M28</f>
        <v>-5858</v>
      </c>
      <c r="N42" s="40">
        <f>-N28</f>
        <v>-969</v>
      </c>
      <c r="O42" s="40"/>
      <c r="P42" s="40">
        <f t="shared" si="9"/>
        <v>-39987</v>
      </c>
    </row>
    <row r="43" spans="1:18" ht="15" x14ac:dyDescent="0.25">
      <c r="E43" s="22"/>
      <c r="F43" s="40"/>
      <c r="G43" s="40"/>
      <c r="H43" s="44"/>
      <c r="I43" s="43"/>
      <c r="J43" s="43"/>
      <c r="K43" s="40"/>
      <c r="L43" s="40"/>
      <c r="M43" s="40"/>
      <c r="N43" s="40"/>
      <c r="O43" s="40"/>
      <c r="P43" s="44"/>
    </row>
    <row r="44" spans="1:18" ht="15.75" thickBot="1" x14ac:dyDescent="0.3">
      <c r="E44" s="21" t="s">
        <v>71</v>
      </c>
      <c r="F44" s="40"/>
      <c r="G44" s="40"/>
      <c r="H44" s="45">
        <f>SUM(H40:H43)</f>
        <v>-73022</v>
      </c>
      <c r="I44" s="43"/>
      <c r="J44" s="43"/>
      <c r="K44" s="40"/>
      <c r="L44" s="40"/>
      <c r="M44" s="40"/>
      <c r="N44" s="40"/>
      <c r="O44" s="40"/>
      <c r="P44" s="45">
        <f>SUM(P40:P43)</f>
        <v>-79849</v>
      </c>
    </row>
    <row r="45" spans="1:18" ht="15.75" thickTop="1" x14ac:dyDescent="0.25">
      <c r="E45" s="21"/>
      <c r="F45" s="40"/>
      <c r="G45" s="40"/>
      <c r="H45" s="46"/>
      <c r="I45" s="43"/>
      <c r="J45" s="43"/>
      <c r="K45" s="40"/>
      <c r="L45" s="40"/>
      <c r="M45" s="40"/>
      <c r="N45" s="40"/>
      <c r="O45" s="40"/>
      <c r="P45" s="40"/>
    </row>
    <row r="46" spans="1:18" ht="6.75" customHeight="1" x14ac:dyDescent="0.25">
      <c r="C46" s="23"/>
      <c r="D46" s="23"/>
      <c r="E46" s="24"/>
      <c r="F46" s="47"/>
      <c r="G46" s="47"/>
      <c r="H46" s="48"/>
      <c r="I46" s="49"/>
      <c r="J46" s="49"/>
      <c r="K46" s="47"/>
      <c r="L46" s="47"/>
      <c r="M46" s="47"/>
      <c r="N46" s="47"/>
      <c r="O46" s="47"/>
      <c r="P46" s="47"/>
    </row>
    <row r="47" spans="1:18" ht="15" x14ac:dyDescent="0.25">
      <c r="E47" s="21"/>
      <c r="F47" s="40"/>
      <c r="G47" s="40"/>
      <c r="H47" s="46"/>
      <c r="I47" s="43"/>
      <c r="J47" s="43"/>
      <c r="K47" s="40"/>
      <c r="L47" s="40"/>
      <c r="M47" s="40"/>
      <c r="N47" s="40"/>
      <c r="O47" s="40"/>
      <c r="P47" s="40"/>
    </row>
    <row r="48" spans="1:18" x14ac:dyDescent="0.2">
      <c r="F48" s="40"/>
      <c r="G48" s="40"/>
      <c r="H48" s="40"/>
      <c r="I48" s="40"/>
      <c r="J48" s="50" t="s">
        <v>72</v>
      </c>
      <c r="K48" s="50" t="s">
        <v>73</v>
      </c>
      <c r="L48" s="40">
        <f>'[8]FT TB'!C116</f>
        <v>-115109</v>
      </c>
      <c r="M48" s="40"/>
      <c r="N48" s="40"/>
      <c r="O48" s="40"/>
      <c r="P48" s="40">
        <f>'[8]FT TB'!F116</f>
        <v>-100092</v>
      </c>
    </row>
    <row r="49" spans="4:16" x14ac:dyDescent="0.2">
      <c r="F49" s="40"/>
      <c r="G49" s="40"/>
      <c r="H49" s="40"/>
      <c r="I49" s="40"/>
      <c r="J49" s="40"/>
      <c r="K49" s="40"/>
      <c r="L49" s="41"/>
      <c r="M49" s="40"/>
      <c r="N49" s="40"/>
      <c r="O49" s="40"/>
      <c r="P49" s="41"/>
    </row>
    <row r="50" spans="4:16" x14ac:dyDescent="0.2">
      <c r="F50" s="40"/>
      <c r="G50" s="40"/>
      <c r="H50" s="40"/>
      <c r="I50" s="40"/>
      <c r="J50" s="40" t="s">
        <v>74</v>
      </c>
      <c r="K50" s="40"/>
      <c r="L50" s="40">
        <f>L37-L48</f>
        <v>-0.3953519523201976</v>
      </c>
      <c r="M50" s="40"/>
      <c r="N50" s="40"/>
      <c r="O50" s="40"/>
      <c r="P50" s="40">
        <f>P37-P48</f>
        <v>-0.3953519523201976</v>
      </c>
    </row>
    <row r="51" spans="4:16" x14ac:dyDescent="0.2"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</row>
    <row r="52" spans="4:16" x14ac:dyDescent="0.2"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</row>
    <row r="53" spans="4:16" x14ac:dyDescent="0.2">
      <c r="D53" s="1" t="s">
        <v>61</v>
      </c>
      <c r="E53" s="1" t="s">
        <v>62</v>
      </c>
      <c r="F53" s="40"/>
      <c r="G53" s="40"/>
      <c r="H53" s="40"/>
      <c r="I53" s="40"/>
      <c r="J53" s="40"/>
      <c r="K53" s="40"/>
      <c r="L53" s="40">
        <f>L35</f>
        <v>24790.60464804768</v>
      </c>
      <c r="M53" s="40"/>
      <c r="N53" s="40"/>
      <c r="O53" s="40"/>
      <c r="P53" s="40">
        <f>P35</f>
        <v>23580.60464804768</v>
      </c>
    </row>
    <row r="54" spans="4:16" x14ac:dyDescent="0.2">
      <c r="D54" s="1" t="s">
        <v>61</v>
      </c>
      <c r="E54" s="2" t="s">
        <v>73</v>
      </c>
      <c r="F54" s="40"/>
      <c r="G54" s="40"/>
      <c r="H54" s="40"/>
      <c r="I54" s="40"/>
      <c r="J54" s="40"/>
      <c r="K54" s="40"/>
      <c r="L54" s="51">
        <f>'[8]FT TB'!C114</f>
        <v>24791</v>
      </c>
      <c r="M54" s="40"/>
      <c r="N54" s="40"/>
      <c r="O54" s="40"/>
      <c r="P54" s="51">
        <f>'[8]FT TB'!F114</f>
        <v>23581</v>
      </c>
    </row>
    <row r="55" spans="4:16" x14ac:dyDescent="0.2">
      <c r="F55" s="40"/>
      <c r="G55" s="40"/>
      <c r="H55" s="40"/>
      <c r="I55" s="40"/>
      <c r="J55" s="40"/>
      <c r="K55" s="40"/>
      <c r="L55" s="41"/>
      <c r="M55" s="40"/>
      <c r="N55" s="40"/>
      <c r="O55" s="40"/>
      <c r="P55" s="41"/>
    </row>
    <row r="56" spans="4:16" x14ac:dyDescent="0.2">
      <c r="F56" s="40"/>
      <c r="G56" s="40"/>
      <c r="H56" s="40"/>
      <c r="I56" s="40"/>
      <c r="J56" s="40" t="s">
        <v>74</v>
      </c>
      <c r="K56" s="40"/>
      <c r="L56" s="51">
        <f>L53-L54</f>
        <v>-0.3953519523201976</v>
      </c>
      <c r="M56" s="40"/>
      <c r="N56" s="40"/>
      <c r="O56" s="40"/>
      <c r="P56" s="51">
        <f>P53-P54</f>
        <v>-0.3953519523201976</v>
      </c>
    </row>
    <row r="57" spans="4:16" x14ac:dyDescent="0.2">
      <c r="F57" s="40"/>
      <c r="G57" s="40"/>
      <c r="H57" s="40"/>
      <c r="I57" s="40"/>
      <c r="J57" s="40"/>
      <c r="K57" s="40"/>
      <c r="L57" s="43" t="s">
        <v>75</v>
      </c>
      <c r="M57" s="40"/>
      <c r="N57" s="40"/>
      <c r="O57" s="40"/>
      <c r="P57" s="40"/>
    </row>
    <row r="58" spans="4:16" x14ac:dyDescent="0.2"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</row>
    <row r="59" spans="4:16" x14ac:dyDescent="0.2"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</row>
    <row r="60" spans="4:16" x14ac:dyDescent="0.2">
      <c r="D60" s="2" t="s">
        <v>76</v>
      </c>
      <c r="E60" s="2" t="s">
        <v>77</v>
      </c>
      <c r="F60" s="40"/>
      <c r="G60" s="40"/>
      <c r="H60" s="40"/>
      <c r="I60" s="40"/>
      <c r="J60" s="40"/>
      <c r="K60" s="43" t="s">
        <v>64</v>
      </c>
      <c r="L60" s="59">
        <f>-H37</f>
        <v>-45619.181568548651</v>
      </c>
      <c r="M60" s="40"/>
      <c r="N60" s="40"/>
      <c r="O60" s="40"/>
      <c r="P60" s="59">
        <f>L60</f>
        <v>-45619.181568548651</v>
      </c>
    </row>
    <row r="61" spans="4:16" x14ac:dyDescent="0.2">
      <c r="D61" s="2" t="s">
        <v>78</v>
      </c>
      <c r="E61" s="2" t="s">
        <v>79</v>
      </c>
      <c r="F61" s="40"/>
      <c r="G61" s="40"/>
      <c r="H61" s="40"/>
      <c r="I61" s="40"/>
      <c r="J61" s="40"/>
      <c r="K61" s="43" t="s">
        <v>80</v>
      </c>
      <c r="L61" s="59">
        <f>L56-I37-J37</f>
        <v>-52193.818431451349</v>
      </c>
      <c r="M61" s="51">
        <f>'[8]ACCT 254N &amp; P Reg Liab'!C7</f>
        <v>4097</v>
      </c>
      <c r="N61" s="51">
        <v>676</v>
      </c>
      <c r="O61" s="40"/>
      <c r="P61" s="59">
        <f>SUM(L61:O61)</f>
        <v>-47420.818431451349</v>
      </c>
    </row>
    <row r="62" spans="4:16" x14ac:dyDescent="0.2">
      <c r="F62" s="40"/>
      <c r="G62" s="40"/>
      <c r="H62" s="40"/>
      <c r="I62" s="40"/>
      <c r="J62" s="40"/>
      <c r="K62" s="40"/>
      <c r="L62" s="41"/>
      <c r="M62" s="40"/>
      <c r="N62" s="40"/>
      <c r="O62" s="40"/>
      <c r="P62" s="41"/>
    </row>
    <row r="63" spans="4:16" x14ac:dyDescent="0.2">
      <c r="F63" s="40"/>
      <c r="G63" s="40"/>
      <c r="H63" s="40"/>
      <c r="I63" s="40"/>
      <c r="J63" s="40"/>
      <c r="K63" s="40"/>
      <c r="L63" s="40">
        <f>SUM(L60:L62)</f>
        <v>-97813</v>
      </c>
      <c r="M63" s="40"/>
      <c r="N63" s="40"/>
      <c r="O63" s="40"/>
      <c r="P63" s="40">
        <f>SUM(P60:P62)</f>
        <v>-93040</v>
      </c>
    </row>
    <row r="64" spans="4:16" x14ac:dyDescent="0.2"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</row>
    <row r="65" spans="4:16" x14ac:dyDescent="0.2">
      <c r="E65" s="2" t="s">
        <v>81</v>
      </c>
      <c r="F65" s="40"/>
      <c r="G65" s="40"/>
      <c r="H65" s="40"/>
      <c r="I65" s="40"/>
      <c r="J65" s="40"/>
      <c r="K65" s="40"/>
      <c r="L65" s="59">
        <f>-I37</f>
        <v>-7775.7685352622057</v>
      </c>
      <c r="M65" s="40"/>
      <c r="N65" s="40"/>
      <c r="O65" s="40"/>
      <c r="P65" s="59">
        <f>SUM(L65:M65)</f>
        <v>-7775.7685352622057</v>
      </c>
    </row>
    <row r="66" spans="4:16" x14ac:dyDescent="0.2">
      <c r="E66" s="2" t="s">
        <v>82</v>
      </c>
      <c r="F66" s="40"/>
      <c r="G66" s="40"/>
      <c r="H66" s="40"/>
      <c r="I66" s="40"/>
      <c r="J66" s="40"/>
      <c r="K66" s="40"/>
      <c r="L66" s="59">
        <f>-J37</f>
        <v>-44417.654544236822</v>
      </c>
      <c r="M66" s="40">
        <f>+M61</f>
        <v>4097</v>
      </c>
      <c r="N66" s="40">
        <f>+N61</f>
        <v>676</v>
      </c>
      <c r="O66" s="40"/>
      <c r="P66" s="59">
        <f>SUM(L66:O66)</f>
        <v>-39644.654544236822</v>
      </c>
    </row>
    <row r="67" spans="4:16" x14ac:dyDescent="0.2">
      <c r="F67" s="40"/>
      <c r="G67" s="40"/>
      <c r="H67" s="40"/>
      <c r="I67" s="40"/>
      <c r="J67" s="40"/>
      <c r="K67" s="40"/>
      <c r="L67" s="60"/>
      <c r="M67" s="40"/>
      <c r="N67" s="40"/>
      <c r="O67" s="40"/>
      <c r="P67" s="60"/>
    </row>
    <row r="68" spans="4:16" x14ac:dyDescent="0.2">
      <c r="F68" s="40"/>
      <c r="G68" s="40"/>
      <c r="H68" s="40"/>
      <c r="I68" s="40"/>
      <c r="J68" s="40"/>
      <c r="K68" s="40"/>
      <c r="L68" s="59">
        <f>SUM(L65:L67)</f>
        <v>-52193.423079499029</v>
      </c>
      <c r="M68" s="40"/>
      <c r="N68" s="40"/>
      <c r="O68" s="40"/>
      <c r="P68" s="59">
        <f>SUM(P65:P67)</f>
        <v>-47420.423079499029</v>
      </c>
    </row>
    <row r="70" spans="4:16" ht="15" x14ac:dyDescent="0.25">
      <c r="D70" s="63" t="s">
        <v>91</v>
      </c>
      <c r="E70" s="63" t="s">
        <v>92</v>
      </c>
      <c r="F70" s="64"/>
      <c r="G70" s="64"/>
      <c r="H70" s="64"/>
      <c r="I70" s="64"/>
      <c r="J70" s="64"/>
      <c r="K70" s="64"/>
      <c r="L70" s="65"/>
      <c r="M70" s="65"/>
      <c r="N70" s="65"/>
    </row>
  </sheetData>
  <mergeCells count="4">
    <mergeCell ref="D3:H3"/>
    <mergeCell ref="D4:H4"/>
    <mergeCell ref="D5:H5"/>
    <mergeCell ref="G6:P6"/>
  </mergeCells>
  <pageMargins left="0.45" right="0.45" top="0.5" bottom="0.5" header="0.3" footer="0.3"/>
  <pageSetup scale="55" orientation="landscape" horizontalDpi="4294967293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ACCT 282-283 FT ADIT Bef-After</vt:lpstr>
      <vt:lpstr>'ACCT 282-283 FT ADIT Bef-After'!Print_Area</vt:lpstr>
      <vt:lpstr>'ACCT 282-283 FT ADIT Bef-After'!Print_Titles</vt:lpstr>
    </vt:vector>
  </TitlesOfParts>
  <Company>Chesapeake Utilities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Napier, Michelle</dc:creator>
  <cp:lastModifiedBy>Windows User</cp:lastModifiedBy>
  <cp:lastPrinted>2018-09-26T13:50:14Z</cp:lastPrinted>
  <dcterms:created xsi:type="dcterms:W3CDTF">2018-05-30T22:25:35Z</dcterms:created>
  <dcterms:modified xsi:type="dcterms:W3CDTF">2018-09-26T13:51:06Z</dcterms:modified>
</cp:coreProperties>
</file>