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20730" windowHeight="9980"/>
  </bookViews>
  <sheets>
    <sheet name="Summary" sheetId="1" r:id="rId1"/>
    <sheet name="Storm Savings- Matthew" sheetId="4" r:id="rId2"/>
    <sheet name="Storm Savings- Irma" sheetId="5" r:id="rId3"/>
    <sheet name="WACC" sheetId="6" r:id="rId4"/>
    <sheet name="CPI" sheetId="7" r:id="rId5"/>
  </sheets>
  <definedNames>
    <definedName name="Coastline" localSheetId="2">#REF!</definedName>
    <definedName name="Coastline" localSheetId="1">#REF!</definedName>
    <definedName name="Coastline">#REF!</definedName>
    <definedName name="Region" localSheetId="2">#REF!</definedName>
    <definedName name="Region" localSheetId="1">#REF!</definedName>
    <definedName name="Region">#REF!</definedName>
  </definedNames>
  <calcPr calcId="162913"/>
</workbook>
</file>

<file path=xl/calcChain.xml><?xml version="1.0" encoding="utf-8"?>
<calcChain xmlns="http://schemas.openxmlformats.org/spreadsheetml/2006/main">
  <c r="O9" i="1" l="1"/>
  <c r="O8" i="1"/>
  <c r="E17" i="4" l="1"/>
  <c r="E18" i="4"/>
  <c r="E19" i="4"/>
  <c r="E20" i="4"/>
  <c r="E16" i="4"/>
  <c r="E17" i="5"/>
  <c r="E18" i="5"/>
  <c r="E19" i="5"/>
  <c r="E20" i="5"/>
  <c r="E16" i="5"/>
  <c r="E21" i="4" l="1"/>
  <c r="E21" i="5"/>
  <c r="P9" i="1"/>
  <c r="G16" i="5" s="1"/>
  <c r="P8" i="1"/>
  <c r="G16" i="4" s="1"/>
  <c r="F9" i="1"/>
  <c r="G9" i="1" s="1"/>
  <c r="F8" i="1"/>
  <c r="G8" i="1" s="1"/>
  <c r="K9" i="1"/>
  <c r="L9" i="1" s="1"/>
  <c r="K8" i="1"/>
  <c r="L8" i="1" s="1"/>
  <c r="Q8" i="1" l="1"/>
  <c r="Q9" i="1"/>
  <c r="E22" i="4"/>
  <c r="E22" i="5"/>
  <c r="C16" i="5"/>
  <c r="F17" i="5"/>
  <c r="F18" i="5" s="1"/>
  <c r="F19" i="5" s="1"/>
  <c r="F20" i="5" s="1"/>
  <c r="F21" i="5" s="1"/>
  <c r="F17" i="4"/>
  <c r="F18" i="4" s="1"/>
  <c r="F19" i="4" s="1"/>
  <c r="F20" i="4" s="1"/>
  <c r="F21" i="4" s="1"/>
  <c r="F22" i="4" s="1"/>
  <c r="F22" i="5" l="1"/>
  <c r="E23" i="4"/>
  <c r="F23" i="4" s="1"/>
  <c r="E23" i="5"/>
  <c r="F23" i="5" s="1"/>
  <c r="G17" i="5"/>
  <c r="G18" i="5" s="1"/>
  <c r="G19" i="5" s="1"/>
  <c r="C19" i="5" s="1"/>
  <c r="D16" i="5"/>
  <c r="C16" i="4"/>
  <c r="G17" i="4"/>
  <c r="G18" i="4" s="1"/>
  <c r="G19" i="4" s="1"/>
  <c r="G20" i="4" s="1"/>
  <c r="G21" i="4" s="1"/>
  <c r="D16" i="4"/>
  <c r="E24" i="5" l="1"/>
  <c r="F24" i="5" s="1"/>
  <c r="E24" i="4"/>
  <c r="F24" i="4" s="1"/>
  <c r="G20" i="5"/>
  <c r="G21" i="5" s="1"/>
  <c r="G22" i="5" s="1"/>
  <c r="C19" i="4"/>
  <c r="G22" i="4"/>
  <c r="D21" i="4"/>
  <c r="E25" i="4" l="1"/>
  <c r="F25" i="4" s="1"/>
  <c r="E25" i="5"/>
  <c r="F25" i="5" s="1"/>
  <c r="D21" i="5"/>
  <c r="C22" i="5"/>
  <c r="G23" i="5"/>
  <c r="G24" i="5" s="1"/>
  <c r="G25" i="5" s="1"/>
  <c r="G23" i="4"/>
  <c r="G24" i="4" s="1"/>
  <c r="G25" i="4" s="1"/>
  <c r="C22" i="4"/>
  <c r="E26" i="4" l="1"/>
  <c r="F26" i="4" s="1"/>
  <c r="E26" i="5"/>
  <c r="F26" i="5" s="1"/>
  <c r="G26" i="5"/>
  <c r="C25" i="5"/>
  <c r="G26" i="4"/>
  <c r="C25" i="4"/>
  <c r="E27" i="5" l="1"/>
  <c r="F27" i="5" s="1"/>
  <c r="E27" i="4"/>
  <c r="F27" i="4" s="1"/>
  <c r="D26" i="5"/>
  <c r="G27" i="5"/>
  <c r="G28" i="5" s="1"/>
  <c r="G27" i="4"/>
  <c r="G28" i="4" s="1"/>
  <c r="D26" i="4"/>
  <c r="E28" i="4" l="1"/>
  <c r="F28" i="4" s="1"/>
  <c r="E28" i="5"/>
  <c r="F28" i="5" s="1"/>
  <c r="C28" i="5"/>
  <c r="G29" i="5"/>
  <c r="G30" i="5" s="1"/>
  <c r="G31" i="5" s="1"/>
  <c r="G29" i="4"/>
  <c r="G30" i="4" s="1"/>
  <c r="G31" i="4" s="1"/>
  <c r="C28" i="4"/>
  <c r="E29" i="4" l="1"/>
  <c r="F29" i="4" s="1"/>
  <c r="E29" i="5"/>
  <c r="F29" i="5" s="1"/>
  <c r="C31" i="5"/>
  <c r="G32" i="5"/>
  <c r="G33" i="5" s="1"/>
  <c r="G34" i="5" s="1"/>
  <c r="D31" i="5"/>
  <c r="D31" i="4"/>
  <c r="C31" i="4"/>
  <c r="G32" i="4"/>
  <c r="G33" i="4" s="1"/>
  <c r="G34" i="4" s="1"/>
  <c r="E30" i="4" l="1"/>
  <c r="F30" i="4" s="1"/>
  <c r="E30" i="5"/>
  <c r="F30" i="5" s="1"/>
  <c r="C34" i="5"/>
  <c r="G35" i="5"/>
  <c r="G36" i="5" s="1"/>
  <c r="G35" i="4"/>
  <c r="G36" i="4" s="1"/>
  <c r="C34" i="4"/>
  <c r="E31" i="5" l="1"/>
  <c r="F31" i="5" s="1"/>
  <c r="E31" i="4"/>
  <c r="F31" i="4" s="1"/>
  <c r="G37" i="5"/>
  <c r="D36" i="5"/>
  <c r="G37" i="4"/>
  <c r="D36" i="4"/>
  <c r="E32" i="4" l="1"/>
  <c r="F32" i="4" s="1"/>
  <c r="E32" i="5"/>
  <c r="F32" i="5" s="1"/>
  <c r="G38" i="5"/>
  <c r="G39" i="5" s="1"/>
  <c r="G40" i="5" s="1"/>
  <c r="C37" i="5"/>
  <c r="C37" i="4"/>
  <c r="G38" i="4"/>
  <c r="G39" i="4" s="1"/>
  <c r="G40" i="4" s="1"/>
  <c r="E33" i="4" l="1"/>
  <c r="F33" i="4" s="1"/>
  <c r="E33" i="5"/>
  <c r="F33" i="5" s="1"/>
  <c r="G41" i="5"/>
  <c r="C40" i="5"/>
  <c r="G41" i="4"/>
  <c r="C40" i="4"/>
  <c r="E34" i="4" l="1"/>
  <c r="F34" i="4" s="1"/>
  <c r="E34" i="5"/>
  <c r="F34" i="5" s="1"/>
  <c r="G42" i="5"/>
  <c r="G43" i="5" s="1"/>
  <c r="D41" i="5"/>
  <c r="D41" i="4"/>
  <c r="G42" i="4"/>
  <c r="G43" i="4" s="1"/>
  <c r="E35" i="4" l="1"/>
  <c r="F35" i="4" s="1"/>
  <c r="E35" i="5"/>
  <c r="F35" i="5" s="1"/>
  <c r="G44" i="5"/>
  <c r="G45" i="5" s="1"/>
  <c r="G46" i="5" s="1"/>
  <c r="C43" i="5"/>
  <c r="C43" i="4"/>
  <c r="G44" i="4"/>
  <c r="G45" i="4" s="1"/>
  <c r="G46" i="4" s="1"/>
  <c r="E36" i="4" l="1"/>
  <c r="F36" i="4" s="1"/>
  <c r="E36" i="5"/>
  <c r="F36" i="5" s="1"/>
  <c r="G47" i="5"/>
  <c r="G48" i="5" s="1"/>
  <c r="G49" i="5" s="1"/>
  <c r="D46" i="5"/>
  <c r="C46" i="5"/>
  <c r="G47" i="4"/>
  <c r="G48" i="4" s="1"/>
  <c r="G49" i="4" s="1"/>
  <c r="D46" i="4"/>
  <c r="C46" i="4"/>
  <c r="E37" i="4" l="1"/>
  <c r="F37" i="4" s="1"/>
  <c r="E37" i="5"/>
  <c r="F37" i="5" s="1"/>
  <c r="G50" i="5"/>
  <c r="G51" i="5" s="1"/>
  <c r="C49" i="5"/>
  <c r="G50" i="4"/>
  <c r="G51" i="4" s="1"/>
  <c r="C49" i="4"/>
  <c r="E38" i="4" l="1"/>
  <c r="F38" i="4" s="1"/>
  <c r="E38" i="5"/>
  <c r="F38" i="5" s="1"/>
  <c r="D51" i="5"/>
  <c r="D56" i="5" s="1"/>
  <c r="D9" i="5" s="1"/>
  <c r="T9" i="1" s="1"/>
  <c r="G52" i="5"/>
  <c r="D51" i="4"/>
  <c r="D56" i="4" s="1"/>
  <c r="D9" i="4" s="1"/>
  <c r="T8" i="1" s="1"/>
  <c r="G52" i="4"/>
  <c r="E39" i="5" l="1"/>
  <c r="F39" i="5" s="1"/>
  <c r="E39" i="4"/>
  <c r="F39" i="4" s="1"/>
  <c r="G53" i="5"/>
  <c r="G54" i="5" s="1"/>
  <c r="G55" i="5" s="1"/>
  <c r="C55" i="5" s="1"/>
  <c r="C52" i="5"/>
  <c r="G53" i="4"/>
  <c r="G54" i="4" s="1"/>
  <c r="G55" i="4" s="1"/>
  <c r="C55" i="4" s="1"/>
  <c r="C52" i="4"/>
  <c r="E40" i="4" l="1"/>
  <c r="F40" i="4" s="1"/>
  <c r="E40" i="5"/>
  <c r="F40" i="5" s="1"/>
  <c r="C56" i="5"/>
  <c r="C9" i="5" s="1"/>
  <c r="S9" i="1" s="1"/>
  <c r="C56" i="4"/>
  <c r="C9" i="4" s="1"/>
  <c r="S8" i="1" s="1"/>
  <c r="E41" i="4" l="1"/>
  <c r="F41" i="4" s="1"/>
  <c r="E41" i="5"/>
  <c r="F41" i="5" s="1"/>
  <c r="E42" i="4" l="1"/>
  <c r="F42" i="4" s="1"/>
  <c r="E42" i="5"/>
  <c r="F42" i="5" s="1"/>
  <c r="E43" i="4" l="1"/>
  <c r="F43" i="4" s="1"/>
  <c r="E43" i="5"/>
  <c r="F43" i="5" s="1"/>
  <c r="E44" i="4" l="1"/>
  <c r="F44" i="4" s="1"/>
  <c r="E44" i="5"/>
  <c r="F44" i="5" s="1"/>
  <c r="E45" i="4" l="1"/>
  <c r="F45" i="4" s="1"/>
  <c r="E45" i="5"/>
  <c r="F45" i="5" s="1"/>
  <c r="E46" i="4" l="1"/>
  <c r="F46" i="4" s="1"/>
  <c r="E46" i="5"/>
  <c r="F46" i="5" s="1"/>
  <c r="E47" i="4" l="1"/>
  <c r="F47" i="4" s="1"/>
  <c r="E47" i="5"/>
  <c r="F47" i="5" s="1"/>
  <c r="E48" i="5" l="1"/>
  <c r="F48" i="5" s="1"/>
  <c r="E48" i="4"/>
  <c r="F48" i="4" s="1"/>
  <c r="E49" i="4" l="1"/>
  <c r="F49" i="4" s="1"/>
  <c r="E49" i="5"/>
  <c r="F49" i="5" s="1"/>
  <c r="E50" i="4" l="1"/>
  <c r="F50" i="4" s="1"/>
  <c r="E50" i="5"/>
  <c r="F50" i="5" s="1"/>
  <c r="E51" i="5" l="1"/>
  <c r="F51" i="5" s="1"/>
  <c r="E51" i="4"/>
  <c r="F51" i="4" s="1"/>
  <c r="E52" i="5" l="1"/>
  <c r="F52" i="5" s="1"/>
  <c r="E52" i="4"/>
  <c r="F52" i="4" s="1"/>
  <c r="E53" i="4" l="1"/>
  <c r="F53" i="4" s="1"/>
  <c r="E53" i="5"/>
  <c r="F53" i="5" s="1"/>
  <c r="E54" i="4" l="1"/>
  <c r="F54" i="4" s="1"/>
  <c r="E54" i="5"/>
  <c r="F54" i="5" s="1"/>
  <c r="E55" i="4" l="1"/>
  <c r="F55" i="4" s="1"/>
  <c r="E55" i="5"/>
  <c r="F55" i="5" s="1"/>
</calcChain>
</file>

<file path=xl/sharedStrings.xml><?xml version="1.0" encoding="utf-8"?>
<sst xmlns="http://schemas.openxmlformats.org/spreadsheetml/2006/main" count="131" uniqueCount="88">
  <si>
    <t>Storm</t>
  </si>
  <si>
    <t>Actual</t>
  </si>
  <si>
    <t>Days to Restore</t>
  </si>
  <si>
    <t>Matthew</t>
  </si>
  <si>
    <t>Irma</t>
  </si>
  <si>
    <t>Estimated Storm Restoration Costs Savings due to Hardening ($MM)</t>
  </si>
  <si>
    <t>Matthew Savings</t>
  </si>
  <si>
    <t>Every 3 years</t>
  </si>
  <si>
    <t>Every 5 years</t>
  </si>
  <si>
    <t>40-Year NPV (2017$)</t>
  </si>
  <si>
    <t xml:space="preserve">Discount Rate = </t>
  </si>
  <si>
    <t>CPI</t>
  </si>
  <si>
    <t>Year</t>
  </si>
  <si>
    <t>Multiplier</t>
  </si>
  <si>
    <t>NPV (2017$)</t>
  </si>
  <si>
    <t>Irma Savings</t>
  </si>
  <si>
    <t>40 Yr NPV Savings Every 3 Years (2017$)</t>
  </si>
  <si>
    <t>40 Yr NPV Savings Every 5 Years (2017$)</t>
  </si>
  <si>
    <t>FPL</t>
  </si>
  <si>
    <t>WEIGHTED AVERAGE COST OF CAPITAL</t>
  </si>
  <si>
    <t>STATE INCOME TAX RATE</t>
  </si>
  <si>
    <t>FEDERAL INCOME TAX RATE</t>
  </si>
  <si>
    <t>COMPOSITE INCOME TAX RATE</t>
  </si>
  <si>
    <t>MODEL DATE:</t>
  </si>
  <si>
    <t>Debt Cost Based on Blue Chip Corporate Aaa and Bbb Bonds</t>
  </si>
  <si>
    <t>AFTER TAX</t>
  </si>
  <si>
    <t>PRE TAX</t>
  </si>
  <si>
    <t>SOURCE</t>
  </si>
  <si>
    <r>
      <t>WEIGHT</t>
    </r>
    <r>
      <rPr>
        <vertAlign val="superscript"/>
        <sz val="10"/>
        <color rgb="FF000000"/>
        <rFont val="Arial"/>
        <family val="2"/>
      </rPr>
      <t>(1)</t>
    </r>
  </si>
  <si>
    <r>
      <t>COST</t>
    </r>
    <r>
      <rPr>
        <vertAlign val="superscript"/>
        <sz val="10"/>
        <color rgb="FF000000"/>
        <rFont val="Arial"/>
        <family val="2"/>
      </rPr>
      <t>(2)</t>
    </r>
  </si>
  <si>
    <t>WTD COST</t>
  </si>
  <si>
    <t>DEBT</t>
  </si>
  <si>
    <t>COMMON EQUITY</t>
  </si>
  <si>
    <t>TOTAL</t>
  </si>
  <si>
    <t>AFTER-TAX WACC</t>
  </si>
  <si>
    <t>[ 1 ]</t>
  </si>
  <si>
    <t>[ 2 ]</t>
  </si>
  <si>
    <t>[ 3 ]</t>
  </si>
  <si>
    <t>[ 4 ]</t>
  </si>
  <si>
    <t>[ 5 ]</t>
  </si>
  <si>
    <t>[ 6 ]</t>
  </si>
  <si>
    <t>[ 7 ]</t>
  </si>
  <si>
    <t>[ 8 ]</t>
  </si>
  <si>
    <t>[ 9 ]</t>
  </si>
  <si>
    <t>[ 10 ]</t>
  </si>
  <si>
    <t>[ 11 ]</t>
  </si>
  <si>
    <t>[ 12 ]</t>
  </si>
  <si>
    <t>[ 13 ]</t>
  </si>
  <si>
    <t>Notes:</t>
  </si>
  <si>
    <t>[ 14 ]</t>
  </si>
  <si>
    <t>Actual days to restore service</t>
  </si>
  <si>
    <r>
      <t>40 year net present value savings assuming a similar storm every</t>
    </r>
    <r>
      <rPr>
        <u/>
        <sz val="11"/>
        <color theme="1"/>
        <rFont val="Calibri"/>
        <family val="2"/>
        <scheme val="minor"/>
      </rPr>
      <t xml:space="preserve"> five </t>
    </r>
    <r>
      <rPr>
        <sz val="11"/>
        <color theme="1"/>
        <rFont val="Calibri"/>
        <family val="2"/>
        <scheme val="minor"/>
      </rPr>
      <t>years (calculation details attached)</t>
    </r>
  </si>
  <si>
    <t>Construction Man-Hours (CMH)</t>
  </si>
  <si>
    <t xml:space="preserve">Modeled System Without Hardening </t>
  </si>
  <si>
    <t>% Increase without Hardening</t>
  </si>
  <si>
    <t>Additional Days to Restore without Hardening</t>
  </si>
  <si>
    <t>Additional CMH without Hardening</t>
  </si>
  <si>
    <t>Estimate of Storm Restoration Cost Savings Due to Hardening based on Storm Damage Model Simulation</t>
  </si>
  <si>
    <t>40 Yr NPV Savings (2017$)</t>
  </si>
  <si>
    <t xml:space="preserve">FPL storm damage model simulation results of CMH incurred without hardening  </t>
  </si>
  <si>
    <t>Percent increase in CMH without hardening (Col. 3/Col. 1)</t>
  </si>
  <si>
    <t>Additional days to restore without hardening (Col. 6 - Col. 5)</t>
  </si>
  <si>
    <t>Percent increase in days to restore without hardening (Col. 7/Col. 5)</t>
  </si>
  <si>
    <t xml:space="preserve">Storm damage model simulation result of  restoration costs without hardening </t>
  </si>
  <si>
    <t>Additional restoration costs without hardening (Col. 10 - Col. 9)</t>
  </si>
  <si>
    <t>Storm Restoration Costs (Millions)</t>
  </si>
  <si>
    <t>Consumer Prices (1982-84=1.000) All-Urban</t>
  </si>
  <si>
    <t>(Forecast adjusted to match budget assumptions)</t>
  </si>
  <si>
    <t>Index</t>
  </si>
  <si>
    <t>% Change</t>
  </si>
  <si>
    <t>Budget Assumptions</t>
  </si>
  <si>
    <t>Actuals thru 2017 from BLS</t>
  </si>
  <si>
    <t xml:space="preserve">Actual </t>
  </si>
  <si>
    <t>Additional Storm Restoration Costs without Hardening</t>
  </si>
  <si>
    <t>Percent increase in restoration costs without hardening ((Col. 11/Col. 9)</t>
  </si>
  <si>
    <t xml:space="preserve"> Actual</t>
  </si>
  <si>
    <r>
      <t xml:space="preserve">40 year net present value savings assuming a similar storm every </t>
    </r>
    <r>
      <rPr>
        <u/>
        <sz val="11"/>
        <color theme="1"/>
        <rFont val="Calibri"/>
        <family val="2"/>
        <scheme val="minor"/>
      </rPr>
      <t>three</t>
    </r>
    <r>
      <rPr>
        <sz val="11"/>
        <color theme="1"/>
        <rFont val="Calibri"/>
        <family val="2"/>
        <scheme val="minor"/>
      </rPr>
      <t xml:space="preserve"> years (calculation details attached) </t>
    </r>
  </si>
  <si>
    <t>Additional CMH without hardening (Col. 2 - Col. 1)</t>
  </si>
  <si>
    <t>All costs and CMH are Transmission and Distribution only, and exclusive of follow-up work</t>
  </si>
  <si>
    <r>
      <t>Actual cost of restoration.</t>
    </r>
    <r>
      <rPr>
        <u/>
        <sz val="11"/>
        <color theme="1"/>
        <rFont val="Calibri"/>
        <family val="2"/>
        <scheme val="minor"/>
      </rPr>
      <t xml:space="preserve"> Irma costs are preliminary</t>
    </r>
  </si>
  <si>
    <t>Storm damage model simulation result of the days to restore service without hardening (assumes same restoration resources as actual)</t>
  </si>
  <si>
    <t>Calculated based on actual storm restoration requirements</t>
  </si>
  <si>
    <t>FPL 000112</t>
  </si>
  <si>
    <t>20180049-EI</t>
  </si>
  <si>
    <t>FPL 000113</t>
  </si>
  <si>
    <t>FPL 000114</t>
  </si>
  <si>
    <t>FPL 000115</t>
  </si>
  <si>
    <t>FPL 000116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</si>
</sst>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.000_);_(* \(#,##0.000\);_(* &quot;-&quot;??_);_(@_)"/>
    <numFmt numFmtId="167" formatCode="&quot;$&quot;#,##0.00000_);[Red]\(&quot;$&quot;#,##0.00000\)"/>
    <numFmt numFmtId="168" formatCode="0.000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0"/>
      <name val="Helvetica"/>
    </font>
    <font>
      <sz val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u/>
      <sz val="11"/>
      <color theme="1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8000"/>
      <name val="Arial"/>
      <family val="2"/>
    </font>
    <font>
      <b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4" fontId="8" fillId="3" borderId="18" applyNumberFormat="0" applyProtection="0">
      <alignment vertical="center"/>
    </xf>
    <xf numFmtId="4" fontId="8" fillId="0" borderId="18" applyNumberFormat="0" applyProtection="0">
      <alignment horizontal="right" vertical="center"/>
    </xf>
    <xf numFmtId="0" fontId="11" fillId="0" borderId="0">
      <alignment horizontal="left" indent="1"/>
    </xf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6" fontId="5" fillId="0" borderId="13" xfId="0" applyNumberFormat="1" applyFont="1" applyBorder="1"/>
    <xf numFmtId="6" fontId="5" fillId="0" borderId="14" xfId="0" applyNumberFormat="1" applyFont="1" applyBorder="1"/>
    <xf numFmtId="10" fontId="5" fillId="0" borderId="0" xfId="0" applyNumberFormat="1" applyFont="1" applyAlignment="1">
      <alignment horizontal="center"/>
    </xf>
    <xf numFmtId="0" fontId="0" fillId="0" borderId="6" xfId="0" applyBorder="1"/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5" fontId="0" fillId="0" borderId="15" xfId="0" applyNumberFormat="1" applyBorder="1"/>
    <xf numFmtId="5" fontId="0" fillId="0" borderId="16" xfId="0" applyNumberFormat="1" applyBorder="1"/>
    <xf numFmtId="165" fontId="0" fillId="0" borderId="0" xfId="0" applyNumberFormat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11" xfId="0" applyNumberFormat="1" applyBorder="1"/>
    <xf numFmtId="5" fontId="0" fillId="0" borderId="12" xfId="0" applyNumberFormat="1" applyBorder="1"/>
    <xf numFmtId="0" fontId="5" fillId="0" borderId="17" xfId="0" applyFont="1" applyBorder="1" applyAlignment="1">
      <alignment horizontal="center"/>
    </xf>
    <xf numFmtId="6" fontId="5" fillId="0" borderId="11" xfId="0" applyNumberFormat="1" applyFont="1" applyBorder="1"/>
    <xf numFmtId="0" fontId="0" fillId="0" borderId="0" xfId="0" applyAlignment="1">
      <alignment horizontal="right"/>
    </xf>
    <xf numFmtId="0" fontId="5" fillId="0" borderId="0" xfId="0" applyFont="1"/>
    <xf numFmtId="164" fontId="5" fillId="0" borderId="0" xfId="10" applyNumberFormat="1" applyFont="1" applyAlignment="1">
      <alignment horizontal="center"/>
    </xf>
    <xf numFmtId="9" fontId="5" fillId="0" borderId="0" xfId="1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0" fontId="14" fillId="0" borderId="19" xfId="0" applyNumberFormat="1" applyFont="1" applyBorder="1" applyAlignment="1">
      <alignment horizontal="right" vertical="center"/>
    </xf>
    <xf numFmtId="10" fontId="14" fillId="0" borderId="20" xfId="0" applyNumberFormat="1" applyFont="1" applyBorder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15" fontId="14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horizontal="right" vertical="center"/>
    </xf>
    <xf numFmtId="10" fontId="17" fillId="0" borderId="0" xfId="0" applyNumberFormat="1" applyFont="1" applyAlignment="1">
      <alignment horizontal="right" vertical="center"/>
    </xf>
    <xf numFmtId="10" fontId="14" fillId="0" borderId="21" xfId="0" applyNumberFormat="1" applyFont="1" applyBorder="1" applyAlignment="1">
      <alignment horizontal="right" vertical="center"/>
    </xf>
    <xf numFmtId="10" fontId="13" fillId="0" borderId="21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vertical="center"/>
    </xf>
    <xf numFmtId="10" fontId="12" fillId="0" borderId="21" xfId="0" applyNumberFormat="1" applyFont="1" applyBorder="1" applyAlignment="1">
      <alignment horizontal="right" vertical="center"/>
    </xf>
    <xf numFmtId="10" fontId="12" fillId="4" borderId="2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6" fontId="3" fillId="0" borderId="4" xfId="0" applyNumberFormat="1" applyFont="1" applyBorder="1" applyAlignment="1">
      <alignment horizontal="center" vertical="center"/>
    </xf>
    <xf numFmtId="8" fontId="0" fillId="0" borderId="0" xfId="0" applyNumberFormat="1"/>
    <xf numFmtId="167" fontId="0" fillId="0" borderId="0" xfId="0" applyNumberFormat="1"/>
    <xf numFmtId="0" fontId="20" fillId="0" borderId="0" xfId="0" applyFont="1"/>
    <xf numFmtId="0" fontId="6" fillId="0" borderId="0" xfId="0" applyFont="1" applyAlignment="1"/>
    <xf numFmtId="9" fontId="0" fillId="0" borderId="0" xfId="10" applyFont="1"/>
    <xf numFmtId="0" fontId="1" fillId="0" borderId="0" xfId="0" applyFont="1"/>
    <xf numFmtId="0" fontId="2" fillId="0" borderId="0" xfId="0" applyFont="1" applyBorder="1" applyAlignment="1">
      <alignment vertical="center"/>
    </xf>
    <xf numFmtId="9" fontId="3" fillId="0" borderId="4" xfId="1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6" fontId="23" fillId="0" borderId="4" xfId="0" applyNumberFormat="1" applyFont="1" applyBorder="1" applyAlignment="1">
      <alignment horizontal="center" vertical="center"/>
    </xf>
    <xf numFmtId="6" fontId="23" fillId="0" borderId="3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/>
    </xf>
    <xf numFmtId="0" fontId="1" fillId="0" borderId="23" xfId="0" applyFont="1" applyBorder="1"/>
    <xf numFmtId="0" fontId="0" fillId="0" borderId="0" xfId="0" quotePrefix="1" applyAlignment="1">
      <alignment horizontal="left"/>
    </xf>
    <xf numFmtId="168" fontId="0" fillId="0" borderId="0" xfId="0" applyNumberFormat="1"/>
    <xf numFmtId="10" fontId="0" fillId="0" borderId="0" xfId="0" applyNumberFormat="1"/>
    <xf numFmtId="0" fontId="0" fillId="0" borderId="24" xfId="0" applyBorder="1"/>
    <xf numFmtId="168" fontId="0" fillId="0" borderId="24" xfId="0" applyNumberFormat="1" applyBorder="1"/>
    <xf numFmtId="10" fontId="0" fillId="0" borderId="24" xfId="0" applyNumberFormat="1" applyFill="1" applyBorder="1"/>
    <xf numFmtId="0" fontId="0" fillId="5" borderId="0" xfId="0" applyFill="1" applyAlignment="1">
      <alignment horizontal="center"/>
    </xf>
    <xf numFmtId="10" fontId="0" fillId="5" borderId="0" xfId="0" applyNumberFormat="1" applyFill="1"/>
    <xf numFmtId="10" fontId="0" fillId="0" borderId="0" xfId="10" applyNumberFormat="1" applyFont="1" applyAlignment="1">
      <alignment horizontal="center"/>
    </xf>
    <xf numFmtId="10" fontId="0" fillId="0" borderId="0" xfId="0" applyNumberFormat="1" applyFill="1"/>
    <xf numFmtId="10" fontId="0" fillId="0" borderId="0" xfId="10" applyNumberFormat="1" applyFont="1"/>
    <xf numFmtId="10" fontId="0" fillId="0" borderId="24" xfId="0" applyNumberFormat="1" applyBorder="1"/>
    <xf numFmtId="6" fontId="23" fillId="0" borderId="3" xfId="0" applyNumberFormat="1" applyFont="1" applyFill="1" applyBorder="1" applyAlignment="1">
      <alignment horizontal="center" vertical="center"/>
    </xf>
    <xf numFmtId="8" fontId="5" fillId="0" borderId="0" xfId="0" applyNumberFormat="1" applyFont="1" applyAlignment="1">
      <alignment horizontal="right"/>
    </xf>
    <xf numFmtId="0" fontId="20" fillId="6" borderId="0" xfId="0" applyFont="1" applyFill="1"/>
    <xf numFmtId="0" fontId="18" fillId="6" borderId="0" xfId="0" applyFont="1" applyFill="1" applyAlignment="1">
      <alignment horizontal="right"/>
    </xf>
    <xf numFmtId="0" fontId="0" fillId="6" borderId="0" xfId="0" applyFill="1"/>
    <xf numFmtId="0" fontId="2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0" applyFont="1"/>
    <xf numFmtId="0" fontId="13" fillId="0" borderId="0" xfId="0" applyFont="1" applyAlignment="1">
      <alignment vertical="center"/>
    </xf>
  </cellXfs>
  <cellStyles count="11">
    <cellStyle name="Comma" xfId="1" builtinId="3"/>
    <cellStyle name="Comma 2" xfId="2"/>
    <cellStyle name="Currency 2" xfId="3"/>
    <cellStyle name="Normal" xfId="0" builtinId="0"/>
    <cellStyle name="Normal 2" xfId="4"/>
    <cellStyle name="Normal 3" xfId="5"/>
    <cellStyle name="Percent" xfId="10" builtinId="5"/>
    <cellStyle name="Percent 2" xfId="6"/>
    <cellStyle name="SAPBEXaggData" xfId="7"/>
    <cellStyle name="SAPBEXstdData" xfId="8"/>
    <cellStyle name="Style 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showGridLines="0" tabSelected="1" workbookViewId="0"/>
  </sheetViews>
  <sheetFormatPr defaultRowHeight="14.5" x14ac:dyDescent="0.35"/>
  <cols>
    <col min="3" max="3" width="3.1796875" customWidth="1"/>
    <col min="4" max="4" width="10.26953125" customWidth="1"/>
    <col min="5" max="6" width="10.453125" customWidth="1"/>
    <col min="7" max="7" width="11" customWidth="1"/>
    <col min="8" max="8" width="3.1796875" customWidth="1"/>
    <col min="9" max="12" width="13.453125" customWidth="1"/>
    <col min="13" max="13" width="3.1796875" customWidth="1"/>
    <col min="15" max="15" width="10.7265625" customWidth="1"/>
    <col min="16" max="16" width="11.81640625" customWidth="1"/>
    <col min="17" max="17" width="10.7265625" customWidth="1"/>
    <col min="18" max="18" width="3.1796875" customWidth="1"/>
    <col min="19" max="20" width="12.7265625" customWidth="1"/>
    <col min="21" max="21" width="12.81640625" bestFit="1" customWidth="1"/>
    <col min="22" max="22" width="9.81640625" bestFit="1" customWidth="1"/>
  </cols>
  <sheetData>
    <row r="1" spans="1:22" x14ac:dyDescent="0.35">
      <c r="A1" s="36" t="s">
        <v>82</v>
      </c>
    </row>
    <row r="2" spans="1:22" x14ac:dyDescent="0.35">
      <c r="A2" s="36" t="s">
        <v>83</v>
      </c>
    </row>
    <row r="3" spans="1:22" ht="21" x14ac:dyDescent="0.35">
      <c r="B3" s="92" t="s">
        <v>57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2" x14ac:dyDescent="0.35">
      <c r="B4" s="2"/>
      <c r="C4" s="2"/>
      <c r="H4" s="2"/>
      <c r="I4" s="2"/>
      <c r="J4" s="2"/>
      <c r="K4" s="66"/>
      <c r="L4" s="66"/>
      <c r="M4" s="2"/>
      <c r="N4" s="2"/>
      <c r="O4" s="2"/>
      <c r="P4" s="66"/>
      <c r="Q4" s="66"/>
      <c r="R4" s="66"/>
    </row>
    <row r="5" spans="1:22" x14ac:dyDescent="0.35">
      <c r="B5" s="56"/>
      <c r="C5" s="56"/>
      <c r="D5" s="57" t="s">
        <v>35</v>
      </c>
      <c r="E5" s="57" t="s">
        <v>36</v>
      </c>
      <c r="F5" s="57" t="s">
        <v>37</v>
      </c>
      <c r="G5" s="57" t="s">
        <v>38</v>
      </c>
      <c r="H5" s="58"/>
      <c r="I5" s="57" t="s">
        <v>39</v>
      </c>
      <c r="J5" s="57" t="s">
        <v>40</v>
      </c>
      <c r="K5" s="57" t="s">
        <v>41</v>
      </c>
      <c r="L5" s="57" t="s">
        <v>42</v>
      </c>
      <c r="M5" s="58"/>
      <c r="N5" s="57" t="s">
        <v>43</v>
      </c>
      <c r="O5" s="57" t="s">
        <v>44</v>
      </c>
      <c r="P5" s="57" t="s">
        <v>45</v>
      </c>
      <c r="Q5" s="57" t="s">
        <v>46</v>
      </c>
      <c r="R5" s="57"/>
      <c r="S5" s="57" t="s">
        <v>47</v>
      </c>
      <c r="T5" s="57" t="s">
        <v>49</v>
      </c>
    </row>
    <row r="6" spans="1:22" ht="15" thickBot="1" x14ac:dyDescent="0.4">
      <c r="B6" s="2"/>
      <c r="C6" s="2"/>
      <c r="D6" s="93" t="s">
        <v>52</v>
      </c>
      <c r="E6" s="93"/>
      <c r="F6" s="93"/>
      <c r="G6" s="93"/>
      <c r="H6" s="2"/>
      <c r="I6" s="93" t="s">
        <v>2</v>
      </c>
      <c r="J6" s="93"/>
      <c r="K6" s="93"/>
      <c r="L6" s="93"/>
      <c r="M6" s="2"/>
      <c r="N6" s="93" t="s">
        <v>65</v>
      </c>
      <c r="O6" s="93"/>
      <c r="P6" s="93"/>
      <c r="Q6" s="93"/>
      <c r="R6" s="67"/>
      <c r="S6" s="93" t="s">
        <v>58</v>
      </c>
      <c r="T6" s="93"/>
    </row>
    <row r="7" spans="1:22" ht="87.5" thickBot="1" x14ac:dyDescent="0.4">
      <c r="B7" s="3" t="s">
        <v>0</v>
      </c>
      <c r="C7" s="4"/>
      <c r="D7" s="3" t="s">
        <v>75</v>
      </c>
      <c r="E7" s="5" t="s">
        <v>53</v>
      </c>
      <c r="F7" s="5" t="s">
        <v>56</v>
      </c>
      <c r="G7" s="5" t="s">
        <v>54</v>
      </c>
      <c r="H7" s="2"/>
      <c r="I7" s="3" t="s">
        <v>72</v>
      </c>
      <c r="J7" s="5" t="s">
        <v>53</v>
      </c>
      <c r="K7" s="5" t="s">
        <v>55</v>
      </c>
      <c r="L7" s="5" t="s">
        <v>54</v>
      </c>
      <c r="M7" s="2"/>
      <c r="N7" s="69" t="s">
        <v>1</v>
      </c>
      <c r="O7" s="5" t="s">
        <v>53</v>
      </c>
      <c r="P7" s="5" t="s">
        <v>73</v>
      </c>
      <c r="Q7" s="5" t="s">
        <v>54</v>
      </c>
      <c r="R7" s="74"/>
      <c r="S7" s="3" t="s">
        <v>16</v>
      </c>
      <c r="T7" s="3" t="s">
        <v>17</v>
      </c>
    </row>
    <row r="8" spans="1:22" ht="15" thickBot="1" x14ac:dyDescent="0.4">
      <c r="B8" s="6" t="s">
        <v>3</v>
      </c>
      <c r="C8" s="4"/>
      <c r="D8" s="7">
        <v>257000</v>
      </c>
      <c r="E8" s="8">
        <v>350000</v>
      </c>
      <c r="F8" s="8">
        <f>E8-D8</f>
        <v>93000</v>
      </c>
      <c r="G8" s="9">
        <f>F8/D8</f>
        <v>0.36186770428015563</v>
      </c>
      <c r="H8" s="2"/>
      <c r="I8" s="10">
        <v>4</v>
      </c>
      <c r="J8" s="10">
        <v>6</v>
      </c>
      <c r="K8" s="10">
        <f>J8-I8</f>
        <v>2</v>
      </c>
      <c r="L8" s="68">
        <f>K8/I8</f>
        <v>0.5</v>
      </c>
      <c r="M8" s="2"/>
      <c r="N8" s="87">
        <v>290</v>
      </c>
      <c r="O8" s="70">
        <f>(((N8*10^6)/D8)*E8)/10^6</f>
        <v>394.94163424124508</v>
      </c>
      <c r="P8" s="70">
        <f>O8-N8</f>
        <v>104.94163424124508</v>
      </c>
      <c r="Q8" s="68">
        <f>P8/N8</f>
        <v>0.36186770428015547</v>
      </c>
      <c r="R8" s="66"/>
      <c r="S8" s="72">
        <f>'Storm Savings- Matthew'!C9</f>
        <v>652.68331798491965</v>
      </c>
      <c r="T8" s="60">
        <f>'Storm Savings- Matthew'!D9</f>
        <v>405.52009481160485</v>
      </c>
      <c r="U8" s="62"/>
      <c r="V8" s="65"/>
    </row>
    <row r="9" spans="1:22" ht="15" thickBot="1" x14ac:dyDescent="0.4">
      <c r="B9" s="6" t="s">
        <v>4</v>
      </c>
      <c r="C9" s="4"/>
      <c r="D9" s="7">
        <v>1195000</v>
      </c>
      <c r="E9" s="8">
        <v>1678000</v>
      </c>
      <c r="F9" s="8">
        <f>E9-D9</f>
        <v>483000</v>
      </c>
      <c r="G9" s="9">
        <f>F9/D9</f>
        <v>0.40418410041841002</v>
      </c>
      <c r="H9" s="2"/>
      <c r="I9" s="10">
        <v>10</v>
      </c>
      <c r="J9" s="10">
        <v>14</v>
      </c>
      <c r="K9" s="10">
        <f>J9-I9</f>
        <v>4</v>
      </c>
      <c r="L9" s="68">
        <f>K9/I9</f>
        <v>0.4</v>
      </c>
      <c r="M9" s="2"/>
      <c r="N9" s="71">
        <v>1226</v>
      </c>
      <c r="O9" s="70">
        <f>(((N9*10^6)/D9)*E9)/10^6</f>
        <v>1721.5297071129708</v>
      </c>
      <c r="P9" s="70">
        <f>O9-N9</f>
        <v>495.52970711297075</v>
      </c>
      <c r="Q9" s="68">
        <f>P9/N9</f>
        <v>0.40418410041841007</v>
      </c>
      <c r="R9" s="66"/>
      <c r="S9" s="73">
        <f>'Storm Savings- Irma'!C9</f>
        <v>3081.9414595267885</v>
      </c>
      <c r="T9" s="60">
        <f>'Storm Savings- Irma'!D9</f>
        <v>1914.8477652679878</v>
      </c>
      <c r="U9" s="61"/>
      <c r="V9" s="65"/>
    </row>
    <row r="10" spans="1:22" x14ac:dyDescent="0.35">
      <c r="B10" s="1"/>
      <c r="J10" s="61"/>
      <c r="K10" s="61"/>
      <c r="L10" s="61"/>
    </row>
    <row r="11" spans="1:22" x14ac:dyDescent="0.35">
      <c r="C11" s="18" t="s">
        <v>48</v>
      </c>
      <c r="E11" s="18"/>
      <c r="M11" s="36"/>
      <c r="N11" s="36"/>
      <c r="O11" s="88"/>
      <c r="P11" s="88"/>
      <c r="Q11" s="18"/>
      <c r="R11" s="18"/>
      <c r="S11" s="37"/>
      <c r="T11" s="37"/>
      <c r="U11" s="36"/>
    </row>
    <row r="12" spans="1:22" x14ac:dyDescent="0.35">
      <c r="C12" s="18"/>
      <c r="D12" t="s">
        <v>78</v>
      </c>
      <c r="E12" s="18"/>
      <c r="M12" s="36"/>
      <c r="N12" s="36"/>
      <c r="O12" s="88"/>
      <c r="P12" s="88"/>
      <c r="Q12" s="18"/>
      <c r="R12" s="18"/>
      <c r="S12" s="37"/>
      <c r="T12" s="37"/>
      <c r="U12" s="36"/>
    </row>
    <row r="13" spans="1:22" x14ac:dyDescent="0.35">
      <c r="C13" s="59" t="s">
        <v>35</v>
      </c>
      <c r="D13" s="89" t="s">
        <v>81</v>
      </c>
      <c r="E13" s="90"/>
      <c r="F13" s="91"/>
      <c r="O13" s="36"/>
      <c r="P13" s="36"/>
      <c r="Q13" s="36"/>
      <c r="R13" s="36"/>
      <c r="S13" s="38"/>
      <c r="T13" s="38"/>
      <c r="U13" s="36"/>
    </row>
    <row r="14" spans="1:22" x14ac:dyDescent="0.35">
      <c r="C14" s="59" t="s">
        <v>36</v>
      </c>
      <c r="D14" s="63" t="s">
        <v>59</v>
      </c>
      <c r="E14" s="59"/>
    </row>
    <row r="15" spans="1:22" x14ac:dyDescent="0.35">
      <c r="C15" s="59" t="s">
        <v>37</v>
      </c>
      <c r="D15" s="63" t="s">
        <v>77</v>
      </c>
      <c r="E15" s="59"/>
    </row>
    <row r="16" spans="1:22" x14ac:dyDescent="0.35">
      <c r="C16" s="59" t="s">
        <v>38</v>
      </c>
      <c r="D16" s="63" t="s">
        <v>60</v>
      </c>
      <c r="E16" s="59"/>
    </row>
    <row r="17" spans="3:15" x14ac:dyDescent="0.35">
      <c r="C17" s="59" t="s">
        <v>39</v>
      </c>
      <c r="D17" t="s">
        <v>50</v>
      </c>
      <c r="E17" s="59"/>
    </row>
    <row r="18" spans="3:15" x14ac:dyDescent="0.35">
      <c r="C18" s="59" t="s">
        <v>40</v>
      </c>
      <c r="D18" s="89" t="s">
        <v>80</v>
      </c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3:15" x14ac:dyDescent="0.35">
      <c r="C19" s="59" t="s">
        <v>41</v>
      </c>
      <c r="D19" s="63" t="s">
        <v>61</v>
      </c>
      <c r="E19" s="59"/>
    </row>
    <row r="20" spans="3:15" x14ac:dyDescent="0.35">
      <c r="C20" s="59" t="s">
        <v>42</v>
      </c>
      <c r="D20" s="63" t="s">
        <v>62</v>
      </c>
      <c r="E20" s="59"/>
    </row>
    <row r="21" spans="3:15" x14ac:dyDescent="0.35">
      <c r="C21" s="59" t="s">
        <v>43</v>
      </c>
      <c r="D21" t="s">
        <v>79</v>
      </c>
      <c r="E21" s="59"/>
    </row>
    <row r="22" spans="3:15" x14ac:dyDescent="0.35">
      <c r="C22" s="59" t="s">
        <v>44</v>
      </c>
      <c r="D22" s="63" t="s">
        <v>63</v>
      </c>
      <c r="E22" s="59"/>
    </row>
    <row r="23" spans="3:15" x14ac:dyDescent="0.35">
      <c r="C23" s="59" t="s">
        <v>45</v>
      </c>
      <c r="D23" s="63" t="s">
        <v>64</v>
      </c>
      <c r="E23" s="59"/>
    </row>
    <row r="24" spans="3:15" x14ac:dyDescent="0.35">
      <c r="C24" s="59" t="s">
        <v>46</v>
      </c>
      <c r="D24" s="63" t="s">
        <v>74</v>
      </c>
      <c r="E24" s="59"/>
    </row>
    <row r="25" spans="3:15" x14ac:dyDescent="0.35">
      <c r="C25" s="59" t="s">
        <v>47</v>
      </c>
      <c r="D25" t="s">
        <v>76</v>
      </c>
      <c r="E25" s="59"/>
    </row>
    <row r="26" spans="3:15" x14ac:dyDescent="0.35">
      <c r="C26" s="59" t="s">
        <v>49</v>
      </c>
      <c r="D26" t="s">
        <v>51</v>
      </c>
      <c r="E26" s="59"/>
    </row>
  </sheetData>
  <mergeCells count="5">
    <mergeCell ref="B3:T3"/>
    <mergeCell ref="D6:G6"/>
    <mergeCell ref="I6:L6"/>
    <mergeCell ref="N6:Q6"/>
    <mergeCell ref="S6:T6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/>
  </sheetViews>
  <sheetFormatPr defaultRowHeight="14.5" x14ac:dyDescent="0.35"/>
  <cols>
    <col min="2" max="2" width="13.54296875" customWidth="1"/>
    <col min="3" max="3" width="14.54296875" bestFit="1" customWidth="1"/>
    <col min="4" max="4" width="14" bestFit="1" customWidth="1"/>
    <col min="5" max="5" width="12.81640625" bestFit="1" customWidth="1"/>
    <col min="6" max="6" width="10.54296875" customWidth="1"/>
    <col min="7" max="7" width="12.81640625" bestFit="1" customWidth="1"/>
  </cols>
  <sheetData>
    <row r="1" spans="1:7" x14ac:dyDescent="0.35">
      <c r="A1" s="36" t="s">
        <v>84</v>
      </c>
    </row>
    <row r="2" spans="1:7" x14ac:dyDescent="0.35">
      <c r="A2" s="36" t="s">
        <v>83</v>
      </c>
    </row>
    <row r="4" spans="1:7" ht="18.5" x14ac:dyDescent="0.45">
      <c r="B4" s="64" t="s">
        <v>5</v>
      </c>
      <c r="C4" s="64"/>
      <c r="D4" s="64"/>
      <c r="E4" s="64"/>
    </row>
    <row r="6" spans="1:7" x14ac:dyDescent="0.35">
      <c r="D6" s="14"/>
      <c r="E6" s="15"/>
    </row>
    <row r="7" spans="1:7" x14ac:dyDescent="0.35">
      <c r="C7" s="94" t="s">
        <v>6</v>
      </c>
      <c r="D7" s="95"/>
      <c r="E7" s="15"/>
    </row>
    <row r="8" spans="1:7" x14ac:dyDescent="0.35">
      <c r="C8" s="16" t="s">
        <v>7</v>
      </c>
      <c r="D8" s="17" t="s">
        <v>8</v>
      </c>
      <c r="E8" s="15"/>
    </row>
    <row r="9" spans="1:7" x14ac:dyDescent="0.35">
      <c r="B9" s="18" t="s">
        <v>9</v>
      </c>
      <c r="C9" s="19">
        <f>C56</f>
        <v>652.68331798491965</v>
      </c>
      <c r="D9" s="20">
        <f>D56</f>
        <v>405.52009481160485</v>
      </c>
      <c r="E9" s="15"/>
    </row>
    <row r="11" spans="1:7" x14ac:dyDescent="0.35">
      <c r="C11" s="14" t="s">
        <v>10</v>
      </c>
      <c r="D11" s="21">
        <v>7.7600000000000002E-2</v>
      </c>
    </row>
    <row r="14" spans="1:7" x14ac:dyDescent="0.35">
      <c r="B14" s="22"/>
      <c r="C14" s="94" t="s">
        <v>6</v>
      </c>
      <c r="D14" s="95"/>
      <c r="E14" s="23"/>
      <c r="F14" s="14" t="s">
        <v>11</v>
      </c>
    </row>
    <row r="15" spans="1:7" x14ac:dyDescent="0.35">
      <c r="B15" s="11" t="s">
        <v>12</v>
      </c>
      <c r="C15" s="16" t="s">
        <v>7</v>
      </c>
      <c r="D15" s="17" t="s">
        <v>8</v>
      </c>
      <c r="E15" s="24" t="s">
        <v>11</v>
      </c>
      <c r="F15" s="24" t="s">
        <v>13</v>
      </c>
      <c r="G15" s="25" t="s">
        <v>3</v>
      </c>
    </row>
    <row r="16" spans="1:7" x14ac:dyDescent="0.35">
      <c r="B16" s="12">
        <v>1</v>
      </c>
      <c r="C16" s="26">
        <f>G16</f>
        <v>104.94163424124508</v>
      </c>
      <c r="D16" s="27">
        <f>G16</f>
        <v>104.94163424124508</v>
      </c>
      <c r="E16" s="28">
        <f>CPI!C14</f>
        <v>2.1303545313261729E-2</v>
      </c>
      <c r="F16" s="29">
        <v>1</v>
      </c>
      <c r="G16" s="30">
        <f>Summary!P8</f>
        <v>104.94163424124508</v>
      </c>
    </row>
    <row r="17" spans="2:7" x14ac:dyDescent="0.35">
      <c r="B17" s="12">
        <v>2</v>
      </c>
      <c r="C17" s="26">
        <v>0</v>
      </c>
      <c r="D17" s="27">
        <v>0</v>
      </c>
      <c r="E17" s="28">
        <f>CPI!C15</f>
        <v>2.4000000000000021E-2</v>
      </c>
      <c r="F17" s="29">
        <f>F16*(1+E17)</f>
        <v>1.024</v>
      </c>
      <c r="G17" s="30">
        <f t="shared" ref="G17:G32" si="0">G16*$F$17</f>
        <v>107.46023346303497</v>
      </c>
    </row>
    <row r="18" spans="2:7" x14ac:dyDescent="0.35">
      <c r="B18" s="12">
        <v>3</v>
      </c>
      <c r="C18" s="26">
        <v>0</v>
      </c>
      <c r="D18" s="27">
        <v>0</v>
      </c>
      <c r="E18" s="28">
        <f>CPI!C16</f>
        <v>2.4000000000000021E-2</v>
      </c>
      <c r="F18" s="29">
        <f t="shared" ref="F18:F55" si="1">F17*(1+E18)</f>
        <v>1.048576</v>
      </c>
      <c r="G18" s="30">
        <f t="shared" si="0"/>
        <v>110.03927906614781</v>
      </c>
    </row>
    <row r="19" spans="2:7" x14ac:dyDescent="0.35">
      <c r="B19" s="12">
        <v>4</v>
      </c>
      <c r="C19" s="26">
        <f>G19</f>
        <v>112.68022176373536</v>
      </c>
      <c r="D19" s="27">
        <v>0</v>
      </c>
      <c r="E19" s="28">
        <f>CPI!C17</f>
        <v>2.6000000000000023E-2</v>
      </c>
      <c r="F19" s="29">
        <f t="shared" si="1"/>
        <v>1.075838976</v>
      </c>
      <c r="G19" s="30">
        <f t="shared" si="0"/>
        <v>112.68022176373536</v>
      </c>
    </row>
    <row r="20" spans="2:7" x14ac:dyDescent="0.35">
      <c r="B20" s="12">
        <v>5</v>
      </c>
      <c r="C20" s="26">
        <v>0</v>
      </c>
      <c r="D20" s="27">
        <v>0</v>
      </c>
      <c r="E20" s="28">
        <f>CPI!C18</f>
        <v>2.6999999999999913E-2</v>
      </c>
      <c r="F20" s="29">
        <f t="shared" si="1"/>
        <v>1.1048866283519998</v>
      </c>
      <c r="G20" s="30">
        <f t="shared" si="0"/>
        <v>115.38454708606501</v>
      </c>
    </row>
    <row r="21" spans="2:7" x14ac:dyDescent="0.35">
      <c r="B21" s="12">
        <v>6</v>
      </c>
      <c r="C21" s="26">
        <v>0</v>
      </c>
      <c r="D21" s="27">
        <f>G21</f>
        <v>118.15377621613058</v>
      </c>
      <c r="E21" s="28">
        <f>CPI!C19</f>
        <v>1.7340215122310321E-2</v>
      </c>
      <c r="F21" s="29">
        <f t="shared" si="1"/>
        <v>1.1240456001733876</v>
      </c>
      <c r="G21" s="30">
        <f t="shared" si="0"/>
        <v>118.15377621613058</v>
      </c>
    </row>
    <row r="22" spans="2:7" x14ac:dyDescent="0.35">
      <c r="B22" s="12">
        <v>7</v>
      </c>
      <c r="C22" s="26">
        <f>G22</f>
        <v>120.98946684531772</v>
      </c>
      <c r="D22" s="27">
        <v>0</v>
      </c>
      <c r="E22" s="28">
        <f>CPI!C20</f>
        <v>2.4617406960560251E-2</v>
      </c>
      <c r="F22" s="29">
        <f t="shared" si="1"/>
        <v>1.1517166881550831</v>
      </c>
      <c r="G22" s="30">
        <f t="shared" si="0"/>
        <v>120.98946684531772</v>
      </c>
    </row>
    <row r="23" spans="2:7" x14ac:dyDescent="0.35">
      <c r="B23" s="12">
        <v>8</v>
      </c>
      <c r="C23" s="26">
        <v>0</v>
      </c>
      <c r="D23" s="27">
        <v>0</v>
      </c>
      <c r="E23" s="28">
        <f>CPI!C21</f>
        <v>2.4017832712700526E-2</v>
      </c>
      <c r="F23" s="29">
        <f t="shared" si="1"/>
        <v>1.1793784269036174</v>
      </c>
      <c r="G23" s="30">
        <f t="shared" si="0"/>
        <v>123.89321404960535</v>
      </c>
    </row>
    <row r="24" spans="2:7" x14ac:dyDescent="0.35">
      <c r="B24" s="12">
        <v>9</v>
      </c>
      <c r="C24" s="26">
        <v>0</v>
      </c>
      <c r="D24" s="27">
        <v>0</v>
      </c>
      <c r="E24" s="28">
        <f>CPI!C22</f>
        <v>2.2837731423060337E-2</v>
      </c>
      <c r="F24" s="29">
        <f t="shared" si="1"/>
        <v>1.2063127546633936</v>
      </c>
      <c r="G24" s="30">
        <f t="shared" si="0"/>
        <v>126.86665118679588</v>
      </c>
    </row>
    <row r="25" spans="2:7" x14ac:dyDescent="0.35">
      <c r="B25" s="12">
        <v>10</v>
      </c>
      <c r="C25" s="26">
        <f>G25</f>
        <v>129.91145081527898</v>
      </c>
      <c r="D25" s="27">
        <v>0</v>
      </c>
      <c r="E25" s="28">
        <f>CPI!C23</f>
        <v>2.2294539228302046E-2</v>
      </c>
      <c r="F25" s="29">
        <f t="shared" si="1"/>
        <v>1.2332069416938378</v>
      </c>
      <c r="G25" s="30">
        <f t="shared" si="0"/>
        <v>129.91145081527898</v>
      </c>
    </row>
    <row r="26" spans="2:7" x14ac:dyDescent="0.35">
      <c r="B26" s="12">
        <v>11</v>
      </c>
      <c r="C26" s="26">
        <v>0</v>
      </c>
      <c r="D26" s="27">
        <f>G26</f>
        <v>133.02932563484569</v>
      </c>
      <c r="E26" s="28">
        <f>CPI!C24</f>
        <v>2.2066176940780169E-2</v>
      </c>
      <c r="F26" s="29">
        <f t="shared" si="1"/>
        <v>1.2604191042738524</v>
      </c>
      <c r="G26" s="30">
        <f t="shared" si="0"/>
        <v>133.02932563484569</v>
      </c>
    </row>
    <row r="27" spans="2:7" x14ac:dyDescent="0.35">
      <c r="B27" s="12">
        <v>12</v>
      </c>
      <c r="C27" s="26">
        <v>0</v>
      </c>
      <c r="D27" s="27">
        <v>0</v>
      </c>
      <c r="E27" s="28">
        <f>CPI!C25</f>
        <v>2.1940897856825403E-2</v>
      </c>
      <c r="F27" s="29">
        <f t="shared" si="1"/>
        <v>1.2880738310975164</v>
      </c>
      <c r="G27" s="30">
        <f t="shared" si="0"/>
        <v>136.22202945008198</v>
      </c>
    </row>
    <row r="28" spans="2:7" x14ac:dyDescent="0.35">
      <c r="B28" s="12">
        <v>13</v>
      </c>
      <c r="C28" s="26">
        <f>G28</f>
        <v>139.49135815688393</v>
      </c>
      <c r="D28" s="27">
        <v>0</v>
      </c>
      <c r="E28" s="28">
        <f>CPI!C26</f>
        <v>2.2069350740642868E-2</v>
      </c>
      <c r="F28" s="29">
        <f t="shared" si="1"/>
        <v>1.3165007842558512</v>
      </c>
      <c r="G28" s="30">
        <f t="shared" si="0"/>
        <v>139.49135815688393</v>
      </c>
    </row>
    <row r="29" spans="2:7" x14ac:dyDescent="0.35">
      <c r="B29" s="12">
        <v>14</v>
      </c>
      <c r="C29" s="26">
        <v>0</v>
      </c>
      <c r="D29" s="27">
        <v>0</v>
      </c>
      <c r="E29" s="28">
        <f>CPI!C27</f>
        <v>2.2030021612726713E-2</v>
      </c>
      <c r="F29" s="29">
        <f t="shared" si="1"/>
        <v>1.3455033249861792</v>
      </c>
      <c r="G29" s="30">
        <f t="shared" si="0"/>
        <v>142.83915075264915</v>
      </c>
    </row>
    <row r="30" spans="2:7" x14ac:dyDescent="0.35">
      <c r="B30" s="12">
        <v>15</v>
      </c>
      <c r="C30" s="26">
        <v>0</v>
      </c>
      <c r="D30" s="27">
        <v>0</v>
      </c>
      <c r="E30" s="28">
        <f>CPI!C28</f>
        <v>2.1579254128109016E-2</v>
      </c>
      <c r="F30" s="29">
        <f t="shared" si="1"/>
        <v>1.3745382831662716</v>
      </c>
      <c r="G30" s="30">
        <f t="shared" si="0"/>
        <v>146.26729037071274</v>
      </c>
    </row>
    <row r="31" spans="2:7" x14ac:dyDescent="0.35">
      <c r="B31" s="12">
        <v>16</v>
      </c>
      <c r="C31" s="26">
        <f>G31</f>
        <v>149.77770533960984</v>
      </c>
      <c r="D31" s="27">
        <f>G31</f>
        <v>149.77770533960984</v>
      </c>
      <c r="E31" s="28">
        <f>CPI!C29</f>
        <v>2.1320232814218798E-2</v>
      </c>
      <c r="F31" s="29">
        <f t="shared" si="1"/>
        <v>1.4038437593754332</v>
      </c>
      <c r="G31" s="30">
        <f t="shared" si="0"/>
        <v>149.77770533960984</v>
      </c>
    </row>
    <row r="32" spans="2:7" x14ac:dyDescent="0.35">
      <c r="B32" s="12">
        <v>17</v>
      </c>
      <c r="C32" s="26">
        <v>0</v>
      </c>
      <c r="D32" s="27">
        <v>0</v>
      </c>
      <c r="E32" s="28">
        <f>CPI!C30</f>
        <v>2.1230524335012158E-2</v>
      </c>
      <c r="F32" s="29">
        <f t="shared" si="1"/>
        <v>1.4336480984714082</v>
      </c>
      <c r="G32" s="30">
        <f t="shared" si="0"/>
        <v>153.37237026776049</v>
      </c>
    </row>
    <row r="33" spans="2:7" x14ac:dyDescent="0.35">
      <c r="B33" s="12">
        <v>18</v>
      </c>
      <c r="C33" s="26">
        <v>0</v>
      </c>
      <c r="D33" s="27">
        <v>0</v>
      </c>
      <c r="E33" s="28">
        <f>CPI!C31</f>
        <v>2.1199858998396826E-2</v>
      </c>
      <c r="F33" s="29">
        <f t="shared" si="1"/>
        <v>1.4640412360123218</v>
      </c>
      <c r="G33" s="30">
        <f t="shared" ref="G33:G48" si="2">G32*$F$17</f>
        <v>157.05330715418674</v>
      </c>
    </row>
    <row r="34" spans="2:7" x14ac:dyDescent="0.35">
      <c r="B34" s="12">
        <v>19</v>
      </c>
      <c r="C34" s="26">
        <f>G34</f>
        <v>160.82258652588723</v>
      </c>
      <c r="D34" s="27">
        <v>0</v>
      </c>
      <c r="E34" s="28">
        <f>CPI!C32</f>
        <v>2.1038583311219661E-2</v>
      </c>
      <c r="F34" s="29">
        <f t="shared" si="1"/>
        <v>1.4948425895272281</v>
      </c>
      <c r="G34" s="30">
        <f t="shared" si="2"/>
        <v>160.82258652588723</v>
      </c>
    </row>
    <row r="35" spans="2:7" x14ac:dyDescent="0.35">
      <c r="B35" s="12">
        <v>20</v>
      </c>
      <c r="C35" s="26">
        <v>0</v>
      </c>
      <c r="D35" s="27">
        <v>0</v>
      </c>
      <c r="E35" s="28">
        <f>CPI!C33</f>
        <v>2.0927927184415163E-2</v>
      </c>
      <c r="F35" s="29">
        <f t="shared" si="1"/>
        <v>1.5261265463930165</v>
      </c>
      <c r="G35" s="30">
        <f t="shared" si="2"/>
        <v>164.68232860250853</v>
      </c>
    </row>
    <row r="36" spans="2:7" x14ac:dyDescent="0.35">
      <c r="B36" s="12">
        <v>21</v>
      </c>
      <c r="C36" s="26">
        <v>0</v>
      </c>
      <c r="D36" s="27">
        <f>G36</f>
        <v>168.63470448896874</v>
      </c>
      <c r="E36" s="28">
        <f>CPI!C34</f>
        <v>2.0804700384826846E-2</v>
      </c>
      <c r="F36" s="29">
        <f t="shared" si="1"/>
        <v>1.5578771519400538</v>
      </c>
      <c r="G36" s="30">
        <f t="shared" si="2"/>
        <v>168.63470448896874</v>
      </c>
    </row>
    <row r="37" spans="2:7" x14ac:dyDescent="0.35">
      <c r="B37" s="12">
        <v>22</v>
      </c>
      <c r="C37" s="26">
        <f>G37</f>
        <v>172.681937396704</v>
      </c>
      <c r="D37" s="27">
        <v>0</v>
      </c>
      <c r="E37" s="28">
        <f>CPI!C35</f>
        <v>2.0571291697863536E-2</v>
      </c>
      <c r="F37" s="29">
        <f t="shared" si="1"/>
        <v>1.5899246972620495</v>
      </c>
      <c r="G37" s="30">
        <f t="shared" si="2"/>
        <v>172.681937396704</v>
      </c>
    </row>
    <row r="38" spans="2:7" x14ac:dyDescent="0.35">
      <c r="B38" s="12">
        <v>23</v>
      </c>
      <c r="C38" s="26">
        <v>0</v>
      </c>
      <c r="D38" s="27">
        <v>0</v>
      </c>
      <c r="E38" s="28">
        <f>CPI!C36</f>
        <v>2.0706579326324803E-2</v>
      </c>
      <c r="F38" s="29">
        <f t="shared" si="1"/>
        <v>1.622846599128789</v>
      </c>
      <c r="G38" s="30">
        <f t="shared" si="2"/>
        <v>176.82630389422491</v>
      </c>
    </row>
    <row r="39" spans="2:7" x14ac:dyDescent="0.35">
      <c r="B39" s="12">
        <v>24</v>
      </c>
      <c r="C39" s="26">
        <v>0</v>
      </c>
      <c r="D39" s="27">
        <v>0</v>
      </c>
      <c r="E39" s="28">
        <f>CPI!C37</f>
        <v>2.0703311440248395E-2</v>
      </c>
      <c r="F39" s="29">
        <f t="shared" si="1"/>
        <v>1.6564448976903003</v>
      </c>
      <c r="G39" s="30">
        <f t="shared" si="2"/>
        <v>181.0701351876863</v>
      </c>
    </row>
    <row r="40" spans="2:7" x14ac:dyDescent="0.35">
      <c r="B40" s="12">
        <v>25</v>
      </c>
      <c r="C40" s="26">
        <f>G40</f>
        <v>185.41581843219078</v>
      </c>
      <c r="D40" s="27">
        <v>0</v>
      </c>
      <c r="E40" s="28">
        <f>CPI!C38</f>
        <v>2.0835339973886979E-2</v>
      </c>
      <c r="F40" s="29">
        <f t="shared" si="1"/>
        <v>1.6909574902816882</v>
      </c>
      <c r="G40" s="30">
        <f t="shared" si="2"/>
        <v>185.41581843219078</v>
      </c>
    </row>
    <row r="41" spans="2:7" x14ac:dyDescent="0.35">
      <c r="B41" s="12">
        <v>26</v>
      </c>
      <c r="C41" s="26">
        <v>0</v>
      </c>
      <c r="D41" s="27">
        <f>G41</f>
        <v>189.86579807456334</v>
      </c>
      <c r="E41" s="28">
        <f>CPI!C39</f>
        <v>2.1104994734568727E-2</v>
      </c>
      <c r="F41" s="29">
        <f t="shared" si="1"/>
        <v>1.7266451392104627</v>
      </c>
      <c r="G41" s="30">
        <f t="shared" si="2"/>
        <v>189.86579807456334</v>
      </c>
    </row>
    <row r="42" spans="2:7" x14ac:dyDescent="0.35">
      <c r="B42" s="12">
        <v>27</v>
      </c>
      <c r="C42" s="26">
        <v>0</v>
      </c>
      <c r="D42" s="27">
        <v>0</v>
      </c>
      <c r="E42" s="28">
        <f>CPI!C40</f>
        <v>2.1316187784208296E-2</v>
      </c>
      <c r="F42" s="29">
        <f t="shared" si="1"/>
        <v>1.7634506312345635</v>
      </c>
      <c r="G42" s="30">
        <f t="shared" si="2"/>
        <v>194.42257722835288</v>
      </c>
    </row>
    <row r="43" spans="2:7" x14ac:dyDescent="0.35">
      <c r="B43" s="12">
        <v>28</v>
      </c>
      <c r="C43" s="26">
        <f>G43</f>
        <v>199.08871908183335</v>
      </c>
      <c r="D43" s="27">
        <v>0</v>
      </c>
      <c r="E43" s="28">
        <f>CPI!C41</f>
        <v>2.1461908971134314E-2</v>
      </c>
      <c r="F43" s="29">
        <f t="shared" si="1"/>
        <v>1.8012976481572089</v>
      </c>
      <c r="G43" s="30">
        <f t="shared" si="2"/>
        <v>199.08871908183335</v>
      </c>
    </row>
    <row r="44" spans="2:7" x14ac:dyDescent="0.35">
      <c r="B44" s="12">
        <v>29</v>
      </c>
      <c r="C44" s="26">
        <v>0</v>
      </c>
      <c r="D44" s="27">
        <v>0</v>
      </c>
      <c r="E44" s="28">
        <f>CPI!C42</f>
        <v>2.1535191316983004E-2</v>
      </c>
      <c r="F44" s="29">
        <f t="shared" si="1"/>
        <v>1.8400889376291061</v>
      </c>
      <c r="G44" s="30">
        <f t="shared" si="2"/>
        <v>203.86684833979734</v>
      </c>
    </row>
    <row r="45" spans="2:7" x14ac:dyDescent="0.35">
      <c r="B45" s="12">
        <v>30</v>
      </c>
      <c r="C45" s="26">
        <v>0</v>
      </c>
      <c r="D45" s="27">
        <v>0</v>
      </c>
      <c r="E45" s="28">
        <f>CPI!C43</f>
        <v>2.1572445350801051E-2</v>
      </c>
      <c r="F45" s="29">
        <f t="shared" si="1"/>
        <v>1.8797841556767236</v>
      </c>
      <c r="G45" s="30">
        <f t="shared" si="2"/>
        <v>208.75965269995248</v>
      </c>
    </row>
    <row r="46" spans="2:7" x14ac:dyDescent="0.35">
      <c r="B46" s="12">
        <v>31</v>
      </c>
      <c r="C46" s="26">
        <f>G46</f>
        <v>213.76988436475133</v>
      </c>
      <c r="D46" s="27">
        <f>G46</f>
        <v>213.76988436475133</v>
      </c>
      <c r="E46" s="28">
        <f>CPI!C44</f>
        <v>2.1488027569132706E-2</v>
      </c>
      <c r="F46" s="29">
        <f t="shared" si="1"/>
        <v>1.920177009437924</v>
      </c>
      <c r="G46" s="30">
        <f t="shared" si="2"/>
        <v>213.76988436475133</v>
      </c>
    </row>
    <row r="47" spans="2:7" x14ac:dyDescent="0.35">
      <c r="B47" s="12">
        <v>32</v>
      </c>
      <c r="C47" s="26">
        <v>0</v>
      </c>
      <c r="D47" s="27">
        <v>0</v>
      </c>
      <c r="E47" s="28">
        <f>CPI!C45</f>
        <v>2.1922841007299798E-2</v>
      </c>
      <c r="F47" s="29">
        <f t="shared" si="1"/>
        <v>1.9622727447217041</v>
      </c>
      <c r="G47" s="30">
        <f t="shared" si="2"/>
        <v>218.90036158950537</v>
      </c>
    </row>
    <row r="48" spans="2:7" x14ac:dyDescent="0.35">
      <c r="B48" s="12">
        <v>33</v>
      </c>
      <c r="C48" s="26">
        <v>0</v>
      </c>
      <c r="D48" s="27">
        <v>0</v>
      </c>
      <c r="E48" s="28">
        <f>CPI!C46</f>
        <v>2.1264682747458807E-2</v>
      </c>
      <c r="F48" s="29">
        <f t="shared" si="1"/>
        <v>2.0039998521021962</v>
      </c>
      <c r="G48" s="30">
        <f t="shared" si="2"/>
        <v>224.15397026765351</v>
      </c>
    </row>
    <row r="49" spans="2:7" x14ac:dyDescent="0.35">
      <c r="B49" s="12">
        <v>34</v>
      </c>
      <c r="C49" s="26">
        <f>G49</f>
        <v>229.5336655540772</v>
      </c>
      <c r="D49" s="27">
        <v>0</v>
      </c>
      <c r="E49" s="28">
        <f>CPI!C47</f>
        <v>2.1264682747458807E-2</v>
      </c>
      <c r="F49" s="29">
        <f t="shared" si="1"/>
        <v>2.0466142731831036</v>
      </c>
      <c r="G49" s="30">
        <f t="shared" ref="G49:G55" si="3">G48*$F$17</f>
        <v>229.5336655540772</v>
      </c>
    </row>
    <row r="50" spans="2:7" x14ac:dyDescent="0.35">
      <c r="B50" s="12">
        <v>35</v>
      </c>
      <c r="C50" s="26">
        <v>0</v>
      </c>
      <c r="D50" s="27">
        <v>0</v>
      </c>
      <c r="E50" s="28">
        <f>CPI!C48</f>
        <v>2.1264682747458807E-2</v>
      </c>
      <c r="F50" s="29">
        <f t="shared" si="1"/>
        <v>2.0901348764087633</v>
      </c>
      <c r="G50" s="30">
        <f t="shared" si="3"/>
        <v>235.04247352737505</v>
      </c>
    </row>
    <row r="51" spans="2:7" x14ac:dyDescent="0.35">
      <c r="B51" s="12">
        <v>36</v>
      </c>
      <c r="C51" s="26">
        <v>0</v>
      </c>
      <c r="D51" s="27">
        <f>G51</f>
        <v>240.68349289203206</v>
      </c>
      <c r="E51" s="28">
        <f>CPI!C49</f>
        <v>2.1264682747458807E-2</v>
      </c>
      <c r="F51" s="29">
        <f t="shared" si="1"/>
        <v>2.1345809314549946</v>
      </c>
      <c r="G51" s="30">
        <f t="shared" si="3"/>
        <v>240.68349289203206</v>
      </c>
    </row>
    <row r="52" spans="2:7" x14ac:dyDescent="0.35">
      <c r="B52" s="12">
        <v>37</v>
      </c>
      <c r="C52" s="26">
        <f>G52</f>
        <v>246.45989672144083</v>
      </c>
      <c r="D52" s="27">
        <v>0</v>
      </c>
      <c r="E52" s="28">
        <f>CPI!C50</f>
        <v>2.1264682747458807E-2</v>
      </c>
      <c r="F52" s="29">
        <f t="shared" si="1"/>
        <v>2.1799721177611602</v>
      </c>
      <c r="G52" s="30">
        <f t="shared" si="3"/>
        <v>246.45989672144083</v>
      </c>
    </row>
    <row r="53" spans="2:7" x14ac:dyDescent="0.35">
      <c r="B53" s="12">
        <v>38</v>
      </c>
      <c r="C53" s="26">
        <v>0</v>
      </c>
      <c r="D53" s="27">
        <v>0</v>
      </c>
      <c r="E53" s="28">
        <f>CPI!C51</f>
        <v>2.1264682747458807E-2</v>
      </c>
      <c r="F53" s="29">
        <f t="shared" si="1"/>
        <v>2.2263285332436569</v>
      </c>
      <c r="G53" s="30">
        <f t="shared" si="3"/>
        <v>252.37493424275542</v>
      </c>
    </row>
    <row r="54" spans="2:7" x14ac:dyDescent="0.35">
      <c r="B54" s="12">
        <v>39</v>
      </c>
      <c r="C54" s="26">
        <v>0</v>
      </c>
      <c r="D54" s="27">
        <v>0</v>
      </c>
      <c r="E54" s="28">
        <f>CPI!C52</f>
        <v>2.1264682747458807E-2</v>
      </c>
      <c r="F54" s="29">
        <f t="shared" si="1"/>
        <v>2.2736707031946986</v>
      </c>
      <c r="G54" s="30">
        <f t="shared" si="3"/>
        <v>258.43193266458155</v>
      </c>
    </row>
    <row r="55" spans="2:7" x14ac:dyDescent="0.35">
      <c r="B55" s="13">
        <v>40</v>
      </c>
      <c r="C55" s="31">
        <f>G55</f>
        <v>264.63429904853149</v>
      </c>
      <c r="D55" s="32">
        <v>0</v>
      </c>
      <c r="E55" s="28">
        <f>CPI!C53</f>
        <v>2.1264682747458807E-2</v>
      </c>
      <c r="F55" s="29">
        <f t="shared" si="1"/>
        <v>2.322019589370325</v>
      </c>
      <c r="G55" s="30">
        <f t="shared" si="3"/>
        <v>264.63429904853149</v>
      </c>
    </row>
    <row r="56" spans="2:7" x14ac:dyDescent="0.35">
      <c r="B56" s="33" t="s">
        <v>14</v>
      </c>
      <c r="C56" s="34">
        <f>NPV($D$11,C17:C55)+C16</f>
        <v>652.68331798491965</v>
      </c>
      <c r="D56" s="20">
        <f>NPV($D$11,D17:D55)+D16</f>
        <v>405.52009481160485</v>
      </c>
    </row>
    <row r="57" spans="2:7" x14ac:dyDescent="0.35">
      <c r="B57" s="35"/>
    </row>
    <row r="58" spans="2:7" x14ac:dyDescent="0.35">
      <c r="B58" s="35"/>
    </row>
    <row r="59" spans="2:7" x14ac:dyDescent="0.35">
      <c r="B59" s="35"/>
    </row>
  </sheetData>
  <mergeCells count="2">
    <mergeCell ref="C7:D7"/>
    <mergeCell ref="C14:D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sqref="A1:A2"/>
    </sheetView>
  </sheetViews>
  <sheetFormatPr defaultRowHeight="14.5" x14ac:dyDescent="0.35"/>
  <cols>
    <col min="2" max="2" width="13.54296875" customWidth="1"/>
    <col min="3" max="4" width="14.54296875" bestFit="1" customWidth="1"/>
    <col min="5" max="5" width="12.81640625" bestFit="1" customWidth="1"/>
    <col min="6" max="6" width="10.54296875" customWidth="1"/>
    <col min="7" max="7" width="12.81640625" bestFit="1" customWidth="1"/>
  </cols>
  <sheetData>
    <row r="1" spans="1:7" x14ac:dyDescent="0.35">
      <c r="A1" s="36" t="s">
        <v>85</v>
      </c>
    </row>
    <row r="2" spans="1:7" x14ac:dyDescent="0.35">
      <c r="A2" s="36" t="s">
        <v>83</v>
      </c>
    </row>
    <row r="4" spans="1:7" ht="18.5" x14ac:dyDescent="0.45">
      <c r="B4" s="64" t="s">
        <v>5</v>
      </c>
      <c r="C4" s="64"/>
      <c r="D4" s="64"/>
      <c r="E4" s="64"/>
    </row>
    <row r="6" spans="1:7" x14ac:dyDescent="0.35">
      <c r="D6" s="14"/>
      <c r="E6" s="15"/>
    </row>
    <row r="7" spans="1:7" x14ac:dyDescent="0.35">
      <c r="C7" s="94" t="s">
        <v>15</v>
      </c>
      <c r="D7" s="95"/>
      <c r="E7" s="15"/>
    </row>
    <row r="8" spans="1:7" x14ac:dyDescent="0.35">
      <c r="C8" s="16" t="s">
        <v>7</v>
      </c>
      <c r="D8" s="17" t="s">
        <v>8</v>
      </c>
      <c r="E8" s="15"/>
    </row>
    <row r="9" spans="1:7" x14ac:dyDescent="0.35">
      <c r="B9" s="18" t="s">
        <v>9</v>
      </c>
      <c r="C9" s="19">
        <f>C56</f>
        <v>3081.9414595267885</v>
      </c>
      <c r="D9" s="20">
        <f>D56</f>
        <v>1914.8477652679878</v>
      </c>
      <c r="E9" s="15"/>
    </row>
    <row r="11" spans="1:7" x14ac:dyDescent="0.35">
      <c r="C11" s="14" t="s">
        <v>10</v>
      </c>
      <c r="D11" s="21">
        <v>7.7600000000000002E-2</v>
      </c>
    </row>
    <row r="14" spans="1:7" x14ac:dyDescent="0.35">
      <c r="B14" s="22"/>
      <c r="C14" s="94" t="s">
        <v>6</v>
      </c>
      <c r="D14" s="95"/>
      <c r="E14" s="23"/>
      <c r="F14" s="14" t="s">
        <v>11</v>
      </c>
    </row>
    <row r="15" spans="1:7" x14ac:dyDescent="0.35">
      <c r="B15" s="11" t="s">
        <v>12</v>
      </c>
      <c r="C15" s="16" t="s">
        <v>7</v>
      </c>
      <c r="D15" s="17" t="s">
        <v>8</v>
      </c>
      <c r="E15" s="24" t="s">
        <v>11</v>
      </c>
      <c r="F15" s="24" t="s">
        <v>13</v>
      </c>
      <c r="G15" s="25" t="s">
        <v>4</v>
      </c>
    </row>
    <row r="16" spans="1:7" x14ac:dyDescent="0.35">
      <c r="B16" s="12">
        <v>1</v>
      </c>
      <c r="C16" s="26">
        <f>G16</f>
        <v>495.52970711297075</v>
      </c>
      <c r="D16" s="27">
        <f>G16</f>
        <v>495.52970711297075</v>
      </c>
      <c r="E16" s="28">
        <f>CPI!C14</f>
        <v>2.1303545313261729E-2</v>
      </c>
      <c r="F16" s="29">
        <v>1</v>
      </c>
      <c r="G16" s="30">
        <f>Summary!P9</f>
        <v>495.52970711297075</v>
      </c>
    </row>
    <row r="17" spans="2:7" x14ac:dyDescent="0.35">
      <c r="B17" s="12">
        <v>2</v>
      </c>
      <c r="C17" s="26">
        <v>0</v>
      </c>
      <c r="D17" s="27">
        <v>0</v>
      </c>
      <c r="E17" s="28">
        <f>CPI!C15</f>
        <v>2.4000000000000021E-2</v>
      </c>
      <c r="F17" s="29">
        <f>F16*(1+E17)</f>
        <v>1.024</v>
      </c>
      <c r="G17" s="30">
        <f t="shared" ref="G17:G32" si="0">G16*$F$17</f>
        <v>507.42242008368208</v>
      </c>
    </row>
    <row r="18" spans="2:7" x14ac:dyDescent="0.35">
      <c r="B18" s="12">
        <v>3</v>
      </c>
      <c r="C18" s="26">
        <v>0</v>
      </c>
      <c r="D18" s="27">
        <v>0</v>
      </c>
      <c r="E18" s="28">
        <f>CPI!C16</f>
        <v>2.4000000000000021E-2</v>
      </c>
      <c r="F18" s="29">
        <f t="shared" ref="F18:F55" si="1">F17*(1+E18)</f>
        <v>1.048576</v>
      </c>
      <c r="G18" s="30">
        <f t="shared" si="0"/>
        <v>519.60055816569047</v>
      </c>
    </row>
    <row r="19" spans="2:7" x14ac:dyDescent="0.35">
      <c r="B19" s="12">
        <v>4</v>
      </c>
      <c r="C19" s="26">
        <f>G19</f>
        <v>532.07097156166708</v>
      </c>
      <c r="D19" s="27">
        <v>0</v>
      </c>
      <c r="E19" s="28">
        <f>CPI!C17</f>
        <v>2.6000000000000023E-2</v>
      </c>
      <c r="F19" s="29">
        <f t="shared" si="1"/>
        <v>1.075838976</v>
      </c>
      <c r="G19" s="30">
        <f t="shared" si="0"/>
        <v>532.07097156166708</v>
      </c>
    </row>
    <row r="20" spans="2:7" x14ac:dyDescent="0.35">
      <c r="B20" s="12">
        <v>5</v>
      </c>
      <c r="C20" s="26">
        <v>0</v>
      </c>
      <c r="D20" s="27">
        <v>0</v>
      </c>
      <c r="E20" s="28">
        <f>CPI!C18</f>
        <v>2.6999999999999913E-2</v>
      </c>
      <c r="F20" s="29">
        <f t="shared" si="1"/>
        <v>1.1048866283519998</v>
      </c>
      <c r="G20" s="30">
        <f t="shared" si="0"/>
        <v>544.84067487914706</v>
      </c>
    </row>
    <row r="21" spans="2:7" x14ac:dyDescent="0.35">
      <c r="B21" s="12">
        <v>6</v>
      </c>
      <c r="C21" s="26">
        <v>0</v>
      </c>
      <c r="D21" s="27">
        <f>G21</f>
        <v>557.91685107624664</v>
      </c>
      <c r="E21" s="28">
        <f>CPI!C19</f>
        <v>1.7340215122310321E-2</v>
      </c>
      <c r="F21" s="29">
        <f t="shared" si="1"/>
        <v>1.1240456001733876</v>
      </c>
      <c r="G21" s="30">
        <f t="shared" si="0"/>
        <v>557.91685107624664</v>
      </c>
    </row>
    <row r="22" spans="2:7" x14ac:dyDescent="0.35">
      <c r="B22" s="12">
        <v>7</v>
      </c>
      <c r="C22" s="26">
        <f>G22</f>
        <v>571.30685550207659</v>
      </c>
      <c r="D22" s="27">
        <v>0</v>
      </c>
      <c r="E22" s="28">
        <f>CPI!C20</f>
        <v>2.4617406960560251E-2</v>
      </c>
      <c r="F22" s="29">
        <f t="shared" si="1"/>
        <v>1.1517166881550831</v>
      </c>
      <c r="G22" s="30">
        <f t="shared" si="0"/>
        <v>571.30685550207659</v>
      </c>
    </row>
    <row r="23" spans="2:7" x14ac:dyDescent="0.35">
      <c r="B23" s="12">
        <v>8</v>
      </c>
      <c r="C23" s="26">
        <v>0</v>
      </c>
      <c r="D23" s="27">
        <v>0</v>
      </c>
      <c r="E23" s="28">
        <f>CPI!C21</f>
        <v>2.4017832712700526E-2</v>
      </c>
      <c r="F23" s="29">
        <f t="shared" si="1"/>
        <v>1.1793784269036174</v>
      </c>
      <c r="G23" s="30">
        <f t="shared" si="0"/>
        <v>585.01822003412644</v>
      </c>
    </row>
    <row r="24" spans="2:7" x14ac:dyDescent="0.35">
      <c r="B24" s="12">
        <v>9</v>
      </c>
      <c r="C24" s="26">
        <v>0</v>
      </c>
      <c r="D24" s="27">
        <v>0</v>
      </c>
      <c r="E24" s="28">
        <f>CPI!C22</f>
        <v>2.2837731423060337E-2</v>
      </c>
      <c r="F24" s="29">
        <f t="shared" si="1"/>
        <v>1.2063127546633936</v>
      </c>
      <c r="G24" s="30">
        <f t="shared" si="0"/>
        <v>599.05865731494544</v>
      </c>
    </row>
    <row r="25" spans="2:7" x14ac:dyDescent="0.35">
      <c r="B25" s="12">
        <v>10</v>
      </c>
      <c r="C25" s="26">
        <f>G25</f>
        <v>613.43606509050414</v>
      </c>
      <c r="D25" s="27">
        <v>0</v>
      </c>
      <c r="E25" s="28">
        <f>CPI!C23</f>
        <v>2.2294539228302046E-2</v>
      </c>
      <c r="F25" s="29">
        <f t="shared" si="1"/>
        <v>1.2332069416938378</v>
      </c>
      <c r="G25" s="30">
        <f t="shared" si="0"/>
        <v>613.43606509050414</v>
      </c>
    </row>
    <row r="26" spans="2:7" x14ac:dyDescent="0.35">
      <c r="B26" s="12">
        <v>11</v>
      </c>
      <c r="C26" s="26">
        <v>0</v>
      </c>
      <c r="D26" s="27">
        <f>G26</f>
        <v>628.15853065267629</v>
      </c>
      <c r="E26" s="28">
        <f>CPI!C24</f>
        <v>2.2066176940780169E-2</v>
      </c>
      <c r="F26" s="29">
        <f t="shared" si="1"/>
        <v>1.2604191042738524</v>
      </c>
      <c r="G26" s="30">
        <f t="shared" si="0"/>
        <v>628.15853065267629</v>
      </c>
    </row>
    <row r="27" spans="2:7" x14ac:dyDescent="0.35">
      <c r="B27" s="12">
        <v>12</v>
      </c>
      <c r="C27" s="26">
        <v>0</v>
      </c>
      <c r="D27" s="27">
        <v>0</v>
      </c>
      <c r="E27" s="28">
        <f>CPI!C25</f>
        <v>2.1940897856825403E-2</v>
      </c>
      <c r="F27" s="29">
        <f t="shared" si="1"/>
        <v>1.2880738310975164</v>
      </c>
      <c r="G27" s="30">
        <f t="shared" si="0"/>
        <v>643.23433538834058</v>
      </c>
    </row>
    <row r="28" spans="2:7" x14ac:dyDescent="0.35">
      <c r="B28" s="12">
        <v>13</v>
      </c>
      <c r="C28" s="26">
        <f>G28</f>
        <v>658.6719594376608</v>
      </c>
      <c r="D28" s="27">
        <v>0</v>
      </c>
      <c r="E28" s="28">
        <f>CPI!C26</f>
        <v>2.2069350740642868E-2</v>
      </c>
      <c r="F28" s="29">
        <f t="shared" si="1"/>
        <v>1.3165007842558512</v>
      </c>
      <c r="G28" s="30">
        <f t="shared" si="0"/>
        <v>658.6719594376608</v>
      </c>
    </row>
    <row r="29" spans="2:7" x14ac:dyDescent="0.35">
      <c r="B29" s="12">
        <v>14</v>
      </c>
      <c r="C29" s="26">
        <v>0</v>
      </c>
      <c r="D29" s="27">
        <v>0</v>
      </c>
      <c r="E29" s="28">
        <f>CPI!C27</f>
        <v>2.2030021612726713E-2</v>
      </c>
      <c r="F29" s="29">
        <f t="shared" si="1"/>
        <v>1.3455033249861792</v>
      </c>
      <c r="G29" s="30">
        <f t="shared" si="0"/>
        <v>674.48008646416463</v>
      </c>
    </row>
    <row r="30" spans="2:7" x14ac:dyDescent="0.35">
      <c r="B30" s="12">
        <v>15</v>
      </c>
      <c r="C30" s="26">
        <v>0</v>
      </c>
      <c r="D30" s="27">
        <v>0</v>
      </c>
      <c r="E30" s="28">
        <f>CPI!C28</f>
        <v>2.1579254128109016E-2</v>
      </c>
      <c r="F30" s="29">
        <f t="shared" si="1"/>
        <v>1.3745382831662716</v>
      </c>
      <c r="G30" s="30">
        <f t="shared" si="0"/>
        <v>690.66760853930464</v>
      </c>
    </row>
    <row r="31" spans="2:7" x14ac:dyDescent="0.35">
      <c r="B31" s="12">
        <v>16</v>
      </c>
      <c r="C31" s="26">
        <f>G31</f>
        <v>707.24363114424796</v>
      </c>
      <c r="D31" s="27">
        <f>G31</f>
        <v>707.24363114424796</v>
      </c>
      <c r="E31" s="28">
        <f>CPI!C29</f>
        <v>2.1320232814218798E-2</v>
      </c>
      <c r="F31" s="29">
        <f t="shared" si="1"/>
        <v>1.4038437593754332</v>
      </c>
      <c r="G31" s="30">
        <f t="shared" si="0"/>
        <v>707.24363114424796</v>
      </c>
    </row>
    <row r="32" spans="2:7" x14ac:dyDescent="0.35">
      <c r="B32" s="12">
        <v>17</v>
      </c>
      <c r="C32" s="26">
        <v>0</v>
      </c>
      <c r="D32" s="27">
        <v>0</v>
      </c>
      <c r="E32" s="28">
        <f>CPI!C30</f>
        <v>2.1230524335012158E-2</v>
      </c>
      <c r="F32" s="29">
        <f t="shared" si="1"/>
        <v>1.4336480984714082</v>
      </c>
      <c r="G32" s="30">
        <f t="shared" si="0"/>
        <v>724.21747829170988</v>
      </c>
    </row>
    <row r="33" spans="2:7" x14ac:dyDescent="0.35">
      <c r="B33" s="12">
        <v>18</v>
      </c>
      <c r="C33" s="26">
        <v>0</v>
      </c>
      <c r="D33" s="27">
        <v>0</v>
      </c>
      <c r="E33" s="28">
        <f>CPI!C31</f>
        <v>2.1199858998396826E-2</v>
      </c>
      <c r="F33" s="29">
        <f t="shared" si="1"/>
        <v>1.4640412360123218</v>
      </c>
      <c r="G33" s="30">
        <f t="shared" ref="G33:G48" si="2">G32*$F$17</f>
        <v>741.59869777071094</v>
      </c>
    </row>
    <row r="34" spans="2:7" x14ac:dyDescent="0.35">
      <c r="B34" s="12">
        <v>19</v>
      </c>
      <c r="C34" s="26">
        <f>G34</f>
        <v>759.39706651720803</v>
      </c>
      <c r="D34" s="27">
        <v>0</v>
      </c>
      <c r="E34" s="28">
        <f>CPI!C32</f>
        <v>2.1038583311219661E-2</v>
      </c>
      <c r="F34" s="29">
        <f t="shared" si="1"/>
        <v>1.4948425895272281</v>
      </c>
      <c r="G34" s="30">
        <f t="shared" si="2"/>
        <v>759.39706651720803</v>
      </c>
    </row>
    <row r="35" spans="2:7" x14ac:dyDescent="0.35">
      <c r="B35" s="12">
        <v>20</v>
      </c>
      <c r="C35" s="26">
        <v>0</v>
      </c>
      <c r="D35" s="27">
        <v>0</v>
      </c>
      <c r="E35" s="28">
        <f>CPI!C33</f>
        <v>2.0927927184415163E-2</v>
      </c>
      <c r="F35" s="29">
        <f t="shared" si="1"/>
        <v>1.5261265463930165</v>
      </c>
      <c r="G35" s="30">
        <f t="shared" si="2"/>
        <v>777.62259611362106</v>
      </c>
    </row>
    <row r="36" spans="2:7" x14ac:dyDescent="0.35">
      <c r="B36" s="12">
        <v>21</v>
      </c>
      <c r="C36" s="26">
        <v>0</v>
      </c>
      <c r="D36" s="27">
        <f>G36</f>
        <v>796.28553842034796</v>
      </c>
      <c r="E36" s="28">
        <f>CPI!C34</f>
        <v>2.0804700384826846E-2</v>
      </c>
      <c r="F36" s="29">
        <f t="shared" si="1"/>
        <v>1.5578771519400538</v>
      </c>
      <c r="G36" s="30">
        <f t="shared" si="2"/>
        <v>796.28553842034796</v>
      </c>
    </row>
    <row r="37" spans="2:7" x14ac:dyDescent="0.35">
      <c r="B37" s="12">
        <v>22</v>
      </c>
      <c r="C37" s="26">
        <f>G37</f>
        <v>815.39639134243635</v>
      </c>
      <c r="D37" s="27">
        <v>0</v>
      </c>
      <c r="E37" s="28">
        <f>CPI!C35</f>
        <v>2.0571291697863536E-2</v>
      </c>
      <c r="F37" s="29">
        <f t="shared" si="1"/>
        <v>1.5899246972620495</v>
      </c>
      <c r="G37" s="30">
        <f t="shared" si="2"/>
        <v>815.39639134243635</v>
      </c>
    </row>
    <row r="38" spans="2:7" x14ac:dyDescent="0.35">
      <c r="B38" s="12">
        <v>23</v>
      </c>
      <c r="C38" s="26">
        <v>0</v>
      </c>
      <c r="D38" s="27">
        <v>0</v>
      </c>
      <c r="E38" s="28">
        <f>CPI!C36</f>
        <v>2.0706579326324803E-2</v>
      </c>
      <c r="F38" s="29">
        <f t="shared" si="1"/>
        <v>1.622846599128789</v>
      </c>
      <c r="G38" s="30">
        <f t="shared" si="2"/>
        <v>834.96590473465483</v>
      </c>
    </row>
    <row r="39" spans="2:7" x14ac:dyDescent="0.35">
      <c r="B39" s="12">
        <v>24</v>
      </c>
      <c r="C39" s="26">
        <v>0</v>
      </c>
      <c r="D39" s="27">
        <v>0</v>
      </c>
      <c r="E39" s="28">
        <f>CPI!C37</f>
        <v>2.0703311440248395E-2</v>
      </c>
      <c r="F39" s="29">
        <f t="shared" si="1"/>
        <v>1.6564448976903003</v>
      </c>
      <c r="G39" s="30">
        <f t="shared" si="2"/>
        <v>855.00508644828653</v>
      </c>
    </row>
    <row r="40" spans="2:7" x14ac:dyDescent="0.35">
      <c r="B40" s="12">
        <v>25</v>
      </c>
      <c r="C40" s="26">
        <f>G40</f>
        <v>875.52520852304542</v>
      </c>
      <c r="D40" s="27">
        <v>0</v>
      </c>
      <c r="E40" s="28">
        <f>CPI!C38</f>
        <v>2.0835339973886979E-2</v>
      </c>
      <c r="F40" s="29">
        <f t="shared" si="1"/>
        <v>1.6909574902816882</v>
      </c>
      <c r="G40" s="30">
        <f t="shared" si="2"/>
        <v>875.52520852304542</v>
      </c>
    </row>
    <row r="41" spans="2:7" x14ac:dyDescent="0.35">
      <c r="B41" s="12">
        <v>26</v>
      </c>
      <c r="C41" s="26">
        <v>0</v>
      </c>
      <c r="D41" s="27">
        <f>G41</f>
        <v>896.53781352759847</v>
      </c>
      <c r="E41" s="28">
        <f>CPI!C39</f>
        <v>2.1104994734568727E-2</v>
      </c>
      <c r="F41" s="29">
        <f t="shared" si="1"/>
        <v>1.7266451392104627</v>
      </c>
      <c r="G41" s="30">
        <f t="shared" si="2"/>
        <v>896.53781352759847</v>
      </c>
    </row>
    <row r="42" spans="2:7" x14ac:dyDescent="0.35">
      <c r="B42" s="12">
        <v>27</v>
      </c>
      <c r="C42" s="26">
        <v>0</v>
      </c>
      <c r="D42" s="27">
        <v>0</v>
      </c>
      <c r="E42" s="28">
        <f>CPI!C40</f>
        <v>2.1316187784208296E-2</v>
      </c>
      <c r="F42" s="29">
        <f t="shared" si="1"/>
        <v>1.7634506312345635</v>
      </c>
      <c r="G42" s="30">
        <f t="shared" si="2"/>
        <v>918.0547210522609</v>
      </c>
    </row>
    <row r="43" spans="2:7" x14ac:dyDescent="0.35">
      <c r="B43" s="12">
        <v>28</v>
      </c>
      <c r="C43" s="26">
        <f>G43</f>
        <v>940.0880343575152</v>
      </c>
      <c r="D43" s="27">
        <v>0</v>
      </c>
      <c r="E43" s="28">
        <f>CPI!C41</f>
        <v>2.1461908971134314E-2</v>
      </c>
      <c r="F43" s="29">
        <f t="shared" si="1"/>
        <v>1.8012976481572089</v>
      </c>
      <c r="G43" s="30">
        <f t="shared" si="2"/>
        <v>940.0880343575152</v>
      </c>
    </row>
    <row r="44" spans="2:7" x14ac:dyDescent="0.35">
      <c r="B44" s="12">
        <v>29</v>
      </c>
      <c r="C44" s="26">
        <v>0</v>
      </c>
      <c r="D44" s="27">
        <v>0</v>
      </c>
      <c r="E44" s="28">
        <f>CPI!C42</f>
        <v>2.1535191316983004E-2</v>
      </c>
      <c r="F44" s="29">
        <f t="shared" si="1"/>
        <v>1.8400889376291061</v>
      </c>
      <c r="G44" s="30">
        <f t="shared" si="2"/>
        <v>962.65014718209557</v>
      </c>
    </row>
    <row r="45" spans="2:7" x14ac:dyDescent="0.35">
      <c r="B45" s="12">
        <v>30</v>
      </c>
      <c r="C45" s="26">
        <v>0</v>
      </c>
      <c r="D45" s="27">
        <v>0</v>
      </c>
      <c r="E45" s="28">
        <f>CPI!C43</f>
        <v>2.1572445350801051E-2</v>
      </c>
      <c r="F45" s="29">
        <f t="shared" si="1"/>
        <v>1.8797841556767236</v>
      </c>
      <c r="G45" s="30">
        <f t="shared" si="2"/>
        <v>985.75375071446592</v>
      </c>
    </row>
    <row r="46" spans="2:7" x14ac:dyDescent="0.35">
      <c r="B46" s="12">
        <v>31</v>
      </c>
      <c r="C46" s="26">
        <f>G46</f>
        <v>1009.4118407316131</v>
      </c>
      <c r="D46" s="27">
        <f>G46</f>
        <v>1009.4118407316131</v>
      </c>
      <c r="E46" s="28">
        <f>CPI!C44</f>
        <v>2.1488027569132706E-2</v>
      </c>
      <c r="F46" s="29">
        <f t="shared" si="1"/>
        <v>1.920177009437924</v>
      </c>
      <c r="G46" s="30">
        <f t="shared" si="2"/>
        <v>1009.4118407316131</v>
      </c>
    </row>
    <row r="47" spans="2:7" x14ac:dyDescent="0.35">
      <c r="B47" s="12">
        <v>32</v>
      </c>
      <c r="C47" s="26">
        <v>0</v>
      </c>
      <c r="D47" s="27">
        <v>0</v>
      </c>
      <c r="E47" s="28">
        <f>CPI!C45</f>
        <v>2.1922841007299798E-2</v>
      </c>
      <c r="F47" s="29">
        <f t="shared" si="1"/>
        <v>1.9622727447217041</v>
      </c>
      <c r="G47" s="30">
        <f t="shared" si="2"/>
        <v>1033.6377249091718</v>
      </c>
    </row>
    <row r="48" spans="2:7" x14ac:dyDescent="0.35">
      <c r="B48" s="12">
        <v>33</v>
      </c>
      <c r="C48" s="26">
        <v>0</v>
      </c>
      <c r="D48" s="27">
        <v>0</v>
      </c>
      <c r="E48" s="28">
        <f>CPI!C46</f>
        <v>2.1264682747458807E-2</v>
      </c>
      <c r="F48" s="29">
        <f t="shared" si="1"/>
        <v>2.0039998521021962</v>
      </c>
      <c r="G48" s="30">
        <f t="shared" si="2"/>
        <v>1058.4450303069918</v>
      </c>
    </row>
    <row r="49" spans="2:7" x14ac:dyDescent="0.35">
      <c r="B49" s="12">
        <v>34</v>
      </c>
      <c r="C49" s="26">
        <f>G49</f>
        <v>1083.8477110343597</v>
      </c>
      <c r="D49" s="27">
        <v>0</v>
      </c>
      <c r="E49" s="28">
        <f>CPI!C47</f>
        <v>2.1264682747458807E-2</v>
      </c>
      <c r="F49" s="29">
        <f t="shared" si="1"/>
        <v>2.0466142731831036</v>
      </c>
      <c r="G49" s="30">
        <f t="shared" ref="G49:G55" si="3">G48*$F$17</f>
        <v>1083.8477110343597</v>
      </c>
    </row>
    <row r="50" spans="2:7" x14ac:dyDescent="0.35">
      <c r="B50" s="12">
        <v>35</v>
      </c>
      <c r="C50" s="26">
        <v>0</v>
      </c>
      <c r="D50" s="27">
        <v>0</v>
      </c>
      <c r="E50" s="28">
        <f>CPI!C48</f>
        <v>2.1264682747458807E-2</v>
      </c>
      <c r="F50" s="29">
        <f t="shared" si="1"/>
        <v>2.0901348764087633</v>
      </c>
      <c r="G50" s="30">
        <f t="shared" si="3"/>
        <v>1109.8600560991842</v>
      </c>
    </row>
    <row r="51" spans="2:7" x14ac:dyDescent="0.35">
      <c r="B51" s="12">
        <v>36</v>
      </c>
      <c r="C51" s="26">
        <v>0</v>
      </c>
      <c r="D51" s="27">
        <f>G51</f>
        <v>1136.4966974455647</v>
      </c>
      <c r="E51" s="28">
        <f>CPI!C49</f>
        <v>2.1264682747458807E-2</v>
      </c>
      <c r="F51" s="29">
        <f t="shared" si="1"/>
        <v>2.1345809314549946</v>
      </c>
      <c r="G51" s="30">
        <f t="shared" si="3"/>
        <v>1136.4966974455647</v>
      </c>
    </row>
    <row r="52" spans="2:7" x14ac:dyDescent="0.35">
      <c r="B52" s="12">
        <v>37</v>
      </c>
      <c r="C52" s="26">
        <f>G52</f>
        <v>1163.7726181842584</v>
      </c>
      <c r="D52" s="27">
        <v>0</v>
      </c>
      <c r="E52" s="28">
        <f>CPI!C50</f>
        <v>2.1264682747458807E-2</v>
      </c>
      <c r="F52" s="29">
        <f t="shared" si="1"/>
        <v>2.1799721177611602</v>
      </c>
      <c r="G52" s="30">
        <f t="shared" si="3"/>
        <v>1163.7726181842584</v>
      </c>
    </row>
    <row r="53" spans="2:7" x14ac:dyDescent="0.35">
      <c r="B53" s="12">
        <v>38</v>
      </c>
      <c r="C53" s="26">
        <v>0</v>
      </c>
      <c r="D53" s="27">
        <v>0</v>
      </c>
      <c r="E53" s="28">
        <f>CPI!C51</f>
        <v>2.1264682747458807E-2</v>
      </c>
      <c r="F53" s="29">
        <f t="shared" si="1"/>
        <v>2.2263285332436569</v>
      </c>
      <c r="G53" s="30">
        <f t="shared" si="3"/>
        <v>1191.7031610206807</v>
      </c>
    </row>
    <row r="54" spans="2:7" x14ac:dyDescent="0.35">
      <c r="B54" s="12">
        <v>39</v>
      </c>
      <c r="C54" s="26">
        <v>0</v>
      </c>
      <c r="D54" s="27">
        <v>0</v>
      </c>
      <c r="E54" s="28">
        <f>CPI!C52</f>
        <v>2.1264682747458807E-2</v>
      </c>
      <c r="F54" s="29">
        <f t="shared" si="1"/>
        <v>2.2736707031946986</v>
      </c>
      <c r="G54" s="30">
        <f t="shared" si="3"/>
        <v>1220.3040368851771</v>
      </c>
    </row>
    <row r="55" spans="2:7" x14ac:dyDescent="0.35">
      <c r="B55" s="13">
        <v>40</v>
      </c>
      <c r="C55" s="31">
        <f>G55</f>
        <v>1249.5913337704214</v>
      </c>
      <c r="D55" s="32">
        <v>0</v>
      </c>
      <c r="E55" s="28">
        <f>CPI!C53</f>
        <v>2.1264682747458807E-2</v>
      </c>
      <c r="F55" s="29">
        <f t="shared" si="1"/>
        <v>2.322019589370325</v>
      </c>
      <c r="G55" s="30">
        <f t="shared" si="3"/>
        <v>1249.5913337704214</v>
      </c>
    </row>
    <row r="56" spans="2:7" x14ac:dyDescent="0.35">
      <c r="B56" s="33" t="s">
        <v>14</v>
      </c>
      <c r="C56" s="34">
        <f>NPV($D$11,C17:C55)+C16</f>
        <v>3081.9414595267885</v>
      </c>
      <c r="D56" s="20">
        <f>NPV($D$11,D17:D55)+D16</f>
        <v>1914.8477652679878</v>
      </c>
    </row>
    <row r="57" spans="2:7" x14ac:dyDescent="0.35">
      <c r="B57" s="35"/>
    </row>
    <row r="58" spans="2:7" x14ac:dyDescent="0.35">
      <c r="B58" s="35"/>
    </row>
    <row r="59" spans="2:7" x14ac:dyDescent="0.35">
      <c r="B59" s="35"/>
    </row>
  </sheetData>
  <mergeCells count="2">
    <mergeCell ref="C7:D7"/>
    <mergeCell ref="C14:D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>
      <selection sqref="A1:A2"/>
    </sheetView>
  </sheetViews>
  <sheetFormatPr defaultRowHeight="14.5" x14ac:dyDescent="0.35"/>
  <sheetData>
    <row r="1" spans="1:8" x14ac:dyDescent="0.35">
      <c r="A1" s="36" t="s">
        <v>86</v>
      </c>
    </row>
    <row r="2" spans="1:8" x14ac:dyDescent="0.35">
      <c r="A2" s="36" t="s">
        <v>83</v>
      </c>
    </row>
    <row r="5" spans="1:8" x14ac:dyDescent="0.35">
      <c r="C5" s="39" t="s">
        <v>18</v>
      </c>
      <c r="D5" s="2"/>
      <c r="E5" s="2"/>
      <c r="F5" s="2"/>
      <c r="G5" s="2"/>
      <c r="H5" s="2"/>
    </row>
    <row r="6" spans="1:8" x14ac:dyDescent="0.35">
      <c r="C6" s="39" t="s">
        <v>19</v>
      </c>
      <c r="D6" s="39"/>
      <c r="E6" s="39"/>
      <c r="F6" s="2"/>
      <c r="G6" s="2"/>
      <c r="H6" s="2"/>
    </row>
    <row r="7" spans="1:8" x14ac:dyDescent="0.35">
      <c r="C7" s="2"/>
      <c r="D7" s="2"/>
      <c r="E7" s="2"/>
      <c r="F7" s="2"/>
      <c r="G7" s="2"/>
      <c r="H7" s="2"/>
    </row>
    <row r="8" spans="1:8" x14ac:dyDescent="0.35">
      <c r="C8" s="96"/>
      <c r="D8" s="96"/>
      <c r="E8" s="96"/>
      <c r="F8" s="2"/>
      <c r="G8" s="2"/>
      <c r="H8" s="2"/>
    </row>
    <row r="9" spans="1:8" x14ac:dyDescent="0.35">
      <c r="C9" s="2"/>
      <c r="D9" s="2"/>
      <c r="E9" s="2"/>
      <c r="F9" s="2"/>
      <c r="G9" s="2"/>
      <c r="H9" s="2"/>
    </row>
    <row r="10" spans="1:8" ht="15" thickBot="1" x14ac:dyDescent="0.4">
      <c r="C10" s="2"/>
      <c r="D10" s="2"/>
      <c r="E10" s="2"/>
      <c r="F10" s="2"/>
      <c r="G10" s="2"/>
      <c r="H10" s="2"/>
    </row>
    <row r="11" spans="1:8" x14ac:dyDescent="0.35">
      <c r="C11" s="97" t="s">
        <v>20</v>
      </c>
      <c r="D11" s="97"/>
      <c r="E11" s="2"/>
      <c r="F11" s="41">
        <v>5.5E-2</v>
      </c>
      <c r="G11" s="2"/>
      <c r="H11" s="2"/>
    </row>
    <row r="12" spans="1:8" ht="15" thickBot="1" x14ac:dyDescent="0.4">
      <c r="C12" s="97" t="s">
        <v>21</v>
      </c>
      <c r="D12" s="97"/>
      <c r="E12" s="2"/>
      <c r="F12" s="42">
        <v>0.21</v>
      </c>
      <c r="G12" s="2"/>
      <c r="H12" s="2"/>
    </row>
    <row r="13" spans="1:8" x14ac:dyDescent="0.35">
      <c r="C13" s="97" t="s">
        <v>22</v>
      </c>
      <c r="D13" s="97"/>
      <c r="E13" s="97"/>
      <c r="F13" s="43">
        <v>0.25345000000000001</v>
      </c>
      <c r="G13" s="2"/>
      <c r="H13" s="2"/>
    </row>
    <row r="14" spans="1:8" ht="15" thickBot="1" x14ac:dyDescent="0.4">
      <c r="C14" s="2"/>
      <c r="D14" s="2"/>
      <c r="E14" s="2"/>
      <c r="F14" s="2"/>
      <c r="G14" s="2"/>
      <c r="H14" s="2"/>
    </row>
    <row r="15" spans="1:8" ht="15" thickBot="1" x14ac:dyDescent="0.4">
      <c r="C15" s="40" t="s">
        <v>23</v>
      </c>
      <c r="D15" s="2"/>
      <c r="E15" s="2"/>
      <c r="F15" s="44">
        <v>43101</v>
      </c>
      <c r="G15" s="2"/>
      <c r="H15" s="2"/>
    </row>
    <row r="16" spans="1:8" x14ac:dyDescent="0.35">
      <c r="C16" s="2"/>
      <c r="D16" s="2"/>
      <c r="E16" s="2"/>
      <c r="F16" s="2"/>
      <c r="G16" s="2"/>
      <c r="H16" s="2"/>
    </row>
    <row r="17" spans="3:8" x14ac:dyDescent="0.35">
      <c r="C17" s="2"/>
      <c r="D17" s="2"/>
      <c r="E17" s="2"/>
      <c r="F17" s="2"/>
      <c r="G17" s="2"/>
      <c r="H17" s="2"/>
    </row>
    <row r="18" spans="3:8" x14ac:dyDescent="0.35">
      <c r="C18" s="45" t="s">
        <v>24</v>
      </c>
      <c r="D18" s="45"/>
      <c r="E18" s="45"/>
      <c r="F18" s="45"/>
      <c r="G18" s="45"/>
      <c r="H18" s="2"/>
    </row>
    <row r="19" spans="3:8" x14ac:dyDescent="0.35">
      <c r="C19" s="2"/>
      <c r="D19" s="2"/>
      <c r="E19" s="2"/>
      <c r="F19" s="2"/>
      <c r="G19" s="2"/>
      <c r="H19" s="2"/>
    </row>
    <row r="20" spans="3:8" x14ac:dyDescent="0.35">
      <c r="C20" s="2"/>
      <c r="D20" s="2"/>
      <c r="E20" s="2"/>
      <c r="F20" s="2"/>
      <c r="G20" s="46" t="s">
        <v>25</v>
      </c>
      <c r="H20" s="46" t="s">
        <v>26</v>
      </c>
    </row>
    <row r="21" spans="3:8" ht="15" thickBot="1" x14ac:dyDescent="0.4">
      <c r="C21" s="47" t="s">
        <v>27</v>
      </c>
      <c r="D21" s="48" t="s">
        <v>28</v>
      </c>
      <c r="E21" s="48" t="s">
        <v>29</v>
      </c>
      <c r="F21" s="48" t="s">
        <v>30</v>
      </c>
      <c r="G21" s="48" t="s">
        <v>30</v>
      </c>
      <c r="H21" s="48" t="s">
        <v>30</v>
      </c>
    </row>
    <row r="22" spans="3:8" x14ac:dyDescent="0.35">
      <c r="C22" s="40" t="s">
        <v>31</v>
      </c>
      <c r="D22" s="43">
        <v>0.40400000000000003</v>
      </c>
      <c r="E22" s="49">
        <v>4.8800000000000003E-2</v>
      </c>
      <c r="F22" s="43">
        <v>1.9699999999999999E-2</v>
      </c>
      <c r="G22" s="43">
        <v>1.47E-2</v>
      </c>
      <c r="H22" s="43">
        <v>1.9699999999999999E-2</v>
      </c>
    </row>
    <row r="23" spans="3:8" ht="15" thickBot="1" x14ac:dyDescent="0.4">
      <c r="C23" s="47" t="s">
        <v>32</v>
      </c>
      <c r="D23" s="50">
        <v>0.59599999999999997</v>
      </c>
      <c r="E23" s="50">
        <v>0.1055</v>
      </c>
      <c r="F23" s="51">
        <v>6.2899999999999998E-2</v>
      </c>
      <c r="G23" s="51">
        <v>6.2899999999999998E-2</v>
      </c>
      <c r="H23" s="51">
        <v>8.4199999999999997E-2</v>
      </c>
    </row>
    <row r="24" spans="3:8" ht="15" thickBot="1" x14ac:dyDescent="0.4">
      <c r="C24" s="47" t="s">
        <v>33</v>
      </c>
      <c r="D24" s="51">
        <v>1</v>
      </c>
      <c r="E24" s="52"/>
      <c r="F24" s="51">
        <v>8.2600000000000007E-2</v>
      </c>
      <c r="G24" s="53">
        <v>7.7600000000000002E-2</v>
      </c>
      <c r="H24" s="51">
        <v>0.10390000000000001</v>
      </c>
    </row>
    <row r="25" spans="3:8" ht="15" thickBot="1" x14ac:dyDescent="0.4">
      <c r="C25" s="2"/>
      <c r="D25" s="2"/>
      <c r="E25" s="2"/>
      <c r="F25" s="2"/>
      <c r="G25" s="2"/>
      <c r="H25" s="2"/>
    </row>
    <row r="26" spans="3:8" ht="15" thickBot="1" x14ac:dyDescent="0.4">
      <c r="C26" s="40" t="s">
        <v>34</v>
      </c>
      <c r="D26" s="2"/>
      <c r="E26" s="2"/>
      <c r="F26" s="2"/>
      <c r="G26" s="54">
        <v>7.7600000000000002E-2</v>
      </c>
      <c r="H26" s="55"/>
    </row>
    <row r="27" spans="3:8" x14ac:dyDescent="0.35">
      <c r="C27" s="2"/>
      <c r="D27" s="2"/>
      <c r="E27" s="2"/>
      <c r="F27" s="2"/>
      <c r="G27" s="55"/>
      <c r="H27" s="55"/>
    </row>
  </sheetData>
  <mergeCells count="4">
    <mergeCell ref="C8:E8"/>
    <mergeCell ref="C11:D11"/>
    <mergeCell ref="C12:D12"/>
    <mergeCell ref="C13:E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sqref="A1:A2"/>
    </sheetView>
  </sheetViews>
  <sheetFormatPr defaultRowHeight="14.5" x14ac:dyDescent="0.35"/>
  <cols>
    <col min="1" max="1" width="13.54296875" customWidth="1"/>
    <col min="3" max="3" width="10.54296875" customWidth="1"/>
    <col min="4" max="4" width="9.26953125" customWidth="1"/>
    <col min="5" max="5" width="19.453125" bestFit="1" customWidth="1"/>
  </cols>
  <sheetData>
    <row r="1" spans="1:11" x14ac:dyDescent="0.35">
      <c r="A1" s="36" t="s">
        <v>87</v>
      </c>
    </row>
    <row r="2" spans="1:11" x14ac:dyDescent="0.35">
      <c r="A2" s="36" t="s">
        <v>83</v>
      </c>
    </row>
    <row r="3" spans="1:11" x14ac:dyDescent="0.35">
      <c r="A3" s="75" t="s">
        <v>66</v>
      </c>
    </row>
    <row r="4" spans="1:11" x14ac:dyDescent="0.35">
      <c r="A4" s="75" t="s">
        <v>67</v>
      </c>
    </row>
    <row r="5" spans="1:11" x14ac:dyDescent="0.35">
      <c r="B5" s="23" t="s">
        <v>68</v>
      </c>
      <c r="C5" s="23" t="s">
        <v>69</v>
      </c>
    </row>
    <row r="6" spans="1:11" x14ac:dyDescent="0.35">
      <c r="A6">
        <v>2009</v>
      </c>
      <c r="B6" s="76">
        <v>2.1453700000000002</v>
      </c>
      <c r="C6" s="77"/>
    </row>
    <row r="7" spans="1:11" x14ac:dyDescent="0.35">
      <c r="A7">
        <v>2010</v>
      </c>
      <c r="B7" s="76">
        <v>2.1805600000000003</v>
      </c>
      <c r="C7" s="77">
        <v>1.6402765024214894E-2</v>
      </c>
    </row>
    <row r="8" spans="1:11" x14ac:dyDescent="0.35">
      <c r="A8">
        <v>2011</v>
      </c>
      <c r="B8" s="76">
        <v>2.24939</v>
      </c>
      <c r="C8" s="77">
        <v>3.156528598158248E-2</v>
      </c>
    </row>
    <row r="9" spans="1:11" x14ac:dyDescent="0.35">
      <c r="A9">
        <v>2012</v>
      </c>
      <c r="B9" s="76">
        <v>2.2959399999999999</v>
      </c>
      <c r="C9" s="77">
        <v>2.0694499397614363E-2</v>
      </c>
    </row>
    <row r="10" spans="1:11" x14ac:dyDescent="0.35">
      <c r="A10">
        <v>2013</v>
      </c>
      <c r="B10" s="76">
        <v>2.3295699999999999</v>
      </c>
      <c r="C10" s="77">
        <v>1.4647595320435247E-2</v>
      </c>
    </row>
    <row r="11" spans="1:11" x14ac:dyDescent="0.35">
      <c r="A11">
        <v>2014</v>
      </c>
      <c r="B11" s="76">
        <v>2.3673599999999997</v>
      </c>
      <c r="C11" s="77">
        <v>1.6221877857286904E-2</v>
      </c>
    </row>
    <row r="12" spans="1:11" x14ac:dyDescent="0.35">
      <c r="A12">
        <v>2015</v>
      </c>
      <c r="B12" s="76">
        <v>2.3701699999999999</v>
      </c>
      <c r="C12" s="77">
        <v>1.1869762097864722E-3</v>
      </c>
    </row>
    <row r="13" spans="1:11" x14ac:dyDescent="0.35">
      <c r="A13">
        <v>2016</v>
      </c>
      <c r="B13" s="76">
        <v>2.4000699999999999</v>
      </c>
      <c r="C13" s="77">
        <v>1.2615128872612624E-2</v>
      </c>
    </row>
    <row r="14" spans="1:11" x14ac:dyDescent="0.35">
      <c r="A14" s="78">
        <v>2017</v>
      </c>
      <c r="B14" s="79">
        <v>2.4512</v>
      </c>
      <c r="C14" s="80">
        <v>2.1303545313261729E-2</v>
      </c>
      <c r="E14" s="81" t="s">
        <v>70</v>
      </c>
      <c r="J14" s="76"/>
    </row>
    <row r="15" spans="1:11" x14ac:dyDescent="0.35">
      <c r="A15">
        <v>2018</v>
      </c>
      <c r="B15" s="76">
        <v>2.5100288000000002</v>
      </c>
      <c r="C15" s="82">
        <v>2.4000000000000021E-2</v>
      </c>
      <c r="E15" s="83">
        <v>2.4E-2</v>
      </c>
      <c r="J15" s="76"/>
      <c r="K15" s="84"/>
    </row>
    <row r="16" spans="1:11" x14ac:dyDescent="0.35">
      <c r="A16">
        <v>2019</v>
      </c>
      <c r="B16" s="76">
        <v>2.5702694912000004</v>
      </c>
      <c r="C16" s="82">
        <v>2.4000000000000021E-2</v>
      </c>
      <c r="E16" s="83">
        <v>2.4E-2</v>
      </c>
      <c r="J16" s="76"/>
      <c r="K16" s="84"/>
    </row>
    <row r="17" spans="1:11" x14ac:dyDescent="0.35">
      <c r="A17">
        <v>2020</v>
      </c>
      <c r="B17" s="76">
        <v>2.6370964979712004</v>
      </c>
      <c r="C17" s="82">
        <v>2.6000000000000023E-2</v>
      </c>
      <c r="E17" s="83">
        <v>2.5999999999999999E-2</v>
      </c>
      <c r="J17" s="76"/>
      <c r="K17" s="84"/>
    </row>
    <row r="18" spans="1:11" x14ac:dyDescent="0.35">
      <c r="A18">
        <v>2021</v>
      </c>
      <c r="B18" s="76">
        <v>2.7082981034164226</v>
      </c>
      <c r="C18" s="82">
        <v>2.6999999999999913E-2</v>
      </c>
      <c r="E18" s="83">
        <v>2.7E-2</v>
      </c>
      <c r="J18" s="76"/>
      <c r="K18" s="84"/>
    </row>
    <row r="19" spans="1:11" x14ac:dyDescent="0.35">
      <c r="A19">
        <v>2022</v>
      </c>
      <c r="B19" s="76">
        <v>2.7552605751450083</v>
      </c>
      <c r="C19" s="77">
        <v>1.7340215122310321E-2</v>
      </c>
      <c r="E19" s="65"/>
      <c r="J19" s="76"/>
      <c r="K19" s="77"/>
    </row>
    <row r="20" spans="1:11" x14ac:dyDescent="0.35">
      <c r="A20">
        <v>2023</v>
      </c>
      <c r="B20" s="76">
        <v>2.8230879460057401</v>
      </c>
      <c r="C20" s="77">
        <v>2.4617406960560251E-2</v>
      </c>
      <c r="J20" s="76"/>
      <c r="K20" s="77"/>
    </row>
    <row r="21" spans="1:11" x14ac:dyDescent="0.35">
      <c r="A21">
        <v>2024</v>
      </c>
      <c r="B21" s="76">
        <v>2.8908924000261473</v>
      </c>
      <c r="C21" s="77">
        <v>2.4017832712700526E-2</v>
      </c>
      <c r="D21" s="85"/>
      <c r="J21" s="76"/>
      <c r="K21" s="77"/>
    </row>
    <row r="22" spans="1:11" x14ac:dyDescent="0.35">
      <c r="A22">
        <v>2025</v>
      </c>
      <c r="B22" s="76">
        <v>2.9569138242309108</v>
      </c>
      <c r="C22" s="77">
        <v>2.2837731423060337E-2</v>
      </c>
      <c r="D22" s="85"/>
      <c r="J22" s="76"/>
      <c r="K22" s="77"/>
    </row>
    <row r="23" spans="1:11" x14ac:dyDescent="0.35">
      <c r="A23">
        <v>2026</v>
      </c>
      <c r="B23" s="76">
        <v>3.0228368554799356</v>
      </c>
      <c r="C23" s="77">
        <v>2.2294539228302046E-2</v>
      </c>
      <c r="D23" s="85"/>
      <c r="J23" s="76"/>
      <c r="K23" s="77"/>
    </row>
    <row r="24" spans="1:11" x14ac:dyDescent="0.35">
      <c r="A24">
        <v>2027</v>
      </c>
      <c r="B24" s="76">
        <v>3.0895393083960676</v>
      </c>
      <c r="C24" s="77">
        <v>2.2066176940780169E-2</v>
      </c>
      <c r="D24" s="85"/>
      <c r="J24" s="76"/>
      <c r="K24" s="77"/>
    </row>
    <row r="25" spans="1:11" x14ac:dyDescent="0.35">
      <c r="A25">
        <v>2028</v>
      </c>
      <c r="B25" s="76">
        <v>3.1573265747862327</v>
      </c>
      <c r="C25" s="77">
        <v>2.1940897856825403E-2</v>
      </c>
      <c r="D25" s="85"/>
      <c r="J25" s="76"/>
      <c r="K25" s="77"/>
    </row>
    <row r="26" spans="1:11" x14ac:dyDescent="0.35">
      <c r="A26">
        <v>2029</v>
      </c>
      <c r="B26" s="76">
        <v>3.2270067223679426</v>
      </c>
      <c r="C26" s="77">
        <v>2.2069350740642868E-2</v>
      </c>
      <c r="D26" s="85"/>
      <c r="J26" s="76"/>
      <c r="K26" s="77"/>
    </row>
    <row r="27" spans="1:11" x14ac:dyDescent="0.35">
      <c r="A27">
        <v>2030</v>
      </c>
      <c r="B27" s="76">
        <v>3.2980977502061228</v>
      </c>
      <c r="C27" s="77">
        <v>2.2030021612726713E-2</v>
      </c>
      <c r="D27" s="85"/>
      <c r="J27" s="76"/>
      <c r="K27" s="77"/>
    </row>
    <row r="28" spans="1:11" x14ac:dyDescent="0.35">
      <c r="A28">
        <v>2031</v>
      </c>
      <c r="B28" s="76">
        <v>3.3692682396971652</v>
      </c>
      <c r="C28" s="77">
        <v>2.1579254128109016E-2</v>
      </c>
      <c r="D28" s="85"/>
      <c r="J28" s="76"/>
      <c r="K28" s="77"/>
    </row>
    <row r="29" spans="1:11" x14ac:dyDescent="0.35">
      <c r="A29">
        <v>2032</v>
      </c>
      <c r="B29" s="76">
        <v>3.4411018229810617</v>
      </c>
      <c r="C29" s="77">
        <v>2.1320232814218798E-2</v>
      </c>
      <c r="D29" s="85"/>
      <c r="J29" s="76"/>
      <c r="K29" s="77"/>
    </row>
    <row r="30" spans="1:11" x14ac:dyDescent="0.35">
      <c r="A30">
        <v>2033</v>
      </c>
      <c r="B30" s="76">
        <v>3.5141582189731158</v>
      </c>
      <c r="C30" s="77">
        <v>2.1230524335012158E-2</v>
      </c>
      <c r="D30" s="85"/>
      <c r="J30" s="76"/>
      <c r="K30" s="77"/>
    </row>
    <row r="31" spans="1:11" x14ac:dyDescent="0.35">
      <c r="A31">
        <v>2034</v>
      </c>
      <c r="B31" s="76">
        <v>3.5886578777134033</v>
      </c>
      <c r="C31" s="77">
        <v>2.1199858998396826E-2</v>
      </c>
      <c r="D31" s="85"/>
      <c r="J31" s="76"/>
      <c r="K31" s="77"/>
    </row>
    <row r="32" spans="1:11" x14ac:dyDescent="0.35">
      <c r="A32">
        <v>2035</v>
      </c>
      <c r="B32" s="76">
        <v>3.6641581554491416</v>
      </c>
      <c r="C32" s="77">
        <v>2.1038583311219661E-2</v>
      </c>
      <c r="D32" s="85"/>
      <c r="J32" s="76"/>
      <c r="K32" s="77"/>
    </row>
    <row r="33" spans="1:11" x14ac:dyDescent="0.35">
      <c r="A33">
        <v>2036</v>
      </c>
      <c r="B33" s="76">
        <v>3.740841390518562</v>
      </c>
      <c r="C33" s="77">
        <v>2.0927927184415163E-2</v>
      </c>
      <c r="D33" s="85"/>
      <c r="J33" s="76"/>
      <c r="K33" s="77"/>
    </row>
    <row r="34" spans="1:11" x14ac:dyDescent="0.35">
      <c r="A34">
        <v>2037</v>
      </c>
      <c r="B34" s="76">
        <v>3.8186684748354596</v>
      </c>
      <c r="C34" s="77">
        <v>2.0804700384826846E-2</v>
      </c>
      <c r="D34" s="85"/>
      <c r="J34" s="76"/>
      <c r="K34" s="77"/>
    </row>
    <row r="35" spans="1:11" x14ac:dyDescent="0.35">
      <c r="A35">
        <v>2038</v>
      </c>
      <c r="B35" s="76">
        <v>3.8972234179287355</v>
      </c>
      <c r="C35" s="77">
        <v>2.0571291697863536E-2</v>
      </c>
      <c r="D35" s="85"/>
      <c r="J35" s="76"/>
      <c r="K35" s="77"/>
    </row>
    <row r="36" spans="1:11" x14ac:dyDescent="0.35">
      <c r="A36">
        <v>2039</v>
      </c>
      <c r="B36" s="76">
        <v>3.9779215837844877</v>
      </c>
      <c r="C36" s="77">
        <v>2.0706579326324803E-2</v>
      </c>
      <c r="D36" s="85"/>
      <c r="J36" s="76"/>
      <c r="K36" s="77"/>
    </row>
    <row r="37" spans="1:11" x14ac:dyDescent="0.35">
      <c r="A37">
        <v>2040</v>
      </c>
      <c r="B37" s="76">
        <v>4.0602777332184639</v>
      </c>
      <c r="C37" s="77">
        <v>2.0703311440248395E-2</v>
      </c>
      <c r="D37" s="85"/>
      <c r="J37" s="76"/>
      <c r="K37" s="77"/>
    </row>
    <row r="38" spans="1:11" x14ac:dyDescent="0.35">
      <c r="A38">
        <v>2041</v>
      </c>
      <c r="B38" s="76">
        <v>4.144875000178474</v>
      </c>
      <c r="C38" s="77">
        <v>2.0835339973886979E-2</v>
      </c>
      <c r="D38" s="85"/>
      <c r="J38" s="76"/>
      <c r="K38" s="77"/>
    </row>
    <row r="39" spans="1:11" x14ac:dyDescent="0.35">
      <c r="A39">
        <v>2042</v>
      </c>
      <c r="B39" s="76">
        <v>4.2323525652326861</v>
      </c>
      <c r="C39" s="77">
        <v>2.1104994734568727E-2</v>
      </c>
      <c r="D39" s="85"/>
      <c r="J39" s="76"/>
      <c r="K39" s="77"/>
    </row>
    <row r="40" spans="1:11" x14ac:dyDescent="0.35">
      <c r="A40">
        <v>2043</v>
      </c>
      <c r="B40" s="76">
        <v>4.322570187282162</v>
      </c>
      <c r="C40" s="77">
        <v>2.1316187784208296E-2</v>
      </c>
      <c r="D40" s="85"/>
      <c r="J40" s="76"/>
      <c r="K40" s="77"/>
    </row>
    <row r="41" spans="1:11" x14ac:dyDescent="0.35">
      <c r="A41">
        <v>2044</v>
      </c>
      <c r="B41" s="76">
        <v>4.4153407951629511</v>
      </c>
      <c r="C41" s="77">
        <v>2.1461908971134314E-2</v>
      </c>
      <c r="D41" s="85"/>
      <c r="J41" s="76"/>
      <c r="K41" s="77"/>
    </row>
    <row r="42" spans="1:11" x14ac:dyDescent="0.35">
      <c r="A42">
        <v>2045</v>
      </c>
      <c r="B42" s="76">
        <v>4.5104260039164652</v>
      </c>
      <c r="C42" s="77">
        <v>2.1535191316983004E-2</v>
      </c>
      <c r="D42" s="85"/>
      <c r="J42" s="76"/>
      <c r="K42" s="77"/>
    </row>
    <row r="43" spans="1:11" x14ac:dyDescent="0.35">
      <c r="A43">
        <v>2046</v>
      </c>
      <c r="B43" s="76">
        <v>4.607726922394785</v>
      </c>
      <c r="C43" s="77">
        <v>2.1572445350801051E-2</v>
      </c>
      <c r="D43" s="85"/>
      <c r="J43" s="76"/>
      <c r="K43" s="77"/>
    </row>
    <row r="44" spans="1:11" x14ac:dyDescent="0.35">
      <c r="A44">
        <v>2047</v>
      </c>
      <c r="B44" s="76">
        <v>4.7067378855342392</v>
      </c>
      <c r="C44" s="77">
        <v>2.1488027569132706E-2</v>
      </c>
      <c r="D44" s="85"/>
      <c r="J44" s="76"/>
      <c r="K44" s="77"/>
    </row>
    <row r="45" spans="1:11" x14ac:dyDescent="0.35">
      <c r="A45" s="78">
        <v>2048</v>
      </c>
      <c r="B45" s="79">
        <v>4.8099229518618412</v>
      </c>
      <c r="C45" s="86">
        <v>2.1922841007299798E-2</v>
      </c>
      <c r="D45" s="77"/>
      <c r="J45" s="76"/>
      <c r="K45" s="77"/>
    </row>
    <row r="46" spans="1:11" x14ac:dyDescent="0.35">
      <c r="A46">
        <v>2049</v>
      </c>
      <c r="B46" s="76">
        <v>4.9122044374729033</v>
      </c>
      <c r="C46" s="77">
        <v>2.1264682747458807E-2</v>
      </c>
      <c r="D46" s="85"/>
      <c r="J46" s="76"/>
      <c r="K46" s="77"/>
    </row>
    <row r="47" spans="1:11" x14ac:dyDescent="0.35">
      <c r="A47">
        <v>2050</v>
      </c>
      <c r="B47" s="76">
        <v>5.0166609064264236</v>
      </c>
      <c r="C47" s="77">
        <v>2.1264682747458807E-2</v>
      </c>
      <c r="D47" s="85"/>
      <c r="J47" s="76"/>
      <c r="K47" s="77"/>
    </row>
    <row r="48" spans="1:11" x14ac:dyDescent="0.35">
      <c r="A48">
        <v>2051</v>
      </c>
      <c r="B48" s="76">
        <v>5.1233386090531603</v>
      </c>
      <c r="C48" s="77">
        <v>2.1264682747458807E-2</v>
      </c>
      <c r="D48" s="85"/>
      <c r="J48" s="76"/>
      <c r="K48" s="77"/>
    </row>
    <row r="49" spans="1:11" x14ac:dyDescent="0.35">
      <c r="A49">
        <v>2052</v>
      </c>
      <c r="B49" s="76">
        <v>5.232284779182482</v>
      </c>
      <c r="C49" s="77">
        <v>2.1264682747458807E-2</v>
      </c>
      <c r="D49" s="85"/>
      <c r="J49" s="76"/>
      <c r="K49" s="77"/>
    </row>
    <row r="50" spans="1:11" x14ac:dyDescent="0.35">
      <c r="A50">
        <v>2053</v>
      </c>
      <c r="B50" s="76">
        <v>5.3435476550561551</v>
      </c>
      <c r="C50" s="77">
        <v>2.1264682747458807E-2</v>
      </c>
      <c r="D50" s="85"/>
      <c r="J50" s="76"/>
      <c r="K50" s="77"/>
    </row>
    <row r="51" spans="1:11" x14ac:dyDescent="0.35">
      <c r="A51">
        <v>2054</v>
      </c>
      <c r="B51" s="76">
        <v>5.4571765006868516</v>
      </c>
      <c r="C51" s="77">
        <v>2.1264682747458807E-2</v>
      </c>
      <c r="D51" s="85"/>
      <c r="J51" s="76"/>
      <c r="K51" s="77"/>
    </row>
    <row r="52" spans="1:11" x14ac:dyDescent="0.35">
      <c r="A52">
        <v>2055</v>
      </c>
      <c r="B52" s="76">
        <v>5.5732216276708444</v>
      </c>
      <c r="C52" s="77">
        <v>2.1264682747458807E-2</v>
      </c>
      <c r="D52" s="85"/>
      <c r="J52" s="76"/>
      <c r="K52" s="77"/>
    </row>
    <row r="53" spans="1:11" x14ac:dyDescent="0.35">
      <c r="A53">
        <v>2056</v>
      </c>
      <c r="B53" s="76">
        <v>5.6917344174645406</v>
      </c>
      <c r="C53" s="77">
        <v>2.1264682747458807E-2</v>
      </c>
      <c r="D53" s="85"/>
      <c r="J53" s="76"/>
      <c r="K53" s="77"/>
    </row>
    <row r="54" spans="1:11" x14ac:dyDescent="0.35">
      <c r="A54">
        <v>2057</v>
      </c>
      <c r="B54" s="76">
        <v>5.8127673441347163</v>
      </c>
      <c r="C54" s="77">
        <v>2.1264682747458807E-2</v>
      </c>
      <c r="D54" s="85"/>
      <c r="J54" s="76"/>
      <c r="K54" s="77"/>
    </row>
    <row r="56" spans="1:11" x14ac:dyDescent="0.35">
      <c r="A56" t="s"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Storm Savings- Matthew</vt:lpstr>
      <vt:lpstr>Storm Savings- Irma</vt:lpstr>
      <vt:lpstr>WACC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2018-06-14T19:03:44Z</dcterms:created>
  <dcterms:modified xsi:type="dcterms:W3CDTF">2018-06-14T19:04:01Z</dcterms:modified>
</cp:coreProperties>
</file>