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50" yWindow="675" windowWidth="28800" windowHeight="11775"/>
  </bookViews>
  <sheets>
    <sheet name="AWW-9" sheetId="1" r:id="rId1"/>
  </sheets>
  <definedNames>
    <definedName name="_xlnm.Print_Area" localSheetId="0">'AWW-9'!$A$1:$O$67</definedName>
    <definedName name="solver_typ" localSheetId="0" hidden="1">2</definedName>
    <definedName name="solver_ver" localSheetId="0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J63" i="1"/>
  <c r="G63" i="1"/>
  <c r="J62" i="1"/>
  <c r="G62" i="1"/>
  <c r="J61" i="1"/>
  <c r="G61" i="1"/>
  <c r="J60" i="1"/>
  <c r="G60" i="1"/>
  <c r="J59" i="1"/>
  <c r="G59" i="1"/>
  <c r="J58" i="1"/>
  <c r="G58" i="1"/>
  <c r="K58" i="1" s="1"/>
  <c r="J57" i="1"/>
  <c r="G57" i="1"/>
  <c r="J56" i="1"/>
  <c r="G56" i="1"/>
  <c r="K56" i="1" s="1"/>
  <c r="J55" i="1"/>
  <c r="G55" i="1"/>
  <c r="J54" i="1"/>
  <c r="G54" i="1"/>
  <c r="K54" i="1" s="1"/>
  <c r="J53" i="1"/>
  <c r="G53" i="1"/>
  <c r="J52" i="1"/>
  <c r="G52" i="1"/>
  <c r="K52" i="1" s="1"/>
  <c r="J51" i="1"/>
  <c r="G51" i="1"/>
  <c r="J50" i="1"/>
  <c r="G50" i="1"/>
  <c r="K50" i="1" s="1"/>
  <c r="J49" i="1"/>
  <c r="G49" i="1"/>
  <c r="J48" i="1"/>
  <c r="G48" i="1"/>
  <c r="K48" i="1" s="1"/>
  <c r="J47" i="1"/>
  <c r="G47" i="1"/>
  <c r="J46" i="1"/>
  <c r="G46" i="1"/>
  <c r="K46" i="1" s="1"/>
  <c r="J45" i="1"/>
  <c r="G45" i="1"/>
  <c r="J44" i="1"/>
  <c r="G44" i="1"/>
  <c r="K44" i="1" s="1"/>
  <c r="J43" i="1"/>
  <c r="G43" i="1"/>
  <c r="J42" i="1"/>
  <c r="G42" i="1"/>
  <c r="K42" i="1" s="1"/>
  <c r="J41" i="1"/>
  <c r="G41" i="1"/>
  <c r="J40" i="1"/>
  <c r="G40" i="1"/>
  <c r="K40" i="1" s="1"/>
  <c r="J39" i="1"/>
  <c r="G39" i="1"/>
  <c r="J38" i="1"/>
  <c r="G38" i="1"/>
  <c r="K38" i="1" s="1"/>
  <c r="J37" i="1"/>
  <c r="G37" i="1"/>
  <c r="J36" i="1"/>
  <c r="G36" i="1"/>
  <c r="K36" i="1" s="1"/>
  <c r="J35" i="1"/>
  <c r="G35" i="1"/>
  <c r="J34" i="1"/>
  <c r="G34" i="1"/>
  <c r="K34" i="1" s="1"/>
  <c r="J33" i="1"/>
  <c r="G33" i="1"/>
  <c r="J32" i="1"/>
  <c r="G32" i="1"/>
  <c r="K32" i="1" s="1"/>
  <c r="J31" i="1"/>
  <c r="G31" i="1"/>
  <c r="J30" i="1"/>
  <c r="G30" i="1"/>
  <c r="K30" i="1" s="1"/>
  <c r="J29" i="1"/>
  <c r="G29" i="1"/>
  <c r="J28" i="1"/>
  <c r="G28" i="1"/>
  <c r="K28" i="1" s="1"/>
  <c r="J27" i="1"/>
  <c r="G27" i="1"/>
  <c r="J26" i="1"/>
  <c r="G26" i="1"/>
  <c r="K26" i="1" s="1"/>
  <c r="J25" i="1"/>
  <c r="G25" i="1"/>
  <c r="J24" i="1"/>
  <c r="G24" i="1"/>
  <c r="K24" i="1" s="1"/>
  <c r="J23" i="1"/>
  <c r="G23" i="1"/>
  <c r="J22" i="1"/>
  <c r="G22" i="1"/>
  <c r="K22" i="1" s="1"/>
  <c r="J21" i="1"/>
  <c r="G21" i="1"/>
  <c r="J20" i="1"/>
  <c r="G20" i="1"/>
  <c r="J19" i="1"/>
  <c r="G19" i="1"/>
  <c r="M18" i="1"/>
  <c r="M19" i="1" s="1"/>
  <c r="J18" i="1"/>
  <c r="G18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N17" i="1"/>
  <c r="J17" i="1"/>
  <c r="G17" i="1"/>
  <c r="K17" i="1" s="1"/>
  <c r="L17" i="1" s="1"/>
  <c r="K60" i="1" l="1"/>
  <c r="K62" i="1"/>
  <c r="K57" i="1"/>
  <c r="K59" i="1"/>
  <c r="L59" i="1" s="1"/>
  <c r="N18" i="1"/>
  <c r="K23" i="1"/>
  <c r="K25" i="1"/>
  <c r="K27" i="1"/>
  <c r="L27" i="1" s="1"/>
  <c r="K29" i="1"/>
  <c r="L29" i="1" s="1"/>
  <c r="K31" i="1"/>
  <c r="K33" i="1"/>
  <c r="K35" i="1"/>
  <c r="K37" i="1"/>
  <c r="K39" i="1"/>
  <c r="K41" i="1"/>
  <c r="L41" i="1" s="1"/>
  <c r="K43" i="1"/>
  <c r="L43" i="1" s="1"/>
  <c r="K45" i="1"/>
  <c r="L45" i="1" s="1"/>
  <c r="K47" i="1"/>
  <c r="K49" i="1"/>
  <c r="K51" i="1"/>
  <c r="L51" i="1" s="1"/>
  <c r="K53" i="1"/>
  <c r="K55" i="1"/>
  <c r="K18" i="1"/>
  <c r="L18" i="1" s="1"/>
  <c r="K19" i="1"/>
  <c r="K20" i="1"/>
  <c r="L20" i="1" s="1"/>
  <c r="K61" i="1"/>
  <c r="L61" i="1" s="1"/>
  <c r="K63" i="1"/>
  <c r="L63" i="1" s="1"/>
  <c r="L19" i="1"/>
  <c r="M20" i="1"/>
  <c r="N19" i="1"/>
  <c r="L22" i="1"/>
  <c r="L35" i="1"/>
  <c r="L54" i="1"/>
  <c r="L49" i="1"/>
  <c r="L53" i="1"/>
  <c r="L57" i="1"/>
  <c r="L60" i="1"/>
  <c r="L62" i="1"/>
  <c r="L33" i="1"/>
  <c r="L39" i="1"/>
  <c r="L50" i="1"/>
  <c r="L58" i="1"/>
  <c r="L26" i="1"/>
  <c r="L28" i="1"/>
  <c r="L32" i="1"/>
  <c r="L34" i="1"/>
  <c r="L36" i="1"/>
  <c r="L38" i="1"/>
  <c r="L40" i="1"/>
  <c r="L42" i="1"/>
  <c r="L44" i="1"/>
  <c r="L48" i="1"/>
  <c r="L52" i="1"/>
  <c r="L56" i="1"/>
  <c r="L25" i="1"/>
  <c r="L31" i="1"/>
  <c r="L37" i="1"/>
  <c r="L46" i="1"/>
  <c r="L24" i="1"/>
  <c r="L30" i="1"/>
  <c r="K21" i="1"/>
  <c r="L21" i="1" s="1"/>
  <c r="L23" i="1"/>
  <c r="L47" i="1"/>
  <c r="L55" i="1"/>
  <c r="L64" i="1" l="1"/>
  <c r="M21" i="1"/>
  <c r="N20" i="1"/>
  <c r="N21" i="1" l="1"/>
  <c r="M22" i="1"/>
  <c r="N22" i="1" l="1"/>
  <c r="M23" i="1"/>
  <c r="M24" i="1" l="1"/>
  <c r="N23" i="1"/>
  <c r="M25" i="1" l="1"/>
  <c r="N24" i="1"/>
  <c r="M26" i="1" l="1"/>
  <c r="N25" i="1"/>
  <c r="M27" i="1" l="1"/>
  <c r="N26" i="1"/>
  <c r="M28" i="1" l="1"/>
  <c r="N27" i="1"/>
  <c r="M29" i="1" l="1"/>
  <c r="N28" i="1"/>
  <c r="M30" i="1" l="1"/>
  <c r="N29" i="1"/>
  <c r="M31" i="1" l="1"/>
  <c r="N30" i="1"/>
  <c r="M32" i="1" l="1"/>
  <c r="N31" i="1"/>
  <c r="M33" i="1" l="1"/>
  <c r="N32" i="1"/>
  <c r="M34" i="1" l="1"/>
  <c r="N33" i="1"/>
  <c r="M35" i="1" l="1"/>
  <c r="N34" i="1"/>
  <c r="M36" i="1" l="1"/>
  <c r="N35" i="1"/>
  <c r="M37" i="1" l="1"/>
  <c r="N36" i="1"/>
  <c r="M38" i="1" l="1"/>
  <c r="N37" i="1"/>
  <c r="M39" i="1" l="1"/>
  <c r="N38" i="1"/>
  <c r="M40" i="1" l="1"/>
  <c r="N39" i="1"/>
  <c r="M41" i="1" l="1"/>
  <c r="N40" i="1"/>
  <c r="M42" i="1" l="1"/>
  <c r="N41" i="1"/>
  <c r="M43" i="1" l="1"/>
  <c r="N42" i="1"/>
  <c r="M44" i="1" l="1"/>
  <c r="N43" i="1"/>
  <c r="M45" i="1" l="1"/>
  <c r="N44" i="1"/>
  <c r="M46" i="1" l="1"/>
  <c r="N45" i="1"/>
  <c r="M47" i="1" l="1"/>
  <c r="N46" i="1"/>
  <c r="M48" i="1" l="1"/>
  <c r="N47" i="1"/>
  <c r="M49" i="1" l="1"/>
  <c r="N48" i="1"/>
  <c r="M50" i="1" l="1"/>
  <c r="N49" i="1"/>
  <c r="M51" i="1" l="1"/>
  <c r="N50" i="1"/>
  <c r="M52" i="1" l="1"/>
  <c r="N51" i="1"/>
  <c r="M53" i="1" l="1"/>
  <c r="N52" i="1"/>
  <c r="M54" i="1" l="1"/>
  <c r="N53" i="1"/>
  <c r="M55" i="1" l="1"/>
  <c r="N54" i="1"/>
  <c r="M56" i="1" l="1"/>
  <c r="N55" i="1"/>
  <c r="M57" i="1" l="1"/>
  <c r="N56" i="1"/>
  <c r="M58" i="1" l="1"/>
  <c r="N57" i="1"/>
  <c r="M59" i="1" l="1"/>
  <c r="N58" i="1"/>
  <c r="M60" i="1" l="1"/>
  <c r="N59" i="1"/>
  <c r="M61" i="1" l="1"/>
  <c r="N60" i="1"/>
  <c r="M62" i="1" l="1"/>
  <c r="N61" i="1"/>
  <c r="M63" i="1" l="1"/>
  <c r="N63" i="1" s="1"/>
  <c r="N62" i="1"/>
  <c r="N64" i="1" l="1"/>
</calcChain>
</file>

<file path=xl/sharedStrings.xml><?xml version="1.0" encoding="utf-8"?>
<sst xmlns="http://schemas.openxmlformats.org/spreadsheetml/2006/main" count="60" uniqueCount="47">
  <si>
    <t xml:space="preserve"> = (2)+(3)+(4)</t>
  </si>
  <si>
    <t xml:space="preserve"> = (6) - (7)</t>
  </si>
  <si>
    <t xml:space="preserve">  = ((5)/(8))/10</t>
  </si>
  <si>
    <t xml:space="preserve"> = (9) *(1)</t>
  </si>
  <si>
    <t xml:space="preserve"> = (11) * (1)</t>
  </si>
  <si>
    <t>Annual</t>
  </si>
  <si>
    <t>Non-Resource</t>
  </si>
  <si>
    <t>System</t>
  </si>
  <si>
    <t>Load Forecast</t>
  </si>
  <si>
    <t>Nominal</t>
  </si>
  <si>
    <t>NPV</t>
  </si>
  <si>
    <t>Discount</t>
  </si>
  <si>
    <t>Resource Plan</t>
  </si>
  <si>
    <t>Plan Other</t>
  </si>
  <si>
    <t>Revenue</t>
  </si>
  <si>
    <t>Load</t>
  </si>
  <si>
    <t>DSM Energy</t>
  </si>
  <si>
    <t>NEL Adjusted</t>
  </si>
  <si>
    <t>Electric</t>
  </si>
  <si>
    <t>Levelized System</t>
  </si>
  <si>
    <t>Factor</t>
  </si>
  <si>
    <t>Variable Costs</t>
  </si>
  <si>
    <t>Fixed Costs</t>
  </si>
  <si>
    <t>System Costs *</t>
  </si>
  <si>
    <t>Requirements</t>
  </si>
  <si>
    <t>Forecast NEL</t>
  </si>
  <si>
    <t>Reduction **</t>
  </si>
  <si>
    <t>by DSM</t>
  </si>
  <si>
    <t>Rate</t>
  </si>
  <si>
    <t>Average Rate</t>
  </si>
  <si>
    <t>Year</t>
  </si>
  <si>
    <t>($000, Nom)</t>
  </si>
  <si>
    <t>(GWh)</t>
  </si>
  <si>
    <t>(cents/kWh, Nom)</t>
  </si>
  <si>
    <t>(cents/kWh, NPV)</t>
  </si>
  <si>
    <t>(cents/kWh)</t>
  </si>
  <si>
    <t xml:space="preserve"> * Includes system costs not affected by the resource plan such as existing generation, T&amp;D, staff, and DSM costs</t>
  </si>
  <si>
    <t xml:space="preserve">   not tied directly to new DSM signups (such as rebates to existing load management participants, etc.).</t>
  </si>
  <si>
    <t xml:space="preserve"> ** DSM energy reductions are incremental from August 2019.</t>
  </si>
  <si>
    <t xml:space="preserve">Levelized System Average Electric Rate (cents/kWh) = </t>
  </si>
  <si>
    <t>Example of Levelized System Average Electric Rate Calculation for the Supply Only Resource Plan</t>
  </si>
  <si>
    <t>Florida Power &amp; Light Company</t>
  </si>
  <si>
    <t>Docket No. 20190015-EG</t>
  </si>
  <si>
    <t>Staff's First Set of Interrogatories</t>
  </si>
  <si>
    <t>Attachment No. 1</t>
  </si>
  <si>
    <t>Tab 1 of 1</t>
  </si>
  <si>
    <t>Interrogatory No.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</si>
</sst>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;\(0\)"/>
    <numFmt numFmtId="165" formatCode="0.000"/>
    <numFmt numFmtId="166" formatCode="0.00000"/>
    <numFmt numFmtId="167" formatCode="0.0000"/>
  </numFmts>
  <fonts count="10" x14ac:knownFonts="1">
    <font>
      <sz val="10"/>
      <name val="Arial"/>
    </font>
    <font>
      <b/>
      <sz val="10"/>
      <color indexed="10"/>
      <name val="Arial"/>
      <family val="2"/>
    </font>
    <font>
      <sz val="10"/>
      <name val="Times New Roman"/>
      <family val="1"/>
    </font>
    <font>
      <b/>
      <sz val="12"/>
      <color indexed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2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1" xfId="2" applyFont="1" applyBorder="1" applyAlignment="1">
      <alignment horizontal="center"/>
    </xf>
    <xf numFmtId="164" fontId="6" fillId="0" borderId="2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0" fontId="6" fillId="0" borderId="7" xfId="1" applyNumberFormat="1" applyFont="1" applyFill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9" xfId="2" applyFont="1" applyBorder="1" applyAlignment="1">
      <alignment horizontal="center"/>
    </xf>
    <xf numFmtId="165" fontId="6" fillId="0" borderId="9" xfId="2" applyNumberFormat="1" applyFont="1" applyFill="1" applyBorder="1" applyAlignment="1">
      <alignment horizontal="center"/>
    </xf>
    <xf numFmtId="37" fontId="6" fillId="0" borderId="9" xfId="2" applyNumberFormat="1" applyFont="1" applyFill="1" applyBorder="1" applyAlignment="1">
      <alignment horizontal="center"/>
    </xf>
    <xf numFmtId="166" fontId="6" fillId="0" borderId="9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6" fillId="0" borderId="9" xfId="2" applyNumberFormat="1" applyFont="1" applyBorder="1" applyAlignment="1">
      <alignment horizontal="center"/>
    </xf>
    <xf numFmtId="167" fontId="6" fillId="3" borderId="9" xfId="2" applyNumberFormat="1" applyFont="1" applyFill="1" applyBorder="1" applyAlignment="1">
      <alignment horizontal="center"/>
    </xf>
    <xf numFmtId="166" fontId="6" fillId="0" borderId="2" xfId="2" applyNumberFormat="1" applyFont="1" applyBorder="1" applyAlignment="1">
      <alignment horizontal="center"/>
    </xf>
    <xf numFmtId="167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65" fontId="6" fillId="0" borderId="2" xfId="2" applyNumberFormat="1" applyFont="1" applyFill="1" applyBorder="1" applyAlignment="1">
      <alignment horizontal="center"/>
    </xf>
    <xf numFmtId="37" fontId="6" fillId="0" borderId="2" xfId="2" applyNumberFormat="1" applyFont="1" applyFill="1" applyBorder="1" applyAlignment="1">
      <alignment horizontal="center"/>
    </xf>
    <xf numFmtId="167" fontId="6" fillId="3" borderId="2" xfId="2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37" fontId="6" fillId="0" borderId="0" xfId="2" applyNumberFormat="1" applyFont="1" applyFill="1" applyBorder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167" fontId="8" fillId="0" borderId="11" xfId="2" applyNumberFormat="1" applyFont="1" applyFill="1" applyBorder="1" applyAlignment="1">
      <alignment horizontal="center"/>
    </xf>
    <xf numFmtId="0" fontId="6" fillId="0" borderId="0" xfId="2" applyFont="1"/>
    <xf numFmtId="166" fontId="6" fillId="0" borderId="0" xfId="2" applyNumberFormat="1" applyFont="1" applyAlignment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" quotePrefix="1" applyFont="1"/>
    <xf numFmtId="0" fontId="9" fillId="0" borderId="0" xfId="0" applyFont="1"/>
    <xf numFmtId="0" fontId="5" fillId="0" borderId="0" xfId="0" applyFont="1" applyAlignment="1">
      <alignment horizontal="center"/>
    </xf>
  </cellXfs>
  <cellStyles count="3">
    <cellStyle name="Normal" xfId="0" builtinId="0"/>
    <cellStyle name="Normal_system average levelized rate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66675</xdr:rowOff>
    </xdr:from>
    <xdr:to>
      <xdr:col>14</xdr:col>
      <xdr:colOff>0</xdr:colOff>
      <xdr:row>67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49200" y="7400925"/>
          <a:ext cx="0" cy="474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zoomScale="60" zoomScaleNormal="60" zoomScalePageLayoutView="60" workbookViewId="0">
      <selection activeCell="A5" sqref="A5"/>
    </sheetView>
  </sheetViews>
  <sheetFormatPr defaultRowHeight="12.75" x14ac:dyDescent="0.2"/>
  <cols>
    <col min="1" max="1" width="9.140625" style="2"/>
    <col min="2" max="2" width="7.42578125" style="2" customWidth="1"/>
    <col min="3" max="3" width="10.42578125" style="2" customWidth="1"/>
    <col min="4" max="4" width="13" style="2" customWidth="1"/>
    <col min="5" max="5" width="14" style="2" customWidth="1"/>
    <col min="6" max="6" width="15.28515625" style="2" customWidth="1"/>
    <col min="7" max="7" width="14.28515625" style="2" customWidth="1"/>
    <col min="8" max="8" width="12.7109375" style="2" customWidth="1"/>
    <col min="9" max="9" width="15.140625" style="2" customWidth="1"/>
    <col min="10" max="10" width="13.5703125" style="2" customWidth="1"/>
    <col min="11" max="11" width="16.28515625" style="2" customWidth="1"/>
    <col min="12" max="12" width="17" style="2" customWidth="1"/>
    <col min="13" max="13" width="15" style="2" customWidth="1"/>
    <col min="14" max="14" width="16.42578125" style="2" customWidth="1"/>
    <col min="15" max="16384" width="9.140625" style="2"/>
  </cols>
  <sheetData>
    <row r="1" spans="1:15" ht="15.75" x14ac:dyDescent="0.25">
      <c r="A1" s="51" t="s">
        <v>41</v>
      </c>
      <c r="B1" s="1"/>
      <c r="H1" s="3"/>
      <c r="N1" s="4"/>
    </row>
    <row r="2" spans="1:15" ht="15.75" x14ac:dyDescent="0.25">
      <c r="A2" s="51" t="s">
        <v>42</v>
      </c>
      <c r="N2" s="4"/>
    </row>
    <row r="3" spans="1:15" ht="15.75" x14ac:dyDescent="0.25">
      <c r="A3" s="51" t="s">
        <v>43</v>
      </c>
      <c r="N3" s="4"/>
    </row>
    <row r="4" spans="1:15" ht="15.75" x14ac:dyDescent="0.25">
      <c r="A4" s="51" t="s">
        <v>46</v>
      </c>
      <c r="N4" s="4"/>
    </row>
    <row r="5" spans="1:15" ht="15.75" x14ac:dyDescent="0.25">
      <c r="A5" s="51" t="s">
        <v>44</v>
      </c>
      <c r="N5" s="4"/>
    </row>
    <row r="6" spans="1:15" ht="15.75" x14ac:dyDescent="0.25">
      <c r="A6" s="51" t="s">
        <v>45</v>
      </c>
      <c r="N6" s="4"/>
    </row>
    <row r="7" spans="1:15" ht="15.75" x14ac:dyDescent="0.25">
      <c r="N7" s="4"/>
    </row>
    <row r="8" spans="1:15" ht="18.75" x14ac:dyDescent="0.3">
      <c r="B8" s="52" t="s">
        <v>40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ht="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 ht="15" x14ac:dyDescent="0.25">
      <c r="B10" s="7"/>
      <c r="C10" s="8">
        <v>-1</v>
      </c>
      <c r="D10" s="8">
        <v>-2</v>
      </c>
      <c r="E10" s="8">
        <v>-3</v>
      </c>
      <c r="F10" s="8">
        <v>-4</v>
      </c>
      <c r="G10" s="8">
        <v>-5</v>
      </c>
      <c r="H10" s="8">
        <v>-6</v>
      </c>
      <c r="I10" s="9">
        <v>-7</v>
      </c>
      <c r="J10" s="8">
        <v>-8</v>
      </c>
      <c r="K10" s="10">
        <v>-9</v>
      </c>
      <c r="L10" s="8">
        <v>-10</v>
      </c>
      <c r="M10" s="9">
        <v>-11</v>
      </c>
      <c r="N10" s="8">
        <v>-12</v>
      </c>
    </row>
    <row r="11" spans="1:15" ht="15" x14ac:dyDescent="0.25">
      <c r="B11" s="11"/>
      <c r="C11" s="12"/>
      <c r="D11" s="12"/>
      <c r="E11" s="12"/>
      <c r="F11" s="12"/>
      <c r="G11" s="12" t="s">
        <v>0</v>
      </c>
      <c r="H11" s="12"/>
      <c r="I11" s="13"/>
      <c r="J11" s="12" t="s">
        <v>1</v>
      </c>
      <c r="K11" s="13" t="s">
        <v>2</v>
      </c>
      <c r="L11" s="12" t="s">
        <v>3</v>
      </c>
      <c r="M11" s="13"/>
      <c r="N11" s="12" t="s">
        <v>4</v>
      </c>
    </row>
    <row r="12" spans="1:15" ht="15" x14ac:dyDescent="0.25">
      <c r="B12" s="11"/>
      <c r="C12" s="12"/>
      <c r="D12" s="12"/>
      <c r="E12" s="12"/>
      <c r="F12" s="12"/>
      <c r="G12" s="12"/>
      <c r="H12" s="12"/>
      <c r="I12" s="13"/>
      <c r="J12" s="12"/>
      <c r="K12" s="13"/>
      <c r="L12" s="12"/>
      <c r="M12" s="13"/>
      <c r="N12" s="12"/>
    </row>
    <row r="13" spans="1:15" ht="15" x14ac:dyDescent="0.25">
      <c r="B13" s="11"/>
      <c r="C13" s="14" t="s">
        <v>5</v>
      </c>
      <c r="D13" s="15"/>
      <c r="E13" s="15"/>
      <c r="F13" s="15" t="s">
        <v>6</v>
      </c>
      <c r="G13" s="15" t="s">
        <v>7</v>
      </c>
      <c r="H13" s="15"/>
      <c r="I13" s="16"/>
      <c r="J13" s="15" t="s">
        <v>8</v>
      </c>
      <c r="K13" s="16" t="s">
        <v>5</v>
      </c>
      <c r="L13" s="15" t="s">
        <v>5</v>
      </c>
      <c r="M13" s="16" t="s">
        <v>9</v>
      </c>
      <c r="N13" s="15" t="s">
        <v>10</v>
      </c>
    </row>
    <row r="14" spans="1:15" ht="15" x14ac:dyDescent="0.25">
      <c r="B14" s="11"/>
      <c r="C14" s="14" t="s">
        <v>11</v>
      </c>
      <c r="D14" s="15" t="s">
        <v>12</v>
      </c>
      <c r="E14" s="15" t="s">
        <v>12</v>
      </c>
      <c r="F14" s="15" t="s">
        <v>13</v>
      </c>
      <c r="G14" s="15" t="s">
        <v>14</v>
      </c>
      <c r="H14" s="15" t="s">
        <v>15</v>
      </c>
      <c r="I14" s="16" t="s">
        <v>16</v>
      </c>
      <c r="J14" s="15" t="s">
        <v>17</v>
      </c>
      <c r="K14" s="16" t="s">
        <v>18</v>
      </c>
      <c r="L14" s="15" t="s">
        <v>18</v>
      </c>
      <c r="M14" s="16" t="s">
        <v>19</v>
      </c>
      <c r="N14" s="15" t="s">
        <v>19</v>
      </c>
    </row>
    <row r="15" spans="1:15" ht="15" x14ac:dyDescent="0.25">
      <c r="B15" s="11"/>
      <c r="C15" s="14" t="s">
        <v>20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6" t="s">
        <v>26</v>
      </c>
      <c r="J15" s="15" t="s">
        <v>27</v>
      </c>
      <c r="K15" s="16" t="s">
        <v>28</v>
      </c>
      <c r="L15" s="15" t="s">
        <v>28</v>
      </c>
      <c r="M15" s="16" t="s">
        <v>29</v>
      </c>
      <c r="N15" s="15" t="s">
        <v>29</v>
      </c>
    </row>
    <row r="16" spans="1:15" ht="15.75" thickBot="1" x14ac:dyDescent="0.3">
      <c r="B16" s="17" t="s">
        <v>30</v>
      </c>
      <c r="C16" s="18">
        <v>7.7324936979999995E-2</v>
      </c>
      <c r="D16" s="19" t="s">
        <v>31</v>
      </c>
      <c r="E16" s="19" t="s">
        <v>31</v>
      </c>
      <c r="F16" s="19" t="s">
        <v>31</v>
      </c>
      <c r="G16" s="19" t="s">
        <v>31</v>
      </c>
      <c r="H16" s="20" t="s">
        <v>32</v>
      </c>
      <c r="I16" s="21" t="s">
        <v>32</v>
      </c>
      <c r="J16" s="20" t="s">
        <v>32</v>
      </c>
      <c r="K16" s="21" t="s">
        <v>33</v>
      </c>
      <c r="L16" s="20" t="s">
        <v>34</v>
      </c>
      <c r="M16" s="21" t="s">
        <v>35</v>
      </c>
      <c r="N16" s="20" t="s">
        <v>35</v>
      </c>
      <c r="O16" s="22"/>
    </row>
    <row r="17" spans="2:14" ht="15.75" thickTop="1" x14ac:dyDescent="0.25">
      <c r="B17" s="23">
        <v>2019</v>
      </c>
      <c r="C17" s="24">
        <v>1</v>
      </c>
      <c r="D17" s="25">
        <v>2120509.9999999995</v>
      </c>
      <c r="E17" s="25">
        <v>0</v>
      </c>
      <c r="F17" s="25">
        <v>7586380.4761706125</v>
      </c>
      <c r="G17" s="25">
        <f>D17+E17+F17</f>
        <v>9706890.4761706125</v>
      </c>
      <c r="H17" s="25">
        <v>121099.85037560679</v>
      </c>
      <c r="I17" s="25">
        <v>28</v>
      </c>
      <c r="J17" s="25">
        <f t="shared" ref="J17:J48" si="0">H17-I17</f>
        <v>121071.85037560679</v>
      </c>
      <c r="K17" s="26">
        <f t="shared" ref="K17:K48" si="1">(G17/J17)/10</f>
        <v>8.0174627265185734</v>
      </c>
      <c r="L17" s="26">
        <f t="shared" ref="L17:L48" si="2">K17*C17</f>
        <v>8.0174627265185734</v>
      </c>
      <c r="M17" s="27">
        <v>9.6321078287961921</v>
      </c>
      <c r="N17" s="28">
        <f t="shared" ref="N17:N48" si="3">M17*C17</f>
        <v>9.6321078287961921</v>
      </c>
    </row>
    <row r="18" spans="2:14" ht="15" x14ac:dyDescent="0.25">
      <c r="B18" s="23">
        <f t="shared" ref="B18:B48" si="4">B17+1</f>
        <v>2020</v>
      </c>
      <c r="C18" s="24">
        <f t="shared" ref="C18:C48" si="5">C17/(1+$C$16)</f>
        <v>0.92822505603856131</v>
      </c>
      <c r="D18" s="25">
        <v>1806739.9999999998</v>
      </c>
      <c r="E18" s="25">
        <v>0</v>
      </c>
      <c r="F18" s="25">
        <v>7669251.5937654702</v>
      </c>
      <c r="G18" s="25">
        <f t="shared" ref="G18:G63" si="6">D18+E18+F18</f>
        <v>9475991.5937654693</v>
      </c>
      <c r="H18" s="25">
        <v>122284.24802366555</v>
      </c>
      <c r="I18" s="25">
        <v>59.3</v>
      </c>
      <c r="J18" s="25">
        <f t="shared" si="0"/>
        <v>122224.94802366555</v>
      </c>
      <c r="K18" s="26">
        <f t="shared" si="1"/>
        <v>7.7529111257471754</v>
      </c>
      <c r="L18" s="26">
        <f t="shared" si="2"/>
        <v>7.1964463641586578</v>
      </c>
      <c r="M18" s="29">
        <f t="shared" ref="M18:M63" si="7">M17</f>
        <v>9.6321078287961921</v>
      </c>
      <c r="N18" s="28">
        <f t="shared" si="3"/>
        <v>8.940763829153811</v>
      </c>
    </row>
    <row r="19" spans="2:14" ht="15" x14ac:dyDescent="0.25">
      <c r="B19" s="23">
        <f t="shared" si="4"/>
        <v>2021</v>
      </c>
      <c r="C19" s="24">
        <f t="shared" si="5"/>
        <v>0.86160175465779032</v>
      </c>
      <c r="D19" s="25">
        <v>1792249.9999999998</v>
      </c>
      <c r="E19" s="25">
        <v>73871.62071949747</v>
      </c>
      <c r="F19" s="25">
        <v>7705581.208696994</v>
      </c>
      <c r="G19" s="25">
        <f t="shared" si="6"/>
        <v>9571702.8294164911</v>
      </c>
      <c r="H19" s="25">
        <v>122369.6583164425</v>
      </c>
      <c r="I19" s="25">
        <v>59.2</v>
      </c>
      <c r="J19" s="25">
        <f t="shared" si="0"/>
        <v>122310.4583164425</v>
      </c>
      <c r="K19" s="26">
        <f t="shared" si="1"/>
        <v>7.825743571864078</v>
      </c>
      <c r="L19" s="26">
        <f t="shared" si="2"/>
        <v>6.742674393020013</v>
      </c>
      <c r="M19" s="29">
        <f t="shared" si="7"/>
        <v>9.6321078287961921</v>
      </c>
      <c r="N19" s="28">
        <f t="shared" si="3"/>
        <v>8.2990410063438382</v>
      </c>
    </row>
    <row r="20" spans="2:14" ht="15" x14ac:dyDescent="0.25">
      <c r="B20" s="23">
        <f t="shared" si="4"/>
        <v>2022</v>
      </c>
      <c r="C20" s="24">
        <f t="shared" si="5"/>
        <v>0.79976033700015015</v>
      </c>
      <c r="D20" s="25">
        <v>1784500</v>
      </c>
      <c r="E20" s="25">
        <v>202973.94637091018</v>
      </c>
      <c r="F20" s="25">
        <v>7716450.6501354557</v>
      </c>
      <c r="G20" s="25">
        <f t="shared" si="6"/>
        <v>9703924.5965063665</v>
      </c>
      <c r="H20" s="25">
        <v>122330.74630713812</v>
      </c>
      <c r="I20" s="25">
        <v>59.13</v>
      </c>
      <c r="J20" s="25">
        <f t="shared" si="0"/>
        <v>122271.61630713812</v>
      </c>
      <c r="K20" s="26">
        <f t="shared" si="1"/>
        <v>7.9363673185858259</v>
      </c>
      <c r="L20" s="26">
        <f t="shared" si="2"/>
        <v>6.3471918012691777</v>
      </c>
      <c r="M20" s="29">
        <f t="shared" si="7"/>
        <v>9.6321078287961921</v>
      </c>
      <c r="N20" s="28">
        <f t="shared" si="3"/>
        <v>7.7033778031798272</v>
      </c>
    </row>
    <row r="21" spans="2:14" ht="15" x14ac:dyDescent="0.25">
      <c r="B21" s="23">
        <f t="shared" si="4"/>
        <v>2023</v>
      </c>
      <c r="C21" s="24">
        <f t="shared" si="5"/>
        <v>0.74235758362938309</v>
      </c>
      <c r="D21" s="25">
        <v>1882400</v>
      </c>
      <c r="E21" s="25">
        <v>328209.25052876334</v>
      </c>
      <c r="F21" s="25">
        <v>7821043.3177256035</v>
      </c>
      <c r="G21" s="25">
        <f t="shared" si="6"/>
        <v>10031652.568254367</v>
      </c>
      <c r="H21" s="25">
        <v>122680.36091522705</v>
      </c>
      <c r="I21" s="25">
        <v>59.2</v>
      </c>
      <c r="J21" s="25">
        <f t="shared" si="0"/>
        <v>122621.16091522705</v>
      </c>
      <c r="K21" s="26">
        <f t="shared" si="1"/>
        <v>8.1810125539340248</v>
      </c>
      <c r="L21" s="26">
        <f t="shared" si="2"/>
        <v>6.0732367111801109</v>
      </c>
      <c r="M21" s="29">
        <f t="shared" si="7"/>
        <v>9.6321078287961921</v>
      </c>
      <c r="N21" s="28">
        <f t="shared" si="3"/>
        <v>7.1504682930428052</v>
      </c>
    </row>
    <row r="22" spans="2:14" ht="15" x14ac:dyDescent="0.25">
      <c r="B22" s="23">
        <f t="shared" si="4"/>
        <v>2024</v>
      </c>
      <c r="C22" s="24">
        <f t="shared" si="5"/>
        <v>0.68907490966503504</v>
      </c>
      <c r="D22" s="25">
        <v>2067279.9999999998</v>
      </c>
      <c r="E22" s="25">
        <v>429553.94626952388</v>
      </c>
      <c r="F22" s="25">
        <v>7937980.3717017528</v>
      </c>
      <c r="G22" s="25">
        <f t="shared" si="6"/>
        <v>10434814.317971276</v>
      </c>
      <c r="H22" s="25">
        <v>123864.04311308861</v>
      </c>
      <c r="I22" s="25">
        <v>59.3</v>
      </c>
      <c r="J22" s="25">
        <f t="shared" si="0"/>
        <v>123804.74311308861</v>
      </c>
      <c r="K22" s="26">
        <f t="shared" si="1"/>
        <v>8.4284447070332877</v>
      </c>
      <c r="L22" s="26">
        <f t="shared" si="2"/>
        <v>5.8078297751157058</v>
      </c>
      <c r="M22" s="29">
        <f t="shared" si="7"/>
        <v>9.6321078287961921</v>
      </c>
      <c r="N22" s="28">
        <f t="shared" si="3"/>
        <v>6.6372438320116132</v>
      </c>
    </row>
    <row r="23" spans="2:14" ht="15" x14ac:dyDescent="0.25">
      <c r="B23" s="23">
        <f t="shared" si="4"/>
        <v>2025</v>
      </c>
      <c r="C23" s="24">
        <f t="shared" si="5"/>
        <v>0.63961659663859372</v>
      </c>
      <c r="D23" s="25">
        <v>2189470.0000000005</v>
      </c>
      <c r="E23" s="25">
        <v>578497.34349293064</v>
      </c>
      <c r="F23" s="25">
        <v>7951482.8915373087</v>
      </c>
      <c r="G23" s="25">
        <f t="shared" si="6"/>
        <v>10719450.235030239</v>
      </c>
      <c r="H23" s="25">
        <v>124440.22741759912</v>
      </c>
      <c r="I23" s="25">
        <v>59.2</v>
      </c>
      <c r="J23" s="25">
        <f t="shared" si="0"/>
        <v>124381.02741759912</v>
      </c>
      <c r="K23" s="26">
        <f t="shared" si="1"/>
        <v>8.6182358013819602</v>
      </c>
      <c r="L23" s="26">
        <f t="shared" si="2"/>
        <v>5.5123666523088124</v>
      </c>
      <c r="M23" s="29">
        <f t="shared" si="7"/>
        <v>9.6321078287961921</v>
      </c>
      <c r="N23" s="28">
        <f t="shared" si="3"/>
        <v>6.1608560279105751</v>
      </c>
    </row>
    <row r="24" spans="2:14" ht="15" x14ac:dyDescent="0.25">
      <c r="B24" s="23">
        <f t="shared" si="4"/>
        <v>2026</v>
      </c>
      <c r="C24" s="24">
        <f t="shared" si="5"/>
        <v>0.59370815125805254</v>
      </c>
      <c r="D24" s="25">
        <v>2378230</v>
      </c>
      <c r="E24" s="25">
        <v>673541.23942574079</v>
      </c>
      <c r="F24" s="25">
        <v>8036357.1650555255</v>
      </c>
      <c r="G24" s="25">
        <f t="shared" si="6"/>
        <v>11088128.404481266</v>
      </c>
      <c r="H24" s="25">
        <v>125429.9866686883</v>
      </c>
      <c r="I24" s="25">
        <v>59.13</v>
      </c>
      <c r="J24" s="25">
        <f t="shared" si="0"/>
        <v>125370.8566686883</v>
      </c>
      <c r="K24" s="26">
        <f t="shared" si="1"/>
        <v>8.8442630920065763</v>
      </c>
      <c r="L24" s="26">
        <f t="shared" si="2"/>
        <v>5.2509110895950517</v>
      </c>
      <c r="M24" s="29">
        <f t="shared" si="7"/>
        <v>9.6321078287961921</v>
      </c>
      <c r="N24" s="28">
        <f t="shared" si="3"/>
        <v>5.7186609317528019</v>
      </c>
    </row>
    <row r="25" spans="2:14" ht="15" x14ac:dyDescent="0.25">
      <c r="B25" s="23">
        <f t="shared" si="4"/>
        <v>2027</v>
      </c>
      <c r="C25" s="24">
        <f t="shared" si="5"/>
        <v>0.55109478197205641</v>
      </c>
      <c r="D25" s="25">
        <v>2472840</v>
      </c>
      <c r="E25" s="25">
        <v>866970.20172488631</v>
      </c>
      <c r="F25" s="25">
        <v>8171527.0403558081</v>
      </c>
      <c r="G25" s="25">
        <f t="shared" si="6"/>
        <v>11511337.242080694</v>
      </c>
      <c r="H25" s="25">
        <v>126520.14866498571</v>
      </c>
      <c r="I25" s="25">
        <v>59.2</v>
      </c>
      <c r="J25" s="25">
        <f t="shared" si="0"/>
        <v>126460.94866498571</v>
      </c>
      <c r="K25" s="26">
        <f t="shared" si="1"/>
        <v>9.1026813918468825</v>
      </c>
      <c r="L25" s="26">
        <f t="shared" si="2"/>
        <v>5.0164402170009526</v>
      </c>
      <c r="M25" s="29">
        <f t="shared" si="7"/>
        <v>9.6321078287961921</v>
      </c>
      <c r="N25" s="28">
        <f t="shared" si="3"/>
        <v>5.3082043638417753</v>
      </c>
    </row>
    <row r="26" spans="2:14" ht="15" x14ac:dyDescent="0.25">
      <c r="B26" s="23">
        <f t="shared" si="4"/>
        <v>2028</v>
      </c>
      <c r="C26" s="24">
        <f t="shared" si="5"/>
        <v>0.51153998487857077</v>
      </c>
      <c r="D26" s="25">
        <v>2525930.0000000005</v>
      </c>
      <c r="E26" s="25">
        <v>1043215.1256116156</v>
      </c>
      <c r="F26" s="25">
        <v>8326564.8625263106</v>
      </c>
      <c r="G26" s="25">
        <f t="shared" si="6"/>
        <v>11895709.988137927</v>
      </c>
      <c r="H26" s="25">
        <v>127940.78831805055</v>
      </c>
      <c r="I26" s="25">
        <v>59.3</v>
      </c>
      <c r="J26" s="25">
        <f t="shared" si="0"/>
        <v>127881.48831805054</v>
      </c>
      <c r="K26" s="26">
        <f t="shared" si="1"/>
        <v>9.3021360203068895</v>
      </c>
      <c r="L26" s="26">
        <f t="shared" si="2"/>
        <v>4.7584145191661946</v>
      </c>
      <c r="M26" s="29">
        <f t="shared" si="7"/>
        <v>9.6321078287961921</v>
      </c>
      <c r="N26" s="28">
        <f t="shared" si="3"/>
        <v>4.9272082930911676</v>
      </c>
    </row>
    <row r="27" spans="2:14" ht="15" x14ac:dyDescent="0.25">
      <c r="B27" s="23">
        <f t="shared" si="4"/>
        <v>2029</v>
      </c>
      <c r="C27" s="24">
        <f t="shared" si="5"/>
        <v>0.47482423112987615</v>
      </c>
      <c r="D27" s="25">
        <v>2593390</v>
      </c>
      <c r="E27" s="25">
        <v>1226636.5300645027</v>
      </c>
      <c r="F27" s="25">
        <v>8490503.803589765</v>
      </c>
      <c r="G27" s="25">
        <f t="shared" si="6"/>
        <v>12310530.333654268</v>
      </c>
      <c r="H27" s="25">
        <v>128967.61059490406</v>
      </c>
      <c r="I27" s="25">
        <v>59.2</v>
      </c>
      <c r="J27" s="25">
        <f t="shared" si="0"/>
        <v>128908.41059490407</v>
      </c>
      <c r="K27" s="26">
        <f t="shared" si="1"/>
        <v>9.5498271034775435</v>
      </c>
      <c r="L27" s="26">
        <f t="shared" si="2"/>
        <v>4.5344893118319769</v>
      </c>
      <c r="M27" s="29">
        <f t="shared" si="7"/>
        <v>9.6321078287961921</v>
      </c>
      <c r="N27" s="28">
        <f t="shared" si="3"/>
        <v>4.5735581939682124</v>
      </c>
    </row>
    <row r="28" spans="2:14" ht="15" x14ac:dyDescent="0.25">
      <c r="B28" s="23">
        <f t="shared" si="4"/>
        <v>2030</v>
      </c>
      <c r="C28" s="24">
        <f t="shared" si="5"/>
        <v>0.44074374854899606</v>
      </c>
      <c r="D28" s="25">
        <v>2655359.9999999995</v>
      </c>
      <c r="E28" s="25">
        <v>1537062.054052897</v>
      </c>
      <c r="F28" s="25">
        <v>8672175.2611260582</v>
      </c>
      <c r="G28" s="25">
        <f t="shared" si="6"/>
        <v>12864597.315178955</v>
      </c>
      <c r="H28" s="25">
        <v>130367.90897396622</v>
      </c>
      <c r="I28" s="25">
        <v>59.13</v>
      </c>
      <c r="J28" s="25">
        <f t="shared" si="0"/>
        <v>130308.77897396621</v>
      </c>
      <c r="K28" s="26">
        <f t="shared" si="1"/>
        <v>9.8723949502658712</v>
      </c>
      <c r="L28" s="26">
        <f t="shared" si="2"/>
        <v>4.3511963575363595</v>
      </c>
      <c r="M28" s="29">
        <f t="shared" si="7"/>
        <v>9.6321078287961921</v>
      </c>
      <c r="N28" s="28">
        <f t="shared" si="3"/>
        <v>4.2452913108917656</v>
      </c>
    </row>
    <row r="29" spans="2:14" ht="15" x14ac:dyDescent="0.25">
      <c r="B29" s="23">
        <f t="shared" si="4"/>
        <v>2031</v>
      </c>
      <c r="C29" s="24">
        <f t="shared" si="5"/>
        <v>0.40910939069553742</v>
      </c>
      <c r="D29" s="25">
        <v>2776400</v>
      </c>
      <c r="E29" s="25">
        <v>1547102.0568028297</v>
      </c>
      <c r="F29" s="25">
        <v>8852116.8871542886</v>
      </c>
      <c r="G29" s="25">
        <f t="shared" si="6"/>
        <v>13175618.943957118</v>
      </c>
      <c r="H29" s="25">
        <v>131675.94147242801</v>
      </c>
      <c r="I29" s="25">
        <v>59.2</v>
      </c>
      <c r="J29" s="25">
        <f t="shared" si="0"/>
        <v>131616.741472428</v>
      </c>
      <c r="K29" s="26">
        <f t="shared" si="1"/>
        <v>10.010595002245394</v>
      </c>
      <c r="L29" s="26">
        <f t="shared" si="2"/>
        <v>4.0954284218684052</v>
      </c>
      <c r="M29" s="29">
        <f t="shared" si="7"/>
        <v>9.6321078287961921</v>
      </c>
      <c r="N29" s="28">
        <f t="shared" si="3"/>
        <v>3.9405857649525262</v>
      </c>
    </row>
    <row r="30" spans="2:14" ht="15" x14ac:dyDescent="0.25">
      <c r="B30" s="23">
        <f t="shared" si="4"/>
        <v>2032</v>
      </c>
      <c r="C30" s="24">
        <f t="shared" si="5"/>
        <v>0.37974558710426687</v>
      </c>
      <c r="D30" s="25">
        <v>2934950</v>
      </c>
      <c r="E30" s="25">
        <v>1490623.2766970606</v>
      </c>
      <c r="F30" s="25">
        <v>9020030.267741913</v>
      </c>
      <c r="G30" s="25">
        <f t="shared" si="6"/>
        <v>13445603.544438973</v>
      </c>
      <c r="H30" s="25">
        <v>133326.24980480323</v>
      </c>
      <c r="I30" s="25">
        <v>59.3</v>
      </c>
      <c r="J30" s="25">
        <f t="shared" si="0"/>
        <v>133266.94980480324</v>
      </c>
      <c r="K30" s="26">
        <f t="shared" si="1"/>
        <v>10.089225846417897</v>
      </c>
      <c r="L30" s="26">
        <f t="shared" si="2"/>
        <v>3.8313389924755081</v>
      </c>
      <c r="M30" s="29">
        <f t="shared" si="7"/>
        <v>9.6321078287961921</v>
      </c>
      <c r="N30" s="28">
        <f t="shared" si="3"/>
        <v>3.6577504424978153</v>
      </c>
    </row>
    <row r="31" spans="2:14" ht="15" x14ac:dyDescent="0.25">
      <c r="B31" s="23">
        <f t="shared" si="4"/>
        <v>2033</v>
      </c>
      <c r="C31" s="24">
        <f t="shared" si="5"/>
        <v>0.35248936887025445</v>
      </c>
      <c r="D31" s="25">
        <v>2973960</v>
      </c>
      <c r="E31" s="25">
        <v>1467562.4156135514</v>
      </c>
      <c r="F31" s="25">
        <v>9169386.0810187459</v>
      </c>
      <c r="G31" s="25">
        <f t="shared" si="6"/>
        <v>13610908.496632297</v>
      </c>
      <c r="H31" s="25">
        <v>134288.36952822903</v>
      </c>
      <c r="I31" s="25">
        <v>59.22</v>
      </c>
      <c r="J31" s="25">
        <f t="shared" si="0"/>
        <v>134229.14952822903</v>
      </c>
      <c r="K31" s="26">
        <f t="shared" si="1"/>
        <v>10.140054186791861</v>
      </c>
      <c r="L31" s="26">
        <f t="shared" si="2"/>
        <v>3.5742613006124442</v>
      </c>
      <c r="M31" s="29">
        <f t="shared" si="7"/>
        <v>9.6321078287961921</v>
      </c>
      <c r="N31" s="28">
        <f t="shared" si="3"/>
        <v>3.3952156094626065</v>
      </c>
    </row>
    <row r="32" spans="2:14" ht="15" x14ac:dyDescent="0.25">
      <c r="B32" s="23">
        <f t="shared" si="4"/>
        <v>2034</v>
      </c>
      <c r="C32" s="24">
        <f t="shared" si="5"/>
        <v>0.32718946417258904</v>
      </c>
      <c r="D32" s="25">
        <v>3073740.0000000005</v>
      </c>
      <c r="E32" s="25">
        <v>1513420.6554078234</v>
      </c>
      <c r="F32" s="25">
        <v>9337608.7663088236</v>
      </c>
      <c r="G32" s="25">
        <f t="shared" si="6"/>
        <v>13924769.421716647</v>
      </c>
      <c r="H32" s="25">
        <v>135498.21419908892</v>
      </c>
      <c r="I32" s="25">
        <v>59.22</v>
      </c>
      <c r="J32" s="25">
        <f t="shared" si="0"/>
        <v>135438.99419908892</v>
      </c>
      <c r="K32" s="26">
        <f t="shared" si="1"/>
        <v>10.281211481272441</v>
      </c>
      <c r="L32" s="26">
        <f t="shared" si="2"/>
        <v>3.3639040756026004</v>
      </c>
      <c r="M32" s="29">
        <f t="shared" si="7"/>
        <v>9.6321078287961921</v>
      </c>
      <c r="N32" s="28">
        <f t="shared" si="3"/>
        <v>3.1515241993564262</v>
      </c>
    </row>
    <row r="33" spans="2:14" ht="15" x14ac:dyDescent="0.25">
      <c r="B33" s="23">
        <f t="shared" si="4"/>
        <v>2035</v>
      </c>
      <c r="C33" s="24">
        <f t="shared" si="5"/>
        <v>0.3037054587168283</v>
      </c>
      <c r="D33" s="25">
        <v>3224810</v>
      </c>
      <c r="E33" s="25">
        <v>1587460.1510727424</v>
      </c>
      <c r="F33" s="25">
        <v>9508748.9810930621</v>
      </c>
      <c r="G33" s="25">
        <f t="shared" si="6"/>
        <v>14321019.132165805</v>
      </c>
      <c r="H33" s="25">
        <v>136706.45744447489</v>
      </c>
      <c r="I33" s="25">
        <v>59.22</v>
      </c>
      <c r="J33" s="25">
        <f t="shared" si="0"/>
        <v>136647.23744447489</v>
      </c>
      <c r="K33" s="26">
        <f t="shared" si="1"/>
        <v>10.480284417008425</v>
      </c>
      <c r="L33" s="26">
        <f t="shared" si="2"/>
        <v>3.1829195863503714</v>
      </c>
      <c r="M33" s="29">
        <f t="shared" si="7"/>
        <v>9.6321078287961921</v>
      </c>
      <c r="N33" s="28">
        <f t="shared" si="3"/>
        <v>2.9253237265545007</v>
      </c>
    </row>
    <row r="34" spans="2:14" ht="15" x14ac:dyDescent="0.25">
      <c r="B34" s="23">
        <f t="shared" si="4"/>
        <v>2036</v>
      </c>
      <c r="C34" s="24">
        <f t="shared" si="5"/>
        <v>0.2819070164366449</v>
      </c>
      <c r="D34" s="25">
        <v>3505009.9999999995</v>
      </c>
      <c r="E34" s="25">
        <v>1753726.5272232681</v>
      </c>
      <c r="F34" s="25">
        <v>9691111.7953458987</v>
      </c>
      <c r="G34" s="25">
        <f t="shared" si="6"/>
        <v>14949848.322569165</v>
      </c>
      <c r="H34" s="25">
        <v>138063.53205330498</v>
      </c>
      <c r="I34" s="25">
        <v>59.39</v>
      </c>
      <c r="J34" s="25">
        <f t="shared" si="0"/>
        <v>138004.14205330497</v>
      </c>
      <c r="K34" s="26">
        <f t="shared" si="1"/>
        <v>10.832898274020422</v>
      </c>
      <c r="L34" s="26">
        <f t="shared" si="2"/>
        <v>3.0538700317907774</v>
      </c>
      <c r="M34" s="29">
        <f t="shared" si="7"/>
        <v>9.6321078287961921</v>
      </c>
      <c r="N34" s="28">
        <f t="shared" si="3"/>
        <v>2.7153587800119841</v>
      </c>
    </row>
    <row r="35" spans="2:14" ht="15" x14ac:dyDescent="0.25">
      <c r="B35" s="23">
        <f t="shared" si="4"/>
        <v>2037</v>
      </c>
      <c r="C35" s="24">
        <f t="shared" si="5"/>
        <v>0.26167315612956832</v>
      </c>
      <c r="D35" s="25">
        <v>3649160.0000000005</v>
      </c>
      <c r="E35" s="25">
        <v>1895395.3565912864</v>
      </c>
      <c r="F35" s="25">
        <v>9854522.3145403713</v>
      </c>
      <c r="G35" s="25">
        <f t="shared" si="6"/>
        <v>15399077.671131659</v>
      </c>
      <c r="H35" s="25">
        <v>138932.63488829389</v>
      </c>
      <c r="I35" s="25">
        <v>59.22</v>
      </c>
      <c r="J35" s="25">
        <f t="shared" si="0"/>
        <v>138873.41488829389</v>
      </c>
      <c r="K35" s="26">
        <f t="shared" si="1"/>
        <v>11.088571332042401</v>
      </c>
      <c r="L35" s="26">
        <f t="shared" si="2"/>
        <v>2.9015814574233865</v>
      </c>
      <c r="M35" s="29">
        <f t="shared" si="7"/>
        <v>9.6321078287961921</v>
      </c>
      <c r="N35" s="28">
        <f t="shared" si="3"/>
        <v>2.5204640557414231</v>
      </c>
    </row>
    <row r="36" spans="2:14" ht="15" x14ac:dyDescent="0.25">
      <c r="B36" s="23">
        <f t="shared" si="4"/>
        <v>2038</v>
      </c>
      <c r="C36" s="24">
        <f t="shared" si="5"/>
        <v>0.24289158001215574</v>
      </c>
      <c r="D36" s="25">
        <v>3781580</v>
      </c>
      <c r="E36" s="25">
        <v>2035564.1499026529</v>
      </c>
      <c r="F36" s="25">
        <v>10035320.378912028</v>
      </c>
      <c r="G36" s="25">
        <f t="shared" si="6"/>
        <v>15852464.528814681</v>
      </c>
      <c r="H36" s="25">
        <v>140133.04013447475</v>
      </c>
      <c r="I36" s="25">
        <v>59.22</v>
      </c>
      <c r="J36" s="25">
        <f t="shared" si="0"/>
        <v>140073.82013447475</v>
      </c>
      <c r="K36" s="26">
        <f t="shared" si="1"/>
        <v>11.317221529045096</v>
      </c>
      <c r="L36" s="26">
        <f t="shared" si="2"/>
        <v>2.7488578185373482</v>
      </c>
      <c r="M36" s="29">
        <f t="shared" si="7"/>
        <v>9.6321078287961921</v>
      </c>
      <c r="N36" s="28">
        <f t="shared" si="3"/>
        <v>2.3395578893837619</v>
      </c>
    </row>
    <row r="37" spans="2:14" ht="15" x14ac:dyDescent="0.25">
      <c r="B37" s="23">
        <f t="shared" si="4"/>
        <v>2039</v>
      </c>
      <c r="C37" s="24">
        <f t="shared" si="5"/>
        <v>0.22545805046807796</v>
      </c>
      <c r="D37" s="25">
        <v>3892420</v>
      </c>
      <c r="E37" s="25">
        <v>2038110.8525543606</v>
      </c>
      <c r="F37" s="25">
        <v>10219433.172633918</v>
      </c>
      <c r="G37" s="25">
        <f t="shared" si="6"/>
        <v>16149964.025188278</v>
      </c>
      <c r="H37" s="25">
        <v>141312.24197510208</v>
      </c>
      <c r="I37" s="25">
        <v>59.22</v>
      </c>
      <c r="J37" s="25">
        <f t="shared" si="0"/>
        <v>141253.02197510208</v>
      </c>
      <c r="K37" s="26">
        <f t="shared" si="1"/>
        <v>11.43335823854795</v>
      </c>
      <c r="L37" s="26">
        <f t="shared" si="2"/>
        <v>2.5777426587661587</v>
      </c>
      <c r="M37" s="29">
        <f t="shared" si="7"/>
        <v>9.6321078287961921</v>
      </c>
      <c r="N37" s="28">
        <f t="shared" si="3"/>
        <v>2.1716362529787006</v>
      </c>
    </row>
    <row r="38" spans="2:14" ht="15" x14ac:dyDescent="0.25">
      <c r="B38" s="23">
        <f t="shared" si="4"/>
        <v>2040</v>
      </c>
      <c r="C38" s="24">
        <f t="shared" si="5"/>
        <v>0.20927581153007643</v>
      </c>
      <c r="D38" s="25">
        <v>4026450</v>
      </c>
      <c r="E38" s="25">
        <v>2093208.330345382</v>
      </c>
      <c r="F38" s="25">
        <v>10442178.521650054</v>
      </c>
      <c r="G38" s="25">
        <f t="shared" si="6"/>
        <v>16561836.851995435</v>
      </c>
      <c r="H38" s="25">
        <v>142843.9057679816</v>
      </c>
      <c r="I38" s="25">
        <v>59.39</v>
      </c>
      <c r="J38" s="25">
        <f t="shared" si="0"/>
        <v>142784.51576798159</v>
      </c>
      <c r="K38" s="26">
        <f t="shared" si="1"/>
        <v>11.599182700530129</v>
      </c>
      <c r="L38" s="26">
        <f t="shared" si="2"/>
        <v>2.4274283727390662</v>
      </c>
      <c r="M38" s="29">
        <f t="shared" si="7"/>
        <v>9.6321078287961921</v>
      </c>
      <c r="N38" s="28">
        <f t="shared" si="3"/>
        <v>2.0157671826165258</v>
      </c>
    </row>
    <row r="39" spans="2:14" ht="15" x14ac:dyDescent="0.25">
      <c r="B39" s="23">
        <f t="shared" si="4"/>
        <v>2041</v>
      </c>
      <c r="C39" s="24">
        <f t="shared" si="5"/>
        <v>0.1942550518850206</v>
      </c>
      <c r="D39" s="25">
        <v>4186660.0000000009</v>
      </c>
      <c r="E39" s="25">
        <v>2185992.2883003806</v>
      </c>
      <c r="F39" s="25">
        <v>10634302.68661386</v>
      </c>
      <c r="G39" s="25">
        <f t="shared" si="6"/>
        <v>17006954.974914242</v>
      </c>
      <c r="H39" s="25">
        <v>144980.77310401644</v>
      </c>
      <c r="I39" s="25">
        <v>59.22</v>
      </c>
      <c r="J39" s="25">
        <f t="shared" si="0"/>
        <v>144921.55310401644</v>
      </c>
      <c r="K39" s="26">
        <f t="shared" si="1"/>
        <v>11.735283407229025</v>
      </c>
      <c r="L39" s="26">
        <f t="shared" si="2"/>
        <v>2.2796380871566955</v>
      </c>
      <c r="M39" s="29">
        <f t="shared" si="7"/>
        <v>9.6321078287961921</v>
      </c>
      <c r="N39" s="28">
        <f t="shared" si="3"/>
        <v>1.8710856060449175</v>
      </c>
    </row>
    <row r="40" spans="2:14" ht="15" x14ac:dyDescent="0.25">
      <c r="B40" s="23">
        <f t="shared" si="4"/>
        <v>2042</v>
      </c>
      <c r="C40" s="24">
        <f t="shared" si="5"/>
        <v>0.18031240642174687</v>
      </c>
      <c r="D40" s="25">
        <v>4300570.0000000009</v>
      </c>
      <c r="E40" s="25">
        <v>2154248.4583371803</v>
      </c>
      <c r="F40" s="25">
        <v>10827789.675404431</v>
      </c>
      <c r="G40" s="25">
        <f t="shared" si="6"/>
        <v>17282608.133741613</v>
      </c>
      <c r="H40" s="25">
        <v>146449.88658919543</v>
      </c>
      <c r="I40" s="25">
        <v>59.22</v>
      </c>
      <c r="J40" s="25">
        <f t="shared" si="0"/>
        <v>146390.66658919543</v>
      </c>
      <c r="K40" s="26">
        <f t="shared" si="1"/>
        <v>11.80581285434025</v>
      </c>
      <c r="L40" s="26">
        <f t="shared" si="2"/>
        <v>2.1287345255308825</v>
      </c>
      <c r="M40" s="29">
        <f t="shared" si="7"/>
        <v>9.6321078287961921</v>
      </c>
      <c r="N40" s="28">
        <f t="shared" si="3"/>
        <v>1.7367885415239888</v>
      </c>
    </row>
    <row r="41" spans="2:14" ht="15" x14ac:dyDescent="0.25">
      <c r="B41" s="23">
        <f t="shared" si="4"/>
        <v>2043</v>
      </c>
      <c r="C41" s="24">
        <f t="shared" si="5"/>
        <v>0.16737049355527384</v>
      </c>
      <c r="D41" s="25">
        <v>4554460</v>
      </c>
      <c r="E41" s="25">
        <v>2203448.005673436</v>
      </c>
      <c r="F41" s="25">
        <v>11023698.171480071</v>
      </c>
      <c r="G41" s="25">
        <f t="shared" si="6"/>
        <v>17781606.177153505</v>
      </c>
      <c r="H41" s="25">
        <v>147916.43887076934</v>
      </c>
      <c r="I41" s="25">
        <v>59.22</v>
      </c>
      <c r="J41" s="25">
        <f t="shared" si="0"/>
        <v>147857.21887076934</v>
      </c>
      <c r="K41" s="26">
        <f t="shared" si="1"/>
        <v>12.026200893643917</v>
      </c>
      <c r="L41" s="26">
        <f t="shared" si="2"/>
        <v>2.0128311791640576</v>
      </c>
      <c r="M41" s="29">
        <f t="shared" si="7"/>
        <v>9.6321078287961921</v>
      </c>
      <c r="N41" s="28">
        <f t="shared" si="3"/>
        <v>1.6121306412832357</v>
      </c>
    </row>
    <row r="42" spans="2:14" ht="15" x14ac:dyDescent="0.25">
      <c r="B42" s="23">
        <f t="shared" si="4"/>
        <v>2044</v>
      </c>
      <c r="C42" s="24">
        <f t="shared" si="5"/>
        <v>0.15535748575954572</v>
      </c>
      <c r="D42" s="25">
        <v>4755280.0000000009</v>
      </c>
      <c r="E42" s="25">
        <v>2321351.6212255284</v>
      </c>
      <c r="F42" s="25">
        <v>11222044.082012486</v>
      </c>
      <c r="G42" s="25">
        <f t="shared" si="6"/>
        <v>18298675.703238014</v>
      </c>
      <c r="H42" s="25">
        <v>149764.61295148151</v>
      </c>
      <c r="I42" s="25">
        <v>59.39</v>
      </c>
      <c r="J42" s="25">
        <f t="shared" si="0"/>
        <v>149705.2229514815</v>
      </c>
      <c r="K42" s="26">
        <f t="shared" si="1"/>
        <v>12.223137805398078</v>
      </c>
      <c r="L42" s="26">
        <f t="shared" si="2"/>
        <v>1.8989559575390969</v>
      </c>
      <c r="M42" s="29">
        <f t="shared" si="7"/>
        <v>9.6321078287961921</v>
      </c>
      <c r="N42" s="28">
        <f t="shared" si="3"/>
        <v>1.4964200548466133</v>
      </c>
    </row>
    <row r="43" spans="2:14" ht="15" x14ac:dyDescent="0.25">
      <c r="B43" s="23">
        <f t="shared" si="4"/>
        <v>2045</v>
      </c>
      <c r="C43" s="24">
        <f t="shared" si="5"/>
        <v>0.14420671092516432</v>
      </c>
      <c r="D43" s="25">
        <v>4845500</v>
      </c>
      <c r="E43" s="25">
        <v>2411488.328447096</v>
      </c>
      <c r="F43" s="25">
        <v>11422719.465010263</v>
      </c>
      <c r="G43" s="25">
        <f t="shared" si="6"/>
        <v>18679707.793457359</v>
      </c>
      <c r="H43" s="25">
        <v>150844.64336112299</v>
      </c>
      <c r="I43" s="25">
        <v>59.22</v>
      </c>
      <c r="J43" s="25">
        <f t="shared" si="0"/>
        <v>150785.42336112299</v>
      </c>
      <c r="K43" s="26">
        <f t="shared" si="1"/>
        <v>12.388271609464837</v>
      </c>
      <c r="L43" s="26">
        <f t="shared" si="2"/>
        <v>1.7864719028485159</v>
      </c>
      <c r="M43" s="29">
        <f t="shared" si="7"/>
        <v>9.6321078287961921</v>
      </c>
      <c r="N43" s="28">
        <f t="shared" si="3"/>
        <v>1.3890145892672245</v>
      </c>
    </row>
    <row r="44" spans="2:14" ht="15" x14ac:dyDescent="0.25">
      <c r="B44" s="23">
        <f t="shared" si="4"/>
        <v>2046</v>
      </c>
      <c r="C44" s="24">
        <f t="shared" si="5"/>
        <v>0.13385628232964727</v>
      </c>
      <c r="D44" s="25">
        <v>4967350</v>
      </c>
      <c r="E44" s="25">
        <v>2428299.8499358762</v>
      </c>
      <c r="F44" s="25">
        <v>11625982.2924475</v>
      </c>
      <c r="G44" s="25">
        <f t="shared" si="6"/>
        <v>19021632.142383374</v>
      </c>
      <c r="H44" s="25">
        <v>152304.15581206931</v>
      </c>
      <c r="I44" s="25">
        <v>59.22</v>
      </c>
      <c r="J44" s="25">
        <f t="shared" si="0"/>
        <v>152244.93581206931</v>
      </c>
      <c r="K44" s="26">
        <f t="shared" si="1"/>
        <v>12.494098434816657</v>
      </c>
      <c r="L44" s="26">
        <f t="shared" si="2"/>
        <v>1.6724135675452225</v>
      </c>
      <c r="M44" s="29">
        <f t="shared" si="7"/>
        <v>9.6321078287961921</v>
      </c>
      <c r="N44" s="28">
        <f t="shared" si="3"/>
        <v>1.289318144960949</v>
      </c>
    </row>
    <row r="45" spans="2:14" ht="15" x14ac:dyDescent="0.25">
      <c r="B45" s="23">
        <f t="shared" si="4"/>
        <v>2047</v>
      </c>
      <c r="C45" s="24">
        <f t="shared" si="5"/>
        <v>0.12424875516655032</v>
      </c>
      <c r="D45" s="25">
        <v>5104590</v>
      </c>
      <c r="E45" s="25">
        <v>2498370.9364671358</v>
      </c>
      <c r="F45" s="25">
        <v>11831986.866109118</v>
      </c>
      <c r="G45" s="25">
        <f t="shared" si="6"/>
        <v>19434947.802576251</v>
      </c>
      <c r="H45" s="25">
        <v>153765.6494679529</v>
      </c>
      <c r="I45" s="25">
        <v>59.22</v>
      </c>
      <c r="J45" s="25">
        <f t="shared" si="0"/>
        <v>153706.4294679529</v>
      </c>
      <c r="K45" s="26">
        <f t="shared" si="1"/>
        <v>12.644199640736792</v>
      </c>
      <c r="L45" s="26">
        <f t="shared" si="2"/>
        <v>1.5710260654388892</v>
      </c>
      <c r="M45" s="29">
        <f t="shared" si="7"/>
        <v>9.6321078287961921</v>
      </c>
      <c r="N45" s="28">
        <f t="shared" si="3"/>
        <v>1.1967774073579107</v>
      </c>
    </row>
    <row r="46" spans="2:14" ht="15" x14ac:dyDescent="0.25">
      <c r="B46" s="23">
        <f t="shared" si="4"/>
        <v>2048</v>
      </c>
      <c r="C46" s="24">
        <f t="shared" si="5"/>
        <v>0.11533080772719265</v>
      </c>
      <c r="D46" s="25">
        <v>5229280.0000000009</v>
      </c>
      <c r="E46" s="25">
        <v>2506007.813180415</v>
      </c>
      <c r="F46" s="25">
        <v>12035230.304665986</v>
      </c>
      <c r="G46" s="25">
        <f t="shared" si="6"/>
        <v>19770518.117846403</v>
      </c>
      <c r="H46" s="25">
        <v>155583.77315249128</v>
      </c>
      <c r="I46" s="25">
        <v>59.39</v>
      </c>
      <c r="J46" s="25">
        <f t="shared" si="0"/>
        <v>155524.38315249127</v>
      </c>
      <c r="K46" s="26">
        <f t="shared" si="1"/>
        <v>12.712166232134456</v>
      </c>
      <c r="L46" s="26">
        <f t="shared" si="2"/>
        <v>1.4661043995144099</v>
      </c>
      <c r="M46" s="29">
        <f t="shared" si="7"/>
        <v>9.6321078287961921</v>
      </c>
      <c r="N46" s="28">
        <f t="shared" si="3"/>
        <v>1.1108787760104806</v>
      </c>
    </row>
    <row r="47" spans="2:14" ht="15" x14ac:dyDescent="0.25">
      <c r="B47" s="23">
        <f t="shared" si="4"/>
        <v>2049</v>
      </c>
      <c r="C47" s="24">
        <f t="shared" si="5"/>
        <v>0.10705294546554593</v>
      </c>
      <c r="D47" s="25">
        <v>5327379.9999999991</v>
      </c>
      <c r="E47" s="25">
        <v>2539827.1267294283</v>
      </c>
      <c r="F47" s="25">
        <v>12244941.594652642</v>
      </c>
      <c r="G47" s="25">
        <f t="shared" si="6"/>
        <v>20112148.721382067</v>
      </c>
      <c r="H47" s="25">
        <v>156652.69495353525</v>
      </c>
      <c r="I47" s="25">
        <v>59.22</v>
      </c>
      <c r="J47" s="25">
        <f t="shared" si="0"/>
        <v>156593.47495353525</v>
      </c>
      <c r="K47" s="26">
        <f t="shared" si="1"/>
        <v>12.843541997742744</v>
      </c>
      <c r="L47" s="26">
        <f t="shared" si="2"/>
        <v>1.3749390010688027</v>
      </c>
      <c r="M47" s="29">
        <f t="shared" si="7"/>
        <v>9.6321078287961921</v>
      </c>
      <c r="N47" s="28">
        <f t="shared" si="3"/>
        <v>1.0311455141143768</v>
      </c>
    </row>
    <row r="48" spans="2:14" ht="15" x14ac:dyDescent="0.25">
      <c r="B48" s="23">
        <f t="shared" si="4"/>
        <v>2050</v>
      </c>
      <c r="C48" s="24">
        <f t="shared" si="5"/>
        <v>9.9369226303849423E-2</v>
      </c>
      <c r="D48" s="25">
        <v>5404100.3723035697</v>
      </c>
      <c r="E48" s="25">
        <v>2531880.8225768236</v>
      </c>
      <c r="F48" s="25">
        <v>12457450.151510341</v>
      </c>
      <c r="G48" s="25">
        <f t="shared" si="6"/>
        <v>20393431.346390735</v>
      </c>
      <c r="H48" s="25">
        <v>158122.73437468085</v>
      </c>
      <c r="I48" s="25">
        <v>59</v>
      </c>
      <c r="J48" s="25">
        <f t="shared" si="0"/>
        <v>158063.73437468085</v>
      </c>
      <c r="K48" s="26">
        <f t="shared" si="1"/>
        <v>12.902030580935977</v>
      </c>
      <c r="L48" s="30">
        <f t="shared" si="2"/>
        <v>1.2820647965762129</v>
      </c>
      <c r="M48" s="29">
        <f t="shared" si="7"/>
        <v>9.6321078287961921</v>
      </c>
      <c r="N48" s="31">
        <f t="shared" si="3"/>
        <v>0.9571351026227285</v>
      </c>
    </row>
    <row r="49" spans="2:14" ht="15" x14ac:dyDescent="0.25">
      <c r="B49" s="23">
        <f>B48+1</f>
        <v>2051</v>
      </c>
      <c r="C49" s="24">
        <f>C48/(1+$C$16)</f>
        <v>9.2237005654399115E-2</v>
      </c>
      <c r="D49" s="25">
        <v>5481942.7247198764</v>
      </c>
      <c r="E49" s="25">
        <v>2484275.2843795628</v>
      </c>
      <c r="F49" s="25">
        <v>12672968.547970099</v>
      </c>
      <c r="G49" s="25">
        <f t="shared" si="6"/>
        <v>20639186.55706954</v>
      </c>
      <c r="H49" s="25">
        <v>159599.04991663777</v>
      </c>
      <c r="I49" s="25">
        <v>59</v>
      </c>
      <c r="J49" s="25">
        <f>H49-I49</f>
        <v>159540.04991663777</v>
      </c>
      <c r="K49" s="26">
        <f>(G49/J49)/10</f>
        <v>12.936680518687217</v>
      </c>
      <c r="L49" s="30">
        <f>K49*C49</f>
        <v>1.1932406741513077</v>
      </c>
      <c r="M49" s="29">
        <f t="shared" si="7"/>
        <v>9.6321078287961921</v>
      </c>
      <c r="N49" s="31">
        <f>M49*C49</f>
        <v>0.8884367842684564</v>
      </c>
    </row>
    <row r="50" spans="2:14" ht="15" x14ac:dyDescent="0.25">
      <c r="B50" s="23">
        <f>B49+1</f>
        <v>2052</v>
      </c>
      <c r="C50" s="24">
        <f>C49/(1+$C$16)</f>
        <v>8.5616699742383714E-2</v>
      </c>
      <c r="D50" s="25">
        <v>5560923.884222324</v>
      </c>
      <c r="E50" s="25">
        <v>2382637.5104268226</v>
      </c>
      <c r="F50" s="25">
        <v>12891537.817054434</v>
      </c>
      <c r="G50" s="25">
        <f t="shared" si="6"/>
        <v>20835099.21170358</v>
      </c>
      <c r="H50" s="25">
        <v>161491.2977970592</v>
      </c>
      <c r="I50" s="25">
        <v>59</v>
      </c>
      <c r="J50" s="25">
        <f>H50-I50</f>
        <v>161432.2977970592</v>
      </c>
      <c r="K50" s="26">
        <f>(G50/J50)/10</f>
        <v>12.90640069925532</v>
      </c>
      <c r="L50" s="30">
        <f>K50*C50</f>
        <v>1.1050034334230339</v>
      </c>
      <c r="M50" s="29">
        <f t="shared" si="7"/>
        <v>9.6321078287961921</v>
      </c>
      <c r="N50" s="31">
        <f>M50*C50</f>
        <v>0.82466928386430705</v>
      </c>
    </row>
    <row r="51" spans="2:14" ht="15" x14ac:dyDescent="0.25">
      <c r="B51" s="32">
        <f>B50+1</f>
        <v>2053</v>
      </c>
      <c r="C51" s="33">
        <f>C50/(1+$C$16)</f>
        <v>7.9471565916210796E-2</v>
      </c>
      <c r="D51" s="34">
        <v>5641060.9402389657</v>
      </c>
      <c r="E51" s="34">
        <v>2316385.1849798793</v>
      </c>
      <c r="F51" s="34">
        <v>13116713.500833293</v>
      </c>
      <c r="G51" s="34">
        <f t="shared" si="6"/>
        <v>21074159.626052137</v>
      </c>
      <c r="H51" s="34">
        <v>162571.17361485129</v>
      </c>
      <c r="I51" s="34">
        <v>59</v>
      </c>
      <c r="J51" s="34">
        <f>H51-I51</f>
        <v>162512.17361485129</v>
      </c>
      <c r="K51" s="30">
        <f>(G51/J51)/10</f>
        <v>12.967742143426886</v>
      </c>
      <c r="L51" s="30">
        <f>K51*C51</f>
        <v>1.0305667745357745</v>
      </c>
      <c r="M51" s="35">
        <f t="shared" si="7"/>
        <v>9.6321078287961921</v>
      </c>
      <c r="N51" s="31">
        <f>M51*C51</f>
        <v>0.76547869222822662</v>
      </c>
    </row>
    <row r="52" spans="2:14" ht="15" x14ac:dyDescent="0.25">
      <c r="B52" s="32">
        <f t="shared" ref="B52:B63" si="8">B51+1</f>
        <v>2054</v>
      </c>
      <c r="C52" s="33">
        <f t="shared" ref="C52:C63" si="9">C51/(1+$C$16)</f>
        <v>7.3767498726046987E-2</v>
      </c>
      <c r="D52" s="25">
        <v>5722371.2489831587</v>
      </c>
      <c r="E52" s="25">
        <v>2257146.11344556</v>
      </c>
      <c r="F52" s="25">
        <v>13345146.49221085</v>
      </c>
      <c r="G52" s="34">
        <f t="shared" si="6"/>
        <v>21324663.854639567</v>
      </c>
      <c r="H52" s="25">
        <v>164067.32549181089</v>
      </c>
      <c r="I52" s="25">
        <v>59</v>
      </c>
      <c r="J52" s="34">
        <f t="shared" ref="J52:J63" si="10">H52-I52</f>
        <v>164008.32549181089</v>
      </c>
      <c r="K52" s="30">
        <f t="shared" ref="K52:K63" si="11">(G52/J52)/10</f>
        <v>13.002183755424252</v>
      </c>
      <c r="L52" s="30">
        <f t="shared" ref="L52:L63" si="12">K52*C52</f>
        <v>0.95913857361408728</v>
      </c>
      <c r="M52" s="35">
        <f t="shared" si="7"/>
        <v>9.6321078287961921</v>
      </c>
      <c r="N52" s="31">
        <f t="shared" ref="N52:N63" si="13">M52*C52</f>
        <v>0.71053650198987028</v>
      </c>
    </row>
    <row r="53" spans="2:14" ht="15" x14ac:dyDescent="0.25">
      <c r="B53" s="32">
        <f t="shared" si="8"/>
        <v>2055</v>
      </c>
      <c r="C53" s="33">
        <f t="shared" si="9"/>
        <v>6.8472840638809471E-2</v>
      </c>
      <c r="D53" s="25">
        <v>5804872.437861044</v>
      </c>
      <c r="E53" s="25">
        <v>2163939.2385976785</v>
      </c>
      <c r="F53" s="25">
        <v>13576883.947318856</v>
      </c>
      <c r="G53" s="34">
        <f t="shared" si="6"/>
        <v>21545695.623777576</v>
      </c>
      <c r="H53" s="25">
        <v>165570.44119812155</v>
      </c>
      <c r="I53" s="25">
        <v>59</v>
      </c>
      <c r="J53" s="34">
        <f t="shared" si="10"/>
        <v>165511.44119812155</v>
      </c>
      <c r="K53" s="30">
        <f t="shared" si="11"/>
        <v>13.017647280339256</v>
      </c>
      <c r="L53" s="30">
        <f t="shared" si="12"/>
        <v>0.89135528771890138</v>
      </c>
      <c r="M53" s="35">
        <f t="shared" si="7"/>
        <v>9.6321078287961921</v>
      </c>
      <c r="N53" s="31">
        <f t="shared" si="13"/>
        <v>0.65953778437699073</v>
      </c>
    </row>
    <row r="54" spans="2:14" ht="15" x14ac:dyDescent="0.25">
      <c r="B54" s="32">
        <f t="shared" si="8"/>
        <v>2056</v>
      </c>
      <c r="C54" s="33">
        <f t="shared" si="9"/>
        <v>6.3558206339078396E-2</v>
      </c>
      <c r="D54" s="25">
        <v>5888582.4099573139</v>
      </c>
      <c r="E54" s="25">
        <v>2081745.5399071074</v>
      </c>
      <c r="F54" s="25">
        <v>13811973.78324542</v>
      </c>
      <c r="G54" s="34">
        <f t="shared" si="6"/>
        <v>21782301.733109839</v>
      </c>
      <c r="H54" s="25">
        <v>167503.67407795636</v>
      </c>
      <c r="I54" s="25">
        <v>59</v>
      </c>
      <c r="J54" s="34">
        <f t="shared" si="10"/>
        <v>167444.67407795636</v>
      </c>
      <c r="K54" s="30">
        <f t="shared" si="11"/>
        <v>13.008656054935951</v>
      </c>
      <c r="L54" s="30">
        <f t="shared" si="12"/>
        <v>0.82680684573372076</v>
      </c>
      <c r="M54" s="35">
        <f t="shared" si="7"/>
        <v>9.6321078287961921</v>
      </c>
      <c r="N54" s="31">
        <f t="shared" si="13"/>
        <v>0.61219949686288078</v>
      </c>
    </row>
    <row r="55" spans="2:14" ht="15" x14ac:dyDescent="0.25">
      <c r="B55" s="32">
        <f t="shared" si="8"/>
        <v>2057</v>
      </c>
      <c r="C55" s="33">
        <f t="shared" si="9"/>
        <v>5.8996319640801487E-2</v>
      </c>
      <c r="D55" s="25">
        <v>5973519.3486007713</v>
      </c>
      <c r="E55" s="25">
        <v>2033869.2102191157</v>
      </c>
      <c r="F55" s="25">
        <v>14049563.063117445</v>
      </c>
      <c r="G55" s="34">
        <f t="shared" si="6"/>
        <v>22056951.621937331</v>
      </c>
      <c r="H55" s="25">
        <v>168598.30548620693</v>
      </c>
      <c r="I55" s="25">
        <v>59</v>
      </c>
      <c r="J55" s="34">
        <f t="shared" si="10"/>
        <v>168539.30548620693</v>
      </c>
      <c r="K55" s="30">
        <f t="shared" si="11"/>
        <v>13.087126209703319</v>
      </c>
      <c r="L55" s="30">
        <f t="shared" si="12"/>
        <v>0.77209228104716787</v>
      </c>
      <c r="M55" s="35">
        <f t="shared" si="7"/>
        <v>9.6321078287961921</v>
      </c>
      <c r="N55" s="31">
        <f t="shared" si="13"/>
        <v>0.5682589122823265</v>
      </c>
    </row>
    <row r="56" spans="2:14" ht="15" x14ac:dyDescent="0.25">
      <c r="B56" s="32">
        <f t="shared" si="8"/>
        <v>2058</v>
      </c>
      <c r="C56" s="33">
        <f t="shared" si="9"/>
        <v>5.4761862104651837E-2</v>
      </c>
      <c r="D56" s="25">
        <v>6059701.7220112514</v>
      </c>
      <c r="E56" s="25">
        <v>1959956.2072320851</v>
      </c>
      <c r="F56" s="25">
        <v>14291428.950027164</v>
      </c>
      <c r="G56" s="34">
        <f t="shared" si="6"/>
        <v>22311086.879270501</v>
      </c>
      <c r="H56" s="25">
        <v>170123.43774779656</v>
      </c>
      <c r="I56" s="25">
        <v>59</v>
      </c>
      <c r="J56" s="34">
        <f t="shared" si="10"/>
        <v>170064.43774779656</v>
      </c>
      <c r="K56" s="30">
        <f t="shared" si="11"/>
        <v>13.119195979324946</v>
      </c>
      <c r="L56" s="30">
        <f t="shared" si="12"/>
        <v>0.71843160114369553</v>
      </c>
      <c r="M56" s="35">
        <f t="shared" si="7"/>
        <v>9.6321078287961921</v>
      </c>
      <c r="N56" s="31">
        <f t="shared" si="13"/>
        <v>0.52747216069767444</v>
      </c>
    </row>
    <row r="57" spans="2:14" ht="15" x14ac:dyDescent="0.25">
      <c r="B57" s="32">
        <f t="shared" si="8"/>
        <v>2059</v>
      </c>
      <c r="C57" s="24">
        <f t="shared" si="9"/>
        <v>5.0831332520866419E-2</v>
      </c>
      <c r="D57" s="25">
        <v>6147148.2880294137</v>
      </c>
      <c r="E57" s="25">
        <v>1839102.4114817991</v>
      </c>
      <c r="F57" s="25">
        <v>14537648.42290126</v>
      </c>
      <c r="G57" s="25">
        <f t="shared" si="6"/>
        <v>22523899.122412473</v>
      </c>
      <c r="H57" s="25">
        <v>171656.30149812644</v>
      </c>
      <c r="I57" s="25">
        <v>59</v>
      </c>
      <c r="J57" s="25">
        <f t="shared" si="10"/>
        <v>171597.30149812644</v>
      </c>
      <c r="K57" s="26">
        <f t="shared" si="11"/>
        <v>13.126021753120863</v>
      </c>
      <c r="L57" s="26">
        <f t="shared" si="12"/>
        <v>0.66721317640901256</v>
      </c>
      <c r="M57" s="29">
        <f t="shared" si="7"/>
        <v>9.6321078287961921</v>
      </c>
      <c r="N57" s="28">
        <f t="shared" si="13"/>
        <v>0.4896128759223799</v>
      </c>
    </row>
    <row r="58" spans="2:14" ht="15" x14ac:dyDescent="0.25">
      <c r="B58" s="32">
        <f t="shared" si="8"/>
        <v>2060</v>
      </c>
      <c r="C58" s="24">
        <f t="shared" si="9"/>
        <v>4.7182916477695978E-2</v>
      </c>
      <c r="D58" s="25">
        <v>6235878.09893109</v>
      </c>
      <c r="E58" s="25">
        <v>1734531.0766535536</v>
      </c>
      <c r="F58" s="25">
        <v>14788299.846287088</v>
      </c>
      <c r="G58" s="25">
        <f t="shared" si="6"/>
        <v>22758709.021871731</v>
      </c>
      <c r="H58" s="25">
        <v>173633.5495066774</v>
      </c>
      <c r="I58" s="25">
        <v>59</v>
      </c>
      <c r="J58" s="25">
        <f t="shared" si="10"/>
        <v>173574.5495066774</v>
      </c>
      <c r="K58" s="26">
        <f t="shared" si="11"/>
        <v>13.111777669338675</v>
      </c>
      <c r="L58" s="26">
        <f t="shared" si="12"/>
        <v>0.61865191064652592</v>
      </c>
      <c r="M58" s="29">
        <f t="shared" si="7"/>
        <v>9.6321078287961921</v>
      </c>
      <c r="N58" s="28">
        <f t="shared" si="13"/>
        <v>0.45447093919025228</v>
      </c>
    </row>
    <row r="59" spans="2:14" ht="15" x14ac:dyDescent="0.25">
      <c r="B59" s="32">
        <f t="shared" si="8"/>
        <v>2061</v>
      </c>
      <c r="C59" s="24">
        <f t="shared" si="9"/>
        <v>4.3796365291572104E-2</v>
      </c>
      <c r="D59" s="25">
        <v>6325910.5063277539</v>
      </c>
      <c r="E59" s="25">
        <v>1674505.6835751352</v>
      </c>
      <c r="F59" s="25">
        <v>15043462.995293863</v>
      </c>
      <c r="G59" s="25">
        <f t="shared" si="6"/>
        <v>23043879.18519675</v>
      </c>
      <c r="H59" s="25">
        <v>174746.05125031879</v>
      </c>
      <c r="I59" s="25">
        <v>59</v>
      </c>
      <c r="J59" s="25">
        <f t="shared" si="10"/>
        <v>174687.05125031879</v>
      </c>
      <c r="K59" s="26">
        <f t="shared" si="11"/>
        <v>13.191521077412826</v>
      </c>
      <c r="L59" s="26">
        <f t="shared" si="12"/>
        <v>0.57774067585784494</v>
      </c>
      <c r="M59" s="29">
        <f t="shared" si="7"/>
        <v>9.6321078287961921</v>
      </c>
      <c r="N59" s="28">
        <f t="shared" si="13"/>
        <v>0.42185131299776946</v>
      </c>
    </row>
    <row r="60" spans="2:14" ht="15" x14ac:dyDescent="0.25">
      <c r="B60" s="32">
        <f t="shared" si="8"/>
        <v>2062</v>
      </c>
      <c r="C60" s="24">
        <f t="shared" si="9"/>
        <v>4.0652883627054819E-2</v>
      </c>
      <c r="D60" s="25">
        <v>6417265.1661548177</v>
      </c>
      <c r="E60" s="25">
        <v>1638063.1955556641</v>
      </c>
      <c r="F60" s="25">
        <v>15303219.08098276</v>
      </c>
      <c r="G60" s="25">
        <f t="shared" si="6"/>
        <v>23358547.442693241</v>
      </c>
      <c r="H60" s="25">
        <v>176303.36569228198</v>
      </c>
      <c r="I60" s="25">
        <v>59</v>
      </c>
      <c r="J60" s="25">
        <f t="shared" si="10"/>
        <v>176244.36569228198</v>
      </c>
      <c r="K60" s="26">
        <f t="shared" si="11"/>
        <v>13.253500247194655</v>
      </c>
      <c r="L60" s="26">
        <f t="shared" si="12"/>
        <v>0.53879300320034662</v>
      </c>
      <c r="M60" s="29">
        <f t="shared" si="7"/>
        <v>9.6321078287961921</v>
      </c>
      <c r="N60" s="28">
        <f t="shared" si="13"/>
        <v>0.39157295864729524</v>
      </c>
    </row>
    <row r="61" spans="2:14" ht="15" x14ac:dyDescent="0.25">
      <c r="B61" s="32">
        <f t="shared" si="8"/>
        <v>2063</v>
      </c>
      <c r="C61" s="24">
        <f t="shared" si="9"/>
        <v>3.7735025182852072E-2</v>
      </c>
      <c r="D61" s="25">
        <v>6509962.0437494656</v>
      </c>
      <c r="E61" s="25">
        <v>1637622.7613320183</v>
      </c>
      <c r="F61" s="25">
        <v>15567650.776214056</v>
      </c>
      <c r="G61" s="25">
        <f t="shared" si="6"/>
        <v>23715235.581295539</v>
      </c>
      <c r="H61" s="25">
        <v>177869.26883959424</v>
      </c>
      <c r="I61" s="25">
        <v>59</v>
      </c>
      <c r="J61" s="25">
        <f t="shared" si="10"/>
        <v>177810.26883959424</v>
      </c>
      <c r="K61" s="26">
        <f t="shared" si="11"/>
        <v>13.337382444817891</v>
      </c>
      <c r="L61" s="26">
        <f t="shared" si="12"/>
        <v>0.50328646242853226</v>
      </c>
      <c r="M61" s="29">
        <f t="shared" si="7"/>
        <v>9.6321078287961921</v>
      </c>
      <c r="N61" s="28">
        <f t="shared" si="13"/>
        <v>0.36346783148357092</v>
      </c>
    </row>
    <row r="62" spans="2:14" ht="15" x14ac:dyDescent="0.25">
      <c r="B62" s="32">
        <f t="shared" si="8"/>
        <v>2064</v>
      </c>
      <c r="C62" s="24">
        <f t="shared" si="9"/>
        <v>3.5026595864969388E-2</v>
      </c>
      <c r="D62" s="25">
        <v>6604021.4190197475</v>
      </c>
      <c r="E62" s="25">
        <v>1639357.6778910637</v>
      </c>
      <c r="F62" s="25">
        <v>15836842.241959516</v>
      </c>
      <c r="G62" s="25">
        <f t="shared" si="6"/>
        <v>24080221.338870328</v>
      </c>
      <c r="H62" s="25">
        <v>179647.96152799021</v>
      </c>
      <c r="I62" s="25">
        <v>59</v>
      </c>
      <c r="J62" s="25">
        <f t="shared" si="10"/>
        <v>179588.96152799021</v>
      </c>
      <c r="K62" s="26">
        <f t="shared" si="11"/>
        <v>13.408519729714712</v>
      </c>
      <c r="L62" s="26">
        <f t="shared" si="12"/>
        <v>0.46965480172018581</v>
      </c>
      <c r="M62" s="29">
        <f t="shared" si="7"/>
        <v>9.6321078287961921</v>
      </c>
      <c r="N62" s="28">
        <f t="shared" si="13"/>
        <v>0.33737994824705198</v>
      </c>
    </row>
    <row r="63" spans="2:14" ht="15" x14ac:dyDescent="0.25">
      <c r="B63" s="23">
        <f t="shared" si="8"/>
        <v>2065</v>
      </c>
      <c r="C63" s="24">
        <f t="shared" si="9"/>
        <v>3.251256390960125E-2</v>
      </c>
      <c r="D63" s="25">
        <v>6699463.8917067274</v>
      </c>
      <c r="E63" s="25">
        <v>1604049.8897918037</v>
      </c>
      <c r="F63" s="25">
        <v>16110879.154088393</v>
      </c>
      <c r="G63" s="25">
        <f t="shared" si="6"/>
        <v>24414392.935586922</v>
      </c>
      <c r="H63" s="25">
        <v>181444.44114327012</v>
      </c>
      <c r="I63" s="25">
        <v>59</v>
      </c>
      <c r="J63" s="25">
        <f t="shared" si="10"/>
        <v>181385.44114327012</v>
      </c>
      <c r="K63" s="26">
        <f t="shared" si="11"/>
        <v>13.45995179199792</v>
      </c>
      <c r="L63" s="26">
        <f t="shared" si="12"/>
        <v>0.43761754285748422</v>
      </c>
      <c r="M63" s="29">
        <f t="shared" si="7"/>
        <v>9.6321078287961921</v>
      </c>
      <c r="N63" s="28">
        <f t="shared" si="13"/>
        <v>0.31316452136790673</v>
      </c>
    </row>
    <row r="64" spans="2:14" ht="15.75" thickBot="1" x14ac:dyDescent="0.3">
      <c r="B64" s="16"/>
      <c r="C64" s="36"/>
      <c r="D64" s="37"/>
      <c r="E64" s="37"/>
      <c r="F64" s="37"/>
      <c r="G64" s="37"/>
      <c r="H64" s="37"/>
      <c r="I64" s="37"/>
      <c r="J64" s="37"/>
      <c r="K64" s="38"/>
      <c r="L64" s="39">
        <f>SUM(L17:L63)</f>
        <v>130.14876516173803</v>
      </c>
      <c r="M64" s="40"/>
      <c r="N64" s="39">
        <f>SUM(N17:N63)</f>
        <v>130.14877000000001</v>
      </c>
    </row>
    <row r="65" spans="2:14" ht="16.5" customHeight="1" x14ac:dyDescent="0.25">
      <c r="B65" s="41" t="s">
        <v>36</v>
      </c>
      <c r="C65" s="41"/>
      <c r="D65" s="41"/>
      <c r="E65" s="41"/>
      <c r="F65" s="41"/>
      <c r="G65" s="5"/>
      <c r="H65" s="5"/>
      <c r="I65" s="5"/>
      <c r="J65" s="5"/>
      <c r="K65" s="5"/>
      <c r="M65" s="5"/>
    </row>
    <row r="66" spans="2:14" ht="15.75" thickBot="1" x14ac:dyDescent="0.3">
      <c r="B66" s="41" t="s">
        <v>37</v>
      </c>
      <c r="C66" s="41"/>
      <c r="D66" s="41"/>
      <c r="E66" s="41"/>
      <c r="F66" s="41"/>
      <c r="G66" s="5"/>
      <c r="H66" s="5"/>
      <c r="I66" s="5"/>
      <c r="J66" s="5"/>
      <c r="K66" s="5"/>
      <c r="L66" s="5"/>
      <c r="M66" s="5"/>
      <c r="N66" s="5"/>
    </row>
    <row r="67" spans="2:14" ht="15.75" thickBot="1" x14ac:dyDescent="0.3">
      <c r="B67" s="41" t="s">
        <v>38</v>
      </c>
      <c r="C67" s="41"/>
      <c r="D67" s="41"/>
      <c r="E67" s="41"/>
      <c r="F67" s="41"/>
      <c r="G67" s="16"/>
      <c r="H67" s="16"/>
      <c r="I67" s="16"/>
      <c r="J67" s="16"/>
      <c r="K67" s="42"/>
      <c r="L67" s="43" t="s">
        <v>39</v>
      </c>
      <c r="M67" s="44">
        <f>$M$17</f>
        <v>9.6321078287961921</v>
      </c>
      <c r="N67" s="5"/>
    </row>
    <row r="68" spans="2:14" ht="15" x14ac:dyDescent="0.25">
      <c r="B68" s="5"/>
      <c r="C68" s="45"/>
      <c r="D68" s="45"/>
      <c r="E68" s="45"/>
      <c r="F68" s="45"/>
      <c r="G68" s="5"/>
      <c r="H68" s="5"/>
      <c r="I68" s="5"/>
      <c r="J68" s="5"/>
      <c r="K68" s="5"/>
      <c r="L68" s="46"/>
      <c r="M68" s="5"/>
      <c r="N68" s="5"/>
    </row>
    <row r="69" spans="2:14" ht="15" x14ac:dyDescent="0.25">
      <c r="B69" s="47"/>
      <c r="C69" s="48"/>
      <c r="D69" s="48"/>
      <c r="E69" s="49"/>
      <c r="F69" s="49"/>
      <c r="G69" s="5"/>
      <c r="H69" s="5"/>
      <c r="I69" s="5"/>
      <c r="J69" s="5"/>
      <c r="K69" s="5"/>
      <c r="L69" s="5"/>
      <c r="M69" s="5"/>
      <c r="N69" s="5"/>
    </row>
    <row r="70" spans="2:14" ht="15" x14ac:dyDescent="0.25">
      <c r="B70" s="5"/>
      <c r="C70" s="45"/>
      <c r="D70" s="45"/>
      <c r="E70" s="45"/>
      <c r="F70" s="45"/>
      <c r="G70" s="5"/>
      <c r="H70" s="5"/>
      <c r="I70" s="5"/>
      <c r="J70" s="5"/>
      <c r="K70" s="5"/>
      <c r="L70" s="5"/>
      <c r="M70" s="5"/>
      <c r="N70" s="5"/>
    </row>
    <row r="71" spans="2:14" ht="15" x14ac:dyDescent="0.25">
      <c r="B71" s="5"/>
      <c r="C71" s="45"/>
      <c r="D71" s="45"/>
      <c r="E71" s="45"/>
      <c r="F71" s="45"/>
      <c r="G71" s="5"/>
      <c r="H71" s="5"/>
      <c r="I71" s="5"/>
      <c r="J71" s="5"/>
      <c r="K71" s="5"/>
      <c r="L71" s="5"/>
      <c r="M71" s="5"/>
      <c r="N71" s="5"/>
    </row>
    <row r="72" spans="2:14" ht="15" x14ac:dyDescent="0.25">
      <c r="B72" s="5"/>
      <c r="C72" s="50"/>
      <c r="D72" s="45"/>
      <c r="E72" s="45"/>
      <c r="F72" s="45"/>
      <c r="G72" s="5"/>
      <c r="H72" s="5"/>
      <c r="I72" s="5"/>
      <c r="J72" s="5"/>
      <c r="K72" s="5"/>
      <c r="L72" s="5"/>
      <c r="M72" s="5"/>
      <c r="N72" s="5"/>
    </row>
    <row r="73" spans="2:14" ht="15" x14ac:dyDescent="0.25">
      <c r="B73" s="5"/>
      <c r="C73" s="45"/>
      <c r="D73" s="45"/>
      <c r="E73" s="45"/>
      <c r="F73" s="45"/>
      <c r="G73" s="5"/>
      <c r="H73" s="5"/>
      <c r="I73" s="5"/>
      <c r="J73" s="5"/>
      <c r="K73" s="5"/>
      <c r="L73" s="5"/>
      <c r="M73" s="5"/>
      <c r="N73" s="5"/>
    </row>
  </sheetData>
  <mergeCells count="1">
    <mergeCell ref="B8:N8"/>
  </mergeCells>
  <printOptions horizontalCentered="1"/>
  <pageMargins left="0.23" right="0.32" top="0.25" bottom="0.25" header="0.5" footer="0.5"/>
  <pageSetup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AWW-9</vt:lpstr>
      <vt:lpstr>'AWW-9'!Print_Area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