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525" windowWidth="7560" windowHeight="7920" tabRatio="626"/>
  </bookViews>
  <sheets>
    <sheet name="AWW-3" sheetId="37" r:id="rId1"/>
    <sheet name="AWW-4" sheetId="42" r:id="rId2"/>
    <sheet name="AWW-6" sheetId="22" r:id="rId3"/>
    <sheet name="AWW-7" sheetId="48" r:id="rId4"/>
    <sheet name="AWW-8" sheetId="49" r:id="rId5"/>
    <sheet name="AWW-9" sheetId="25" r:id="rId6"/>
    <sheet name="AWW-12" sheetId="46" r:id="rId7"/>
  </sheets>
  <definedNames>
    <definedName name="_xlnm.Print_Area" localSheetId="6">'AWW-12'!$A$1:$G$47</definedName>
    <definedName name="_xlnm.Print_Area" localSheetId="0">'AWW-3'!$A$1:$G$58</definedName>
    <definedName name="_xlnm.Print_Area" localSheetId="1">'AWW-4'!$A$1:$N$30</definedName>
    <definedName name="_xlnm.Print_Area" localSheetId="2">'AWW-6'!$A$1:$L$71</definedName>
    <definedName name="_xlnm.Print_Area" localSheetId="3">'AWW-7'!$A$1:$H$35</definedName>
    <definedName name="_xlnm.Print_Area" localSheetId="4">'AWW-8'!$A$1:$M$36</definedName>
    <definedName name="_xlnm.Print_Area" localSheetId="5">'AWW-9'!$A$1:$O$63</definedName>
    <definedName name="solver_typ" localSheetId="5" hidden="1">2</definedName>
    <definedName name="solver_ver" localSheetId="5" hidden="1">17</definedName>
  </definedNames>
  <calcPr calcId="162913"/>
</workbook>
</file>

<file path=xl/calcChain.xml><?xml version="1.0" encoding="utf-8"?>
<calcChain xmlns="http://schemas.openxmlformats.org/spreadsheetml/2006/main">
  <c r="F25" i="37" l="1"/>
  <c r="C25" i="37"/>
  <c r="E23" i="37"/>
  <c r="B23" i="37"/>
  <c r="B11" i="37"/>
  <c r="F50" i="22" l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J59" i="25" l="1"/>
  <c r="G59" i="25"/>
  <c r="J58" i="25"/>
  <c r="G58" i="25"/>
  <c r="J57" i="25"/>
  <c r="G57" i="25"/>
  <c r="J56" i="25"/>
  <c r="G56" i="25"/>
  <c r="J55" i="25"/>
  <c r="G55" i="25"/>
  <c r="J54" i="25"/>
  <c r="G54" i="25"/>
  <c r="K54" i="25" l="1"/>
  <c r="K55" i="25"/>
  <c r="K57" i="25"/>
  <c r="K59" i="25"/>
  <c r="K56" i="25"/>
  <c r="K58" i="25"/>
  <c r="G35" i="22" l="1"/>
  <c r="D35" i="22"/>
  <c r="J35" i="22" s="1"/>
  <c r="D60" i="22"/>
  <c r="J60" i="22" s="1"/>
  <c r="G60" i="22"/>
  <c r="K60" i="22" l="1"/>
  <c r="L60" i="22" s="1"/>
  <c r="H35" i="22"/>
  <c r="I35" i="22" s="1"/>
  <c r="K35" i="22"/>
  <c r="L35" i="22" s="1"/>
  <c r="H60" i="22"/>
  <c r="I60" i="22" s="1"/>
  <c r="A49" i="22" l="1"/>
  <c r="D34" i="22" l="1"/>
  <c r="J34" i="22" s="1"/>
  <c r="J53" i="25"/>
  <c r="J52" i="25"/>
  <c r="J51" i="25"/>
  <c r="J50" i="25"/>
  <c r="J49" i="25"/>
  <c r="J48" i="25"/>
  <c r="G53" i="25"/>
  <c r="K53" i="25" s="1"/>
  <c r="G52" i="25"/>
  <c r="K52" i="25" s="1"/>
  <c r="G51" i="25"/>
  <c r="G50" i="25"/>
  <c r="G49" i="25"/>
  <c r="G48" i="25"/>
  <c r="K48" i="25" s="1"/>
  <c r="G24" i="46"/>
  <c r="G25" i="46"/>
  <c r="E24" i="46"/>
  <c r="E25" i="46"/>
  <c r="C24" i="46"/>
  <c r="C25" i="46"/>
  <c r="B42" i="46" s="1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59" i="22"/>
  <c r="D59" i="22"/>
  <c r="A17" i="49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B24" i="48"/>
  <c r="B25" i="48" s="1"/>
  <c r="B26" i="48" s="1"/>
  <c r="B27" i="48" s="1"/>
  <c r="B28" i="48" s="1"/>
  <c r="B29" i="48" s="1"/>
  <c r="B30" i="48" s="1"/>
  <c r="B31" i="48" s="1"/>
  <c r="B32" i="48" s="1"/>
  <c r="D58" i="22"/>
  <c r="J58" i="22" s="1"/>
  <c r="D57" i="22"/>
  <c r="J57" i="22" s="1"/>
  <c r="D56" i="22"/>
  <c r="J56" i="22" s="1"/>
  <c r="D55" i="22"/>
  <c r="D54" i="22"/>
  <c r="J54" i="22" s="1"/>
  <c r="D53" i="22"/>
  <c r="J53" i="22" s="1"/>
  <c r="D52" i="22"/>
  <c r="D51" i="22"/>
  <c r="J51" i="22" s="1"/>
  <c r="D50" i="22"/>
  <c r="J50" i="22" s="1"/>
  <c r="D49" i="22"/>
  <c r="J49" i="22" s="1"/>
  <c r="D33" i="22"/>
  <c r="J33" i="22" s="1"/>
  <c r="D32" i="22"/>
  <c r="J32" i="22" s="1"/>
  <c r="D31" i="22"/>
  <c r="J31" i="22" s="1"/>
  <c r="D30" i="22"/>
  <c r="J30" i="22" s="1"/>
  <c r="D29" i="22"/>
  <c r="D28" i="22"/>
  <c r="J28" i="22" s="1"/>
  <c r="D27" i="22"/>
  <c r="J27" i="22" s="1"/>
  <c r="D26" i="22"/>
  <c r="J26" i="22" s="1"/>
  <c r="D25" i="22"/>
  <c r="D24" i="22"/>
  <c r="J24" i="22" s="1"/>
  <c r="A50" i="22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G34" i="22"/>
  <c r="F20" i="37"/>
  <c r="F28" i="37" s="1"/>
  <c r="F33" i="37" s="1"/>
  <c r="F39" i="37" s="1"/>
  <c r="F44" i="37" s="1"/>
  <c r="F47" i="37" s="1"/>
  <c r="G14" i="42" s="1"/>
  <c r="E20" i="37"/>
  <c r="E28" i="37" s="1"/>
  <c r="E33" i="37" s="1"/>
  <c r="E39" i="37" s="1"/>
  <c r="E44" i="37" s="1"/>
  <c r="E47" i="37" s="1"/>
  <c r="F14" i="42" s="1"/>
  <c r="A25" i="22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C15" i="46"/>
  <c r="E15" i="46"/>
  <c r="G15" i="46"/>
  <c r="A16" i="46"/>
  <c r="A17" i="46" s="1"/>
  <c r="A18" i="46" s="1"/>
  <c r="A19" i="46" s="1"/>
  <c r="A20" i="46" s="1"/>
  <c r="A21" i="46" s="1"/>
  <c r="A22" i="46" s="1"/>
  <c r="A23" i="46" s="1"/>
  <c r="A24" i="46" s="1"/>
  <c r="A25" i="46" s="1"/>
  <c r="C16" i="46"/>
  <c r="E16" i="46"/>
  <c r="G16" i="46"/>
  <c r="C17" i="46"/>
  <c r="B34" i="46" s="1"/>
  <c r="E17" i="46"/>
  <c r="G17" i="46"/>
  <c r="C18" i="46"/>
  <c r="B35" i="46"/>
  <c r="E18" i="46"/>
  <c r="C35" i="46" s="1"/>
  <c r="G18" i="46"/>
  <c r="C19" i="46"/>
  <c r="E19" i="46"/>
  <c r="G19" i="46"/>
  <c r="D36" i="46" s="1"/>
  <c r="C20" i="46"/>
  <c r="B37" i="46" s="1"/>
  <c r="E20" i="46"/>
  <c r="G20" i="46"/>
  <c r="C21" i="46"/>
  <c r="B38" i="46" s="1"/>
  <c r="E21" i="46"/>
  <c r="G21" i="46"/>
  <c r="C22" i="46"/>
  <c r="B39" i="46" s="1"/>
  <c r="E22" i="46"/>
  <c r="G22" i="46"/>
  <c r="C23" i="46"/>
  <c r="E23" i="46"/>
  <c r="G23" i="46"/>
  <c r="A33" i="46"/>
  <c r="A34" i="46" s="1"/>
  <c r="A35" i="46" s="1"/>
  <c r="A36" i="46" s="1"/>
  <c r="A37" i="46" s="1"/>
  <c r="A38" i="46" s="1"/>
  <c r="A39" i="46" s="1"/>
  <c r="A40" i="46" s="1"/>
  <c r="A41" i="46" s="1"/>
  <c r="A42" i="46" s="1"/>
  <c r="J13" i="25"/>
  <c r="J14" i="25"/>
  <c r="C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K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K40" i="25" s="1"/>
  <c r="J41" i="25"/>
  <c r="J42" i="25"/>
  <c r="K42" i="25" s="1"/>
  <c r="J43" i="25"/>
  <c r="J44" i="25"/>
  <c r="J45" i="25"/>
  <c r="J46" i="25"/>
  <c r="K46" i="25" s="1"/>
  <c r="J47" i="25"/>
  <c r="N13" i="25"/>
  <c r="M14" i="25"/>
  <c r="B14" i="25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C20" i="37"/>
  <c r="C28" i="37" s="1"/>
  <c r="C33" i="37" s="1"/>
  <c r="C39" i="37" s="1"/>
  <c r="C44" i="37" s="1"/>
  <c r="C47" i="37" s="1"/>
  <c r="G13" i="42" s="1"/>
  <c r="M63" i="25"/>
  <c r="G54" i="22"/>
  <c r="G53" i="22"/>
  <c r="G49" i="22"/>
  <c r="G57" i="22"/>
  <c r="G56" i="22"/>
  <c r="G58" i="22"/>
  <c r="G55" i="22"/>
  <c r="G52" i="22"/>
  <c r="G51" i="22"/>
  <c r="K51" i="22" s="1"/>
  <c r="L51" i="22" s="1"/>
  <c r="G50" i="22"/>
  <c r="G33" i="22"/>
  <c r="G32" i="22"/>
  <c r="G31" i="22"/>
  <c r="G30" i="22"/>
  <c r="G29" i="22"/>
  <c r="G28" i="22"/>
  <c r="G27" i="22"/>
  <c r="G26" i="22"/>
  <c r="G25" i="22"/>
  <c r="G24" i="22"/>
  <c r="B20" i="37"/>
  <c r="B28" i="37" s="1"/>
  <c r="B33" i="37" s="1"/>
  <c r="B39" i="37" s="1"/>
  <c r="B44" i="37" s="1"/>
  <c r="B47" i="37" s="1"/>
  <c r="F13" i="42" s="1"/>
  <c r="B36" i="46"/>
  <c r="M15" i="25"/>
  <c r="M16" i="25" s="1"/>
  <c r="M17" i="25" s="1"/>
  <c r="M18" i="25" s="1"/>
  <c r="M19" i="25" s="1"/>
  <c r="M20" i="25" s="1"/>
  <c r="M21" i="25" s="1"/>
  <c r="M22" i="25" s="1"/>
  <c r="J52" i="22"/>
  <c r="K16" i="25"/>
  <c r="K34" i="25"/>
  <c r="K44" i="25" l="1"/>
  <c r="H26" i="22"/>
  <c r="I26" i="22" s="1"/>
  <c r="H50" i="22"/>
  <c r="I50" i="22" s="1"/>
  <c r="K29" i="25"/>
  <c r="K45" i="25"/>
  <c r="K30" i="22"/>
  <c r="L30" i="22" s="1"/>
  <c r="E29" i="48" s="1"/>
  <c r="H58" i="22"/>
  <c r="I58" i="22" s="1"/>
  <c r="K54" i="22"/>
  <c r="L54" i="22" s="1"/>
  <c r="K34" i="22"/>
  <c r="L34" i="22" s="1"/>
  <c r="K18" i="25"/>
  <c r="K22" i="25"/>
  <c r="K30" i="25"/>
  <c r="K51" i="25"/>
  <c r="K15" i="25"/>
  <c r="K41" i="25"/>
  <c r="D37" i="46"/>
  <c r="C34" i="46"/>
  <c r="D38" i="46"/>
  <c r="C37" i="46"/>
  <c r="C38" i="46"/>
  <c r="N14" i="25"/>
  <c r="K19" i="25"/>
  <c r="K23" i="25"/>
  <c r="K27" i="25"/>
  <c r="K31" i="25"/>
  <c r="K39" i="25"/>
  <c r="K43" i="25"/>
  <c r="K47" i="25"/>
  <c r="K50" i="25"/>
  <c r="K20" i="25"/>
  <c r="K24" i="25"/>
  <c r="K32" i="25"/>
  <c r="K36" i="25"/>
  <c r="K13" i="25"/>
  <c r="L13" i="25" s="1"/>
  <c r="K17" i="25"/>
  <c r="K21" i="25"/>
  <c r="K25" i="25"/>
  <c r="K33" i="25"/>
  <c r="K37" i="25"/>
  <c r="K14" i="25"/>
  <c r="L14" i="25" s="1"/>
  <c r="K26" i="25"/>
  <c r="K49" i="25"/>
  <c r="C15" i="25"/>
  <c r="H30" i="22"/>
  <c r="I30" i="22" s="1"/>
  <c r="K52" i="22"/>
  <c r="L52" i="22" s="1"/>
  <c r="K58" i="22"/>
  <c r="L58" i="22" s="1"/>
  <c r="H49" i="22"/>
  <c r="I49" i="22" s="1"/>
  <c r="D40" i="46"/>
  <c r="C33" i="46"/>
  <c r="C36" i="46"/>
  <c r="B40" i="46"/>
  <c r="D33" i="46"/>
  <c r="D39" i="46"/>
  <c r="D42" i="46"/>
  <c r="C40" i="46"/>
  <c r="C39" i="46"/>
  <c r="D35" i="46"/>
  <c r="D34" i="46"/>
  <c r="B33" i="46"/>
  <c r="C42" i="46"/>
  <c r="H53" i="22"/>
  <c r="I53" i="22" s="1"/>
  <c r="K57" i="22"/>
  <c r="L57" i="22" s="1"/>
  <c r="H57" i="22"/>
  <c r="I57" i="22" s="1"/>
  <c r="H51" i="22"/>
  <c r="I51" i="22" s="1"/>
  <c r="K50" i="22"/>
  <c r="L50" i="22" s="1"/>
  <c r="H52" i="22"/>
  <c r="I52" i="22" s="1"/>
  <c r="H54" i="22"/>
  <c r="I54" i="22" s="1"/>
  <c r="K49" i="22"/>
  <c r="L49" i="22" s="1"/>
  <c r="K56" i="22"/>
  <c r="L56" i="22" s="1"/>
  <c r="H56" i="22"/>
  <c r="I56" i="22" s="1"/>
  <c r="K53" i="22"/>
  <c r="L53" i="22" s="1"/>
  <c r="H34" i="22"/>
  <c r="I34" i="22" s="1"/>
  <c r="K25" i="22"/>
  <c r="L25" i="22" s="1"/>
  <c r="K32" i="22"/>
  <c r="L32" i="22" s="1"/>
  <c r="E31" i="48" s="1"/>
  <c r="K26" i="22"/>
  <c r="L26" i="22" s="1"/>
  <c r="J25" i="22"/>
  <c r="H32" i="22"/>
  <c r="I32" i="22" s="1"/>
  <c r="H24" i="22"/>
  <c r="I24" i="22" s="1"/>
  <c r="K31" i="22"/>
  <c r="L31" i="22" s="1"/>
  <c r="E30" i="48" s="1"/>
  <c r="K24" i="22"/>
  <c r="L24" i="22" s="1"/>
  <c r="K27" i="22"/>
  <c r="L27" i="22" s="1"/>
  <c r="H25" i="22"/>
  <c r="I25" i="22" s="1"/>
  <c r="H27" i="22"/>
  <c r="I27" i="22" s="1"/>
  <c r="K28" i="22"/>
  <c r="L28" i="22" s="1"/>
  <c r="H28" i="22"/>
  <c r="I28" i="22" s="1"/>
  <c r="H55" i="22"/>
  <c r="I55" i="22" s="1"/>
  <c r="J55" i="22"/>
  <c r="D41" i="46"/>
  <c r="C41" i="46"/>
  <c r="B41" i="46"/>
  <c r="C16" i="25"/>
  <c r="M23" i="25"/>
  <c r="L15" i="25"/>
  <c r="B32" i="46"/>
  <c r="C32" i="46"/>
  <c r="J29" i="22"/>
  <c r="K29" i="22"/>
  <c r="L29" i="22" s="1"/>
  <c r="H29" i="22"/>
  <c r="I29" i="22" s="1"/>
  <c r="K55" i="22"/>
  <c r="L55" i="22" s="1"/>
  <c r="K33" i="22"/>
  <c r="L33" i="22" s="1"/>
  <c r="E32" i="48" s="1"/>
  <c r="H33" i="22"/>
  <c r="I33" i="22" s="1"/>
  <c r="J59" i="22"/>
  <c r="K59" i="22"/>
  <c r="L59" i="22" s="1"/>
  <c r="H59" i="22"/>
  <c r="I59" i="22" s="1"/>
  <c r="D32" i="46"/>
  <c r="H31" i="22"/>
  <c r="I31" i="22" s="1"/>
  <c r="K38" i="25"/>
  <c r="K35" i="25"/>
  <c r="N15" i="25" l="1"/>
  <c r="M24" i="25"/>
  <c r="C17" i="25"/>
  <c r="N16" i="25"/>
  <c r="L16" i="25"/>
  <c r="C18" i="25" l="1"/>
  <c r="N17" i="25"/>
  <c r="L17" i="25"/>
  <c r="M25" i="25"/>
  <c r="C19" i="25" l="1"/>
  <c r="L18" i="25"/>
  <c r="N18" i="25"/>
  <c r="M26" i="25"/>
  <c r="M27" i="25" l="1"/>
  <c r="C20" i="25"/>
  <c r="L19" i="25"/>
  <c r="N19" i="25"/>
  <c r="M28" i="25" l="1"/>
  <c r="C21" i="25"/>
  <c r="N20" i="25"/>
  <c r="L20" i="25"/>
  <c r="N21" i="25" l="1"/>
  <c r="C22" i="25"/>
  <c r="L21" i="25"/>
  <c r="M29" i="25"/>
  <c r="M30" i="25" l="1"/>
  <c r="C23" i="25"/>
  <c r="L22" i="25"/>
  <c r="N22" i="25"/>
  <c r="C24" i="25" l="1"/>
  <c r="L23" i="25"/>
  <c r="N23" i="25"/>
  <c r="M31" i="25"/>
  <c r="M32" i="25" l="1"/>
  <c r="L24" i="25"/>
  <c r="C25" i="25"/>
  <c r="N24" i="25"/>
  <c r="C26" i="25" l="1"/>
  <c r="L25" i="25"/>
  <c r="N25" i="25"/>
  <c r="M33" i="25"/>
  <c r="M34" i="25" l="1"/>
  <c r="C27" i="25"/>
  <c r="L26" i="25"/>
  <c r="N26" i="25"/>
  <c r="L27" i="25" l="1"/>
  <c r="C28" i="25"/>
  <c r="N27" i="25"/>
  <c r="M35" i="25"/>
  <c r="M36" i="25" l="1"/>
  <c r="C29" i="25"/>
  <c r="L28" i="25"/>
  <c r="N28" i="25"/>
  <c r="M37" i="25" l="1"/>
  <c r="L29" i="25"/>
  <c r="C30" i="25"/>
  <c r="N29" i="25"/>
  <c r="C31" i="25" l="1"/>
  <c r="L30" i="25"/>
  <c r="N30" i="25"/>
  <c r="M38" i="25"/>
  <c r="M39" i="25" l="1"/>
  <c r="L31" i="25"/>
  <c r="C32" i="25"/>
  <c r="N31" i="25"/>
  <c r="L32" i="25" l="1"/>
  <c r="C33" i="25"/>
  <c r="N32" i="25"/>
  <c r="M40" i="25"/>
  <c r="M41" i="25" l="1"/>
  <c r="C34" i="25"/>
  <c r="L33" i="25"/>
  <c r="N33" i="25"/>
  <c r="M42" i="25" l="1"/>
  <c r="L34" i="25"/>
  <c r="C35" i="25"/>
  <c r="N34" i="25"/>
  <c r="C36" i="25" l="1"/>
  <c r="L35" i="25"/>
  <c r="N35" i="25"/>
  <c r="M43" i="25"/>
  <c r="C37" i="25" l="1"/>
  <c r="L36" i="25"/>
  <c r="N36" i="25"/>
  <c r="M44" i="25"/>
  <c r="M45" i="25" l="1"/>
  <c r="C38" i="25"/>
  <c r="L37" i="25"/>
  <c r="N37" i="25"/>
  <c r="M46" i="25" l="1"/>
  <c r="C39" i="25"/>
  <c r="L38" i="25"/>
  <c r="N38" i="25"/>
  <c r="M47" i="25" l="1"/>
  <c r="C40" i="25"/>
  <c r="L39" i="25"/>
  <c r="N39" i="25"/>
  <c r="M48" i="25" l="1"/>
  <c r="L40" i="25"/>
  <c r="C41" i="25"/>
  <c r="N40" i="25"/>
  <c r="M49" i="25" l="1"/>
  <c r="C42" i="25"/>
  <c r="L41" i="25"/>
  <c r="N41" i="25"/>
  <c r="M50" i="25" l="1"/>
  <c r="L42" i="25"/>
  <c r="C43" i="25"/>
  <c r="N42" i="25"/>
  <c r="L43" i="25" l="1"/>
  <c r="C44" i="25"/>
  <c r="N43" i="25"/>
  <c r="M51" i="25"/>
  <c r="C45" i="25" l="1"/>
  <c r="L44" i="25"/>
  <c r="N44" i="25"/>
  <c r="M52" i="25"/>
  <c r="M53" i="25" l="1"/>
  <c r="M54" i="25" s="1"/>
  <c r="C46" i="25"/>
  <c r="L45" i="25"/>
  <c r="N45" i="25"/>
  <c r="M55" i="25" l="1"/>
  <c r="C47" i="25"/>
  <c r="L46" i="25"/>
  <c r="N46" i="25"/>
  <c r="M56" i="25" l="1"/>
  <c r="L47" i="25"/>
  <c r="C48" i="25"/>
  <c r="N47" i="25"/>
  <c r="M57" i="25" l="1"/>
  <c r="C49" i="25"/>
  <c r="L48" i="25"/>
  <c r="N48" i="25"/>
  <c r="M58" i="25" l="1"/>
  <c r="C50" i="25"/>
  <c r="L49" i="25"/>
  <c r="N49" i="25"/>
  <c r="M59" i="25" l="1"/>
  <c r="L50" i="25"/>
  <c r="C51" i="25"/>
  <c r="N50" i="25"/>
  <c r="C52" i="25" l="1"/>
  <c r="L51" i="25"/>
  <c r="N51" i="25"/>
  <c r="C53" i="25" l="1"/>
  <c r="L52" i="25"/>
  <c r="N52" i="25"/>
  <c r="C54" i="25" l="1"/>
  <c r="L53" i="25"/>
  <c r="N53" i="25"/>
  <c r="C55" i="25" l="1"/>
  <c r="L54" i="25"/>
  <c r="N54" i="25"/>
  <c r="C56" i="25" l="1"/>
  <c r="L55" i="25"/>
  <c r="N55" i="25"/>
  <c r="C57" i="25" l="1"/>
  <c r="L56" i="25"/>
  <c r="N56" i="25"/>
  <c r="C58" i="25" l="1"/>
  <c r="L57" i="25"/>
  <c r="N57" i="25"/>
  <c r="C59" i="25" l="1"/>
  <c r="L58" i="25"/>
  <c r="N58" i="25"/>
  <c r="L59" i="25" l="1"/>
  <c r="L60" i="25" s="1"/>
  <c r="N59" i="25"/>
  <c r="N60" i="25" s="1"/>
</calcChain>
</file>

<file path=xl/sharedStrings.xml><?xml version="1.0" encoding="utf-8"?>
<sst xmlns="http://schemas.openxmlformats.org/spreadsheetml/2006/main" count="484" uniqueCount="235">
  <si>
    <t>Capacity</t>
  </si>
  <si>
    <t>Annual</t>
  </si>
  <si>
    <t>Year</t>
  </si>
  <si>
    <t>(MW)</t>
  </si>
  <si>
    <t>Load</t>
  </si>
  <si>
    <t xml:space="preserve"> (MW)</t>
  </si>
  <si>
    <t>Summer</t>
  </si>
  <si>
    <t xml:space="preserve">Forecast of </t>
  </si>
  <si>
    <t>MW Needed</t>
  </si>
  <si>
    <t>Projections</t>
  </si>
  <si>
    <t xml:space="preserve">Projection </t>
  </si>
  <si>
    <t xml:space="preserve">Peak </t>
  </si>
  <si>
    <t>Forecast</t>
  </si>
  <si>
    <t>to Meet 20%</t>
  </si>
  <si>
    <t>August</t>
  </si>
  <si>
    <t>of FPL Unit</t>
  </si>
  <si>
    <t>of Firm</t>
  </si>
  <si>
    <t>of Total</t>
  </si>
  <si>
    <t>DSM</t>
  </si>
  <si>
    <t>of Summer</t>
  </si>
  <si>
    <t>Margins w/o</t>
  </si>
  <si>
    <t xml:space="preserve">of the </t>
  </si>
  <si>
    <t>Peak</t>
  </si>
  <si>
    <t>Reserves</t>
  </si>
  <si>
    <t>Additions</t>
  </si>
  <si>
    <t xml:space="preserve"> (%)</t>
  </si>
  <si>
    <t>Winter</t>
  </si>
  <si>
    <t>January</t>
  </si>
  <si>
    <t>of Winter</t>
  </si>
  <si>
    <t>Resource Plan</t>
  </si>
  <si>
    <t>Reserve Margin</t>
  </si>
  <si>
    <t>if Supplied by</t>
  </si>
  <si>
    <t>Supply Options Only</t>
  </si>
  <si>
    <t>if Provided by</t>
  </si>
  <si>
    <t>DSM Options Only</t>
  </si>
  <si>
    <t>Capability *</t>
  </si>
  <si>
    <t>Forecast * * *</t>
  </si>
  <si>
    <t>Economic</t>
  </si>
  <si>
    <t>Costs</t>
  </si>
  <si>
    <t>Screening</t>
  </si>
  <si>
    <t>Screening Step</t>
  </si>
  <si>
    <t>Notes:</t>
  </si>
  <si>
    <t>Requirements</t>
  </si>
  <si>
    <t>Electric Rate</t>
  </si>
  <si>
    <t>Supply Only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</si>
  <si>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</si>
  <si>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</si>
  <si>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</si>
  <si>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</si>
  <si>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</si>
  <si>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</si>
  <si>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</si>
  <si>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</si>
  <si>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</si>
  <si>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</si>
  <si>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</si>
  <si>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</si>
  <si>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</si>
  <si>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</si>
  <si>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</si>
  <si>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</si>
  <si>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</si>
  <si>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</si>
  <si>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</si>
  <si>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</si>
  <si>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</si>
  <si>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</si>
  <si>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</si>
  <si>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No</t>
  </si>
  <si>
    <t>Purchases</t>
  </si>
  <si>
    <t>Forecast * *</t>
  </si>
  <si>
    <t>Notes</t>
  </si>
  <si>
    <t xml:space="preserve"> ----------</t>
  </si>
  <si>
    <t xml:space="preserve"> a) Number of DSM Measures Removed After Accounting for</t>
  </si>
  <si>
    <t>N.A.</t>
  </si>
  <si>
    <t xml:space="preserve"> b) Number of DSM Measures Removed After Accounting for </t>
  </si>
  <si>
    <t xml:space="preserve"> c) Number of DSM Measures Remaining After Screening Step 1 =</t>
  </si>
  <si>
    <t xml:space="preserve">           Accounting for Administrative Costs =</t>
  </si>
  <si>
    <t xml:space="preserve">    Number of DSM Measures Remaining After Screening Step 2 =</t>
  </si>
  <si>
    <t xml:space="preserve">    Number of DSM Measures Remaining After Screening Step 3 =</t>
  </si>
  <si>
    <t xml:space="preserve">           is Less Than 2 Years Without Incentive Payments =</t>
  </si>
  <si>
    <t xml:space="preserve">    Number of DSM Measures Remaining After Screening Step 4 =</t>
  </si>
  <si>
    <t>Step (1) Total Number of DSM Measures at Starting Point =</t>
  </si>
  <si>
    <t xml:space="preserve">Step (2) Number of DSM Measures Removed After Also </t>
  </si>
  <si>
    <t>Step (4) Number of DSM Measures Removed If Participant Payback</t>
  </si>
  <si>
    <t>Projected</t>
  </si>
  <si>
    <t>Customer Bill</t>
  </si>
  <si>
    <t>($/1,200 kWh)</t>
  </si>
  <si>
    <t xml:space="preserve">    Supply Only Resource Plan</t>
  </si>
  <si>
    <t>(GWh)</t>
  </si>
  <si>
    <t>2) Projection of Average Customer Bill Differentials:</t>
  </si>
  <si>
    <t xml:space="preserve">Preliminary </t>
  </si>
  <si>
    <t xml:space="preserve">     Participant Costs  =</t>
  </si>
  <si>
    <t xml:space="preserve">     Unrecovered Revenue Requirements  =</t>
  </si>
  <si>
    <t>Step (3) Number of DSM Measures Removed After Also Accounting</t>
  </si>
  <si>
    <t xml:space="preserve">           Incentive Payments Needed to Bring the Participant Test </t>
  </si>
  <si>
    <t xml:space="preserve">           Ratio Up to 1.00 for Certain Measures =</t>
  </si>
  <si>
    <t xml:space="preserve">   the Preliminary Economic Screening =</t>
  </si>
  <si>
    <t xml:space="preserve">Winter  </t>
  </si>
  <si>
    <t xml:space="preserve">Reserve </t>
  </si>
  <si>
    <t>Generation Only</t>
  </si>
  <si>
    <t>Reserve Margins</t>
  </si>
  <si>
    <t>w/o Additions</t>
  </si>
  <si>
    <t>Reserve</t>
  </si>
  <si>
    <t>Summary Results of Preliminary Economic Screening of Individual DSM Measures</t>
  </si>
  <si>
    <r>
      <t>(w/o and w/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Costs)</t>
    </r>
  </si>
  <si>
    <r>
      <t xml:space="preserve">                 w/o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Costs</t>
    </r>
  </si>
  <si>
    <r>
      <t xml:space="preserve">                    w/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Costs</t>
    </r>
  </si>
  <si>
    <t>of Individual DSM Measures: Sensitivity Cases</t>
  </si>
  <si>
    <t>Fuel</t>
  </si>
  <si>
    <t>Cost</t>
  </si>
  <si>
    <t>Years -to-</t>
  </si>
  <si>
    <t>Criterion</t>
  </si>
  <si>
    <t>Path Screening</t>
  </si>
  <si>
    <t>Medium</t>
  </si>
  <si>
    <t>w/o</t>
  </si>
  <si>
    <t>(Years)</t>
  </si>
  <si>
    <t>w/ or</t>
  </si>
  <si>
    <t>Base or</t>
  </si>
  <si>
    <t>Sensitivity</t>
  </si>
  <si>
    <t>Case</t>
  </si>
  <si>
    <t>Sensitivity Case 1</t>
  </si>
  <si>
    <t>High</t>
  </si>
  <si>
    <t>Sensitivity Case 2</t>
  </si>
  <si>
    <t>Sensitivity Case 3</t>
  </si>
  <si>
    <t>Sensitivity Case 4</t>
  </si>
  <si>
    <t>Low</t>
  </si>
  <si>
    <t>Summary Results of Preliminary Economic Screening</t>
  </si>
  <si>
    <t>Payback Test</t>
  </si>
  <si>
    <t>w/</t>
  </si>
  <si>
    <t xml:space="preserve"> = (1)+(2)</t>
  </si>
  <si>
    <t xml:space="preserve"> = (4)-(5)</t>
  </si>
  <si>
    <t xml:space="preserve"> = (3)-(6)</t>
  </si>
  <si>
    <t xml:space="preserve"> = (7)/(6)</t>
  </si>
  <si>
    <t xml:space="preserve">  = ((3)-(4))/(4)</t>
  </si>
  <si>
    <t xml:space="preserve"> = ((6)*1.20)-(3)</t>
  </si>
  <si>
    <t xml:space="preserve"> = (10)/1.20)</t>
  </si>
  <si>
    <t>Comparison of DSM Achievable Potential Summer MW Values</t>
  </si>
  <si>
    <t>with FPL's Projected Summer Resource Needs</t>
  </si>
  <si>
    <t>(Summer MW)</t>
  </si>
  <si>
    <t>Cumulative DSM</t>
  </si>
  <si>
    <t>Achievable</t>
  </si>
  <si>
    <t>Potential</t>
  </si>
  <si>
    <t>Resource Needs</t>
  </si>
  <si>
    <t>if Resource Needs</t>
  </si>
  <si>
    <t>are Met Solely</t>
  </si>
  <si>
    <t xml:space="preserve"> -----</t>
  </si>
  <si>
    <t>Projected FPL</t>
  </si>
  <si>
    <t>by DSM *</t>
  </si>
  <si>
    <t>Potential  DSM</t>
  </si>
  <si>
    <t xml:space="preserve">Can the </t>
  </si>
  <si>
    <t xml:space="preserve">Meet FPL's </t>
  </si>
  <si>
    <t xml:space="preserve"> ---</t>
  </si>
  <si>
    <t>Generation</t>
  </si>
  <si>
    <t>Additions *</t>
  </si>
  <si>
    <t>Cumulative</t>
  </si>
  <si>
    <t xml:space="preserve">DSM  </t>
  </si>
  <si>
    <t>Total</t>
  </si>
  <si>
    <t>Margin</t>
  </si>
  <si>
    <t>(%)</t>
  </si>
  <si>
    <t>Overview of Supply Only and With DSM Resource Plans</t>
  </si>
  <si>
    <t xml:space="preserve"> = (2)+(3)+(4)</t>
  </si>
  <si>
    <t xml:space="preserve"> = (6) - (7)</t>
  </si>
  <si>
    <t xml:space="preserve">  = ((5)/(8))/10</t>
  </si>
  <si>
    <t xml:space="preserve"> = (9) *(1)</t>
  </si>
  <si>
    <t xml:space="preserve"> = (11) * (1)</t>
  </si>
  <si>
    <t>Electric Rates and Customer Bills (Assuming 1,200 kWh Usage)</t>
  </si>
  <si>
    <t>1) Projection of System Average Electric Rates &amp; Customer Bills:</t>
  </si>
  <si>
    <t>System Costs *</t>
  </si>
  <si>
    <t>Reduction **</t>
  </si>
  <si>
    <t xml:space="preserve"> * Includes system costs not affected by the resource plan such as existing generation, T&amp;D, staff, and DSM costs</t>
  </si>
  <si>
    <t>(Assuming the Resource Needs are Met Solely by DSM)</t>
  </si>
  <si>
    <t>RIM</t>
  </si>
  <si>
    <t>TRC</t>
  </si>
  <si>
    <t>RIM Test</t>
  </si>
  <si>
    <t xml:space="preserve">     the RIM test that accounts for all costs incurred by all utility customers through electric rates. However, despite the fact that these costs are  </t>
  </si>
  <si>
    <t>Surviving RIM</t>
  </si>
  <si>
    <t>RIM Path</t>
  </si>
  <si>
    <t>TRC Test</t>
  </si>
  <si>
    <t xml:space="preserve">     already accounted for in the Participant Test, the TRC test includes these costs.</t>
  </si>
  <si>
    <t xml:space="preserve">     incentive payments are accounted for in the RIM Test. However, the TRC Test does not account for these costs.</t>
  </si>
  <si>
    <t>Surviving TRC</t>
  </si>
  <si>
    <t>TRC Path</t>
  </si>
  <si>
    <t xml:space="preserve">(1) Unrecovered revenue requirements affect all customers in regard to electric rates. The RIM test accounts for this cost impact on all customers.  </t>
  </si>
  <si>
    <r>
      <t xml:space="preserve">(2) Participant costs are </t>
    </r>
    <r>
      <rPr>
        <u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costs that all customers of an electric utility pay for through electric rates. Therefore, these costs are not accounted for in </t>
    </r>
  </si>
  <si>
    <t xml:space="preserve">(3) Incentive payments by a utility to participating customers are costs that all customers of an electric utility pay for through electric rates. Therefore,  </t>
  </si>
  <si>
    <t xml:space="preserve">   Final Number of DSM Measures Remaining After</t>
  </si>
  <si>
    <t xml:space="preserve"> Number of DSM Measures Evaluated in Preliminary Economic Screening =</t>
  </si>
  <si>
    <t xml:space="preserve"> --------------------------------------</t>
  </si>
  <si>
    <t xml:space="preserve"> ------------------------------------------</t>
  </si>
  <si>
    <t>Compliance</t>
  </si>
  <si>
    <t>(cents/kWh, Nom)</t>
  </si>
  <si>
    <t xml:space="preserve">     However, the TRC Test does not account for this cost impact to all customers. </t>
  </si>
  <si>
    <t>(MW at Generator)</t>
  </si>
  <si>
    <t xml:space="preserve">       Bill Differentials for Each Plan Compared to the Supply Only Plan</t>
  </si>
  <si>
    <t>RIM Resource Plan</t>
  </si>
  <si>
    <t>TRC Resource Plan</t>
  </si>
  <si>
    <t>Supply Only Resource Plan</t>
  </si>
  <si>
    <t>1,886 MW CC</t>
  </si>
  <si>
    <t>Example of Levelized System Average Electric Rate Calculation for the RIM Resource Plan</t>
  </si>
  <si>
    <t xml:space="preserve"> ** DSM energy reductions are incremental from August 2019.</t>
  </si>
  <si>
    <t>Number of DSM Measures</t>
  </si>
  <si>
    <t>Summer MW</t>
  </si>
  <si>
    <t>Winter MW</t>
  </si>
  <si>
    <t>Annual GWh</t>
  </si>
  <si>
    <t xml:space="preserve"> *</t>
  </si>
  <si>
    <t>FPL generating unit capability values shown above assume the following major changes to the FPL system:</t>
  </si>
  <si>
    <t>- Retirement of the Martin 1 and 2 units on 12/31/2018</t>
  </si>
  <si>
    <t>- Retirement of the Manatee 1 and 2 units by the end of 2021</t>
  </si>
  <si>
    <t>- Okeechobee Clean Energy Center (OCEC) unit in-service in April 2019</t>
  </si>
  <si>
    <t>- Addition of a cumulative 9,253 MW (nameplate) of solar by 2029</t>
  </si>
  <si>
    <t>**</t>
  </si>
  <si>
    <t>The Peak Load Forecast is FPL's December 2018 load forecast.</t>
  </si>
  <si>
    <t xml:space="preserve">* * * </t>
  </si>
  <si>
    <t>DSM values shown represent no incremental DSM signups after December 2019</t>
  </si>
  <si>
    <t>* These results were previously presented in Exhibit AWW-3.</t>
  </si>
  <si>
    <r>
      <t>w/o CO</t>
    </r>
    <r>
      <rPr>
        <vertAlign val="subscript"/>
        <sz val="16"/>
        <rFont val="Times New Roman"/>
        <family val="1"/>
      </rPr>
      <t>2</t>
    </r>
  </si>
  <si>
    <r>
      <t>Base Case w/o CO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 xml:space="preserve"> *</t>
    </r>
  </si>
  <si>
    <r>
      <t>Base Case w/ CO</t>
    </r>
    <r>
      <rPr>
        <vertAlign val="subscript"/>
        <sz val="16"/>
        <rFont val="Times New Roman"/>
        <family val="1"/>
      </rPr>
      <t xml:space="preserve">2 </t>
    </r>
    <r>
      <rPr>
        <sz val="16"/>
        <rFont val="Times New Roman"/>
        <family val="1"/>
      </rPr>
      <t>*</t>
    </r>
  </si>
  <si>
    <t>- Dania Beach Clean Energy Center (DBEC) in-service in June 2022</t>
  </si>
  <si>
    <t>* The projected Summer resource need values in Column (3) are from Exhibit AWW-6, Column 11.</t>
  </si>
  <si>
    <t xml:space="preserve"> to all of the resource plans.  These include:</t>
  </si>
  <si>
    <t>Comparison of the Resource Plans: Projection of System Average</t>
  </si>
  <si>
    <t>Projection of FPL's Resource Needs for 2020 - 2031 with No Incremental DSM Signups After 2019</t>
  </si>
  <si>
    <t>Resource Needs?</t>
  </si>
  <si>
    <t>* The generation additions shown are incremental to the generation changes discussed in the testimony that are common</t>
  </si>
  <si>
    <t xml:space="preserve">   not tied directly to new DSM signups (such as rebates to existing load management participants, etc.).</t>
  </si>
  <si>
    <t>20190015-EG</t>
  </si>
  <si>
    <t>FPL 003523</t>
  </si>
  <si>
    <t>FPL 003524</t>
  </si>
  <si>
    <t>FPL 003525</t>
  </si>
  <si>
    <t>FPL 003526</t>
  </si>
  <si>
    <t>FPL 003527</t>
  </si>
  <si>
    <t>FPL 003528</t>
  </si>
  <si>
    <t>FPL 003529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</si>
</sst>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164" formatCode="0_);\(0\)"/>
    <numFmt numFmtId="165" formatCode="&quot;$&quot;#,##0.00"/>
    <numFmt numFmtId="166" formatCode="0.0%"/>
    <numFmt numFmtId="167" formatCode="0.000"/>
    <numFmt numFmtId="168" formatCode="0.000000"/>
    <numFmt numFmtId="169" formatCode="0.00000"/>
    <numFmt numFmtId="170" formatCode="0.0000"/>
    <numFmt numFmtId="171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vertAlign val="subscript"/>
      <sz val="10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b/>
      <sz val="12"/>
      <color indexed="10"/>
      <name val="Arial"/>
      <family val="2"/>
    </font>
    <font>
      <b/>
      <vertAlign val="subscript"/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sz val="16"/>
      <name val="Times New Roman"/>
      <family val="1"/>
    </font>
    <font>
      <vertAlign val="subscript"/>
      <sz val="16"/>
      <name val="Times New Roman"/>
      <family val="1"/>
    </font>
    <font>
      <b/>
      <sz val="22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9" fontId="1" fillId="0" borderId="0" applyFont="0" applyFill="0" applyBorder="0" applyAlignment="0" applyProtection="0"/>
    <xf numFmtId="168" fontId="1" fillId="0" borderId="0">
      <alignment horizontal="left" wrapText="1"/>
    </xf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37" fontId="11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left"/>
    </xf>
    <xf numFmtId="166" fontId="8" fillId="0" borderId="0" xfId="0" applyNumberFormat="1" applyFont="1" applyBorder="1" applyAlignment="1">
      <alignment horizontal="left"/>
    </xf>
    <xf numFmtId="3" fontId="13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37" fontId="4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167" fontId="6" fillId="0" borderId="2" xfId="2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left"/>
    </xf>
    <xf numFmtId="3" fontId="8" fillId="0" borderId="0" xfId="1" applyNumberFormat="1" applyFont="1" applyAlignment="1">
      <alignment horizontal="center"/>
    </xf>
    <xf numFmtId="3" fontId="8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8" fillId="0" borderId="12" xfId="0" applyFont="1" applyBorder="1"/>
    <xf numFmtId="37" fontId="8" fillId="0" borderId="12" xfId="0" applyNumberFormat="1" applyFont="1" applyBorder="1" applyAlignment="1">
      <alignment horizontal="center"/>
    </xf>
    <xf numFmtId="37" fontId="4" fillId="0" borderId="12" xfId="0" applyNumberFormat="1" applyFont="1" applyBorder="1" applyAlignment="1">
      <alignment horizontal="center"/>
    </xf>
    <xf numFmtId="37" fontId="4" fillId="0" borderId="13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11" xfId="0" applyFont="1" applyBorder="1"/>
    <xf numFmtId="1" fontId="3" fillId="0" borderId="11" xfId="0" applyNumberFormat="1" applyFont="1" applyBorder="1"/>
    <xf numFmtId="0" fontId="12" fillId="0" borderId="12" xfId="0" applyFont="1" applyBorder="1"/>
    <xf numFmtId="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23" xfId="2" applyFont="1" applyBorder="1" applyAlignment="1">
      <alignment horizontal="center"/>
    </xf>
    <xf numFmtId="164" fontId="6" fillId="0" borderId="24" xfId="2" applyNumberFormat="1" applyFont="1" applyBorder="1" applyAlignment="1">
      <alignment horizontal="center"/>
    </xf>
    <xf numFmtId="164" fontId="6" fillId="0" borderId="22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49" fontId="6" fillId="0" borderId="26" xfId="2" applyNumberFormat="1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/>
    <xf numFmtId="169" fontId="6" fillId="0" borderId="0" xfId="2" applyNumberFormat="1" applyFont="1" applyAlignment="1">
      <alignment horizontal="center"/>
    </xf>
    <xf numFmtId="0" fontId="6" fillId="0" borderId="0" xfId="2" quotePrefix="1" applyFont="1"/>
    <xf numFmtId="0" fontId="3" fillId="0" borderId="28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7" fontId="8" fillId="0" borderId="3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3" fillId="0" borderId="7" xfId="0" applyNumberFormat="1" applyFont="1" applyBorder="1"/>
    <xf numFmtId="1" fontId="3" fillId="0" borderId="7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37" fontId="4" fillId="0" borderId="1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7" fontId="4" fillId="0" borderId="10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37" fontId="8" fillId="0" borderId="7" xfId="0" applyNumberFormat="1" applyFont="1" applyBorder="1" applyAlignment="1">
      <alignment horizontal="center"/>
    </xf>
    <xf numFmtId="37" fontId="4" fillId="0" borderId="7" xfId="0" applyNumberFormat="1" applyFont="1" applyBorder="1" applyAlignment="1">
      <alignment horizontal="center"/>
    </xf>
    <xf numFmtId="37" fontId="4" fillId="0" borderId="7" xfId="0" applyNumberFormat="1" applyFont="1" applyFill="1" applyBorder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" fontId="0" fillId="0" borderId="0" xfId="0" applyNumberFormat="1"/>
    <xf numFmtId="164" fontId="6" fillId="0" borderId="23" xfId="2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165" fontId="8" fillId="0" borderId="3" xfId="0" applyNumberFormat="1" applyFont="1" applyFill="1" applyBorder="1" applyAlignment="1">
      <alignment horizontal="center" vertical="center"/>
    </xf>
    <xf numFmtId="165" fontId="8" fillId="0" borderId="33" xfId="0" applyNumberFormat="1" applyFont="1" applyFill="1" applyBorder="1" applyAlignment="1">
      <alignment horizontal="center" vertical="center"/>
    </xf>
    <xf numFmtId="37" fontId="6" fillId="0" borderId="2" xfId="2" applyNumberFormat="1" applyFont="1" applyFill="1" applyBorder="1" applyAlignment="1">
      <alignment horizontal="center"/>
    </xf>
    <xf numFmtId="169" fontId="6" fillId="0" borderId="2" xfId="2" applyNumberFormat="1" applyFont="1" applyBorder="1" applyAlignment="1">
      <alignment horizontal="center"/>
    </xf>
    <xf numFmtId="170" fontId="6" fillId="2" borderId="2" xfId="2" applyNumberFormat="1" applyFont="1" applyFill="1" applyBorder="1" applyAlignment="1">
      <alignment horizontal="center"/>
    </xf>
    <xf numFmtId="170" fontId="6" fillId="0" borderId="2" xfId="2" applyNumberFormat="1" applyFont="1" applyBorder="1" applyAlignment="1">
      <alignment horizontal="center"/>
    </xf>
    <xf numFmtId="169" fontId="6" fillId="0" borderId="24" xfId="2" applyNumberFormat="1" applyFont="1" applyBorder="1" applyAlignment="1">
      <alignment horizontal="center"/>
    </xf>
    <xf numFmtId="170" fontId="6" fillId="0" borderId="24" xfId="2" applyNumberFormat="1" applyFont="1" applyBorder="1" applyAlignment="1">
      <alignment horizontal="center"/>
    </xf>
    <xf numFmtId="10" fontId="6" fillId="0" borderId="26" xfId="3" applyNumberFormat="1" applyFont="1" applyFill="1" applyBorder="1" applyAlignment="1">
      <alignment horizontal="center"/>
    </xf>
    <xf numFmtId="0" fontId="5" fillId="0" borderId="11" xfId="0" applyFont="1" applyBorder="1"/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7" fontId="8" fillId="0" borderId="34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right"/>
    </xf>
    <xf numFmtId="0" fontId="24" fillId="0" borderId="0" xfId="0" applyFont="1"/>
    <xf numFmtId="0" fontId="6" fillId="0" borderId="24" xfId="2" applyFont="1" applyBorder="1" applyAlignment="1">
      <alignment horizontal="center"/>
    </xf>
    <xf numFmtId="167" fontId="6" fillId="0" borderId="24" xfId="2" applyNumberFormat="1" applyFont="1" applyFill="1" applyBorder="1" applyAlignment="1">
      <alignment horizontal="center"/>
    </xf>
    <xf numFmtId="37" fontId="6" fillId="0" borderId="24" xfId="2" applyNumberFormat="1" applyFont="1" applyFill="1" applyBorder="1" applyAlignment="1">
      <alignment horizontal="center"/>
    </xf>
    <xf numFmtId="170" fontId="6" fillId="2" borderId="24" xfId="2" applyNumberFormat="1" applyFont="1" applyFill="1" applyBorder="1" applyAlignment="1">
      <alignment horizontal="center"/>
    </xf>
    <xf numFmtId="169" fontId="6" fillId="0" borderId="13" xfId="2" applyNumberFormat="1" applyFont="1" applyBorder="1" applyAlignment="1">
      <alignment horizontal="center"/>
    </xf>
    <xf numFmtId="7" fontId="8" fillId="0" borderId="39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/>
    </xf>
    <xf numFmtId="0" fontId="3" fillId="0" borderId="21" xfId="0" applyFont="1" applyFill="1" applyBorder="1"/>
    <xf numFmtId="3" fontId="3" fillId="0" borderId="2" xfId="0" applyNumberFormat="1" applyFont="1" applyFill="1" applyBorder="1" applyAlignment="1">
      <alignment horizontal="center"/>
    </xf>
    <xf numFmtId="0" fontId="0" fillId="0" borderId="0" xfId="0" applyFill="1"/>
    <xf numFmtId="167" fontId="8" fillId="0" borderId="34" xfId="0" applyNumberFormat="1" applyFont="1" applyFill="1" applyBorder="1" applyAlignment="1">
      <alignment horizontal="center" vertical="center"/>
    </xf>
    <xf numFmtId="167" fontId="8" fillId="0" borderId="30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/>
    </xf>
    <xf numFmtId="1" fontId="3" fillId="3" borderId="7" xfId="0" applyNumberFormat="1" applyFont="1" applyFill="1" applyBorder="1"/>
    <xf numFmtId="1" fontId="12" fillId="3" borderId="7" xfId="0" applyNumberFormat="1" applyFont="1" applyFill="1" applyBorder="1" applyAlignment="1">
      <alignment horizontal="center"/>
    </xf>
    <xf numFmtId="170" fontId="7" fillId="0" borderId="38" xfId="2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70" fontId="6" fillId="4" borderId="2" xfId="2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8" fillId="0" borderId="7" xfId="0" applyFont="1" applyFill="1" applyBorder="1"/>
    <xf numFmtId="0" fontId="0" fillId="0" borderId="12" xfId="0" applyFill="1" applyBorder="1"/>
    <xf numFmtId="37" fontId="8" fillId="0" borderId="7" xfId="0" applyNumberFormat="1" applyFont="1" applyFill="1" applyBorder="1" applyAlignment="1">
      <alignment horizontal="center"/>
    </xf>
    <xf numFmtId="37" fontId="8" fillId="0" borderId="12" xfId="0" applyNumberFormat="1" applyFont="1" applyFill="1" applyBorder="1" applyAlignment="1">
      <alignment horizontal="center"/>
    </xf>
    <xf numFmtId="37" fontId="8" fillId="0" borderId="10" xfId="0" applyNumberFormat="1" applyFont="1" applyFill="1" applyBorder="1" applyAlignment="1">
      <alignment horizontal="center"/>
    </xf>
    <xf numFmtId="37" fontId="8" fillId="0" borderId="1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6" fontId="3" fillId="0" borderId="2" xfId="3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3" fontId="3" fillId="0" borderId="0" xfId="0" applyNumberFormat="1" applyFont="1" applyFill="1"/>
    <xf numFmtId="3" fontId="0" fillId="0" borderId="0" xfId="0" applyNumberFormat="1" applyFill="1"/>
    <xf numFmtId="3" fontId="3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37" fontId="6" fillId="0" borderId="0" xfId="2" applyNumberFormat="1" applyFont="1" applyFill="1" applyBorder="1" applyAlignment="1">
      <alignment horizontal="center"/>
    </xf>
    <xf numFmtId="169" fontId="6" fillId="0" borderId="0" xfId="2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/>
    <xf numFmtId="0" fontId="12" fillId="0" borderId="0" xfId="0" applyFont="1" applyFill="1" applyAlignment="1">
      <alignment horizontal="center"/>
    </xf>
    <xf numFmtId="164" fontId="3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center"/>
    </xf>
    <xf numFmtId="1" fontId="3" fillId="0" borderId="9" xfId="0" applyNumberFormat="1" applyFont="1" applyFill="1" applyBorder="1"/>
    <xf numFmtId="1" fontId="3" fillId="0" borderId="11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7" fontId="3" fillId="0" borderId="12" xfId="0" applyNumberFormat="1" applyFont="1" applyFill="1" applyBorder="1" applyAlignment="1">
      <alignment horizontal="center"/>
    </xf>
    <xf numFmtId="37" fontId="3" fillId="0" borderId="12" xfId="0" applyNumberFormat="1" applyFont="1" applyFill="1" applyBorder="1"/>
    <xf numFmtId="37" fontId="3" fillId="0" borderId="13" xfId="0" applyNumberFormat="1" applyFont="1" applyFill="1" applyBorder="1" applyAlignment="1">
      <alignment horizontal="center"/>
    </xf>
    <xf numFmtId="37" fontId="3" fillId="0" borderId="11" xfId="0" applyNumberFormat="1" applyFont="1" applyFill="1" applyBorder="1" applyAlignment="1">
      <alignment horizontal="center"/>
    </xf>
    <xf numFmtId="37" fontId="3" fillId="0" borderId="29" xfId="0" applyNumberFormat="1" applyFont="1" applyFill="1" applyBorder="1" applyAlignment="1">
      <alignment horizontal="center"/>
    </xf>
    <xf numFmtId="37" fontId="3" fillId="0" borderId="31" xfId="0" applyNumberFormat="1" applyFont="1" applyFill="1" applyBorder="1" applyAlignment="1">
      <alignment horizontal="center"/>
    </xf>
    <xf numFmtId="37" fontId="12" fillId="0" borderId="13" xfId="0" applyNumberFormat="1" applyFont="1" applyFill="1" applyBorder="1" applyAlignment="1">
      <alignment horizontal="center"/>
    </xf>
    <xf numFmtId="37" fontId="12" fillId="0" borderId="4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8" fillId="0" borderId="0" xfId="0" quotePrefix="1" applyNumberFormat="1" applyFont="1" applyAlignment="1">
      <alignment horizontal="left"/>
    </xf>
    <xf numFmtId="170" fontId="6" fillId="0" borderId="0" xfId="2" applyNumberFormat="1" applyFont="1" applyFill="1" applyBorder="1" applyAlignment="1">
      <alignment horizontal="center"/>
    </xf>
    <xf numFmtId="37" fontId="12" fillId="0" borderId="0" xfId="0" applyNumberFormat="1" applyFont="1" applyFill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3" fontId="26" fillId="0" borderId="15" xfId="0" applyNumberFormat="1" applyFont="1" applyFill="1" applyBorder="1" applyAlignment="1">
      <alignment horizontal="center"/>
    </xf>
    <xf numFmtId="171" fontId="26" fillId="0" borderId="15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3" fontId="26" fillId="0" borderId="18" xfId="0" applyNumberFormat="1" applyFont="1" applyFill="1" applyBorder="1" applyAlignment="1">
      <alignment horizontal="center"/>
    </xf>
    <xf numFmtId="171" fontId="26" fillId="0" borderId="18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3" fontId="26" fillId="0" borderId="2" xfId="0" applyNumberFormat="1" applyFont="1" applyFill="1" applyBorder="1" applyAlignment="1">
      <alignment horizontal="center"/>
    </xf>
    <xf numFmtId="171" fontId="26" fillId="0" borderId="2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/>
    </xf>
    <xf numFmtId="167" fontId="8" fillId="0" borderId="39" xfId="0" applyNumberFormat="1" applyFont="1" applyFill="1" applyBorder="1" applyAlignment="1">
      <alignment horizontal="center" vertical="center"/>
    </xf>
    <xf numFmtId="165" fontId="8" fillId="0" borderId="48" xfId="0" applyNumberFormat="1" applyFont="1" applyFill="1" applyBorder="1" applyAlignment="1">
      <alignment horizontal="center" vertical="center"/>
    </xf>
    <xf numFmtId="165" fontId="8" fillId="0" borderId="49" xfId="0" applyNumberFormat="1" applyFont="1" applyFill="1" applyBorder="1" applyAlignment="1">
      <alignment horizontal="center" vertical="center"/>
    </xf>
    <xf numFmtId="7" fontId="8" fillId="0" borderId="14" xfId="0" applyNumberFormat="1" applyFont="1" applyFill="1" applyBorder="1" applyAlignment="1">
      <alignment horizontal="center" vertical="center"/>
    </xf>
    <xf numFmtId="7" fontId="8" fillId="0" borderId="17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/>
    </xf>
    <xf numFmtId="7" fontId="8" fillId="0" borderId="4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6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29" fillId="0" borderId="0" xfId="0" applyFont="1"/>
    <xf numFmtId="0" fontId="7" fillId="0" borderId="0" xfId="0" applyFont="1"/>
  </cellXfs>
  <cellStyles count="5">
    <cellStyle name="Normal" xfId="0" builtinId="0"/>
    <cellStyle name="Normal_Summer RM" xfId="1"/>
    <cellStyle name="Normal_system average levelized rate" xfId="2"/>
    <cellStyle name="Percent" xfId="3" builtinId="5"/>
    <cellStyle name="Style 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66675</xdr:rowOff>
    </xdr:from>
    <xdr:to>
      <xdr:col>14</xdr:col>
      <xdr:colOff>0</xdr:colOff>
      <xdr:row>63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zoomScaleSheetLayoutView="80" workbookViewId="0">
      <selection sqref="A1:A2"/>
    </sheetView>
  </sheetViews>
  <sheetFormatPr defaultColWidth="9.140625" defaultRowHeight="12.75" x14ac:dyDescent="0.2"/>
  <cols>
    <col min="1" max="1" width="60.5703125" style="1" customWidth="1"/>
    <col min="2" max="2" width="12" style="1" customWidth="1"/>
    <col min="3" max="3" width="12.42578125" style="1" customWidth="1"/>
    <col min="4" max="4" width="5" style="1" customWidth="1"/>
    <col min="5" max="6" width="13" style="1" customWidth="1"/>
    <col min="7" max="7" width="7.5703125" style="1" customWidth="1"/>
    <col min="8" max="16384" width="9.140625" style="1"/>
  </cols>
  <sheetData>
    <row r="1" spans="1:7" ht="15.75" x14ac:dyDescent="0.25">
      <c r="A1" s="273" t="s">
        <v>228</v>
      </c>
      <c r="B1" s="25"/>
      <c r="G1" s="21"/>
    </row>
    <row r="2" spans="1:7" ht="15.75" x14ac:dyDescent="0.25">
      <c r="A2" s="273" t="s">
        <v>227</v>
      </c>
      <c r="B2" s="25"/>
      <c r="G2" s="21"/>
    </row>
    <row r="3" spans="1:7" ht="15.75" x14ac:dyDescent="0.25">
      <c r="A3" s="38"/>
      <c r="B3" s="25"/>
      <c r="G3" s="21"/>
    </row>
    <row r="4" spans="1:7" ht="15.75" x14ac:dyDescent="0.25">
      <c r="B4" s="25"/>
      <c r="G4" s="21"/>
    </row>
    <row r="6" spans="1:7" ht="18.75" x14ac:dyDescent="0.3">
      <c r="A6" s="256" t="s">
        <v>104</v>
      </c>
      <c r="B6" s="256"/>
      <c r="C6" s="256"/>
      <c r="D6" s="256"/>
      <c r="E6" s="256"/>
      <c r="F6" s="256"/>
      <c r="G6" s="256"/>
    </row>
    <row r="7" spans="1:7" ht="17.25" x14ac:dyDescent="0.3">
      <c r="A7" s="257" t="s">
        <v>105</v>
      </c>
      <c r="B7" s="257"/>
      <c r="C7" s="257"/>
      <c r="D7" s="257"/>
      <c r="E7" s="257"/>
      <c r="F7" s="257"/>
      <c r="G7" s="257"/>
    </row>
    <row r="11" spans="1:7" x14ac:dyDescent="0.2">
      <c r="A11" s="65" t="s">
        <v>187</v>
      </c>
      <c r="B11" s="226">
        <f>6512+48</f>
        <v>6560</v>
      </c>
      <c r="D11" s="67"/>
      <c r="E11" s="67"/>
      <c r="F11" s="67"/>
      <c r="G11" s="5"/>
    </row>
    <row r="12" spans="1:7" x14ac:dyDescent="0.2">
      <c r="A12" s="65"/>
      <c r="B12" s="66"/>
      <c r="C12" s="67"/>
      <c r="D12" s="67"/>
      <c r="E12" s="67"/>
      <c r="F12" s="67"/>
    </row>
    <row r="13" spans="1:7" ht="14.25" x14ac:dyDescent="0.25">
      <c r="A13" s="65"/>
      <c r="B13" s="66" t="s">
        <v>106</v>
      </c>
      <c r="C13" s="67"/>
      <c r="D13" s="67"/>
      <c r="E13" s="207" t="s">
        <v>107</v>
      </c>
      <c r="F13" s="207"/>
      <c r="G13" s="208" t="s">
        <v>71</v>
      </c>
    </row>
    <row r="14" spans="1:7" ht="13.5" thickBot="1" x14ac:dyDescent="0.25">
      <c r="B14" s="66" t="s">
        <v>188</v>
      </c>
      <c r="C14" s="66"/>
      <c r="D14" s="66"/>
      <c r="E14" s="207" t="s">
        <v>189</v>
      </c>
      <c r="F14" s="207"/>
      <c r="G14" s="208" t="s">
        <v>72</v>
      </c>
    </row>
    <row r="15" spans="1:7" x14ac:dyDescent="0.2">
      <c r="A15" s="68"/>
      <c r="B15" s="107" t="s">
        <v>174</v>
      </c>
      <c r="C15" s="107" t="s">
        <v>178</v>
      </c>
      <c r="D15" s="105"/>
      <c r="E15" s="172" t="s">
        <v>174</v>
      </c>
      <c r="F15" s="172" t="s">
        <v>178</v>
      </c>
      <c r="G15" s="209"/>
    </row>
    <row r="16" spans="1:7" x14ac:dyDescent="0.2">
      <c r="A16" s="70"/>
      <c r="B16" s="71" t="s">
        <v>91</v>
      </c>
      <c r="C16" s="71" t="s">
        <v>91</v>
      </c>
      <c r="D16" s="106"/>
      <c r="E16" s="171" t="s">
        <v>91</v>
      </c>
      <c r="F16" s="171" t="s">
        <v>91</v>
      </c>
      <c r="G16" s="210"/>
    </row>
    <row r="17" spans="1:11" x14ac:dyDescent="0.2">
      <c r="A17" s="70"/>
      <c r="B17" s="71" t="s">
        <v>37</v>
      </c>
      <c r="C17" s="71" t="s">
        <v>37</v>
      </c>
      <c r="D17" s="106"/>
      <c r="E17" s="171" t="s">
        <v>37</v>
      </c>
      <c r="F17" s="171" t="s">
        <v>37</v>
      </c>
      <c r="G17" s="210"/>
    </row>
    <row r="18" spans="1:11" ht="13.5" thickBot="1" x14ac:dyDescent="0.25">
      <c r="A18" s="56" t="s">
        <v>40</v>
      </c>
      <c r="B18" s="71" t="s">
        <v>39</v>
      </c>
      <c r="C18" s="71" t="s">
        <v>39</v>
      </c>
      <c r="D18" s="106"/>
      <c r="E18" s="171" t="s">
        <v>39</v>
      </c>
      <c r="F18" s="171" t="s">
        <v>39</v>
      </c>
      <c r="G18" s="210"/>
    </row>
    <row r="19" spans="1:11" x14ac:dyDescent="0.2">
      <c r="A19" s="68"/>
      <c r="B19" s="69"/>
      <c r="C19" s="69"/>
      <c r="D19" s="105"/>
      <c r="E19" s="211"/>
      <c r="F19" s="212"/>
      <c r="G19" s="209"/>
      <c r="H19" s="175"/>
      <c r="I19" s="175"/>
      <c r="J19" s="175"/>
      <c r="K19" s="175"/>
    </row>
    <row r="20" spans="1:11" x14ac:dyDescent="0.2">
      <c r="A20" s="72" t="s">
        <v>82</v>
      </c>
      <c r="B20" s="215">
        <f>$B$11</f>
        <v>6560</v>
      </c>
      <c r="C20" s="215">
        <f>$B$11</f>
        <v>6560</v>
      </c>
      <c r="D20" s="164"/>
      <c r="E20" s="215">
        <f>$B$11</f>
        <v>6560</v>
      </c>
      <c r="F20" s="215">
        <f>$B$11</f>
        <v>6560</v>
      </c>
      <c r="G20" s="213"/>
    </row>
    <row r="21" spans="1:11" x14ac:dyDescent="0.2">
      <c r="A21" s="72"/>
      <c r="B21" s="215"/>
      <c r="C21" s="215"/>
      <c r="D21" s="164"/>
      <c r="E21" s="215"/>
      <c r="F21" s="215"/>
      <c r="G21" s="213"/>
    </row>
    <row r="22" spans="1:11" x14ac:dyDescent="0.2">
      <c r="A22" s="72" t="s">
        <v>73</v>
      </c>
      <c r="B22" s="216"/>
      <c r="C22" s="216"/>
      <c r="D22" s="165"/>
      <c r="E22" s="216"/>
      <c r="F22" s="216"/>
      <c r="G22" s="209"/>
    </row>
    <row r="23" spans="1:11" x14ac:dyDescent="0.2">
      <c r="A23" s="72" t="s">
        <v>93</v>
      </c>
      <c r="B23" s="215">
        <f>6392+44</f>
        <v>6436</v>
      </c>
      <c r="C23" s="215" t="s">
        <v>74</v>
      </c>
      <c r="D23" s="164"/>
      <c r="E23" s="215">
        <f>6392+44</f>
        <v>6436</v>
      </c>
      <c r="F23" s="215" t="s">
        <v>74</v>
      </c>
      <c r="G23" s="213">
        <v>-1</v>
      </c>
    </row>
    <row r="24" spans="1:11" x14ac:dyDescent="0.2">
      <c r="A24" s="72"/>
      <c r="B24" s="215"/>
      <c r="C24" s="215"/>
      <c r="D24" s="164"/>
      <c r="E24" s="215"/>
      <c r="F24" s="215"/>
      <c r="G24" s="213"/>
    </row>
    <row r="25" spans="1:11" x14ac:dyDescent="0.2">
      <c r="A25" s="72" t="s">
        <v>75</v>
      </c>
      <c r="B25" s="215" t="s">
        <v>74</v>
      </c>
      <c r="C25" s="215">
        <f>3950+41</f>
        <v>3991</v>
      </c>
      <c r="D25" s="164"/>
      <c r="E25" s="215" t="s">
        <v>74</v>
      </c>
      <c r="F25" s="215">
        <f>3817+41</f>
        <v>3858</v>
      </c>
      <c r="G25" s="213">
        <v>-2</v>
      </c>
    </row>
    <row r="26" spans="1:11" x14ac:dyDescent="0.2">
      <c r="A26" s="72" t="s">
        <v>92</v>
      </c>
      <c r="B26" s="215"/>
      <c r="C26" s="215"/>
      <c r="D26" s="164"/>
      <c r="E26" s="215"/>
      <c r="F26" s="215"/>
      <c r="G26" s="213"/>
    </row>
    <row r="27" spans="1:11" x14ac:dyDescent="0.2">
      <c r="A27" s="72"/>
      <c r="B27" s="215"/>
      <c r="C27" s="215"/>
      <c r="D27" s="164"/>
      <c r="E27" s="215"/>
      <c r="F27" s="215"/>
      <c r="G27" s="213"/>
    </row>
    <row r="28" spans="1:11" ht="13.5" thickBot="1" x14ac:dyDescent="0.25">
      <c r="A28" s="73" t="s">
        <v>76</v>
      </c>
      <c r="B28" s="217">
        <f>B20-B23</f>
        <v>124</v>
      </c>
      <c r="C28" s="217">
        <f>C20-C25</f>
        <v>2569</v>
      </c>
      <c r="D28" s="164"/>
      <c r="E28" s="217">
        <f>E20-E23</f>
        <v>124</v>
      </c>
      <c r="F28" s="217">
        <f>F20-F25</f>
        <v>2702</v>
      </c>
      <c r="G28" s="213"/>
    </row>
    <row r="29" spans="1:11" x14ac:dyDescent="0.2">
      <c r="A29" s="72"/>
      <c r="B29" s="215"/>
      <c r="C29" s="215"/>
      <c r="D29" s="164"/>
      <c r="E29" s="215"/>
      <c r="F29" s="215"/>
      <c r="G29" s="213"/>
    </row>
    <row r="30" spans="1:11" x14ac:dyDescent="0.2">
      <c r="A30" s="72" t="s">
        <v>83</v>
      </c>
      <c r="B30" s="215"/>
      <c r="C30" s="215"/>
      <c r="D30" s="164"/>
      <c r="E30" s="215"/>
      <c r="F30" s="215"/>
      <c r="G30" s="213"/>
    </row>
    <row r="31" spans="1:11" x14ac:dyDescent="0.2">
      <c r="A31" s="72" t="s">
        <v>77</v>
      </c>
      <c r="B31" s="215">
        <v>12</v>
      </c>
      <c r="C31" s="215">
        <v>379</v>
      </c>
      <c r="D31" s="164"/>
      <c r="E31" s="215">
        <v>4</v>
      </c>
      <c r="F31" s="215">
        <v>280</v>
      </c>
      <c r="G31" s="213"/>
    </row>
    <row r="32" spans="1:11" x14ac:dyDescent="0.2">
      <c r="A32" s="72"/>
      <c r="B32" s="215"/>
      <c r="C32" s="215"/>
      <c r="D32" s="164"/>
      <c r="E32" s="215"/>
      <c r="F32" s="215"/>
      <c r="G32" s="213"/>
    </row>
    <row r="33" spans="1:7" ht="13.5" thickBot="1" x14ac:dyDescent="0.25">
      <c r="A33" s="73" t="s">
        <v>78</v>
      </c>
      <c r="B33" s="217">
        <f>B28-B31</f>
        <v>112</v>
      </c>
      <c r="C33" s="217">
        <f>C28-C31</f>
        <v>2190</v>
      </c>
      <c r="D33" s="164"/>
      <c r="E33" s="217">
        <f>E28-E31</f>
        <v>120</v>
      </c>
      <c r="F33" s="217">
        <f>F28-F31</f>
        <v>2422</v>
      </c>
      <c r="G33" s="213"/>
    </row>
    <row r="34" spans="1:7" x14ac:dyDescent="0.2">
      <c r="A34" s="72"/>
      <c r="B34" s="215"/>
      <c r="C34" s="215"/>
      <c r="D34" s="164"/>
      <c r="E34" s="215"/>
      <c r="F34" s="215"/>
      <c r="G34" s="213"/>
    </row>
    <row r="35" spans="1:7" x14ac:dyDescent="0.2">
      <c r="A35" s="72" t="s">
        <v>94</v>
      </c>
      <c r="B35" s="215"/>
      <c r="C35" s="215"/>
      <c r="D35" s="164"/>
      <c r="E35" s="215"/>
      <c r="F35" s="215"/>
      <c r="G35" s="213"/>
    </row>
    <row r="36" spans="1:7" x14ac:dyDescent="0.2">
      <c r="A36" s="72" t="s">
        <v>95</v>
      </c>
      <c r="B36" s="215"/>
      <c r="C36" s="215"/>
      <c r="D36" s="164"/>
      <c r="E36" s="215"/>
      <c r="F36" s="215"/>
      <c r="G36" s="213"/>
    </row>
    <row r="37" spans="1:7" x14ac:dyDescent="0.2">
      <c r="A37" s="72" t="s">
        <v>96</v>
      </c>
      <c r="B37" s="215">
        <v>74</v>
      </c>
      <c r="C37" s="215" t="s">
        <v>74</v>
      </c>
      <c r="D37" s="164"/>
      <c r="E37" s="215">
        <v>80</v>
      </c>
      <c r="F37" s="215" t="s">
        <v>74</v>
      </c>
      <c r="G37" s="213">
        <v>-3</v>
      </c>
    </row>
    <row r="38" spans="1:7" x14ac:dyDescent="0.2">
      <c r="A38" s="72"/>
      <c r="B38" s="215"/>
      <c r="C38" s="215"/>
      <c r="D38" s="164"/>
      <c r="E38" s="215"/>
      <c r="F38" s="215"/>
      <c r="G38" s="206"/>
    </row>
    <row r="39" spans="1:7" ht="13.5" thickBot="1" x14ac:dyDescent="0.25">
      <c r="A39" s="73" t="s">
        <v>79</v>
      </c>
      <c r="B39" s="217">
        <f>B33-B37</f>
        <v>38</v>
      </c>
      <c r="C39" s="217">
        <f>C33</f>
        <v>2190</v>
      </c>
      <c r="D39" s="164"/>
      <c r="E39" s="217">
        <f>E33-E37</f>
        <v>40</v>
      </c>
      <c r="F39" s="217">
        <f>F33</f>
        <v>2422</v>
      </c>
      <c r="G39" s="214"/>
    </row>
    <row r="40" spans="1:7" x14ac:dyDescent="0.2">
      <c r="A40" s="72"/>
      <c r="B40" s="215"/>
      <c r="C40" s="215"/>
      <c r="D40" s="164"/>
      <c r="E40" s="215"/>
      <c r="F40" s="215"/>
      <c r="G40" s="214"/>
    </row>
    <row r="41" spans="1:7" x14ac:dyDescent="0.2">
      <c r="A41" s="72" t="s">
        <v>84</v>
      </c>
      <c r="B41" s="215"/>
      <c r="C41" s="215"/>
      <c r="D41" s="164"/>
      <c r="E41" s="215"/>
      <c r="F41" s="215"/>
      <c r="G41" s="206"/>
    </row>
    <row r="42" spans="1:7" x14ac:dyDescent="0.2">
      <c r="A42" s="72" t="s">
        <v>80</v>
      </c>
      <c r="B42" s="215">
        <v>0</v>
      </c>
      <c r="C42" s="215">
        <v>1317</v>
      </c>
      <c r="D42" s="164"/>
      <c r="E42" s="215">
        <v>0</v>
      </c>
      <c r="F42" s="215">
        <v>1423</v>
      </c>
      <c r="G42" s="206"/>
    </row>
    <row r="43" spans="1:7" x14ac:dyDescent="0.2">
      <c r="A43" s="72"/>
      <c r="B43" s="215"/>
      <c r="C43" s="215"/>
      <c r="D43" s="164"/>
      <c r="E43" s="215"/>
      <c r="F43" s="215"/>
      <c r="G43" s="206"/>
    </row>
    <row r="44" spans="1:7" ht="13.5" thickBot="1" x14ac:dyDescent="0.25">
      <c r="A44" s="73" t="s">
        <v>81</v>
      </c>
      <c r="B44" s="217">
        <f>B39-B42</f>
        <v>38</v>
      </c>
      <c r="C44" s="217">
        <f>C39-C42</f>
        <v>873</v>
      </c>
      <c r="D44" s="164"/>
      <c r="E44" s="217">
        <f>E39-E42</f>
        <v>40</v>
      </c>
      <c r="F44" s="217">
        <f>F39-F42</f>
        <v>999</v>
      </c>
      <c r="G44" s="214"/>
    </row>
    <row r="45" spans="1:7" x14ac:dyDescent="0.2">
      <c r="A45" s="109"/>
      <c r="B45" s="218"/>
      <c r="C45" s="219"/>
      <c r="D45" s="164"/>
      <c r="E45" s="218"/>
      <c r="F45" s="218"/>
      <c r="G45" s="214"/>
    </row>
    <row r="46" spans="1:7" x14ac:dyDescent="0.2">
      <c r="A46" s="74" t="s">
        <v>186</v>
      </c>
      <c r="B46" s="215"/>
      <c r="C46" s="220"/>
      <c r="D46" s="164"/>
      <c r="E46" s="215"/>
      <c r="F46" s="215"/>
      <c r="G46" s="214"/>
    </row>
    <row r="47" spans="1:7" ht="13.5" thickBot="1" x14ac:dyDescent="0.25">
      <c r="A47" s="110" t="s">
        <v>97</v>
      </c>
      <c r="B47" s="221">
        <f>B44</f>
        <v>38</v>
      </c>
      <c r="C47" s="222">
        <f>C44</f>
        <v>873</v>
      </c>
      <c r="D47" s="166"/>
      <c r="E47" s="221">
        <f>E44</f>
        <v>40</v>
      </c>
      <c r="F47" s="221">
        <f>F44</f>
        <v>999</v>
      </c>
      <c r="G47" s="214"/>
    </row>
    <row r="48" spans="1:7" x14ac:dyDescent="0.2">
      <c r="A48" s="75"/>
      <c r="B48" s="66"/>
      <c r="C48" s="66"/>
      <c r="D48" s="66"/>
      <c r="E48" s="66"/>
      <c r="F48" s="66"/>
    </row>
    <row r="49" spans="1:1" x14ac:dyDescent="0.2">
      <c r="A49" s="76" t="s">
        <v>41</v>
      </c>
    </row>
    <row r="50" spans="1:1" x14ac:dyDescent="0.2">
      <c r="A50" s="76"/>
    </row>
    <row r="51" spans="1:1" x14ac:dyDescent="0.2">
      <c r="A51" s="1" t="s">
        <v>183</v>
      </c>
    </row>
    <row r="52" spans="1:1" x14ac:dyDescent="0.2">
      <c r="A52" s="1" t="s">
        <v>192</v>
      </c>
    </row>
    <row r="53" spans="1:1" x14ac:dyDescent="0.2">
      <c r="A53" s="1" t="s">
        <v>184</v>
      </c>
    </row>
    <row r="54" spans="1:1" x14ac:dyDescent="0.2">
      <c r="A54" s="1" t="s">
        <v>175</v>
      </c>
    </row>
    <row r="55" spans="1:1" x14ac:dyDescent="0.2">
      <c r="A55" s="1" t="s">
        <v>179</v>
      </c>
    </row>
    <row r="56" spans="1:1" x14ac:dyDescent="0.2">
      <c r="A56" s="1" t="s">
        <v>185</v>
      </c>
    </row>
    <row r="57" spans="1:1" x14ac:dyDescent="0.2">
      <c r="A57" s="1" t="s">
        <v>180</v>
      </c>
    </row>
  </sheetData>
  <mergeCells count="2">
    <mergeCell ref="A6:G6"/>
    <mergeCell ref="A7:G7"/>
  </mergeCells>
  <phoneticPr fontId="2" type="noConversion"/>
  <printOptions horizontalCentered="1"/>
  <pageMargins left="0.75" right="0.25" top="0.53" bottom="1" header="0.5" footer="0.5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zoomScaleSheetLayoutView="70" zoomScalePageLayoutView="60" workbookViewId="0">
      <selection sqref="A1:A2"/>
    </sheetView>
  </sheetViews>
  <sheetFormatPr defaultColWidth="9.140625" defaultRowHeight="12.75" x14ac:dyDescent="0.2"/>
  <cols>
    <col min="1" max="1" width="9.140625" style="1"/>
    <col min="2" max="2" width="34.7109375" style="1" customWidth="1"/>
    <col min="3" max="3" width="11.42578125" style="1" bestFit="1" customWidth="1"/>
    <col min="4" max="4" width="15.7109375" style="1" bestFit="1" customWidth="1"/>
    <col min="5" max="5" width="16.85546875" style="1" bestFit="1" customWidth="1"/>
    <col min="6" max="13" width="19.28515625" style="1" bestFit="1" customWidth="1"/>
    <col min="14" max="16384" width="9.140625" style="1"/>
  </cols>
  <sheetData>
    <row r="1" spans="1:13" ht="15.75" x14ac:dyDescent="0.25">
      <c r="A1" s="273" t="s">
        <v>229</v>
      </c>
      <c r="B1" s="39"/>
      <c r="D1" s="104"/>
      <c r="H1" s="25"/>
      <c r="K1" s="25"/>
    </row>
    <row r="2" spans="1:13" ht="15.75" x14ac:dyDescent="0.25">
      <c r="A2" s="273" t="s">
        <v>227</v>
      </c>
      <c r="C2" s="104"/>
      <c r="H2" s="25"/>
      <c r="K2" s="25"/>
    </row>
    <row r="3" spans="1:13" ht="15" x14ac:dyDescent="0.25">
      <c r="H3" s="25"/>
      <c r="K3" s="25"/>
    </row>
    <row r="4" spans="1:13" ht="15" x14ac:dyDescent="0.25">
      <c r="H4" s="25"/>
      <c r="K4" s="25"/>
    </row>
    <row r="6" spans="1:13" ht="27" x14ac:dyDescent="0.35">
      <c r="B6" s="258" t="s">
        <v>127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3" ht="27" x14ac:dyDescent="0.35">
      <c r="B7" s="258" t="s">
        <v>108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</row>
    <row r="8" spans="1:13" x14ac:dyDescent="0.2">
      <c r="E8" s="64"/>
      <c r="F8" s="64"/>
    </row>
    <row r="9" spans="1:13" ht="20.25" x14ac:dyDescent="0.3">
      <c r="B9" s="227"/>
      <c r="C9" s="228"/>
      <c r="D9" s="228" t="s">
        <v>117</v>
      </c>
      <c r="E9" s="227" t="s">
        <v>111</v>
      </c>
      <c r="F9" s="259" t="s">
        <v>201</v>
      </c>
      <c r="G9" s="259"/>
      <c r="H9" s="259" t="s">
        <v>202</v>
      </c>
      <c r="I9" s="259"/>
      <c r="J9" s="259" t="s">
        <v>203</v>
      </c>
      <c r="K9" s="259"/>
      <c r="L9" s="259" t="s">
        <v>204</v>
      </c>
      <c r="M9" s="259"/>
    </row>
    <row r="10" spans="1:13" ht="23.25" x14ac:dyDescent="0.4">
      <c r="B10" s="229" t="s">
        <v>118</v>
      </c>
      <c r="C10" s="230" t="s">
        <v>109</v>
      </c>
      <c r="D10" s="230" t="s">
        <v>216</v>
      </c>
      <c r="E10" s="229" t="s">
        <v>128</v>
      </c>
      <c r="F10" s="259"/>
      <c r="G10" s="259"/>
      <c r="H10" s="259"/>
      <c r="I10" s="259"/>
      <c r="J10" s="259"/>
      <c r="K10" s="259"/>
      <c r="L10" s="259"/>
      <c r="M10" s="259"/>
    </row>
    <row r="11" spans="1:13" ht="20.25" x14ac:dyDescent="0.3">
      <c r="B11" s="229" t="s">
        <v>119</v>
      </c>
      <c r="C11" s="230" t="s">
        <v>110</v>
      </c>
      <c r="D11" s="230" t="s">
        <v>190</v>
      </c>
      <c r="E11" s="229" t="s">
        <v>112</v>
      </c>
      <c r="F11" s="231" t="s">
        <v>176</v>
      </c>
      <c r="G11" s="231" t="s">
        <v>181</v>
      </c>
      <c r="H11" s="231" t="s">
        <v>176</v>
      </c>
      <c r="I11" s="231" t="s">
        <v>181</v>
      </c>
      <c r="J11" s="231" t="s">
        <v>176</v>
      </c>
      <c r="K11" s="231" t="s">
        <v>181</v>
      </c>
      <c r="L11" s="231" t="s">
        <v>176</v>
      </c>
      <c r="M11" s="231" t="s">
        <v>181</v>
      </c>
    </row>
    <row r="12" spans="1:13" ht="21" thickBot="1" x14ac:dyDescent="0.35">
      <c r="B12" s="232" t="s">
        <v>120</v>
      </c>
      <c r="C12" s="233" t="s">
        <v>12</v>
      </c>
      <c r="D12" s="233" t="s">
        <v>38</v>
      </c>
      <c r="E12" s="234" t="s">
        <v>116</v>
      </c>
      <c r="F12" s="235" t="s">
        <v>113</v>
      </c>
      <c r="G12" s="235" t="s">
        <v>113</v>
      </c>
      <c r="H12" s="235" t="s">
        <v>113</v>
      </c>
      <c r="I12" s="235" t="s">
        <v>113</v>
      </c>
      <c r="J12" s="235" t="s">
        <v>113</v>
      </c>
      <c r="K12" s="235" t="s">
        <v>113</v>
      </c>
      <c r="L12" s="235" t="s">
        <v>113</v>
      </c>
      <c r="M12" s="235" t="s">
        <v>113</v>
      </c>
    </row>
    <row r="13" spans="1:13" ht="23.25" x14ac:dyDescent="0.4">
      <c r="B13" s="236" t="s">
        <v>217</v>
      </c>
      <c r="C13" s="236" t="s">
        <v>114</v>
      </c>
      <c r="D13" s="236" t="s">
        <v>115</v>
      </c>
      <c r="E13" s="236">
        <v>2</v>
      </c>
      <c r="F13" s="237">
        <f>'AWW-3'!$B$47</f>
        <v>38</v>
      </c>
      <c r="G13" s="237">
        <f>'AWW-3'!$C$47</f>
        <v>873</v>
      </c>
      <c r="H13" s="238">
        <v>35.407904171836748</v>
      </c>
      <c r="I13" s="238">
        <v>1173.9739486115693</v>
      </c>
      <c r="J13" s="238">
        <v>104.13035025370675</v>
      </c>
      <c r="K13" s="238">
        <v>494.58274815723422</v>
      </c>
      <c r="L13" s="238">
        <v>55.399737322381235</v>
      </c>
      <c r="M13" s="238">
        <v>3544.3071158187827</v>
      </c>
    </row>
    <row r="14" spans="1:13" ht="24" thickBot="1" x14ac:dyDescent="0.45">
      <c r="B14" s="239" t="s">
        <v>218</v>
      </c>
      <c r="C14" s="239" t="s">
        <v>114</v>
      </c>
      <c r="D14" s="239" t="s">
        <v>129</v>
      </c>
      <c r="E14" s="239">
        <v>2</v>
      </c>
      <c r="F14" s="240">
        <f>'AWW-3'!$E$47</f>
        <v>40</v>
      </c>
      <c r="G14" s="240">
        <f>'AWW-3'!$F$47</f>
        <v>999</v>
      </c>
      <c r="H14" s="241">
        <v>36.603321736238641</v>
      </c>
      <c r="I14" s="241">
        <v>1240.2166420267845</v>
      </c>
      <c r="J14" s="241">
        <v>110.86055114128948</v>
      </c>
      <c r="K14" s="241">
        <v>534.99532704946898</v>
      </c>
      <c r="L14" s="241">
        <v>57.836320791889328</v>
      </c>
      <c r="M14" s="241">
        <v>3884.7011701262886</v>
      </c>
    </row>
    <row r="15" spans="1:13" ht="20.25" x14ac:dyDescent="0.3">
      <c r="B15" s="236" t="s">
        <v>121</v>
      </c>
      <c r="C15" s="236" t="s">
        <v>122</v>
      </c>
      <c r="D15" s="236" t="s">
        <v>115</v>
      </c>
      <c r="E15" s="236">
        <v>2</v>
      </c>
      <c r="F15" s="237">
        <v>40</v>
      </c>
      <c r="G15" s="237">
        <v>928</v>
      </c>
      <c r="H15" s="238">
        <v>36.603321736238641</v>
      </c>
      <c r="I15" s="238">
        <v>1282.3280107377118</v>
      </c>
      <c r="J15" s="238">
        <v>110.86055114128948</v>
      </c>
      <c r="K15" s="238">
        <v>534.31152168781637</v>
      </c>
      <c r="L15" s="238">
        <v>57.836320791889328</v>
      </c>
      <c r="M15" s="238">
        <v>3918.8670641272356</v>
      </c>
    </row>
    <row r="16" spans="1:13" ht="20.25" x14ac:dyDescent="0.3">
      <c r="B16" s="242" t="s">
        <v>123</v>
      </c>
      <c r="C16" s="242" t="s">
        <v>126</v>
      </c>
      <c r="D16" s="242" t="s">
        <v>115</v>
      </c>
      <c r="E16" s="242">
        <v>2</v>
      </c>
      <c r="F16" s="243">
        <v>38</v>
      </c>
      <c r="G16" s="243">
        <v>700</v>
      </c>
      <c r="H16" s="244">
        <v>35.407904171836748</v>
      </c>
      <c r="I16" s="244">
        <v>1155.3576842883979</v>
      </c>
      <c r="J16" s="244">
        <v>104.13035025370675</v>
      </c>
      <c r="K16" s="244">
        <v>437.5061123582953</v>
      </c>
      <c r="L16" s="244">
        <v>55.399737322381235</v>
      </c>
      <c r="M16" s="244">
        <v>3438.8646558404803</v>
      </c>
    </row>
    <row r="17" spans="2:13" ht="20.25" x14ac:dyDescent="0.3">
      <c r="B17" s="242" t="s">
        <v>124</v>
      </c>
      <c r="C17" s="242" t="s">
        <v>114</v>
      </c>
      <c r="D17" s="242" t="s">
        <v>115</v>
      </c>
      <c r="E17" s="242">
        <v>1</v>
      </c>
      <c r="F17" s="243">
        <v>38</v>
      </c>
      <c r="G17" s="243">
        <v>1338</v>
      </c>
      <c r="H17" s="244">
        <v>35.407904171836748</v>
      </c>
      <c r="I17" s="244">
        <v>1619.7108132639953</v>
      </c>
      <c r="J17" s="244">
        <v>104.13035025370675</v>
      </c>
      <c r="K17" s="244">
        <v>994.34597318320186</v>
      </c>
      <c r="L17" s="244">
        <v>55.399737322381235</v>
      </c>
      <c r="M17" s="244">
        <v>5489.7785401112033</v>
      </c>
    </row>
    <row r="18" spans="2:13" ht="20.25" x14ac:dyDescent="0.3">
      <c r="B18" s="242" t="s">
        <v>125</v>
      </c>
      <c r="C18" s="242" t="s">
        <v>114</v>
      </c>
      <c r="D18" s="242" t="s">
        <v>115</v>
      </c>
      <c r="E18" s="242">
        <v>3</v>
      </c>
      <c r="F18" s="243">
        <v>38</v>
      </c>
      <c r="G18" s="243">
        <v>483</v>
      </c>
      <c r="H18" s="244">
        <v>35.407904171836748</v>
      </c>
      <c r="I18" s="244">
        <v>903.04974382339901</v>
      </c>
      <c r="J18" s="244">
        <v>104.13035025370675</v>
      </c>
      <c r="K18" s="244">
        <v>422.4621988589451</v>
      </c>
      <c r="L18" s="244">
        <v>55.399737322381235</v>
      </c>
      <c r="M18" s="244">
        <v>2633.9992254501708</v>
      </c>
    </row>
    <row r="20" spans="2:13" ht="18.75" x14ac:dyDescent="0.3">
      <c r="B20" s="46" t="s">
        <v>215</v>
      </c>
    </row>
    <row r="25" spans="2:13" ht="1.5" customHeight="1" x14ac:dyDescent="0.2"/>
    <row r="26" spans="2:13" hidden="1" x14ac:dyDescent="0.2"/>
    <row r="27" spans="2:13" hidden="1" x14ac:dyDescent="0.2"/>
    <row r="28" spans="2:13" hidden="1" x14ac:dyDescent="0.2"/>
    <row r="29" spans="2:13" hidden="1" x14ac:dyDescent="0.2"/>
    <row r="52" ht="232.5" customHeight="1" x14ac:dyDescent="0.2"/>
  </sheetData>
  <mergeCells count="6">
    <mergeCell ref="B6:M6"/>
    <mergeCell ref="B7:M7"/>
    <mergeCell ref="F9:G10"/>
    <mergeCell ref="H9:I10"/>
    <mergeCell ref="J9:K10"/>
    <mergeCell ref="L9:M10"/>
  </mergeCells>
  <phoneticPr fontId="2" type="noConversion"/>
  <printOptions horizontalCentered="1"/>
  <pageMargins left="0.5" right="0.25" top="0.49" bottom="1" header="0.5" footer="0.5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zoomScale="60" zoomScaleNormal="60" workbookViewId="0">
      <selection sqref="A1:A2"/>
    </sheetView>
  </sheetViews>
  <sheetFormatPr defaultRowHeight="12.75" x14ac:dyDescent="0.2"/>
  <cols>
    <col min="2" max="2" width="12.85546875" customWidth="1"/>
    <col min="3" max="3" width="14" customWidth="1"/>
    <col min="4" max="4" width="15.28515625" customWidth="1"/>
    <col min="5" max="5" width="14.42578125" bestFit="1" customWidth="1"/>
    <col min="6" max="6" width="16.140625" bestFit="1" customWidth="1"/>
    <col min="7" max="7" width="10.85546875" bestFit="1" customWidth="1"/>
    <col min="8" max="8" width="13.7109375" customWidth="1"/>
    <col min="9" max="9" width="14.42578125" customWidth="1"/>
    <col min="10" max="10" width="17.85546875" customWidth="1"/>
    <col min="11" max="11" width="21.85546875" customWidth="1"/>
    <col min="12" max="12" width="20.28515625" customWidth="1"/>
    <col min="13" max="13" width="13.140625" style="122" customWidth="1"/>
    <col min="14" max="14" width="13.7109375" style="122" customWidth="1"/>
    <col min="15" max="15" width="9.140625" customWidth="1"/>
  </cols>
  <sheetData>
    <row r="1" spans="1:12" ht="15.75" x14ac:dyDescent="0.25">
      <c r="A1" s="2" t="s">
        <v>230</v>
      </c>
      <c r="D1" s="130"/>
      <c r="E1" s="104"/>
      <c r="I1" s="6"/>
      <c r="J1" s="6"/>
      <c r="K1" s="25"/>
      <c r="L1" s="21"/>
    </row>
    <row r="2" spans="1:12" ht="15.75" x14ac:dyDescent="0.25">
      <c r="A2" s="2" t="s">
        <v>227</v>
      </c>
      <c r="I2" s="6"/>
      <c r="J2" s="6"/>
      <c r="K2" s="6"/>
      <c r="L2" s="21"/>
    </row>
    <row r="3" spans="1:12" ht="15.75" x14ac:dyDescent="0.25">
      <c r="I3" s="6"/>
      <c r="J3" s="6"/>
      <c r="K3" s="6"/>
      <c r="L3" s="21"/>
    </row>
    <row r="4" spans="1:12" ht="15.75" x14ac:dyDescent="0.25">
      <c r="I4" s="6"/>
      <c r="J4" s="6"/>
      <c r="K4" s="6"/>
      <c r="L4" s="21"/>
    </row>
    <row r="5" spans="1:12" ht="15.75" x14ac:dyDescent="0.25">
      <c r="I5" s="6"/>
      <c r="J5" s="6"/>
      <c r="K5" s="6"/>
      <c r="L5" s="21"/>
    </row>
    <row r="6" spans="1:12" ht="15.75" x14ac:dyDescent="0.25">
      <c r="E6" s="27"/>
      <c r="I6" s="6"/>
      <c r="J6" s="6"/>
      <c r="K6" s="25"/>
      <c r="L6" s="21"/>
    </row>
    <row r="7" spans="1:12" ht="15.75" x14ac:dyDescent="0.25">
      <c r="E7" s="20"/>
      <c r="K7" s="6"/>
      <c r="L7" s="6"/>
    </row>
    <row r="8" spans="1:12" ht="15.75" x14ac:dyDescent="0.25">
      <c r="A8" s="6"/>
      <c r="B8" s="6"/>
      <c r="C8" s="6"/>
      <c r="D8" s="6"/>
      <c r="E8" s="6"/>
      <c r="F8" s="20"/>
      <c r="G8" s="6"/>
      <c r="H8" s="6"/>
      <c r="I8" s="6"/>
      <c r="J8" s="6"/>
      <c r="K8" s="6"/>
    </row>
    <row r="9" spans="1:12" ht="18.75" x14ac:dyDescent="0.3">
      <c r="A9" s="260" t="s">
        <v>223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8.75" customHeight="1" x14ac:dyDescent="0.25">
      <c r="A10" s="261" t="s">
        <v>193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</row>
    <row r="11" spans="1:12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2" ht="15.75" x14ac:dyDescent="0.25">
      <c r="A12" s="262" t="s">
        <v>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</row>
    <row r="13" spans="1:12" ht="15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ht="15.75" x14ac:dyDescent="0.25">
      <c r="A14" s="7"/>
      <c r="B14" s="8">
        <v>-1</v>
      </c>
      <c r="C14" s="8">
        <v>-2</v>
      </c>
      <c r="D14" s="8">
        <v>-3</v>
      </c>
      <c r="E14" s="8">
        <v>-4</v>
      </c>
      <c r="F14" s="8">
        <v>-5</v>
      </c>
      <c r="G14" s="8">
        <v>-6</v>
      </c>
      <c r="H14" s="8">
        <v>-7</v>
      </c>
      <c r="I14" s="8">
        <v>-8</v>
      </c>
      <c r="J14" s="8">
        <v>-9</v>
      </c>
      <c r="K14" s="8">
        <v>-10</v>
      </c>
      <c r="L14" s="8">
        <v>-11</v>
      </c>
    </row>
    <row r="15" spans="1:12" ht="15.75" x14ac:dyDescent="0.25">
      <c r="A15" s="7"/>
      <c r="B15" s="8"/>
      <c r="C15" s="8"/>
      <c r="D15" s="8" t="s">
        <v>130</v>
      </c>
      <c r="E15" s="8"/>
      <c r="F15" s="8"/>
      <c r="G15" s="8" t="s">
        <v>131</v>
      </c>
      <c r="H15" s="8" t="s">
        <v>132</v>
      </c>
      <c r="I15" s="8" t="s">
        <v>133</v>
      </c>
      <c r="J15" s="8" t="s">
        <v>134</v>
      </c>
      <c r="K15" s="9" t="s">
        <v>135</v>
      </c>
      <c r="L15" s="9" t="s">
        <v>136</v>
      </c>
    </row>
    <row r="16" spans="1:12" ht="16.5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</row>
    <row r="17" spans="1:16" ht="15.75" x14ac:dyDescent="0.25">
      <c r="A17" s="7"/>
      <c r="B17" s="9"/>
      <c r="C17" s="9"/>
      <c r="D17" s="9"/>
      <c r="E17" s="9"/>
      <c r="F17" s="9"/>
      <c r="G17" s="9"/>
      <c r="H17" s="9"/>
      <c r="I17" s="9" t="s">
        <v>7</v>
      </c>
      <c r="J17" s="9" t="s">
        <v>12</v>
      </c>
      <c r="K17" s="114" t="s">
        <v>8</v>
      </c>
      <c r="L17" s="57" t="s">
        <v>8</v>
      </c>
    </row>
    <row r="18" spans="1:16" ht="15.75" x14ac:dyDescent="0.25">
      <c r="A18" s="7"/>
      <c r="B18" s="9"/>
      <c r="C18" s="9"/>
      <c r="D18" s="9"/>
      <c r="E18" s="9"/>
      <c r="F18" s="9"/>
      <c r="G18" s="9"/>
      <c r="H18" s="9"/>
      <c r="I18" s="10" t="s">
        <v>6</v>
      </c>
      <c r="J18" s="10" t="s">
        <v>19</v>
      </c>
      <c r="K18" s="115" t="s">
        <v>13</v>
      </c>
      <c r="L18" s="58" t="s">
        <v>13</v>
      </c>
    </row>
    <row r="19" spans="1:16" ht="15.75" x14ac:dyDescent="0.25">
      <c r="A19" s="7"/>
      <c r="B19" s="9" t="s">
        <v>9</v>
      </c>
      <c r="C19" s="9" t="s">
        <v>9</v>
      </c>
      <c r="D19" s="9" t="s">
        <v>10</v>
      </c>
      <c r="E19" s="9" t="s">
        <v>11</v>
      </c>
      <c r="F19" s="9" t="s">
        <v>6</v>
      </c>
      <c r="G19" s="9" t="s">
        <v>12</v>
      </c>
      <c r="H19" s="9" t="s">
        <v>12</v>
      </c>
      <c r="I19" s="10" t="s">
        <v>103</v>
      </c>
      <c r="J19" s="10" t="s">
        <v>100</v>
      </c>
      <c r="K19" s="115" t="s">
        <v>30</v>
      </c>
      <c r="L19" s="58" t="s">
        <v>30</v>
      </c>
      <c r="M19" s="48"/>
      <c r="N19" s="48"/>
    </row>
    <row r="20" spans="1:16" ht="15.75" x14ac:dyDescent="0.25">
      <c r="A20" s="9" t="s">
        <v>14</v>
      </c>
      <c r="B20" s="9" t="s">
        <v>15</v>
      </c>
      <c r="C20" s="9" t="s">
        <v>16</v>
      </c>
      <c r="D20" s="9" t="s">
        <v>17</v>
      </c>
      <c r="E20" s="9" t="s">
        <v>4</v>
      </c>
      <c r="F20" s="9" t="s">
        <v>18</v>
      </c>
      <c r="G20" s="9" t="s">
        <v>16</v>
      </c>
      <c r="H20" s="9" t="s">
        <v>19</v>
      </c>
      <c r="I20" s="10" t="s">
        <v>20</v>
      </c>
      <c r="J20" s="10" t="s">
        <v>101</v>
      </c>
      <c r="K20" s="115" t="s">
        <v>33</v>
      </c>
      <c r="L20" s="58" t="s">
        <v>31</v>
      </c>
      <c r="M20" s="48"/>
      <c r="N20" s="48"/>
    </row>
    <row r="21" spans="1:16" ht="15.75" x14ac:dyDescent="0.25">
      <c r="A21" s="9" t="s">
        <v>21</v>
      </c>
      <c r="B21" s="9" t="s">
        <v>35</v>
      </c>
      <c r="C21" s="9" t="s">
        <v>69</v>
      </c>
      <c r="D21" s="9" t="s">
        <v>0</v>
      </c>
      <c r="E21" s="9" t="s">
        <v>70</v>
      </c>
      <c r="F21" s="9" t="s">
        <v>36</v>
      </c>
      <c r="G21" s="9" t="s">
        <v>22</v>
      </c>
      <c r="H21" s="9" t="s">
        <v>23</v>
      </c>
      <c r="I21" s="10" t="s">
        <v>24</v>
      </c>
      <c r="J21" s="10" t="s">
        <v>102</v>
      </c>
      <c r="K21" s="115" t="s">
        <v>32</v>
      </c>
      <c r="L21" s="58" t="s">
        <v>34</v>
      </c>
      <c r="M21" s="48"/>
      <c r="N21" s="48"/>
    </row>
    <row r="22" spans="1:16" ht="15.75" x14ac:dyDescent="0.25">
      <c r="A22" s="11" t="s">
        <v>2</v>
      </c>
      <c r="B22" s="11" t="s">
        <v>5</v>
      </c>
      <c r="C22" s="11" t="s">
        <v>5</v>
      </c>
      <c r="D22" s="11" t="s">
        <v>5</v>
      </c>
      <c r="E22" s="11" t="s">
        <v>5</v>
      </c>
      <c r="F22" s="11" t="s">
        <v>5</v>
      </c>
      <c r="G22" s="11" t="s">
        <v>5</v>
      </c>
      <c r="H22" s="11" t="s">
        <v>5</v>
      </c>
      <c r="I22" s="12" t="s">
        <v>25</v>
      </c>
      <c r="J22" s="12" t="s">
        <v>25</v>
      </c>
      <c r="K22" s="116" t="s">
        <v>3</v>
      </c>
      <c r="L22" s="59" t="s">
        <v>3</v>
      </c>
      <c r="M22" s="48"/>
      <c r="N22" s="48"/>
    </row>
    <row r="23" spans="1:16" ht="15.75" x14ac:dyDescent="0.25">
      <c r="A23" s="9"/>
      <c r="B23" s="9"/>
      <c r="C23" s="9"/>
      <c r="D23" s="9"/>
      <c r="E23" s="9"/>
      <c r="F23" s="9"/>
      <c r="G23" s="9"/>
      <c r="H23" s="9"/>
      <c r="I23" s="10"/>
      <c r="J23" s="10"/>
      <c r="K23" s="117"/>
      <c r="L23" s="60"/>
    </row>
    <row r="24" spans="1:16" ht="15.75" x14ac:dyDescent="0.25">
      <c r="A24" s="9">
        <v>2020</v>
      </c>
      <c r="B24" s="15">
        <v>27170.041748327687</v>
      </c>
      <c r="C24" s="13">
        <v>213.5</v>
      </c>
      <c r="D24" s="13">
        <f t="shared" ref="D24:D35" si="0">B24+C24</f>
        <v>27383.541748327687</v>
      </c>
      <c r="E24" s="35">
        <v>24507.167924992445</v>
      </c>
      <c r="F24" s="13">
        <v>1842</v>
      </c>
      <c r="G24" s="13">
        <f t="shared" ref="G24:G34" si="1">E24-F24</f>
        <v>22665.167924992445</v>
      </c>
      <c r="H24" s="13">
        <f t="shared" ref="H24:H33" si="2">D24-G24</f>
        <v>4718.3738233352415</v>
      </c>
      <c r="I24" s="14">
        <f t="shared" ref="I24:I33" si="3">H24/G24</f>
        <v>0.20817731591268651</v>
      </c>
      <c r="J24" s="14">
        <f>(D24-E24)/E24</f>
        <v>0.1173686748358186</v>
      </c>
      <c r="K24" s="118">
        <f t="shared" ref="K24:K33" si="4">((G24*1.2))-D24</f>
        <v>-185.34023833675383</v>
      </c>
      <c r="L24" s="61">
        <f t="shared" ref="L24:L33" si="5">K24/1.2</f>
        <v>-154.45019861396153</v>
      </c>
    </row>
    <row r="25" spans="1:16" ht="15.75" x14ac:dyDescent="0.25">
      <c r="A25" s="9">
        <f>A24+1</f>
        <v>2021</v>
      </c>
      <c r="B25" s="15">
        <v>27456.193759394788</v>
      </c>
      <c r="C25" s="13">
        <v>113.5</v>
      </c>
      <c r="D25" s="13">
        <f t="shared" si="0"/>
        <v>27569.693759394788</v>
      </c>
      <c r="E25" s="35">
        <v>24668.497662043384</v>
      </c>
      <c r="F25" s="13">
        <v>1842</v>
      </c>
      <c r="G25" s="13">
        <f t="shared" si="1"/>
        <v>22826.497662043384</v>
      </c>
      <c r="H25" s="13">
        <f t="shared" si="2"/>
        <v>4743.1960973514033</v>
      </c>
      <c r="I25" s="14">
        <f t="shared" si="3"/>
        <v>0.20779342357187536</v>
      </c>
      <c r="J25" s="14">
        <f t="shared" ref="J25:J33" si="6">(D25-E25)/E25</f>
        <v>0.11760732806259942</v>
      </c>
      <c r="K25" s="118">
        <f t="shared" si="4"/>
        <v>-177.8965649427264</v>
      </c>
      <c r="L25" s="61">
        <f t="shared" si="5"/>
        <v>-148.247137452272</v>
      </c>
      <c r="P25" s="127"/>
    </row>
    <row r="26" spans="1:16" ht="15.75" x14ac:dyDescent="0.25">
      <c r="A26" s="9">
        <f t="shared" ref="A26:A35" si="7">A25+1</f>
        <v>2022</v>
      </c>
      <c r="B26" s="15">
        <v>27915.49428381844</v>
      </c>
      <c r="C26" s="13">
        <v>113.5</v>
      </c>
      <c r="D26" s="13">
        <f t="shared" si="0"/>
        <v>28028.99428381844</v>
      </c>
      <c r="E26" s="35">
        <v>24837.158878422029</v>
      </c>
      <c r="F26" s="13">
        <v>1842</v>
      </c>
      <c r="G26" s="13">
        <f t="shared" si="1"/>
        <v>22995.158878422029</v>
      </c>
      <c r="H26" s="13">
        <f t="shared" si="2"/>
        <v>5033.8354053964104</v>
      </c>
      <c r="I26" s="14">
        <f t="shared" si="3"/>
        <v>0.21890848556475995</v>
      </c>
      <c r="J26" s="14">
        <f t="shared" si="6"/>
        <v>0.12851048789519182</v>
      </c>
      <c r="K26" s="118">
        <f t="shared" si="4"/>
        <v>-434.8036297120052</v>
      </c>
      <c r="L26" s="61">
        <f t="shared" si="5"/>
        <v>-362.33635809333771</v>
      </c>
      <c r="P26" s="127"/>
    </row>
    <row r="27" spans="1:16" ht="15.75" x14ac:dyDescent="0.25">
      <c r="A27" s="9">
        <f t="shared" si="7"/>
        <v>2023</v>
      </c>
      <c r="B27" s="15">
        <v>28257.501646835648</v>
      </c>
      <c r="C27" s="13">
        <v>113.5</v>
      </c>
      <c r="D27" s="13">
        <f t="shared" si="0"/>
        <v>28371.001646835648</v>
      </c>
      <c r="E27" s="35">
        <v>25173.424997206334</v>
      </c>
      <c r="F27" s="13">
        <v>1842</v>
      </c>
      <c r="G27" s="13">
        <f t="shared" si="1"/>
        <v>23331.424997206334</v>
      </c>
      <c r="H27" s="13">
        <f t="shared" si="2"/>
        <v>5039.5766496293145</v>
      </c>
      <c r="I27" s="14">
        <f t="shared" si="3"/>
        <v>0.21599952211374768</v>
      </c>
      <c r="J27" s="14">
        <f t="shared" si="6"/>
        <v>0.127021914975184</v>
      </c>
      <c r="K27" s="118">
        <f t="shared" si="4"/>
        <v>-373.29165018804997</v>
      </c>
      <c r="L27" s="61">
        <f t="shared" si="5"/>
        <v>-311.07637515670831</v>
      </c>
      <c r="P27" s="127"/>
    </row>
    <row r="28" spans="1:16" ht="15.75" x14ac:dyDescent="0.25">
      <c r="A28" s="9">
        <f t="shared" si="7"/>
        <v>2024</v>
      </c>
      <c r="B28" s="15">
        <v>28540.622816063802</v>
      </c>
      <c r="C28" s="13">
        <v>113.5</v>
      </c>
      <c r="D28" s="13">
        <f t="shared" si="0"/>
        <v>28654.122816063802</v>
      </c>
      <c r="E28" s="35">
        <v>25583.256941399737</v>
      </c>
      <c r="F28" s="13">
        <v>1842</v>
      </c>
      <c r="G28" s="13">
        <f t="shared" si="1"/>
        <v>23741.256941399737</v>
      </c>
      <c r="H28" s="13">
        <f t="shared" si="2"/>
        <v>4912.8658746640649</v>
      </c>
      <c r="I28" s="14">
        <f t="shared" si="3"/>
        <v>0.20693368875921075</v>
      </c>
      <c r="J28" s="14">
        <f t="shared" si="6"/>
        <v>0.12003420368634458</v>
      </c>
      <c r="K28" s="118">
        <f t="shared" si="4"/>
        <v>-164.61448638411821</v>
      </c>
      <c r="L28" s="61">
        <f t="shared" si="5"/>
        <v>-137.17873865343185</v>
      </c>
      <c r="P28" s="127"/>
    </row>
    <row r="29" spans="1:16" ht="15.75" x14ac:dyDescent="0.25">
      <c r="A29" s="9">
        <f t="shared" si="7"/>
        <v>2025</v>
      </c>
      <c r="B29" s="13">
        <v>28938.614965184268</v>
      </c>
      <c r="C29" s="13">
        <v>113.5</v>
      </c>
      <c r="D29" s="13">
        <f t="shared" si="0"/>
        <v>29052.114965184268</v>
      </c>
      <c r="E29" s="35">
        <v>25938.976455160893</v>
      </c>
      <c r="F29" s="13">
        <v>1842</v>
      </c>
      <c r="G29" s="13">
        <f t="shared" si="1"/>
        <v>24096.976455160893</v>
      </c>
      <c r="H29" s="13">
        <f t="shared" si="2"/>
        <v>4955.1385100233747</v>
      </c>
      <c r="I29" s="14">
        <f t="shared" si="3"/>
        <v>0.20563320544566177</v>
      </c>
      <c r="J29" s="14">
        <f t="shared" si="6"/>
        <v>0.12001778541280783</v>
      </c>
      <c r="K29" s="118">
        <f t="shared" si="4"/>
        <v>-135.74321899119604</v>
      </c>
      <c r="L29" s="61">
        <f t="shared" si="5"/>
        <v>-113.11934915933004</v>
      </c>
      <c r="P29" s="127"/>
    </row>
    <row r="30" spans="1:16" ht="15.75" x14ac:dyDescent="0.25">
      <c r="A30" s="9">
        <f t="shared" si="7"/>
        <v>2026</v>
      </c>
      <c r="B30" s="13">
        <v>28930.391935957385</v>
      </c>
      <c r="C30" s="13">
        <v>113.5</v>
      </c>
      <c r="D30" s="13">
        <f t="shared" si="0"/>
        <v>29043.891935957385</v>
      </c>
      <c r="E30" s="35">
        <v>26380.036233660576</v>
      </c>
      <c r="F30" s="13">
        <v>1842</v>
      </c>
      <c r="G30" s="13">
        <f t="shared" si="1"/>
        <v>24538.036233660576</v>
      </c>
      <c r="H30" s="13">
        <f t="shared" si="2"/>
        <v>4505.8557022968089</v>
      </c>
      <c r="I30" s="14">
        <f t="shared" si="3"/>
        <v>0.18362739623457744</v>
      </c>
      <c r="J30" s="14">
        <f t="shared" si="6"/>
        <v>0.10097998648302706</v>
      </c>
      <c r="K30" s="119">
        <f t="shared" si="4"/>
        <v>401.75154443530482</v>
      </c>
      <c r="L30" s="62">
        <f t="shared" si="5"/>
        <v>334.79295369608735</v>
      </c>
      <c r="M30" s="174"/>
      <c r="P30" s="127"/>
    </row>
    <row r="31" spans="1:16" ht="15.75" x14ac:dyDescent="0.25">
      <c r="A31" s="9">
        <f t="shared" si="7"/>
        <v>2027</v>
      </c>
      <c r="B31" s="13">
        <v>29269.354606018183</v>
      </c>
      <c r="C31" s="13">
        <v>110</v>
      </c>
      <c r="D31" s="13">
        <f t="shared" si="0"/>
        <v>29379.354606018183</v>
      </c>
      <c r="E31" s="35">
        <v>26866.771617330793</v>
      </c>
      <c r="F31" s="13">
        <v>1842</v>
      </c>
      <c r="G31" s="13">
        <f t="shared" si="1"/>
        <v>25024.771617330793</v>
      </c>
      <c r="H31" s="13">
        <f t="shared" si="2"/>
        <v>4354.5829886873908</v>
      </c>
      <c r="I31" s="14">
        <f t="shared" si="3"/>
        <v>0.17401089829214042</v>
      </c>
      <c r="J31" s="14">
        <f t="shared" si="6"/>
        <v>9.3520093313578967E-2</v>
      </c>
      <c r="K31" s="119">
        <f t="shared" si="4"/>
        <v>650.37133477876705</v>
      </c>
      <c r="L31" s="62">
        <f t="shared" si="5"/>
        <v>541.97611231563928</v>
      </c>
      <c r="P31" s="127"/>
    </row>
    <row r="32" spans="1:16" ht="15.75" x14ac:dyDescent="0.25">
      <c r="A32" s="9">
        <f t="shared" si="7"/>
        <v>2028</v>
      </c>
      <c r="B32" s="15">
        <v>29581.491207416537</v>
      </c>
      <c r="C32" s="15">
        <v>110</v>
      </c>
      <c r="D32" s="15">
        <f t="shared" si="0"/>
        <v>29691.491207416537</v>
      </c>
      <c r="E32" s="36">
        <v>27362.776124460946</v>
      </c>
      <c r="F32" s="15">
        <v>1842</v>
      </c>
      <c r="G32" s="15">
        <f t="shared" si="1"/>
        <v>25520.776124460946</v>
      </c>
      <c r="H32" s="15">
        <f t="shared" si="2"/>
        <v>4170.7150829555903</v>
      </c>
      <c r="I32" s="23">
        <f t="shared" si="3"/>
        <v>0.16342430428509097</v>
      </c>
      <c r="J32" s="14">
        <f t="shared" si="6"/>
        <v>8.5105220039199028E-2</v>
      </c>
      <c r="K32" s="120">
        <f t="shared" si="4"/>
        <v>933.44014193659677</v>
      </c>
      <c r="L32" s="108">
        <f t="shared" si="5"/>
        <v>777.86678494716398</v>
      </c>
      <c r="P32" s="127"/>
    </row>
    <row r="33" spans="1:16" ht="15.75" x14ac:dyDescent="0.25">
      <c r="A33" s="9">
        <f t="shared" si="7"/>
        <v>2029</v>
      </c>
      <c r="B33" s="15">
        <v>29817.585666558934</v>
      </c>
      <c r="C33" s="15">
        <v>110</v>
      </c>
      <c r="D33" s="15">
        <f t="shared" si="0"/>
        <v>29927.585666558934</v>
      </c>
      <c r="E33" s="36">
        <v>28007.860078997579</v>
      </c>
      <c r="F33" s="15">
        <v>1842</v>
      </c>
      <c r="G33" s="15">
        <f t="shared" si="1"/>
        <v>26165.860078997579</v>
      </c>
      <c r="H33" s="15">
        <f t="shared" si="2"/>
        <v>3761.7255875613555</v>
      </c>
      <c r="I33" s="23">
        <f t="shared" si="3"/>
        <v>0.14376464508349035</v>
      </c>
      <c r="J33" s="14">
        <f t="shared" si="6"/>
        <v>6.854238710657197E-2</v>
      </c>
      <c r="K33" s="120">
        <f t="shared" si="4"/>
        <v>1471.4464282381596</v>
      </c>
      <c r="L33" s="108">
        <f t="shared" si="5"/>
        <v>1226.2053568651331</v>
      </c>
      <c r="P33" s="127"/>
    </row>
    <row r="34" spans="1:16" ht="15.75" x14ac:dyDescent="0.25">
      <c r="A34" s="9">
        <f t="shared" si="7"/>
        <v>2030</v>
      </c>
      <c r="B34" s="15">
        <v>30052.971842323917</v>
      </c>
      <c r="C34" s="15">
        <v>110</v>
      </c>
      <c r="D34" s="15">
        <f t="shared" si="0"/>
        <v>30162.971842323917</v>
      </c>
      <c r="E34" s="36">
        <v>28690.575018475218</v>
      </c>
      <c r="F34" s="15">
        <v>1842</v>
      </c>
      <c r="G34" s="15">
        <f t="shared" si="1"/>
        <v>26848.575018475218</v>
      </c>
      <c r="H34" s="15">
        <f>D34-G34</f>
        <v>3314.3968238486996</v>
      </c>
      <c r="I34" s="23">
        <f>H34/G34</f>
        <v>0.12344777410227452</v>
      </c>
      <c r="J34" s="14">
        <f>(D34-E34)/E34</f>
        <v>5.1319878493217848E-2</v>
      </c>
      <c r="K34" s="120">
        <f>((G34*1.2))-D34</f>
        <v>2055.3181798463411</v>
      </c>
      <c r="L34" s="108">
        <f>K34/1.2</f>
        <v>1712.7651498719511</v>
      </c>
      <c r="P34" s="127"/>
    </row>
    <row r="35" spans="1:16" ht="16.5" thickBot="1" x14ac:dyDescent="0.3">
      <c r="A35" s="9">
        <f t="shared" si="7"/>
        <v>2031</v>
      </c>
      <c r="B35" s="15">
        <v>30041.405742465635</v>
      </c>
      <c r="C35" s="15">
        <v>110</v>
      </c>
      <c r="D35" s="15">
        <f t="shared" si="0"/>
        <v>30151.405742465635</v>
      </c>
      <c r="E35" s="36">
        <v>29253.919983122054</v>
      </c>
      <c r="F35" s="15">
        <v>1842</v>
      </c>
      <c r="G35" s="15">
        <f t="shared" ref="G35" si="8">E35-F35</f>
        <v>27411.919983122054</v>
      </c>
      <c r="H35" s="15">
        <f>D35-G35</f>
        <v>2739.4857593435809</v>
      </c>
      <c r="I35" s="23">
        <f>H35/G35</f>
        <v>9.9937755583349316E-2</v>
      </c>
      <c r="J35" s="14">
        <f>(D35-E35)/E35</f>
        <v>3.067916230923521E-2</v>
      </c>
      <c r="K35" s="113">
        <f>((G35*1.2))-D35</f>
        <v>2742.8982372808314</v>
      </c>
      <c r="L35" s="63">
        <f>K35/1.2</f>
        <v>2285.7485310673596</v>
      </c>
      <c r="P35" s="127"/>
    </row>
    <row r="36" spans="1:16" ht="15.75" x14ac:dyDescent="0.25">
      <c r="A36" s="22"/>
      <c r="B36" s="15"/>
      <c r="C36" s="15"/>
      <c r="D36" s="15"/>
      <c r="E36" s="19"/>
      <c r="F36" s="15"/>
      <c r="G36" s="15"/>
      <c r="H36" s="15"/>
      <c r="I36" s="23"/>
      <c r="J36" s="23"/>
      <c r="K36" s="24"/>
      <c r="L36" s="24"/>
    </row>
    <row r="37" spans="1:16" ht="15.75" x14ac:dyDescent="0.25">
      <c r="A37" s="263" t="s">
        <v>26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</row>
    <row r="38" spans="1:16" ht="15.75" x14ac:dyDescent="0.25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61"/>
    </row>
    <row r="39" spans="1:16" ht="15.75" x14ac:dyDescent="0.25">
      <c r="A39" s="176"/>
      <c r="B39" s="177">
        <v>-1</v>
      </c>
      <c r="C39" s="177">
        <v>-2</v>
      </c>
      <c r="D39" s="177">
        <v>-3</v>
      </c>
      <c r="E39" s="177">
        <v>-4</v>
      </c>
      <c r="F39" s="177">
        <v>-5</v>
      </c>
      <c r="G39" s="177">
        <v>-6</v>
      </c>
      <c r="H39" s="177">
        <v>-7</v>
      </c>
      <c r="I39" s="177">
        <v>-8</v>
      </c>
      <c r="J39" s="177">
        <v>-9</v>
      </c>
      <c r="K39" s="177">
        <v>-10</v>
      </c>
      <c r="L39" s="177">
        <v>-11</v>
      </c>
    </row>
    <row r="40" spans="1:16" ht="15.75" x14ac:dyDescent="0.25">
      <c r="A40" s="176"/>
      <c r="B40" s="177"/>
      <c r="C40" s="177"/>
      <c r="D40" s="177" t="s">
        <v>130</v>
      </c>
      <c r="E40" s="177"/>
      <c r="F40" s="177"/>
      <c r="G40" s="177" t="s">
        <v>131</v>
      </c>
      <c r="H40" s="177" t="s">
        <v>132</v>
      </c>
      <c r="I40" s="177" t="s">
        <v>133</v>
      </c>
      <c r="J40" s="177" t="s">
        <v>134</v>
      </c>
      <c r="K40" s="22" t="s">
        <v>135</v>
      </c>
      <c r="L40" s="22" t="s">
        <v>136</v>
      </c>
    </row>
    <row r="41" spans="1:16" ht="16.5" thickBot="1" x14ac:dyDescent="0.3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22"/>
      <c r="L41" s="161"/>
    </row>
    <row r="42" spans="1:16" ht="15.75" x14ac:dyDescent="0.25">
      <c r="A42" s="176"/>
      <c r="B42" s="22"/>
      <c r="C42" s="22"/>
      <c r="D42" s="22"/>
      <c r="E42" s="22"/>
      <c r="F42" s="22"/>
      <c r="G42" s="22"/>
      <c r="H42" s="22"/>
      <c r="I42" s="22" t="s">
        <v>7</v>
      </c>
      <c r="J42" s="22" t="s">
        <v>12</v>
      </c>
      <c r="K42" s="178" t="s">
        <v>8</v>
      </c>
      <c r="L42" s="179" t="s">
        <v>8</v>
      </c>
    </row>
    <row r="43" spans="1:16" ht="15.75" x14ac:dyDescent="0.25">
      <c r="A43" s="176"/>
      <c r="B43" s="22"/>
      <c r="C43" s="22"/>
      <c r="D43" s="22"/>
      <c r="E43" s="22"/>
      <c r="F43" s="22"/>
      <c r="G43" s="22"/>
      <c r="H43" s="22"/>
      <c r="I43" s="48" t="s">
        <v>98</v>
      </c>
      <c r="J43" s="48" t="s">
        <v>28</v>
      </c>
      <c r="K43" s="180" t="s">
        <v>13</v>
      </c>
      <c r="L43" s="143" t="s">
        <v>13</v>
      </c>
    </row>
    <row r="44" spans="1:16" ht="15.75" x14ac:dyDescent="0.25">
      <c r="A44" s="176"/>
      <c r="B44" s="22" t="s">
        <v>9</v>
      </c>
      <c r="C44" s="22" t="s">
        <v>9</v>
      </c>
      <c r="D44" s="22" t="s">
        <v>10</v>
      </c>
      <c r="E44" s="22" t="s">
        <v>11</v>
      </c>
      <c r="F44" s="22" t="s">
        <v>26</v>
      </c>
      <c r="G44" s="22" t="s">
        <v>12</v>
      </c>
      <c r="H44" s="22" t="s">
        <v>12</v>
      </c>
      <c r="I44" s="48" t="s">
        <v>99</v>
      </c>
      <c r="J44" s="48" t="s">
        <v>100</v>
      </c>
      <c r="K44" s="180" t="s">
        <v>30</v>
      </c>
      <c r="L44" s="143" t="s">
        <v>30</v>
      </c>
    </row>
    <row r="45" spans="1:16" ht="15.75" x14ac:dyDescent="0.25">
      <c r="A45" s="22" t="s">
        <v>27</v>
      </c>
      <c r="B45" s="22" t="s">
        <v>15</v>
      </c>
      <c r="C45" s="22" t="s">
        <v>16</v>
      </c>
      <c r="D45" s="22" t="s">
        <v>17</v>
      </c>
      <c r="E45" s="22" t="s">
        <v>4</v>
      </c>
      <c r="F45" s="22" t="s">
        <v>18</v>
      </c>
      <c r="G45" s="22" t="s">
        <v>16</v>
      </c>
      <c r="H45" s="22" t="s">
        <v>28</v>
      </c>
      <c r="I45" s="48" t="s">
        <v>20</v>
      </c>
      <c r="J45" s="48" t="s">
        <v>101</v>
      </c>
      <c r="K45" s="180" t="s">
        <v>33</v>
      </c>
      <c r="L45" s="143" t="s">
        <v>31</v>
      </c>
    </row>
    <row r="46" spans="1:16" ht="15.75" x14ac:dyDescent="0.25">
      <c r="A46" s="22" t="s">
        <v>21</v>
      </c>
      <c r="B46" s="22" t="s">
        <v>35</v>
      </c>
      <c r="C46" s="22" t="s">
        <v>69</v>
      </c>
      <c r="D46" s="22" t="s">
        <v>0</v>
      </c>
      <c r="E46" s="22" t="s">
        <v>70</v>
      </c>
      <c r="F46" s="22" t="s">
        <v>36</v>
      </c>
      <c r="G46" s="22" t="s">
        <v>22</v>
      </c>
      <c r="H46" s="22" t="s">
        <v>23</v>
      </c>
      <c r="I46" s="48" t="s">
        <v>24</v>
      </c>
      <c r="J46" s="48" t="s">
        <v>102</v>
      </c>
      <c r="K46" s="180" t="s">
        <v>32</v>
      </c>
      <c r="L46" s="143" t="s">
        <v>34</v>
      </c>
    </row>
    <row r="47" spans="1:16" ht="15.75" x14ac:dyDescent="0.25">
      <c r="A47" s="181" t="s">
        <v>2</v>
      </c>
      <c r="B47" s="181" t="s">
        <v>5</v>
      </c>
      <c r="C47" s="181" t="s">
        <v>5</v>
      </c>
      <c r="D47" s="181" t="s">
        <v>5</v>
      </c>
      <c r="E47" s="181" t="s">
        <v>5</v>
      </c>
      <c r="F47" s="181" t="s">
        <v>5</v>
      </c>
      <c r="G47" s="181" t="s">
        <v>5</v>
      </c>
      <c r="H47" s="181" t="s">
        <v>5</v>
      </c>
      <c r="I47" s="182" t="s">
        <v>25</v>
      </c>
      <c r="J47" s="182" t="s">
        <v>25</v>
      </c>
      <c r="K47" s="183" t="s">
        <v>3</v>
      </c>
      <c r="L47" s="184" t="s">
        <v>3</v>
      </c>
    </row>
    <row r="48" spans="1:16" ht="15.75" x14ac:dyDescent="0.25">
      <c r="A48" s="22"/>
      <c r="B48" s="22"/>
      <c r="C48" s="22"/>
      <c r="D48" s="22"/>
      <c r="E48" s="22"/>
      <c r="F48" s="22"/>
      <c r="G48" s="22"/>
      <c r="H48" s="22"/>
      <c r="I48" s="48"/>
      <c r="J48" s="48"/>
      <c r="K48" s="185"/>
      <c r="L48" s="186"/>
    </row>
    <row r="49" spans="1:17" ht="15.75" x14ac:dyDescent="0.25">
      <c r="A49" s="22">
        <f>A24</f>
        <v>2020</v>
      </c>
      <c r="B49" s="15">
        <v>27005.533534455029</v>
      </c>
      <c r="C49" s="15">
        <v>183.5</v>
      </c>
      <c r="D49" s="15">
        <f t="shared" ref="D49:D59" si="9">B49+C49</f>
        <v>27189.033534455029</v>
      </c>
      <c r="E49" s="36">
        <v>19904.273266326662</v>
      </c>
      <c r="F49" s="36">
        <v>1438.295442136377</v>
      </c>
      <c r="G49" s="15">
        <f t="shared" ref="G49:G58" si="10">E49-F49</f>
        <v>18465.977824190286</v>
      </c>
      <c r="H49" s="15">
        <f t="shared" ref="H49:H58" si="11">D49-G49</f>
        <v>8723.0557102647435</v>
      </c>
      <c r="I49" s="23">
        <f t="shared" ref="I49:I59" si="12">H49/G49</f>
        <v>0.47238525862614267</v>
      </c>
      <c r="J49" s="23">
        <f>(D49-E49)/E49</f>
        <v>0.36598976363796537</v>
      </c>
      <c r="K49" s="187">
        <f t="shared" ref="K49:K58" si="13">((G49*1.2))-D49</f>
        <v>-5029.8601454266864</v>
      </c>
      <c r="L49" s="188">
        <f t="shared" ref="L49:L58" si="14">K49/1.2</f>
        <v>-4191.5501211889059</v>
      </c>
    </row>
    <row r="50" spans="1:17" ht="15.75" x14ac:dyDescent="0.25">
      <c r="A50" s="22">
        <f>A49+1</f>
        <v>2021</v>
      </c>
      <c r="B50" s="15">
        <v>27025.533534455029</v>
      </c>
      <c r="C50" s="15">
        <v>113.5</v>
      </c>
      <c r="D50" s="15">
        <f t="shared" si="9"/>
        <v>27139.033534455029</v>
      </c>
      <c r="E50" s="36">
        <v>20264.408025701181</v>
      </c>
      <c r="F50" s="36">
        <f>F49</f>
        <v>1438.295442136377</v>
      </c>
      <c r="G50" s="15">
        <f t="shared" si="10"/>
        <v>18826.112583564805</v>
      </c>
      <c r="H50" s="15">
        <f t="shared" si="11"/>
        <v>8312.920950890224</v>
      </c>
      <c r="I50" s="23">
        <f t="shared" si="12"/>
        <v>0.44156332933796449</v>
      </c>
      <c r="J50" s="23">
        <f t="shared" ref="J50:J59" si="15">(D50-E50)/E50</f>
        <v>0.3392463031752429</v>
      </c>
      <c r="K50" s="187">
        <f t="shared" si="13"/>
        <v>-4547.6984341772622</v>
      </c>
      <c r="L50" s="188">
        <f t="shared" si="14"/>
        <v>-3789.7486951477185</v>
      </c>
      <c r="P50" s="127"/>
    </row>
    <row r="51" spans="1:17" ht="15.75" x14ac:dyDescent="0.25">
      <c r="A51" s="22">
        <f t="shared" ref="A51:A60" si="16">A50+1</f>
        <v>2022</v>
      </c>
      <c r="B51" s="15">
        <v>25876.515419567364</v>
      </c>
      <c r="C51" s="15">
        <v>113.5</v>
      </c>
      <c r="D51" s="15">
        <f t="shared" si="9"/>
        <v>25990.015419567364</v>
      </c>
      <c r="E51" s="36">
        <v>20254.823550860372</v>
      </c>
      <c r="F51" s="36">
        <f t="shared" ref="F51:F60" si="17">F50</f>
        <v>1438.295442136377</v>
      </c>
      <c r="G51" s="15">
        <f t="shared" si="10"/>
        <v>18816.528108723996</v>
      </c>
      <c r="H51" s="15">
        <f t="shared" si="11"/>
        <v>7173.4873108433676</v>
      </c>
      <c r="I51" s="23">
        <f t="shared" si="12"/>
        <v>0.3812333109165601</v>
      </c>
      <c r="J51" s="23">
        <f t="shared" si="15"/>
        <v>0.28315190474534524</v>
      </c>
      <c r="K51" s="187">
        <f t="shared" si="13"/>
        <v>-3410.1816890985683</v>
      </c>
      <c r="L51" s="188">
        <f t="shared" si="14"/>
        <v>-2841.8180742488071</v>
      </c>
      <c r="P51" s="127"/>
      <c r="Q51" s="127"/>
    </row>
    <row r="52" spans="1:17" ht="15.75" x14ac:dyDescent="0.25">
      <c r="A52" s="22">
        <f t="shared" si="16"/>
        <v>2023</v>
      </c>
      <c r="B52" s="15">
        <v>27052.515419567364</v>
      </c>
      <c r="C52" s="15">
        <v>113.5</v>
      </c>
      <c r="D52" s="15">
        <f t="shared" si="9"/>
        <v>27166.015419567364</v>
      </c>
      <c r="E52" s="36">
        <v>20528.014077752978</v>
      </c>
      <c r="F52" s="36">
        <f t="shared" si="17"/>
        <v>1438.295442136377</v>
      </c>
      <c r="G52" s="15">
        <f t="shared" si="10"/>
        <v>19089.718635616602</v>
      </c>
      <c r="H52" s="15">
        <f t="shared" si="11"/>
        <v>8076.2967839507619</v>
      </c>
      <c r="I52" s="23">
        <f t="shared" si="12"/>
        <v>0.4230704987386471</v>
      </c>
      <c r="J52" s="23">
        <f t="shared" si="15"/>
        <v>0.32336305483189681</v>
      </c>
      <c r="K52" s="187">
        <f t="shared" si="13"/>
        <v>-4258.3530568274437</v>
      </c>
      <c r="L52" s="188">
        <f t="shared" si="14"/>
        <v>-3548.6275473562032</v>
      </c>
      <c r="P52" s="127"/>
    </row>
    <row r="53" spans="1:17" ht="15.75" x14ac:dyDescent="0.25">
      <c r="A53" s="22">
        <f t="shared" si="16"/>
        <v>2024</v>
      </c>
      <c r="B53" s="15">
        <v>27052.515419567364</v>
      </c>
      <c r="C53" s="15">
        <v>113.5</v>
      </c>
      <c r="D53" s="15">
        <f t="shared" si="9"/>
        <v>27166.015419567364</v>
      </c>
      <c r="E53" s="36">
        <v>20775.452298139484</v>
      </c>
      <c r="F53" s="36">
        <f t="shared" si="17"/>
        <v>1438.295442136377</v>
      </c>
      <c r="G53" s="15">
        <f t="shared" si="10"/>
        <v>19337.156856003108</v>
      </c>
      <c r="H53" s="15">
        <f t="shared" si="11"/>
        <v>7828.8585635642557</v>
      </c>
      <c r="I53" s="23">
        <f t="shared" si="12"/>
        <v>0.40486089148797655</v>
      </c>
      <c r="J53" s="23">
        <f t="shared" si="15"/>
        <v>0.30760163628303666</v>
      </c>
      <c r="K53" s="187">
        <f t="shared" si="13"/>
        <v>-3961.4271923636334</v>
      </c>
      <c r="L53" s="188">
        <f t="shared" si="14"/>
        <v>-3301.1893269696948</v>
      </c>
      <c r="P53" s="127"/>
    </row>
    <row r="54" spans="1:17" ht="15.75" x14ac:dyDescent="0.25">
      <c r="A54" s="22">
        <f t="shared" si="16"/>
        <v>2025</v>
      </c>
      <c r="B54" s="15">
        <v>27052.515419567364</v>
      </c>
      <c r="C54" s="15">
        <v>113.5</v>
      </c>
      <c r="D54" s="15">
        <f t="shared" si="9"/>
        <v>27166.015419567364</v>
      </c>
      <c r="E54" s="36">
        <v>20931.707436883025</v>
      </c>
      <c r="F54" s="36">
        <f t="shared" si="17"/>
        <v>1438.295442136377</v>
      </c>
      <c r="G54" s="15">
        <f t="shared" si="10"/>
        <v>19493.41199474665</v>
      </c>
      <c r="H54" s="15">
        <f t="shared" si="11"/>
        <v>7672.6034248207143</v>
      </c>
      <c r="I54" s="23">
        <f t="shared" si="12"/>
        <v>0.39359981858939996</v>
      </c>
      <c r="J54" s="23">
        <f t="shared" si="15"/>
        <v>0.29784039364600923</v>
      </c>
      <c r="K54" s="187">
        <f t="shared" si="13"/>
        <v>-3773.9210258713865</v>
      </c>
      <c r="L54" s="188">
        <f t="shared" si="14"/>
        <v>-3144.9341882261556</v>
      </c>
      <c r="P54" s="127"/>
    </row>
    <row r="55" spans="1:17" ht="15.75" x14ac:dyDescent="0.25">
      <c r="A55" s="22">
        <f t="shared" si="16"/>
        <v>2026</v>
      </c>
      <c r="B55" s="15">
        <v>27052.515419567364</v>
      </c>
      <c r="C55" s="15">
        <v>113.5</v>
      </c>
      <c r="D55" s="15">
        <f t="shared" si="9"/>
        <v>27166.015419567364</v>
      </c>
      <c r="E55" s="36">
        <v>21150.136334985371</v>
      </c>
      <c r="F55" s="36">
        <f t="shared" si="17"/>
        <v>1438.295442136377</v>
      </c>
      <c r="G55" s="15">
        <f t="shared" si="10"/>
        <v>19711.840892848995</v>
      </c>
      <c r="H55" s="15">
        <f t="shared" si="11"/>
        <v>7454.1745267183687</v>
      </c>
      <c r="I55" s="23">
        <f t="shared" si="12"/>
        <v>0.37815719836814293</v>
      </c>
      <c r="J55" s="23">
        <f t="shared" si="15"/>
        <v>0.28443689389514065</v>
      </c>
      <c r="K55" s="187">
        <f t="shared" si="13"/>
        <v>-3511.8063481485697</v>
      </c>
      <c r="L55" s="188">
        <f t="shared" si="14"/>
        <v>-2926.5052901238082</v>
      </c>
      <c r="P55" s="127"/>
    </row>
    <row r="56" spans="1:17" ht="15.75" x14ac:dyDescent="0.25">
      <c r="A56" s="22">
        <f t="shared" si="16"/>
        <v>2027</v>
      </c>
      <c r="B56" s="15">
        <v>27052.515419567364</v>
      </c>
      <c r="C56" s="15">
        <v>110</v>
      </c>
      <c r="D56" s="15">
        <f t="shared" si="9"/>
        <v>27162.515419567364</v>
      </c>
      <c r="E56" s="36">
        <v>21374.101971492033</v>
      </c>
      <c r="F56" s="36">
        <f t="shared" si="17"/>
        <v>1438.295442136377</v>
      </c>
      <c r="G56" s="15">
        <f t="shared" si="10"/>
        <v>19935.806529355657</v>
      </c>
      <c r="H56" s="15">
        <f t="shared" si="11"/>
        <v>7226.7088902117066</v>
      </c>
      <c r="I56" s="23">
        <f t="shared" si="12"/>
        <v>0.36249894778875946</v>
      </c>
      <c r="J56" s="23">
        <f t="shared" si="15"/>
        <v>0.27081434606215021</v>
      </c>
      <c r="K56" s="187">
        <f t="shared" si="13"/>
        <v>-3239.5475843405766</v>
      </c>
      <c r="L56" s="188">
        <f t="shared" si="14"/>
        <v>-2699.6229869504805</v>
      </c>
      <c r="P56" s="127"/>
    </row>
    <row r="57" spans="1:17" ht="15.75" x14ac:dyDescent="0.25">
      <c r="A57" s="22">
        <f t="shared" si="16"/>
        <v>2028</v>
      </c>
      <c r="B57" s="15">
        <v>27052.515419567364</v>
      </c>
      <c r="C57" s="15">
        <v>110</v>
      </c>
      <c r="D57" s="15">
        <f t="shared" si="9"/>
        <v>27162.515419567364</v>
      </c>
      <c r="E57" s="36">
        <v>21623.10070254813</v>
      </c>
      <c r="F57" s="36">
        <f t="shared" si="17"/>
        <v>1438.295442136377</v>
      </c>
      <c r="G57" s="15">
        <f t="shared" si="10"/>
        <v>20184.805260411755</v>
      </c>
      <c r="H57" s="15">
        <f t="shared" si="11"/>
        <v>6977.7101591556093</v>
      </c>
      <c r="I57" s="23">
        <f t="shared" si="12"/>
        <v>0.34569123006804126</v>
      </c>
      <c r="J57" s="23">
        <f t="shared" si="15"/>
        <v>0.25618040600284736</v>
      </c>
      <c r="K57" s="187">
        <f t="shared" si="13"/>
        <v>-2940.7491070732576</v>
      </c>
      <c r="L57" s="188">
        <f t="shared" si="14"/>
        <v>-2450.6242558943813</v>
      </c>
      <c r="P57" s="127"/>
    </row>
    <row r="58" spans="1:17" ht="15.75" x14ac:dyDescent="0.25">
      <c r="A58" s="22">
        <f t="shared" si="16"/>
        <v>2029</v>
      </c>
      <c r="B58" s="15">
        <v>27052.515419567364</v>
      </c>
      <c r="C58" s="15">
        <v>110</v>
      </c>
      <c r="D58" s="15">
        <f t="shared" si="9"/>
        <v>27162.515419567364</v>
      </c>
      <c r="E58" s="36">
        <v>21889.003630368115</v>
      </c>
      <c r="F58" s="36">
        <f t="shared" si="17"/>
        <v>1438.295442136377</v>
      </c>
      <c r="G58" s="15">
        <f t="shared" si="10"/>
        <v>20450.70818823174</v>
      </c>
      <c r="H58" s="15">
        <f t="shared" si="11"/>
        <v>6711.8072313356242</v>
      </c>
      <c r="I58" s="23">
        <f t="shared" si="12"/>
        <v>0.32819436713677724</v>
      </c>
      <c r="J58" s="23">
        <f t="shared" si="15"/>
        <v>0.24092059548489198</v>
      </c>
      <c r="K58" s="187">
        <f t="shared" si="13"/>
        <v>-2621.6655936892785</v>
      </c>
      <c r="L58" s="188">
        <f t="shared" si="14"/>
        <v>-2184.721328074399</v>
      </c>
      <c r="P58" s="127"/>
    </row>
    <row r="59" spans="1:17" ht="15.75" x14ac:dyDescent="0.25">
      <c r="A59" s="22">
        <f t="shared" si="16"/>
        <v>2030</v>
      </c>
      <c r="B59" s="15">
        <v>27052.515419567364</v>
      </c>
      <c r="C59" s="15">
        <v>110</v>
      </c>
      <c r="D59" s="15">
        <f t="shared" si="9"/>
        <v>27162.515419567364</v>
      </c>
      <c r="E59" s="36">
        <v>22153.201213211058</v>
      </c>
      <c r="F59" s="36">
        <f t="shared" si="17"/>
        <v>1438.295442136377</v>
      </c>
      <c r="G59" s="15">
        <f>E59-F59</f>
        <v>20714.905771074682</v>
      </c>
      <c r="H59" s="15">
        <f>D59-G59</f>
        <v>6447.609648492682</v>
      </c>
      <c r="I59" s="23">
        <f t="shared" si="12"/>
        <v>0.31125459703977126</v>
      </c>
      <c r="J59" s="23">
        <f t="shared" si="15"/>
        <v>0.22612146019641635</v>
      </c>
      <c r="K59" s="187">
        <f>((G59*1.2))-D59</f>
        <v>-2304.6284942777456</v>
      </c>
      <c r="L59" s="188">
        <f>K59/1.2</f>
        <v>-1920.5237452314548</v>
      </c>
      <c r="P59" s="127"/>
    </row>
    <row r="60" spans="1:17" ht="16.5" thickBot="1" x14ac:dyDescent="0.3">
      <c r="A60" s="22">
        <f t="shared" si="16"/>
        <v>2031</v>
      </c>
      <c r="B60" s="13">
        <v>27052.515419567364</v>
      </c>
      <c r="C60" s="13">
        <v>110</v>
      </c>
      <c r="D60" s="15">
        <f t="shared" ref="D60" si="18">B60+C60</f>
        <v>27162.515419567364</v>
      </c>
      <c r="E60" s="36">
        <v>22404.237631581658</v>
      </c>
      <c r="F60" s="36">
        <f t="shared" si="17"/>
        <v>1438.295442136377</v>
      </c>
      <c r="G60" s="15">
        <f>E60-F60</f>
        <v>20965.942189445283</v>
      </c>
      <c r="H60" s="15">
        <f>D60-G60</f>
        <v>6196.5732301220814</v>
      </c>
      <c r="I60" s="23">
        <f t="shared" ref="I60" si="19">H60/G60</f>
        <v>0.29555424574439459</v>
      </c>
      <c r="J60" s="23">
        <f t="shared" ref="J60" si="20">(D60-E60)/E60</f>
        <v>0.21238293693503324</v>
      </c>
      <c r="K60" s="189">
        <f>((G60*1.2))-D60</f>
        <v>-2003.3847922330242</v>
      </c>
      <c r="L60" s="190">
        <f>K60/1.2</f>
        <v>-1669.4873268608535</v>
      </c>
      <c r="P60" s="127"/>
    </row>
    <row r="61" spans="1:17" ht="15.75" x14ac:dyDescent="0.25">
      <c r="A61" s="21"/>
      <c r="B61" s="17"/>
      <c r="C61" s="17"/>
      <c r="D61" s="17"/>
      <c r="E61" s="17"/>
      <c r="F61" s="17"/>
      <c r="G61" s="17"/>
      <c r="H61" s="17"/>
      <c r="I61" s="18"/>
      <c r="J61" s="18"/>
      <c r="K61" s="16"/>
      <c r="P61" s="127"/>
    </row>
    <row r="62" spans="1:17" ht="15.75" x14ac:dyDescent="0.25">
      <c r="A62" s="21" t="s">
        <v>205</v>
      </c>
      <c r="B62" s="17" t="s">
        <v>206</v>
      </c>
      <c r="C62" s="17"/>
      <c r="D62" s="17"/>
      <c r="E62" s="17"/>
      <c r="F62" s="17"/>
      <c r="G62" s="17"/>
      <c r="H62" s="17"/>
      <c r="I62" s="18"/>
      <c r="J62" s="18"/>
      <c r="K62" s="16"/>
    </row>
    <row r="63" spans="1:17" ht="15.75" x14ac:dyDescent="0.25">
      <c r="A63" s="21"/>
      <c r="B63" s="224" t="s">
        <v>207</v>
      </c>
      <c r="C63" s="17"/>
      <c r="D63" s="17"/>
      <c r="E63" s="17"/>
      <c r="F63" s="17"/>
      <c r="G63" s="17"/>
      <c r="H63" s="17"/>
      <c r="I63" s="18"/>
      <c r="J63" s="18"/>
      <c r="K63" s="16"/>
    </row>
    <row r="64" spans="1:17" ht="15.75" x14ac:dyDescent="0.25">
      <c r="A64" s="21"/>
      <c r="B64" s="224" t="s">
        <v>209</v>
      </c>
      <c r="C64" s="17"/>
      <c r="D64" s="17"/>
      <c r="E64" s="17"/>
      <c r="F64" s="17"/>
      <c r="G64" s="17"/>
      <c r="H64" s="17"/>
      <c r="I64" s="18"/>
      <c r="J64" s="18"/>
      <c r="K64" s="16"/>
    </row>
    <row r="65" spans="1:11" ht="15.75" x14ac:dyDescent="0.25">
      <c r="A65" s="21"/>
      <c r="B65" s="224" t="s">
        <v>208</v>
      </c>
      <c r="C65" s="17"/>
      <c r="D65" s="17"/>
      <c r="E65" s="17"/>
      <c r="F65" s="17"/>
      <c r="G65" s="17"/>
      <c r="H65" s="17"/>
      <c r="I65" s="18"/>
      <c r="J65" s="18"/>
      <c r="K65" s="16"/>
    </row>
    <row r="66" spans="1:11" ht="15.75" x14ac:dyDescent="0.25">
      <c r="A66" s="21"/>
      <c r="B66" s="224" t="s">
        <v>219</v>
      </c>
      <c r="C66" s="17"/>
      <c r="D66" s="17"/>
      <c r="E66" s="17"/>
      <c r="F66" s="17"/>
      <c r="G66" s="17"/>
      <c r="H66" s="17"/>
      <c r="I66" s="18"/>
      <c r="J66" s="18"/>
      <c r="K66" s="16"/>
    </row>
    <row r="67" spans="1:11" ht="15.75" x14ac:dyDescent="0.25">
      <c r="A67" s="21"/>
      <c r="B67" s="224" t="s">
        <v>210</v>
      </c>
      <c r="C67" s="17"/>
      <c r="D67" s="17"/>
      <c r="E67" s="17"/>
      <c r="F67" s="17"/>
      <c r="G67" s="17"/>
      <c r="H67" s="17"/>
      <c r="I67" s="18"/>
      <c r="J67" s="18"/>
      <c r="K67" s="16"/>
    </row>
    <row r="68" spans="1:11" ht="15.75" x14ac:dyDescent="0.25">
      <c r="A68" s="21" t="s">
        <v>211</v>
      </c>
      <c r="B68" s="34" t="s">
        <v>212</v>
      </c>
      <c r="C68" s="17"/>
      <c r="D68" s="17"/>
      <c r="E68" s="17"/>
      <c r="F68" s="17"/>
      <c r="G68" s="17"/>
      <c r="H68" s="17"/>
      <c r="I68" s="18"/>
      <c r="J68" s="18"/>
      <c r="K68" s="16"/>
    </row>
    <row r="69" spans="1:11" ht="15.75" x14ac:dyDescent="0.25">
      <c r="A69" s="21" t="s">
        <v>213</v>
      </c>
      <c r="B69" s="7" t="s">
        <v>214</v>
      </c>
      <c r="C69" s="34"/>
      <c r="D69" s="34"/>
      <c r="E69" s="34"/>
      <c r="F69" s="17"/>
      <c r="G69" s="17"/>
      <c r="H69" s="17"/>
      <c r="I69" s="18"/>
      <c r="J69" s="18"/>
      <c r="K69" s="16"/>
    </row>
    <row r="70" spans="1:11" ht="15.75" x14ac:dyDescent="0.25">
      <c r="A70" s="21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15.75" x14ac:dyDescent="0.25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</row>
    <row r="73" spans="1:11" x14ac:dyDescent="0.2">
      <c r="B73" s="127"/>
    </row>
  </sheetData>
  <mergeCells count="4">
    <mergeCell ref="A9:L9"/>
    <mergeCell ref="A10:L10"/>
    <mergeCell ref="A12:L12"/>
    <mergeCell ref="A37:L37"/>
  </mergeCells>
  <phoneticPr fontId="2" type="noConversion"/>
  <printOptions horizontalCentered="1"/>
  <pageMargins left="0.5" right="0.5" top="0.5" bottom="0.5" header="0.5" footer="0.5"/>
  <pageSetup scale="53" orientation="portrait" r:id="rId1"/>
  <headerFooter alignWithMargins="0"/>
  <rowBreaks count="1" manualBreakCount="1">
    <brk id="7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workbookViewId="0">
      <selection sqref="A1:A2"/>
    </sheetView>
  </sheetViews>
  <sheetFormatPr defaultRowHeight="12.75" x14ac:dyDescent="0.2"/>
  <cols>
    <col min="3" max="3" width="14.85546875" customWidth="1"/>
    <col min="4" max="4" width="14.28515625" customWidth="1"/>
    <col min="5" max="5" width="15.5703125" customWidth="1"/>
    <col min="6" max="6" width="15.85546875" customWidth="1"/>
    <col min="7" max="7" width="16" customWidth="1"/>
  </cols>
  <sheetData>
    <row r="1" spans="1:9" ht="15.75" x14ac:dyDescent="0.25">
      <c r="A1" s="273" t="s">
        <v>231</v>
      </c>
      <c r="B1" s="129"/>
      <c r="C1" s="1"/>
      <c r="D1" s="37"/>
      <c r="G1" s="21"/>
      <c r="H1" s="37"/>
    </row>
    <row r="2" spans="1:9" ht="15.75" x14ac:dyDescent="0.25">
      <c r="A2" s="273" t="s">
        <v>227</v>
      </c>
      <c r="B2" s="1"/>
      <c r="C2" s="1"/>
      <c r="D2" s="37"/>
      <c r="G2" s="21"/>
      <c r="H2" s="37"/>
    </row>
    <row r="3" spans="1:9" ht="15.75" x14ac:dyDescent="0.25">
      <c r="B3" s="1"/>
      <c r="C3" s="1"/>
      <c r="D3" s="37"/>
      <c r="G3" s="21"/>
      <c r="H3" s="37"/>
    </row>
    <row r="4" spans="1:9" ht="15.75" x14ac:dyDescent="0.25">
      <c r="B4" s="1"/>
      <c r="C4" s="1"/>
      <c r="D4" s="37"/>
      <c r="G4" s="21"/>
      <c r="H4" s="37"/>
    </row>
    <row r="5" spans="1:9" ht="15.75" x14ac:dyDescent="0.25">
      <c r="B5" s="1"/>
      <c r="C5" s="1"/>
      <c r="D5" s="37"/>
      <c r="G5" s="21"/>
      <c r="H5" s="37"/>
    </row>
    <row r="6" spans="1:9" x14ac:dyDescent="0.2">
      <c r="B6" s="1"/>
      <c r="C6" s="1"/>
      <c r="D6" s="37"/>
      <c r="G6" s="37"/>
      <c r="H6" s="37"/>
    </row>
    <row r="7" spans="1:9" x14ac:dyDescent="0.2">
      <c r="B7" s="1"/>
      <c r="C7" s="1"/>
      <c r="D7" s="1"/>
    </row>
    <row r="8" spans="1:9" x14ac:dyDescent="0.2">
      <c r="B8" s="1"/>
      <c r="C8" s="1"/>
      <c r="D8" s="1"/>
    </row>
    <row r="9" spans="1:9" ht="18.75" x14ac:dyDescent="0.3">
      <c r="B9" s="256" t="s">
        <v>137</v>
      </c>
      <c r="C9" s="256"/>
      <c r="D9" s="256"/>
      <c r="E9" s="256"/>
      <c r="F9" s="256"/>
      <c r="G9" s="256"/>
    </row>
    <row r="10" spans="1:9" ht="18.75" x14ac:dyDescent="0.3">
      <c r="B10" s="256" t="s">
        <v>138</v>
      </c>
      <c r="C10" s="256"/>
      <c r="D10" s="256"/>
      <c r="E10" s="256"/>
      <c r="F10" s="256"/>
      <c r="G10" s="256"/>
    </row>
    <row r="11" spans="1:9" ht="15.75" x14ac:dyDescent="0.25">
      <c r="B11" s="257" t="s">
        <v>171</v>
      </c>
      <c r="C11" s="257"/>
      <c r="D11" s="257"/>
      <c r="E11" s="257"/>
      <c r="F11" s="257"/>
      <c r="G11" s="257"/>
    </row>
    <row r="12" spans="1:9" x14ac:dyDescent="0.2">
      <c r="B12" s="264" t="s">
        <v>193</v>
      </c>
      <c r="C12" s="264"/>
      <c r="D12" s="264"/>
      <c r="E12" s="264"/>
      <c r="F12" s="264"/>
      <c r="G12" s="264"/>
    </row>
    <row r="14" spans="1:9" x14ac:dyDescent="0.2">
      <c r="C14" s="5">
        <v>-1</v>
      </c>
      <c r="D14" s="5">
        <v>-2</v>
      </c>
      <c r="E14" s="5">
        <v>-3</v>
      </c>
      <c r="F14" s="5">
        <v>-4</v>
      </c>
      <c r="G14" s="5">
        <v>-5</v>
      </c>
    </row>
    <row r="15" spans="1:9" x14ac:dyDescent="0.2">
      <c r="C15" s="121"/>
    </row>
    <row r="16" spans="1:9" x14ac:dyDescent="0.2">
      <c r="B16" s="4"/>
      <c r="C16" s="112"/>
      <c r="D16" s="111"/>
      <c r="E16" s="123" t="s">
        <v>147</v>
      </c>
      <c r="F16" s="125" t="s">
        <v>177</v>
      </c>
      <c r="G16" s="125" t="s">
        <v>182</v>
      </c>
      <c r="H16" s="4"/>
      <c r="I16" s="122"/>
    </row>
    <row r="17" spans="2:9" x14ac:dyDescent="0.2">
      <c r="B17" s="4"/>
      <c r="C17" s="52" t="s">
        <v>177</v>
      </c>
      <c r="D17" s="51" t="s">
        <v>182</v>
      </c>
      <c r="E17" s="79" t="s">
        <v>143</v>
      </c>
      <c r="F17" s="54" t="s">
        <v>150</v>
      </c>
      <c r="G17" s="54" t="s">
        <v>150</v>
      </c>
      <c r="H17" s="4"/>
      <c r="I17" s="122"/>
    </row>
    <row r="18" spans="2:9" x14ac:dyDescent="0.2">
      <c r="B18" s="4"/>
      <c r="C18" s="55" t="s">
        <v>140</v>
      </c>
      <c r="D18" s="54" t="s">
        <v>140</v>
      </c>
      <c r="E18" s="79" t="s">
        <v>144</v>
      </c>
      <c r="F18" s="54" t="s">
        <v>141</v>
      </c>
      <c r="G18" s="54" t="s">
        <v>141</v>
      </c>
      <c r="H18" s="4"/>
      <c r="I18" s="122"/>
    </row>
    <row r="19" spans="2:9" x14ac:dyDescent="0.2">
      <c r="B19" s="4"/>
      <c r="C19" s="55" t="s">
        <v>141</v>
      </c>
      <c r="D19" s="54" t="s">
        <v>141</v>
      </c>
      <c r="E19" s="79" t="s">
        <v>145</v>
      </c>
      <c r="F19" s="54" t="s">
        <v>149</v>
      </c>
      <c r="G19" s="54" t="s">
        <v>149</v>
      </c>
      <c r="H19" s="4"/>
      <c r="I19" s="122"/>
    </row>
    <row r="20" spans="2:9" x14ac:dyDescent="0.2">
      <c r="B20" s="4"/>
      <c r="C20" s="55" t="s">
        <v>142</v>
      </c>
      <c r="D20" s="54" t="s">
        <v>142</v>
      </c>
      <c r="E20" s="79" t="s">
        <v>148</v>
      </c>
      <c r="F20" s="54" t="s">
        <v>151</v>
      </c>
      <c r="G20" s="54" t="s">
        <v>151</v>
      </c>
      <c r="H20" s="4"/>
      <c r="I20" s="122"/>
    </row>
    <row r="21" spans="2:9" x14ac:dyDescent="0.2">
      <c r="B21" s="4" t="s">
        <v>2</v>
      </c>
      <c r="C21" s="55" t="s">
        <v>139</v>
      </c>
      <c r="D21" s="54" t="s">
        <v>139</v>
      </c>
      <c r="E21" s="79" t="s">
        <v>139</v>
      </c>
      <c r="F21" s="54" t="s">
        <v>224</v>
      </c>
      <c r="G21" s="54" t="s">
        <v>224</v>
      </c>
      <c r="H21" s="4"/>
      <c r="I21" s="122"/>
    </row>
    <row r="22" spans="2:9" x14ac:dyDescent="0.2">
      <c r="B22" s="4" t="s">
        <v>146</v>
      </c>
      <c r="C22" s="55" t="s">
        <v>146</v>
      </c>
      <c r="D22" s="54" t="s">
        <v>146</v>
      </c>
      <c r="E22" s="79" t="s">
        <v>146</v>
      </c>
      <c r="F22" s="54" t="s">
        <v>146</v>
      </c>
      <c r="G22" s="101" t="s">
        <v>146</v>
      </c>
      <c r="H22" s="4"/>
      <c r="I22" s="122"/>
    </row>
    <row r="23" spans="2:9" x14ac:dyDescent="0.2">
      <c r="B23" s="53">
        <v>2020</v>
      </c>
      <c r="C23" s="168">
        <v>35.212314085864065</v>
      </c>
      <c r="D23" s="168">
        <v>45.918302694776422</v>
      </c>
      <c r="E23" s="223" t="s">
        <v>152</v>
      </c>
      <c r="F23" s="223" t="s">
        <v>152</v>
      </c>
      <c r="G23" s="223" t="s">
        <v>152</v>
      </c>
      <c r="H23" s="4"/>
      <c r="I23" s="122"/>
    </row>
    <row r="24" spans="2:9" x14ac:dyDescent="0.2">
      <c r="B24" s="53">
        <f>B23+1</f>
        <v>2021</v>
      </c>
      <c r="C24" s="168">
        <v>70.424628171728131</v>
      </c>
      <c r="D24" s="168">
        <v>92.392856911889311</v>
      </c>
      <c r="E24" s="223" t="s">
        <v>152</v>
      </c>
      <c r="F24" s="223" t="s">
        <v>152</v>
      </c>
      <c r="G24" s="223" t="s">
        <v>152</v>
      </c>
      <c r="H24" s="4"/>
      <c r="I24" s="122"/>
    </row>
    <row r="25" spans="2:9" x14ac:dyDescent="0.2">
      <c r="B25" s="53">
        <f t="shared" ref="B25:B32" si="0">B24+1</f>
        <v>2022</v>
      </c>
      <c r="C25" s="168">
        <v>105.6369422575922</v>
      </c>
      <c r="D25" s="168">
        <v>139.46013531035356</v>
      </c>
      <c r="E25" s="223" t="s">
        <v>152</v>
      </c>
      <c r="F25" s="223" t="s">
        <v>152</v>
      </c>
      <c r="G25" s="223" t="s">
        <v>152</v>
      </c>
      <c r="H25" s="4"/>
      <c r="I25" s="122"/>
    </row>
    <row r="26" spans="2:9" x14ac:dyDescent="0.2">
      <c r="B26" s="53">
        <f t="shared" si="0"/>
        <v>2023</v>
      </c>
      <c r="C26" s="168">
        <v>140.84925634345626</v>
      </c>
      <c r="D26" s="168">
        <v>187.15137681358379</v>
      </c>
      <c r="E26" s="223" t="s">
        <v>152</v>
      </c>
      <c r="F26" s="223" t="s">
        <v>152</v>
      </c>
      <c r="G26" s="223" t="s">
        <v>152</v>
      </c>
      <c r="H26" s="4"/>
      <c r="I26" s="122"/>
    </row>
    <row r="27" spans="2:9" x14ac:dyDescent="0.2">
      <c r="B27" s="53">
        <f t="shared" si="0"/>
        <v>2024</v>
      </c>
      <c r="C27" s="168">
        <v>176.06157042932034</v>
      </c>
      <c r="D27" s="168">
        <v>234.71185618268476</v>
      </c>
      <c r="E27" s="223" t="s">
        <v>152</v>
      </c>
      <c r="F27" s="223" t="s">
        <v>152</v>
      </c>
      <c r="G27" s="223" t="s">
        <v>152</v>
      </c>
      <c r="H27" s="4"/>
      <c r="I27" s="122"/>
    </row>
    <row r="28" spans="2:9" x14ac:dyDescent="0.2">
      <c r="B28" s="53">
        <f t="shared" si="0"/>
        <v>2025</v>
      </c>
      <c r="C28" s="168">
        <v>211.27388451518442</v>
      </c>
      <c r="D28" s="168">
        <v>282.16468217245205</v>
      </c>
      <c r="E28" s="223" t="s">
        <v>152</v>
      </c>
      <c r="F28" s="223" t="s">
        <v>152</v>
      </c>
      <c r="G28" s="223" t="s">
        <v>152</v>
      </c>
      <c r="H28" s="4"/>
      <c r="I28" s="122"/>
    </row>
    <row r="29" spans="2:9" x14ac:dyDescent="0.2">
      <c r="B29" s="53">
        <f t="shared" si="0"/>
        <v>2026</v>
      </c>
      <c r="C29" s="168">
        <v>246.4861986010485</v>
      </c>
      <c r="D29" s="168">
        <v>329.52953096335847</v>
      </c>
      <c r="E29" s="126">
        <f>'AWW-6'!L30</f>
        <v>334.79295369608735</v>
      </c>
      <c r="F29" s="169" t="s">
        <v>68</v>
      </c>
      <c r="G29" s="169" t="s">
        <v>68</v>
      </c>
      <c r="H29" s="4"/>
      <c r="I29" s="122"/>
    </row>
    <row r="30" spans="2:9" x14ac:dyDescent="0.2">
      <c r="B30" s="53">
        <f t="shared" si="0"/>
        <v>2027</v>
      </c>
      <c r="C30" s="168">
        <v>281.69851268691258</v>
      </c>
      <c r="D30" s="168">
        <v>376.82316138564761</v>
      </c>
      <c r="E30" s="126">
        <f>'AWW-6'!L31</f>
        <v>541.97611231563928</v>
      </c>
      <c r="F30" s="169" t="s">
        <v>68</v>
      </c>
      <c r="G30" s="169" t="s">
        <v>68</v>
      </c>
      <c r="H30" s="4"/>
      <c r="I30" s="122"/>
    </row>
    <row r="31" spans="2:9" x14ac:dyDescent="0.2">
      <c r="B31" s="53">
        <f t="shared" si="0"/>
        <v>2028</v>
      </c>
      <c r="C31" s="168">
        <v>316.91082677277666</v>
      </c>
      <c r="D31" s="168">
        <v>424.05985286330929</v>
      </c>
      <c r="E31" s="126">
        <f>'AWW-6'!L32</f>
        <v>777.86678494716398</v>
      </c>
      <c r="F31" s="169" t="s">
        <v>68</v>
      </c>
      <c r="G31" s="169" t="s">
        <v>68</v>
      </c>
      <c r="H31" s="4"/>
      <c r="I31" s="122"/>
    </row>
    <row r="32" spans="2:9" x14ac:dyDescent="0.2">
      <c r="B32" s="53">
        <f t="shared" si="0"/>
        <v>2029</v>
      </c>
      <c r="C32" s="168">
        <v>352.12314085864074</v>
      </c>
      <c r="D32" s="168">
        <v>471.25177766999184</v>
      </c>
      <c r="E32" s="126">
        <f>'AWW-6'!L33</f>
        <v>1226.2053568651331</v>
      </c>
      <c r="F32" s="169" t="s">
        <v>68</v>
      </c>
      <c r="G32" s="169" t="s">
        <v>68</v>
      </c>
      <c r="H32" s="4"/>
      <c r="I32" s="122"/>
    </row>
    <row r="33" spans="2:9" x14ac:dyDescent="0.2">
      <c r="B33" s="4"/>
      <c r="C33" s="4"/>
      <c r="D33" s="4"/>
      <c r="E33" s="4"/>
      <c r="F33" s="4"/>
      <c r="G33" s="4"/>
      <c r="H33" s="4"/>
      <c r="I33" s="122"/>
    </row>
    <row r="34" spans="2:9" x14ac:dyDescent="0.2">
      <c r="B34" s="4"/>
      <c r="C34" s="191" t="s">
        <v>220</v>
      </c>
      <c r="D34" s="26"/>
      <c r="E34" s="26"/>
      <c r="F34" s="26"/>
      <c r="G34" s="26"/>
      <c r="H34" s="4"/>
      <c r="I34" s="122"/>
    </row>
    <row r="35" spans="2:9" x14ac:dyDescent="0.2">
      <c r="B35" s="4"/>
      <c r="C35" s="26"/>
      <c r="D35" s="26"/>
      <c r="E35" s="26"/>
      <c r="F35" s="26"/>
      <c r="G35" s="26"/>
      <c r="H35" s="4"/>
      <c r="I35" s="122"/>
    </row>
    <row r="36" spans="2:9" x14ac:dyDescent="0.2">
      <c r="B36" s="4"/>
      <c r="C36" s="4"/>
      <c r="D36" s="4"/>
      <c r="E36" s="4"/>
      <c r="F36" s="4"/>
      <c r="G36" s="4"/>
      <c r="H36" s="4"/>
      <c r="I36" s="122"/>
    </row>
    <row r="37" spans="2:9" x14ac:dyDescent="0.2">
      <c r="B37" s="1"/>
      <c r="C37" s="1"/>
      <c r="D37" s="1"/>
      <c r="E37" s="1"/>
      <c r="F37" s="1"/>
      <c r="G37" s="1"/>
      <c r="H37" s="1"/>
    </row>
  </sheetData>
  <mergeCells count="4">
    <mergeCell ref="B9:G9"/>
    <mergeCell ref="B10:G10"/>
    <mergeCell ref="B11:G11"/>
    <mergeCell ref="B12:G12"/>
  </mergeCells>
  <phoneticPr fontId="23" type="noConversion"/>
  <printOptions horizontalCentered="1"/>
  <pageMargins left="0.45" right="0.2" top="0.5" bottom="0.5" header="0.3" footer="0.3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Normal="100" zoomScalePageLayoutView="70" workbookViewId="0">
      <selection sqref="A1:A2"/>
    </sheetView>
  </sheetViews>
  <sheetFormatPr defaultRowHeight="12.75" x14ac:dyDescent="0.2"/>
  <cols>
    <col min="2" max="2" width="13.28515625" customWidth="1"/>
    <col min="5" max="5" width="3.85546875" customWidth="1"/>
    <col min="6" max="6" width="13.28515625" customWidth="1"/>
    <col min="9" max="9" width="3.7109375" customWidth="1"/>
    <col min="10" max="10" width="13.28515625" customWidth="1"/>
  </cols>
  <sheetData>
    <row r="1" spans="1:12" ht="15.75" x14ac:dyDescent="0.25">
      <c r="A1" s="273" t="s">
        <v>232</v>
      </c>
      <c r="B1" s="1"/>
      <c r="C1" s="1"/>
      <c r="D1" s="37"/>
      <c r="E1" s="1"/>
      <c r="F1" s="1"/>
      <c r="G1" s="1"/>
      <c r="H1" s="1"/>
      <c r="L1" s="21"/>
    </row>
    <row r="2" spans="1:12" ht="15.75" x14ac:dyDescent="0.25">
      <c r="A2" s="273" t="s">
        <v>227</v>
      </c>
      <c r="B2" s="1"/>
      <c r="C2" s="1"/>
      <c r="D2" s="37"/>
      <c r="E2" s="1"/>
      <c r="F2" s="1"/>
      <c r="G2" s="1"/>
      <c r="H2" s="1"/>
      <c r="L2" s="21"/>
    </row>
    <row r="3" spans="1:12" ht="15.75" x14ac:dyDescent="0.25">
      <c r="A3" s="129"/>
      <c r="B3" s="1"/>
      <c r="C3" s="1"/>
      <c r="D3" s="37"/>
      <c r="E3" s="1"/>
      <c r="F3" s="1"/>
      <c r="G3" s="1"/>
      <c r="H3" s="1"/>
      <c r="L3" s="21"/>
    </row>
    <row r="4" spans="1:12" ht="15.75" x14ac:dyDescent="0.25">
      <c r="A4" s="1"/>
      <c r="B4" s="1"/>
      <c r="C4" s="1"/>
      <c r="D4" s="37"/>
      <c r="E4" s="1"/>
      <c r="F4" s="1"/>
      <c r="G4" s="1"/>
      <c r="H4" s="1"/>
      <c r="L4" s="21"/>
    </row>
    <row r="5" spans="1:12" ht="15.75" x14ac:dyDescent="0.25">
      <c r="A5" s="1"/>
      <c r="B5" s="1"/>
      <c r="C5" s="1"/>
      <c r="D5" s="37"/>
      <c r="E5" s="1"/>
      <c r="F5" s="1"/>
      <c r="G5" s="1"/>
      <c r="H5" s="1"/>
      <c r="L5" s="21"/>
    </row>
    <row r="6" spans="1:12" x14ac:dyDescent="0.2">
      <c r="A6" s="1"/>
      <c r="B6" s="1"/>
      <c r="C6" s="1"/>
      <c r="D6" s="37"/>
      <c r="E6" s="1"/>
      <c r="F6" s="1"/>
      <c r="G6" s="1"/>
      <c r="H6" s="1"/>
    </row>
    <row r="7" spans="1:12" ht="18.75" x14ac:dyDescent="0.3">
      <c r="A7" s="1"/>
      <c r="B7" s="1"/>
      <c r="C7" s="1"/>
      <c r="D7" s="37"/>
      <c r="E7" s="1"/>
      <c r="F7" s="47"/>
      <c r="G7" s="47" t="s">
        <v>160</v>
      </c>
      <c r="H7" s="1"/>
    </row>
    <row r="8" spans="1:12" x14ac:dyDescent="0.2">
      <c r="A8" s="1"/>
      <c r="B8" s="1"/>
      <c r="C8" s="1"/>
      <c r="D8" s="37"/>
      <c r="E8" s="1"/>
      <c r="F8" s="1"/>
      <c r="G8" s="1"/>
      <c r="H8" s="1"/>
    </row>
    <row r="9" spans="1:12" x14ac:dyDescent="0.2">
      <c r="A9" s="1"/>
      <c r="B9" s="265" t="s">
        <v>197</v>
      </c>
      <c r="C9" s="265"/>
      <c r="D9" s="265"/>
      <c r="E9" s="1"/>
      <c r="F9" s="265" t="s">
        <v>195</v>
      </c>
      <c r="G9" s="265"/>
      <c r="H9" s="265"/>
      <c r="J9" s="266" t="s">
        <v>196</v>
      </c>
      <c r="K9" s="266"/>
      <c r="L9" s="266"/>
    </row>
    <row r="10" spans="1:12" x14ac:dyDescent="0.2">
      <c r="A10" s="4"/>
      <c r="B10" s="111"/>
      <c r="C10" s="112"/>
      <c r="D10" s="111"/>
      <c r="E10" s="175"/>
      <c r="F10" s="193"/>
      <c r="G10" s="194"/>
      <c r="H10" s="193"/>
      <c r="I10" s="161"/>
      <c r="J10" s="193"/>
      <c r="K10" s="194"/>
      <c r="L10" s="193"/>
    </row>
    <row r="11" spans="1:12" x14ac:dyDescent="0.2">
      <c r="A11" s="4"/>
      <c r="B11" s="54"/>
      <c r="C11" s="55" t="s">
        <v>155</v>
      </c>
      <c r="D11" s="54" t="s">
        <v>157</v>
      </c>
      <c r="E11" s="175"/>
      <c r="F11" s="195"/>
      <c r="G11" s="196" t="s">
        <v>155</v>
      </c>
      <c r="H11" s="195" t="s">
        <v>157</v>
      </c>
      <c r="I11" s="161"/>
      <c r="J11" s="195"/>
      <c r="K11" s="196" t="s">
        <v>155</v>
      </c>
      <c r="L11" s="195" t="s">
        <v>157</v>
      </c>
    </row>
    <row r="12" spans="1:12" x14ac:dyDescent="0.2">
      <c r="A12" s="4"/>
      <c r="B12" s="54" t="s">
        <v>153</v>
      </c>
      <c r="C12" s="55" t="s">
        <v>156</v>
      </c>
      <c r="D12" s="54" t="s">
        <v>103</v>
      </c>
      <c r="E12" s="175"/>
      <c r="F12" s="195" t="s">
        <v>153</v>
      </c>
      <c r="G12" s="196" t="s">
        <v>156</v>
      </c>
      <c r="H12" s="195" t="s">
        <v>103</v>
      </c>
      <c r="I12" s="161"/>
      <c r="J12" s="195" t="s">
        <v>153</v>
      </c>
      <c r="K12" s="196" t="s">
        <v>156</v>
      </c>
      <c r="L12" s="195" t="s">
        <v>103</v>
      </c>
    </row>
    <row r="13" spans="1:12" x14ac:dyDescent="0.2">
      <c r="A13" s="4"/>
      <c r="B13" s="54" t="s">
        <v>154</v>
      </c>
      <c r="C13" s="55" t="s">
        <v>24</v>
      </c>
      <c r="D13" s="54" t="s">
        <v>158</v>
      </c>
      <c r="E13" s="175"/>
      <c r="F13" s="195" t="s">
        <v>154</v>
      </c>
      <c r="G13" s="196" t="s">
        <v>24</v>
      </c>
      <c r="H13" s="195" t="s">
        <v>158</v>
      </c>
      <c r="I13" s="161"/>
      <c r="J13" s="195" t="s">
        <v>154</v>
      </c>
      <c r="K13" s="196" t="s">
        <v>24</v>
      </c>
      <c r="L13" s="195" t="s">
        <v>158</v>
      </c>
    </row>
    <row r="14" spans="1:12" x14ac:dyDescent="0.2">
      <c r="A14" s="4"/>
      <c r="B14" s="77" t="s">
        <v>3</v>
      </c>
      <c r="C14" s="124" t="s">
        <v>3</v>
      </c>
      <c r="D14" s="77" t="s">
        <v>159</v>
      </c>
      <c r="E14" s="175"/>
      <c r="F14" s="170" t="s">
        <v>3</v>
      </c>
      <c r="G14" s="197" t="s">
        <v>3</v>
      </c>
      <c r="H14" s="170" t="s">
        <v>159</v>
      </c>
      <c r="I14" s="161"/>
      <c r="J14" s="170" t="s">
        <v>3</v>
      </c>
      <c r="K14" s="197" t="s">
        <v>3</v>
      </c>
      <c r="L14" s="170" t="s">
        <v>159</v>
      </c>
    </row>
    <row r="15" spans="1:12" x14ac:dyDescent="0.2">
      <c r="A15" s="4" t="s">
        <v>2</v>
      </c>
      <c r="B15" s="53" t="s">
        <v>152</v>
      </c>
      <c r="C15" s="53" t="s">
        <v>152</v>
      </c>
      <c r="D15" s="53" t="s">
        <v>152</v>
      </c>
      <c r="E15" s="175"/>
      <c r="F15" s="169" t="s">
        <v>152</v>
      </c>
      <c r="G15" s="169" t="s">
        <v>152</v>
      </c>
      <c r="H15" s="169" t="s">
        <v>152</v>
      </c>
      <c r="I15" s="161"/>
      <c r="J15" s="169" t="s">
        <v>152</v>
      </c>
      <c r="K15" s="169" t="s">
        <v>152</v>
      </c>
      <c r="L15" s="169" t="s">
        <v>152</v>
      </c>
    </row>
    <row r="16" spans="1:12" x14ac:dyDescent="0.2">
      <c r="A16" s="4">
        <v>2020</v>
      </c>
      <c r="B16" s="160"/>
      <c r="C16" s="160">
        <v>0</v>
      </c>
      <c r="D16" s="192">
        <v>0.20818189707385398</v>
      </c>
      <c r="E16" s="198"/>
      <c r="F16" s="160"/>
      <c r="G16" s="160">
        <v>35.212314085864065</v>
      </c>
      <c r="H16" s="192">
        <v>0.21006184075244538</v>
      </c>
      <c r="I16" s="199"/>
      <c r="J16" s="160"/>
      <c r="K16" s="160">
        <v>45.918302694776422</v>
      </c>
      <c r="L16" s="192">
        <v>0.21063458112719621</v>
      </c>
    </row>
    <row r="17" spans="1:12" x14ac:dyDescent="0.2">
      <c r="A17" s="4">
        <f>A16+1</f>
        <v>2021</v>
      </c>
      <c r="B17" s="160"/>
      <c r="C17" s="160">
        <v>0</v>
      </c>
      <c r="D17" s="192">
        <v>0.20779797090951582</v>
      </c>
      <c r="E17" s="198"/>
      <c r="F17" s="160"/>
      <c r="G17" s="160">
        <v>70.424628171728131</v>
      </c>
      <c r="H17" s="192">
        <v>0.21153583218804675</v>
      </c>
      <c r="I17" s="199"/>
      <c r="J17" s="160"/>
      <c r="K17" s="160">
        <v>92.392856911889311</v>
      </c>
      <c r="L17" s="192">
        <v>0.21270655771827016</v>
      </c>
    </row>
    <row r="18" spans="1:12" x14ac:dyDescent="0.2">
      <c r="A18" s="4">
        <f t="shared" ref="A18:A27" si="0">A17+1</f>
        <v>2022</v>
      </c>
      <c r="B18" s="160"/>
      <c r="C18" s="160">
        <v>0</v>
      </c>
      <c r="D18" s="192">
        <v>0.21891304109041423</v>
      </c>
      <c r="E18" s="198"/>
      <c r="F18" s="160"/>
      <c r="G18" s="160">
        <v>105.6369422575922</v>
      </c>
      <c r="H18" s="192">
        <v>0.22453844167118359</v>
      </c>
      <c r="I18" s="199"/>
      <c r="J18" s="160"/>
      <c r="K18" s="160">
        <v>139.46013531035356</v>
      </c>
      <c r="L18" s="192">
        <v>0.22635059173132049</v>
      </c>
    </row>
    <row r="19" spans="1:12" x14ac:dyDescent="0.2">
      <c r="A19" s="4">
        <f t="shared" si="0"/>
        <v>2023</v>
      </c>
      <c r="B19" s="160"/>
      <c r="C19" s="160">
        <v>0</v>
      </c>
      <c r="D19" s="192">
        <v>0.21600400126705221</v>
      </c>
      <c r="E19" s="198"/>
      <c r="F19" s="160"/>
      <c r="G19" s="160">
        <v>140.84925634345626</v>
      </c>
      <c r="H19" s="192">
        <v>0.22338949682017989</v>
      </c>
      <c r="I19" s="199"/>
      <c r="J19" s="160"/>
      <c r="K19" s="160">
        <v>187.15137681358379</v>
      </c>
      <c r="L19" s="192">
        <v>0.2258370023731596</v>
      </c>
    </row>
    <row r="20" spans="1:12" x14ac:dyDescent="0.2">
      <c r="A20" s="4">
        <f t="shared" si="0"/>
        <v>2024</v>
      </c>
      <c r="B20" s="160"/>
      <c r="C20" s="160">
        <v>0</v>
      </c>
      <c r="D20" s="192">
        <v>0.20693805777346203</v>
      </c>
      <c r="E20" s="198"/>
      <c r="F20" s="160"/>
      <c r="G20" s="160">
        <v>176.06157042932034</v>
      </c>
      <c r="H20" s="192">
        <v>0.21595543197650491</v>
      </c>
      <c r="I20" s="199"/>
      <c r="J20" s="160"/>
      <c r="K20" s="160">
        <v>234.71185618268476</v>
      </c>
      <c r="L20" s="192">
        <v>0.2189893271757907</v>
      </c>
    </row>
    <row r="21" spans="1:12" x14ac:dyDescent="0.2">
      <c r="A21" s="4">
        <f t="shared" si="0"/>
        <v>2025</v>
      </c>
      <c r="B21" s="160"/>
      <c r="C21" s="160">
        <v>0</v>
      </c>
      <c r="D21" s="192">
        <v>0.20563750532614161</v>
      </c>
      <c r="E21" s="198"/>
      <c r="F21" s="160"/>
      <c r="G21" s="160">
        <v>211.27388451518442</v>
      </c>
      <c r="H21" s="192">
        <v>0.21630165199736776</v>
      </c>
      <c r="I21" s="199"/>
      <c r="J21" s="160"/>
      <c r="K21" s="160">
        <v>282.16468217245205</v>
      </c>
      <c r="L21" s="192">
        <v>0.21992229390236104</v>
      </c>
    </row>
    <row r="22" spans="1:12" x14ac:dyDescent="0.2">
      <c r="A22" s="4">
        <f t="shared" si="0"/>
        <v>2026</v>
      </c>
      <c r="B22" s="160" t="s">
        <v>198</v>
      </c>
      <c r="C22" s="160">
        <v>0</v>
      </c>
      <c r="D22" s="192">
        <v>0.26049207727239904</v>
      </c>
      <c r="E22" s="198"/>
      <c r="F22" s="160" t="s">
        <v>198</v>
      </c>
      <c r="G22" s="160">
        <v>246.4861986010485</v>
      </c>
      <c r="H22" s="192">
        <v>0.27328232734934316</v>
      </c>
      <c r="I22" s="199"/>
      <c r="J22" s="160" t="s">
        <v>198</v>
      </c>
      <c r="K22" s="160">
        <v>329.52953096335847</v>
      </c>
      <c r="L22" s="192">
        <v>0.27765013012935635</v>
      </c>
    </row>
    <row r="23" spans="1:12" x14ac:dyDescent="0.2">
      <c r="A23" s="4">
        <f t="shared" si="0"/>
        <v>2027</v>
      </c>
      <c r="B23" s="160"/>
      <c r="C23" s="160">
        <v>0</v>
      </c>
      <c r="D23" s="192">
        <v>0.24938051214091062</v>
      </c>
      <c r="E23" s="198"/>
      <c r="F23" s="160"/>
      <c r="G23" s="160">
        <v>281.69851268691258</v>
      </c>
      <c r="H23" s="192">
        <v>0.26360468926744068</v>
      </c>
      <c r="I23" s="199"/>
      <c r="J23" s="160"/>
      <c r="K23" s="160">
        <v>376.82316138564761</v>
      </c>
      <c r="L23" s="192">
        <v>0.26848137794945037</v>
      </c>
    </row>
    <row r="24" spans="1:12" x14ac:dyDescent="0.2">
      <c r="A24" s="4">
        <f t="shared" si="0"/>
        <v>2028</v>
      </c>
      <c r="B24" s="160"/>
      <c r="C24" s="160">
        <v>0</v>
      </c>
      <c r="D24" s="192">
        <v>0.23732904482018355</v>
      </c>
      <c r="E24" s="198"/>
      <c r="F24" s="160"/>
      <c r="G24" s="160">
        <v>316.91082677277666</v>
      </c>
      <c r="H24" s="192">
        <v>0.2528871468429017</v>
      </c>
      <c r="I24" s="199"/>
      <c r="J24" s="160"/>
      <c r="K24" s="160">
        <v>424.05985286330929</v>
      </c>
      <c r="L24" s="192">
        <v>0.25823629674147525</v>
      </c>
    </row>
    <row r="25" spans="1:12" x14ac:dyDescent="0.2">
      <c r="A25" s="4">
        <f t="shared" si="0"/>
        <v>2029</v>
      </c>
      <c r="B25" s="160"/>
      <c r="C25" s="160">
        <v>0</v>
      </c>
      <c r="D25" s="192">
        <v>0.21584729346070158</v>
      </c>
      <c r="E25" s="198"/>
      <c r="F25" s="160"/>
      <c r="G25" s="160">
        <v>352.12314085864074</v>
      </c>
      <c r="H25" s="192">
        <v>0.23243262530047781</v>
      </c>
      <c r="I25" s="199"/>
      <c r="J25" s="160"/>
      <c r="K25" s="160">
        <v>471.25177766999184</v>
      </c>
      <c r="L25" s="192">
        <v>0.23814660653573852</v>
      </c>
    </row>
    <row r="26" spans="1:12" x14ac:dyDescent="0.2">
      <c r="A26" s="4">
        <f t="shared" si="0"/>
        <v>2030</v>
      </c>
      <c r="B26" s="160" t="s">
        <v>198</v>
      </c>
      <c r="C26" s="160">
        <v>0</v>
      </c>
      <c r="D26" s="192">
        <v>0.26394344742626147</v>
      </c>
      <c r="E26" s="198"/>
      <c r="F26" s="160"/>
      <c r="G26" s="160" t="s">
        <v>152</v>
      </c>
      <c r="H26" s="192">
        <v>0.20956103638579199</v>
      </c>
      <c r="I26" s="199"/>
      <c r="J26" s="160"/>
      <c r="K26" s="160" t="s">
        <v>152</v>
      </c>
      <c r="L26" s="192">
        <v>0.21502382825322375</v>
      </c>
    </row>
    <row r="27" spans="1:12" x14ac:dyDescent="0.2">
      <c r="A27" s="4">
        <f t="shared" si="0"/>
        <v>2031</v>
      </c>
      <c r="B27" s="160"/>
      <c r="C27" s="160">
        <v>0</v>
      </c>
      <c r="D27" s="192">
        <v>0.23754600625316669</v>
      </c>
      <c r="E27" s="198"/>
      <c r="F27" s="160" t="s">
        <v>198</v>
      </c>
      <c r="G27" s="160" t="s">
        <v>152</v>
      </c>
      <c r="H27" s="192">
        <v>0.25364996938398759</v>
      </c>
      <c r="I27" s="199"/>
      <c r="J27" s="160" t="s">
        <v>198</v>
      </c>
      <c r="K27" s="160" t="s">
        <v>152</v>
      </c>
      <c r="L27" s="192">
        <v>0.25919348772472978</v>
      </c>
    </row>
    <row r="28" spans="1:12" x14ac:dyDescent="0.2">
      <c r="A28" s="4"/>
      <c r="B28" s="80"/>
      <c r="C28" s="80"/>
      <c r="D28" s="80"/>
      <c r="E28" s="198"/>
      <c r="F28" s="200"/>
      <c r="G28" s="200"/>
      <c r="H28" s="200"/>
      <c r="I28" s="199"/>
      <c r="J28" s="200"/>
      <c r="K28" s="200"/>
      <c r="L28" s="200"/>
    </row>
    <row r="29" spans="1:12" x14ac:dyDescent="0.2">
      <c r="B29" s="161"/>
      <c r="C29" s="161"/>
      <c r="D29" s="161"/>
      <c r="E29" s="161"/>
      <c r="F29" s="201"/>
      <c r="G29" s="201"/>
      <c r="H29" s="201"/>
      <c r="I29" s="161"/>
      <c r="J29" s="161"/>
      <c r="K29" s="161"/>
      <c r="L29" s="161"/>
    </row>
    <row r="30" spans="1:12" ht="15.75" x14ac:dyDescent="0.25">
      <c r="B30" s="224" t="s">
        <v>225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12" ht="15.75" x14ac:dyDescent="0.25">
      <c r="B31" s="224" t="s">
        <v>221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</row>
    <row r="32" spans="1:12" ht="15.75" x14ac:dyDescent="0.25">
      <c r="B32" s="224" t="s">
        <v>207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</row>
    <row r="33" spans="2:12" ht="15.75" x14ac:dyDescent="0.25">
      <c r="B33" s="224" t="s">
        <v>209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34" spans="2:12" ht="15.75" x14ac:dyDescent="0.25">
      <c r="B34" s="224" t="s">
        <v>208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</row>
    <row r="35" spans="2:12" ht="15.75" x14ac:dyDescent="0.25">
      <c r="B35" s="224" t="s">
        <v>219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</row>
    <row r="36" spans="2:12" ht="15.75" x14ac:dyDescent="0.25">
      <c r="B36" s="224" t="s">
        <v>210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</sheetData>
  <mergeCells count="3">
    <mergeCell ref="F9:H9"/>
    <mergeCell ref="J9:L9"/>
    <mergeCell ref="B9:D9"/>
  </mergeCells>
  <phoneticPr fontId="23" type="noConversion"/>
  <printOptions horizontalCentered="1"/>
  <pageMargins left="0.45" right="0.2" top="0.5" bottom="0.2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="60" zoomScaleNormal="60" zoomScalePageLayoutView="60" workbookViewId="0">
      <selection sqref="A1:A2"/>
    </sheetView>
  </sheetViews>
  <sheetFormatPr defaultColWidth="9.140625" defaultRowHeight="12.75" x14ac:dyDescent="0.2"/>
  <cols>
    <col min="1" max="1" width="9.140625" style="1"/>
    <col min="2" max="2" width="7.42578125" style="1" customWidth="1"/>
    <col min="3" max="3" width="10.42578125" style="1" customWidth="1"/>
    <col min="4" max="4" width="13" style="1" customWidth="1"/>
    <col min="5" max="5" width="14" style="1" customWidth="1"/>
    <col min="6" max="6" width="15.28515625" style="1" customWidth="1"/>
    <col min="7" max="7" width="14.28515625" style="1" customWidth="1"/>
    <col min="8" max="8" width="12.7109375" style="1" customWidth="1"/>
    <col min="9" max="9" width="15.140625" style="1" customWidth="1"/>
    <col min="10" max="10" width="13.5703125" style="1" customWidth="1"/>
    <col min="11" max="11" width="16.28515625" style="1" customWidth="1"/>
    <col min="12" max="12" width="17" style="1" customWidth="1"/>
    <col min="13" max="13" width="15" style="1" customWidth="1"/>
    <col min="14" max="14" width="16.42578125" style="1" customWidth="1"/>
    <col min="15" max="16384" width="9.140625" style="1"/>
  </cols>
  <sheetData>
    <row r="1" spans="1:15" ht="15.75" x14ac:dyDescent="0.25">
      <c r="A1" s="274" t="s">
        <v>233</v>
      </c>
      <c r="B1" s="151"/>
      <c r="H1" s="104"/>
      <c r="N1" s="21"/>
    </row>
    <row r="2" spans="1:15" ht="15.75" x14ac:dyDescent="0.25">
      <c r="A2" s="274" t="s">
        <v>227</v>
      </c>
      <c r="N2" s="21"/>
    </row>
    <row r="3" spans="1:15" ht="15.75" x14ac:dyDescent="0.25">
      <c r="N3" s="21"/>
    </row>
    <row r="4" spans="1:15" ht="18.75" x14ac:dyDescent="0.3">
      <c r="B4" s="256" t="s">
        <v>199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5" ht="15" x14ac:dyDescent="0.25">
      <c r="B5" s="3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5" ht="15" x14ac:dyDescent="0.25">
      <c r="B6" s="82"/>
      <c r="C6" s="83">
        <v>-1</v>
      </c>
      <c r="D6" s="83">
        <v>-2</v>
      </c>
      <c r="E6" s="83">
        <v>-3</v>
      </c>
      <c r="F6" s="83">
        <v>-4</v>
      </c>
      <c r="G6" s="83">
        <v>-5</v>
      </c>
      <c r="H6" s="83">
        <v>-6</v>
      </c>
      <c r="I6" s="84">
        <v>-7</v>
      </c>
      <c r="J6" s="83">
        <v>-8</v>
      </c>
      <c r="K6" s="128">
        <v>-9</v>
      </c>
      <c r="L6" s="83">
        <v>-10</v>
      </c>
      <c r="M6" s="84">
        <v>-11</v>
      </c>
      <c r="N6" s="83">
        <v>-12</v>
      </c>
    </row>
    <row r="7" spans="1:15" ht="15" x14ac:dyDescent="0.25">
      <c r="B7" s="85"/>
      <c r="C7" s="86"/>
      <c r="D7" s="86"/>
      <c r="E7" s="86"/>
      <c r="F7" s="86"/>
      <c r="G7" s="86" t="s">
        <v>161</v>
      </c>
      <c r="H7" s="86"/>
      <c r="I7" s="87"/>
      <c r="J7" s="86" t="s">
        <v>162</v>
      </c>
      <c r="K7" s="87" t="s">
        <v>163</v>
      </c>
      <c r="L7" s="86" t="s">
        <v>164</v>
      </c>
      <c r="M7" s="87"/>
      <c r="N7" s="86" t="s">
        <v>165</v>
      </c>
    </row>
    <row r="8" spans="1:15" ht="15" x14ac:dyDescent="0.25">
      <c r="B8" s="85"/>
      <c r="C8" s="86"/>
      <c r="D8" s="86"/>
      <c r="E8" s="86"/>
      <c r="F8" s="86"/>
      <c r="G8" s="86"/>
      <c r="H8" s="86"/>
      <c r="I8" s="87"/>
      <c r="J8" s="86"/>
      <c r="K8" s="87"/>
      <c r="L8" s="86"/>
      <c r="M8" s="87"/>
      <c r="N8" s="86"/>
    </row>
    <row r="9" spans="1:15" ht="15" x14ac:dyDescent="0.25">
      <c r="B9" s="85"/>
      <c r="C9" s="32" t="s">
        <v>1</v>
      </c>
      <c r="D9" s="88"/>
      <c r="E9" s="88"/>
      <c r="F9" s="88" t="s">
        <v>58</v>
      </c>
      <c r="G9" s="88" t="s">
        <v>61</v>
      </c>
      <c r="H9" s="88"/>
      <c r="I9" s="89"/>
      <c r="J9" s="88" t="s">
        <v>63</v>
      </c>
      <c r="K9" s="89" t="s">
        <v>1</v>
      </c>
      <c r="L9" s="88" t="s">
        <v>1</v>
      </c>
      <c r="M9" s="89" t="s">
        <v>45</v>
      </c>
      <c r="N9" s="88" t="s">
        <v>46</v>
      </c>
    </row>
    <row r="10" spans="1:15" ht="15" x14ac:dyDescent="0.25">
      <c r="B10" s="85"/>
      <c r="C10" s="32" t="s">
        <v>47</v>
      </c>
      <c r="D10" s="88" t="s">
        <v>29</v>
      </c>
      <c r="E10" s="88" t="s">
        <v>29</v>
      </c>
      <c r="F10" s="88" t="s">
        <v>59</v>
      </c>
      <c r="G10" s="88" t="s">
        <v>50</v>
      </c>
      <c r="H10" s="88" t="s">
        <v>4</v>
      </c>
      <c r="I10" s="89" t="s">
        <v>51</v>
      </c>
      <c r="J10" s="88" t="s">
        <v>52</v>
      </c>
      <c r="K10" s="89" t="s">
        <v>65</v>
      </c>
      <c r="L10" s="88" t="s">
        <v>65</v>
      </c>
      <c r="M10" s="89" t="s">
        <v>53</v>
      </c>
      <c r="N10" s="88" t="s">
        <v>53</v>
      </c>
    </row>
    <row r="11" spans="1:15" ht="15" x14ac:dyDescent="0.25">
      <c r="B11" s="85"/>
      <c r="C11" s="32" t="s">
        <v>54</v>
      </c>
      <c r="D11" s="88" t="s">
        <v>48</v>
      </c>
      <c r="E11" s="88" t="s">
        <v>49</v>
      </c>
      <c r="F11" s="88" t="s">
        <v>168</v>
      </c>
      <c r="G11" s="88" t="s">
        <v>42</v>
      </c>
      <c r="H11" s="88" t="s">
        <v>62</v>
      </c>
      <c r="I11" s="89" t="s">
        <v>169</v>
      </c>
      <c r="J11" s="88" t="s">
        <v>64</v>
      </c>
      <c r="K11" s="89" t="s">
        <v>55</v>
      </c>
      <c r="L11" s="88" t="s">
        <v>55</v>
      </c>
      <c r="M11" s="89" t="s">
        <v>56</v>
      </c>
      <c r="N11" s="88" t="s">
        <v>56</v>
      </c>
    </row>
    <row r="12" spans="1:15" ht="15.75" thickBot="1" x14ac:dyDescent="0.3">
      <c r="B12" s="90" t="s">
        <v>2</v>
      </c>
      <c r="C12" s="139">
        <v>7.7324936979999995E-2</v>
      </c>
      <c r="D12" s="91" t="s">
        <v>60</v>
      </c>
      <c r="E12" s="91" t="s">
        <v>60</v>
      </c>
      <c r="F12" s="91" t="s">
        <v>60</v>
      </c>
      <c r="G12" s="91" t="s">
        <v>60</v>
      </c>
      <c r="H12" s="92" t="s">
        <v>89</v>
      </c>
      <c r="I12" s="93" t="s">
        <v>89</v>
      </c>
      <c r="J12" s="92" t="s">
        <v>89</v>
      </c>
      <c r="K12" s="93" t="s">
        <v>191</v>
      </c>
      <c r="L12" s="92" t="s">
        <v>66</v>
      </c>
      <c r="M12" s="93" t="s">
        <v>57</v>
      </c>
      <c r="N12" s="92" t="s">
        <v>57</v>
      </c>
      <c r="O12" s="94"/>
    </row>
    <row r="13" spans="1:15" ht="15.75" thickTop="1" x14ac:dyDescent="0.25">
      <c r="B13" s="95">
        <v>2019</v>
      </c>
      <c r="C13" s="33">
        <v>1</v>
      </c>
      <c r="D13" s="133">
        <v>2120509.9999999995</v>
      </c>
      <c r="E13" s="133">
        <v>0</v>
      </c>
      <c r="F13" s="133">
        <v>7586380.4761706125</v>
      </c>
      <c r="G13" s="133">
        <f>D13+E13+F13</f>
        <v>9706890.4761706125</v>
      </c>
      <c r="H13" s="133">
        <v>121099.85037560679</v>
      </c>
      <c r="I13" s="133">
        <v>28</v>
      </c>
      <c r="J13" s="133">
        <f t="shared" ref="J13:J44" si="0">H13-I13</f>
        <v>121071.85037560679</v>
      </c>
      <c r="K13" s="134">
        <f t="shared" ref="K13:K44" si="1">(G13/J13)/10</f>
        <v>8.0174627265185734</v>
      </c>
      <c r="L13" s="134">
        <f t="shared" ref="L13:L44" si="2">K13*C13</f>
        <v>8.0174627265185734</v>
      </c>
      <c r="M13" s="173">
        <v>9.6277613129375634</v>
      </c>
      <c r="N13" s="136">
        <f t="shared" ref="N13:N44" si="3">M13*C13</f>
        <v>9.6277613129375634</v>
      </c>
    </row>
    <row r="14" spans="1:15" ht="15" x14ac:dyDescent="0.25">
      <c r="B14" s="95">
        <f t="shared" ref="B14:B44" si="4">B13+1</f>
        <v>2020</v>
      </c>
      <c r="C14" s="33">
        <f t="shared" ref="C14:C44" si="5">C13/(1+$C$12)</f>
        <v>0.92822505603856131</v>
      </c>
      <c r="D14" s="133">
        <v>1806739.9999999998</v>
      </c>
      <c r="E14" s="133">
        <v>2566.3993695308673</v>
      </c>
      <c r="F14" s="133">
        <v>7669251.5937654702</v>
      </c>
      <c r="G14" s="133">
        <f t="shared" ref="G14:G53" si="6">D14+E14+F14</f>
        <v>9478557.9931350015</v>
      </c>
      <c r="H14" s="133">
        <v>122284.24802366555</v>
      </c>
      <c r="I14" s="133">
        <v>59.4</v>
      </c>
      <c r="J14" s="133">
        <f t="shared" si="0"/>
        <v>122224.84802366556</v>
      </c>
      <c r="K14" s="134">
        <f t="shared" si="1"/>
        <v>7.7550172050937904</v>
      </c>
      <c r="L14" s="134">
        <f t="shared" si="2"/>
        <v>7.1984012797781904</v>
      </c>
      <c r="M14" s="135">
        <f t="shared" ref="M14:M39" si="7">M13</f>
        <v>9.6277613129375634</v>
      </c>
      <c r="N14" s="136">
        <f t="shared" si="3"/>
        <v>8.9367292842273631</v>
      </c>
    </row>
    <row r="15" spans="1:15" ht="15" x14ac:dyDescent="0.25">
      <c r="B15" s="95">
        <f t="shared" si="4"/>
        <v>2021</v>
      </c>
      <c r="C15" s="33">
        <f t="shared" si="5"/>
        <v>0.86160175465779032</v>
      </c>
      <c r="D15" s="133">
        <v>1792249.9999999998</v>
      </c>
      <c r="E15" s="133">
        <v>78832.956564921697</v>
      </c>
      <c r="F15" s="133">
        <v>7705581.208696994</v>
      </c>
      <c r="G15" s="133">
        <f t="shared" si="6"/>
        <v>9576664.165261915</v>
      </c>
      <c r="H15" s="133">
        <v>122369.6583164425</v>
      </c>
      <c r="I15" s="133">
        <v>59.400000000000006</v>
      </c>
      <c r="J15" s="133">
        <f t="shared" si="0"/>
        <v>122310.2583164425</v>
      </c>
      <c r="K15" s="134">
        <f t="shared" si="1"/>
        <v>7.8298127214195388</v>
      </c>
      <c r="L15" s="134">
        <f t="shared" si="2"/>
        <v>6.7461803794169626</v>
      </c>
      <c r="M15" s="135">
        <f t="shared" si="7"/>
        <v>9.6277613129375634</v>
      </c>
      <c r="N15" s="136">
        <f t="shared" si="3"/>
        <v>8.2952960406533958</v>
      </c>
    </row>
    <row r="16" spans="1:15" ht="15" x14ac:dyDescent="0.25">
      <c r="B16" s="95">
        <f t="shared" si="4"/>
        <v>2022</v>
      </c>
      <c r="C16" s="33">
        <f t="shared" si="5"/>
        <v>0.79976033700015015</v>
      </c>
      <c r="D16" s="133">
        <v>1784500</v>
      </c>
      <c r="E16" s="133">
        <v>210292.82382861016</v>
      </c>
      <c r="F16" s="133">
        <v>7716450.6501354557</v>
      </c>
      <c r="G16" s="133">
        <f t="shared" si="6"/>
        <v>9711243.4739640653</v>
      </c>
      <c r="H16" s="133">
        <v>122330.74630713812</v>
      </c>
      <c r="I16" s="133">
        <v>59.43</v>
      </c>
      <c r="J16" s="133">
        <f t="shared" si="0"/>
        <v>122271.31630713813</v>
      </c>
      <c r="K16" s="134">
        <f t="shared" si="1"/>
        <v>7.9423725590472998</v>
      </c>
      <c r="L16" s="134">
        <f t="shared" si="2"/>
        <v>6.3519945544044134</v>
      </c>
      <c r="M16" s="135">
        <f t="shared" si="7"/>
        <v>9.6277613129375634</v>
      </c>
      <c r="N16" s="136">
        <f t="shared" si="3"/>
        <v>7.6999016321919536</v>
      </c>
    </row>
    <row r="17" spans="2:14" ht="15" x14ac:dyDescent="0.25">
      <c r="B17" s="95">
        <f t="shared" si="4"/>
        <v>2023</v>
      </c>
      <c r="C17" s="33">
        <f t="shared" si="5"/>
        <v>0.74235758362938309</v>
      </c>
      <c r="D17" s="133">
        <v>1882400</v>
      </c>
      <c r="E17" s="133">
        <v>337871.7049004779</v>
      </c>
      <c r="F17" s="133">
        <v>7821043.3177256035</v>
      </c>
      <c r="G17" s="133">
        <f t="shared" si="6"/>
        <v>10041315.022626081</v>
      </c>
      <c r="H17" s="133">
        <v>122680.36091522705</v>
      </c>
      <c r="I17" s="133">
        <v>59.6</v>
      </c>
      <c r="J17" s="133">
        <f t="shared" si="0"/>
        <v>122620.76091522705</v>
      </c>
      <c r="K17" s="134">
        <f t="shared" si="1"/>
        <v>8.1889191909093348</v>
      </c>
      <c r="L17" s="134">
        <f t="shared" si="2"/>
        <v>6.079106263099737</v>
      </c>
      <c r="M17" s="135">
        <f t="shared" si="7"/>
        <v>9.6277613129375634</v>
      </c>
      <c r="N17" s="136">
        <f t="shared" si="3"/>
        <v>7.1472416240327865</v>
      </c>
    </row>
    <row r="18" spans="2:14" ht="15" x14ac:dyDescent="0.25">
      <c r="B18" s="95">
        <f t="shared" si="4"/>
        <v>2024</v>
      </c>
      <c r="C18" s="33">
        <f t="shared" si="5"/>
        <v>0.68907490966503504</v>
      </c>
      <c r="D18" s="133">
        <v>2067279.9999999998</v>
      </c>
      <c r="E18" s="133">
        <v>441547.05034397234</v>
      </c>
      <c r="F18" s="133">
        <v>7937980.3717017528</v>
      </c>
      <c r="G18" s="133">
        <f t="shared" si="6"/>
        <v>10446807.422045724</v>
      </c>
      <c r="H18" s="133">
        <v>123864.04311308861</v>
      </c>
      <c r="I18" s="133">
        <v>59.8</v>
      </c>
      <c r="J18" s="133">
        <f t="shared" si="0"/>
        <v>123804.24311308861</v>
      </c>
      <c r="K18" s="134">
        <f t="shared" si="1"/>
        <v>8.4381658975154181</v>
      </c>
      <c r="L18" s="134">
        <f t="shared" si="2"/>
        <v>5.8145284035690157</v>
      </c>
      <c r="M18" s="135">
        <f t="shared" si="7"/>
        <v>9.6277613129375634</v>
      </c>
      <c r="N18" s="136">
        <f t="shared" si="3"/>
        <v>6.6342487569889705</v>
      </c>
    </row>
    <row r="19" spans="2:14" ht="15" x14ac:dyDescent="0.25">
      <c r="B19" s="95">
        <f t="shared" si="4"/>
        <v>2025</v>
      </c>
      <c r="C19" s="33">
        <f t="shared" si="5"/>
        <v>0.63961659663859372</v>
      </c>
      <c r="D19" s="133">
        <v>2189470.0000000005</v>
      </c>
      <c r="E19" s="133">
        <v>592289.57025258755</v>
      </c>
      <c r="F19" s="133">
        <v>7951482.8915373087</v>
      </c>
      <c r="G19" s="133">
        <f t="shared" si="6"/>
        <v>10733242.461789897</v>
      </c>
      <c r="H19" s="133">
        <v>124440.22741759912</v>
      </c>
      <c r="I19" s="133">
        <v>59.800000000000004</v>
      </c>
      <c r="J19" s="133">
        <f t="shared" si="0"/>
        <v>124380.42741759912</v>
      </c>
      <c r="K19" s="134">
        <f t="shared" si="1"/>
        <v>8.6293661186367689</v>
      </c>
      <c r="L19" s="134">
        <f t="shared" si="2"/>
        <v>5.519485787950841</v>
      </c>
      <c r="M19" s="135">
        <f t="shared" si="7"/>
        <v>9.6277613129375634</v>
      </c>
      <c r="N19" s="136">
        <f t="shared" si="3"/>
        <v>6.1580759242298431</v>
      </c>
    </row>
    <row r="20" spans="2:14" ht="15" x14ac:dyDescent="0.25">
      <c r="B20" s="95">
        <f t="shared" si="4"/>
        <v>2026</v>
      </c>
      <c r="C20" s="33">
        <f t="shared" si="5"/>
        <v>0.59370815125805254</v>
      </c>
      <c r="D20" s="133">
        <v>2378230</v>
      </c>
      <c r="E20" s="133">
        <v>688387.13238080638</v>
      </c>
      <c r="F20" s="133">
        <v>8036357.1650555255</v>
      </c>
      <c r="G20" s="133">
        <f t="shared" si="6"/>
        <v>11102974.297436332</v>
      </c>
      <c r="H20" s="133">
        <v>125429.9866686883</v>
      </c>
      <c r="I20" s="133">
        <v>59.830000000000005</v>
      </c>
      <c r="J20" s="133">
        <f t="shared" si="0"/>
        <v>125370.1566686883</v>
      </c>
      <c r="K20" s="134">
        <f t="shared" si="1"/>
        <v>8.8561541218918691</v>
      </c>
      <c r="L20" s="134">
        <f t="shared" si="2"/>
        <v>5.2579708909648035</v>
      </c>
      <c r="M20" s="135">
        <f t="shared" si="7"/>
        <v>9.6277613129375634</v>
      </c>
      <c r="N20" s="136">
        <f t="shared" si="3"/>
        <v>5.7160803698579619</v>
      </c>
    </row>
    <row r="21" spans="2:14" ht="15" x14ac:dyDescent="0.25">
      <c r="B21" s="95">
        <f t="shared" si="4"/>
        <v>2027</v>
      </c>
      <c r="C21" s="33">
        <f t="shared" si="5"/>
        <v>0.55109478197205641</v>
      </c>
      <c r="D21" s="133">
        <v>2472840</v>
      </c>
      <c r="E21" s="133">
        <v>882142.02703490434</v>
      </c>
      <c r="F21" s="133">
        <v>8171527.0403558081</v>
      </c>
      <c r="G21" s="133">
        <f t="shared" si="6"/>
        <v>11526509.067390712</v>
      </c>
      <c r="H21" s="133">
        <v>126520.14866498571</v>
      </c>
      <c r="I21" s="133">
        <v>60</v>
      </c>
      <c r="J21" s="133">
        <f t="shared" si="0"/>
        <v>126460.14866498571</v>
      </c>
      <c r="K21" s="134">
        <f t="shared" si="1"/>
        <v>9.1147362936654304</v>
      </c>
      <c r="L21" s="134">
        <f t="shared" si="2"/>
        <v>5.0230836104903398</v>
      </c>
      <c r="M21" s="135">
        <f t="shared" si="7"/>
        <v>9.6277613129375634</v>
      </c>
      <c r="N21" s="136">
        <f t="shared" si="3"/>
        <v>5.3058090216323262</v>
      </c>
    </row>
    <row r="22" spans="2:14" ht="15" x14ac:dyDescent="0.25">
      <c r="B22" s="95">
        <f t="shared" si="4"/>
        <v>2028</v>
      </c>
      <c r="C22" s="33">
        <f t="shared" si="5"/>
        <v>0.51153998487857077</v>
      </c>
      <c r="D22" s="133">
        <v>2525930.0000000005</v>
      </c>
      <c r="E22" s="133">
        <v>1059039.0972363681</v>
      </c>
      <c r="F22" s="133">
        <v>8326564.8625263106</v>
      </c>
      <c r="G22" s="133">
        <f t="shared" si="6"/>
        <v>11911533.959762679</v>
      </c>
      <c r="H22" s="133">
        <v>127940.78831805055</v>
      </c>
      <c r="I22" s="133">
        <v>60.199999999999996</v>
      </c>
      <c r="J22" s="133">
        <f t="shared" si="0"/>
        <v>127880.58831805055</v>
      </c>
      <c r="K22" s="134">
        <f t="shared" si="1"/>
        <v>9.3145755086281135</v>
      </c>
      <c r="L22" s="134">
        <f t="shared" si="2"/>
        <v>4.7647778148339306</v>
      </c>
      <c r="M22" s="135">
        <f t="shared" si="7"/>
        <v>9.6277613129375634</v>
      </c>
      <c r="N22" s="136">
        <f t="shared" si="3"/>
        <v>4.9249848764345696</v>
      </c>
    </row>
    <row r="23" spans="2:14" ht="15" x14ac:dyDescent="0.25">
      <c r="B23" s="95">
        <f t="shared" si="4"/>
        <v>2029</v>
      </c>
      <c r="C23" s="33">
        <f t="shared" si="5"/>
        <v>0.47482423112987615</v>
      </c>
      <c r="D23" s="133">
        <v>2593390</v>
      </c>
      <c r="E23" s="133">
        <v>1242933.5652578634</v>
      </c>
      <c r="F23" s="133">
        <v>8490503.803589765</v>
      </c>
      <c r="G23" s="133">
        <f t="shared" si="6"/>
        <v>12326827.368847627</v>
      </c>
      <c r="H23" s="133">
        <v>128967.61059490406</v>
      </c>
      <c r="I23" s="133">
        <v>60.2</v>
      </c>
      <c r="J23" s="133">
        <f t="shared" si="0"/>
        <v>128907.41059490407</v>
      </c>
      <c r="K23" s="134">
        <f t="shared" si="1"/>
        <v>9.562543621006478</v>
      </c>
      <c r="L23" s="134">
        <f t="shared" si="2"/>
        <v>4.5405274224903032</v>
      </c>
      <c r="M23" s="135">
        <f t="shared" si="7"/>
        <v>9.6277613129375634</v>
      </c>
      <c r="N23" s="136">
        <f t="shared" si="3"/>
        <v>4.5714943629175453</v>
      </c>
    </row>
    <row r="24" spans="2:14" ht="15" x14ac:dyDescent="0.25">
      <c r="B24" s="95">
        <f t="shared" si="4"/>
        <v>2030</v>
      </c>
      <c r="C24" s="33">
        <f t="shared" si="5"/>
        <v>0.44074374854899606</v>
      </c>
      <c r="D24" s="133">
        <v>2644850</v>
      </c>
      <c r="E24" s="133">
        <v>1416203.9759934233</v>
      </c>
      <c r="F24" s="133">
        <v>8672175.2611260582</v>
      </c>
      <c r="G24" s="133">
        <f t="shared" si="6"/>
        <v>12733229.237119481</v>
      </c>
      <c r="H24" s="133">
        <v>130367.90897396622</v>
      </c>
      <c r="I24" s="133">
        <v>60.2</v>
      </c>
      <c r="J24" s="133">
        <f t="shared" si="0"/>
        <v>130307.70897396622</v>
      </c>
      <c r="K24" s="134">
        <f t="shared" si="1"/>
        <v>9.7716622733835443</v>
      </c>
      <c r="L24" s="134">
        <f t="shared" si="2"/>
        <v>4.3067990599258676</v>
      </c>
      <c r="M24" s="135">
        <f t="shared" si="7"/>
        <v>9.6277613129375634</v>
      </c>
      <c r="N24" s="136">
        <f t="shared" si="3"/>
        <v>4.2433756111991059</v>
      </c>
    </row>
    <row r="25" spans="2:14" ht="15" x14ac:dyDescent="0.25">
      <c r="B25" s="95">
        <f t="shared" si="4"/>
        <v>2031</v>
      </c>
      <c r="C25" s="33">
        <f t="shared" si="5"/>
        <v>0.40910939069553742</v>
      </c>
      <c r="D25" s="133">
        <v>2769990</v>
      </c>
      <c r="E25" s="133">
        <v>1494312.3639502013</v>
      </c>
      <c r="F25" s="133">
        <v>8852116.8871542886</v>
      </c>
      <c r="G25" s="133">
        <f t="shared" si="6"/>
        <v>13116419.251104489</v>
      </c>
      <c r="H25" s="133">
        <v>131675.94147242801</v>
      </c>
      <c r="I25" s="133">
        <v>60.2</v>
      </c>
      <c r="J25" s="133">
        <f t="shared" si="0"/>
        <v>131615.741472428</v>
      </c>
      <c r="K25" s="134">
        <f t="shared" si="1"/>
        <v>9.9656918726945971</v>
      </c>
      <c r="L25" s="134">
        <f t="shared" si="2"/>
        <v>4.0770581298975559</v>
      </c>
      <c r="M25" s="135">
        <f t="shared" si="7"/>
        <v>9.6277613129375634</v>
      </c>
      <c r="N25" s="136">
        <f t="shared" si="3"/>
        <v>3.9388075644979539</v>
      </c>
    </row>
    <row r="26" spans="2:14" ht="15" x14ac:dyDescent="0.25">
      <c r="B26" s="95">
        <f t="shared" si="4"/>
        <v>2032</v>
      </c>
      <c r="C26" s="33">
        <f t="shared" si="5"/>
        <v>0.37974558710426687</v>
      </c>
      <c r="D26" s="133">
        <v>2934950</v>
      </c>
      <c r="E26" s="133">
        <v>1513121.0533151291</v>
      </c>
      <c r="F26" s="133">
        <v>9020030.267741913</v>
      </c>
      <c r="G26" s="133">
        <f t="shared" si="6"/>
        <v>13468101.321057042</v>
      </c>
      <c r="H26" s="133">
        <v>133326.24980480323</v>
      </c>
      <c r="I26" s="133">
        <v>60.2</v>
      </c>
      <c r="J26" s="133">
        <f t="shared" si="0"/>
        <v>133266.04980480322</v>
      </c>
      <c r="K26" s="134">
        <f t="shared" si="1"/>
        <v>10.106175834568498</v>
      </c>
      <c r="L26" s="134">
        <f t="shared" si="2"/>
        <v>3.8377756756771686</v>
      </c>
      <c r="M26" s="135">
        <f t="shared" si="7"/>
        <v>9.6277613129375634</v>
      </c>
      <c r="N26" s="136">
        <f t="shared" si="3"/>
        <v>3.6560998722812221</v>
      </c>
    </row>
    <row r="27" spans="2:14" ht="15" x14ac:dyDescent="0.25">
      <c r="B27" s="95">
        <f t="shared" si="4"/>
        <v>2033</v>
      </c>
      <c r="C27" s="33">
        <f t="shared" si="5"/>
        <v>0.35248936887025445</v>
      </c>
      <c r="D27" s="133">
        <v>2973960</v>
      </c>
      <c r="E27" s="133">
        <v>1468878.3912756415</v>
      </c>
      <c r="F27" s="133">
        <v>9169386.0810187459</v>
      </c>
      <c r="G27" s="133">
        <f t="shared" si="6"/>
        <v>13612224.472294386</v>
      </c>
      <c r="H27" s="133">
        <v>134288.36952822903</v>
      </c>
      <c r="I27" s="133">
        <v>60.2</v>
      </c>
      <c r="J27" s="133">
        <f t="shared" si="0"/>
        <v>134228.16952822902</v>
      </c>
      <c r="K27" s="134">
        <f t="shared" si="1"/>
        <v>10.14110862134021</v>
      </c>
      <c r="L27" s="134">
        <f t="shared" si="2"/>
        <v>3.5746329775809071</v>
      </c>
      <c r="M27" s="135">
        <f t="shared" si="7"/>
        <v>9.6277613129375634</v>
      </c>
      <c r="N27" s="136">
        <f t="shared" si="3"/>
        <v>3.3936835088308142</v>
      </c>
    </row>
    <row r="28" spans="2:14" ht="15" x14ac:dyDescent="0.25">
      <c r="B28" s="95">
        <f t="shared" si="4"/>
        <v>2034</v>
      </c>
      <c r="C28" s="33">
        <f t="shared" si="5"/>
        <v>0.32718946417258904</v>
      </c>
      <c r="D28" s="133">
        <v>3073670.0000000005</v>
      </c>
      <c r="E28" s="133">
        <v>1495022.6848331746</v>
      </c>
      <c r="F28" s="133">
        <v>9337608.7663088236</v>
      </c>
      <c r="G28" s="133">
        <f t="shared" si="6"/>
        <v>13906301.451141998</v>
      </c>
      <c r="H28" s="133">
        <v>135498.21419908892</v>
      </c>
      <c r="I28" s="133">
        <v>60.2</v>
      </c>
      <c r="J28" s="133">
        <f t="shared" si="0"/>
        <v>135438.01419908891</v>
      </c>
      <c r="K28" s="134">
        <f t="shared" si="1"/>
        <v>10.267650137501459</v>
      </c>
      <c r="L28" s="134">
        <f t="shared" si="2"/>
        <v>3.3594669468007123</v>
      </c>
      <c r="M28" s="135">
        <f t="shared" si="7"/>
        <v>9.6277613129375634</v>
      </c>
      <c r="N28" s="136">
        <f t="shared" si="3"/>
        <v>3.1501020651616236</v>
      </c>
    </row>
    <row r="29" spans="2:14" ht="15" x14ac:dyDescent="0.25">
      <c r="B29" s="95">
        <f t="shared" si="4"/>
        <v>2035</v>
      </c>
      <c r="C29" s="33">
        <f t="shared" si="5"/>
        <v>0.3037054587168283</v>
      </c>
      <c r="D29" s="133">
        <v>3225540.0000000005</v>
      </c>
      <c r="E29" s="133">
        <v>1562428.6263273563</v>
      </c>
      <c r="F29" s="133">
        <v>9508748.9810930621</v>
      </c>
      <c r="G29" s="133">
        <f t="shared" si="6"/>
        <v>14296717.607420418</v>
      </c>
      <c r="H29" s="133">
        <v>136706.45744447489</v>
      </c>
      <c r="I29" s="133">
        <v>60.2</v>
      </c>
      <c r="J29" s="133">
        <f t="shared" si="0"/>
        <v>136646.25744447488</v>
      </c>
      <c r="K29" s="134">
        <f t="shared" si="1"/>
        <v>10.462575320242324</v>
      </c>
      <c r="L29" s="134">
        <f t="shared" si="2"/>
        <v>3.1775412369935618</v>
      </c>
      <c r="M29" s="135">
        <f t="shared" si="7"/>
        <v>9.6277613129375634</v>
      </c>
      <c r="N29" s="136">
        <f t="shared" si="3"/>
        <v>2.9240036659618358</v>
      </c>
    </row>
    <row r="30" spans="2:14" ht="15" x14ac:dyDescent="0.25">
      <c r="B30" s="95">
        <f t="shared" si="4"/>
        <v>2036</v>
      </c>
      <c r="C30" s="33">
        <f t="shared" si="5"/>
        <v>0.2819070164366449</v>
      </c>
      <c r="D30" s="133">
        <v>3508520</v>
      </c>
      <c r="E30" s="133">
        <v>1726831.0514357653</v>
      </c>
      <c r="F30" s="133">
        <v>9691111.7953458987</v>
      </c>
      <c r="G30" s="133">
        <f t="shared" si="6"/>
        <v>14926462.846781664</v>
      </c>
      <c r="H30" s="133">
        <v>138063.53205330498</v>
      </c>
      <c r="I30" s="133">
        <v>60.2</v>
      </c>
      <c r="J30" s="133">
        <f t="shared" si="0"/>
        <v>138003.33205330497</v>
      </c>
      <c r="K30" s="134">
        <f t="shared" si="1"/>
        <v>10.816016269097176</v>
      </c>
      <c r="L30" s="134">
        <f t="shared" si="2"/>
        <v>3.0491108761513961</v>
      </c>
      <c r="M30" s="135">
        <f t="shared" si="7"/>
        <v>9.6277613129375634</v>
      </c>
      <c r="N30" s="136">
        <f t="shared" si="3"/>
        <v>2.7141334666943835</v>
      </c>
    </row>
    <row r="31" spans="2:14" ht="15" x14ac:dyDescent="0.25">
      <c r="B31" s="95">
        <f t="shared" si="4"/>
        <v>2037</v>
      </c>
      <c r="C31" s="33">
        <f t="shared" si="5"/>
        <v>0.26167315612956832</v>
      </c>
      <c r="D31" s="133">
        <v>3650880</v>
      </c>
      <c r="E31" s="133">
        <v>1861705.8209342232</v>
      </c>
      <c r="F31" s="133">
        <v>9854522.3145403713</v>
      </c>
      <c r="G31" s="133">
        <f t="shared" si="6"/>
        <v>15367108.135474594</v>
      </c>
      <c r="H31" s="133">
        <v>138932.63488829389</v>
      </c>
      <c r="I31" s="133">
        <v>60.2</v>
      </c>
      <c r="J31" s="133">
        <f t="shared" si="0"/>
        <v>138872.43488829388</v>
      </c>
      <c r="K31" s="134">
        <f t="shared" si="1"/>
        <v>11.065628789353033</v>
      </c>
      <c r="L31" s="134">
        <f t="shared" si="2"/>
        <v>2.8955780098682222</v>
      </c>
      <c r="M31" s="135">
        <f t="shared" si="7"/>
        <v>9.6277613129375634</v>
      </c>
      <c r="N31" s="136">
        <f t="shared" si="3"/>
        <v>2.5193266892185289</v>
      </c>
    </row>
    <row r="32" spans="2:14" ht="15" x14ac:dyDescent="0.25">
      <c r="B32" s="95">
        <f t="shared" si="4"/>
        <v>2038</v>
      </c>
      <c r="C32" s="33">
        <f t="shared" si="5"/>
        <v>0.24289158001215574</v>
      </c>
      <c r="D32" s="133">
        <v>3784850</v>
      </c>
      <c r="E32" s="133">
        <v>1997664.3959198571</v>
      </c>
      <c r="F32" s="133">
        <v>10035320.378912028</v>
      </c>
      <c r="G32" s="133">
        <f t="shared" si="6"/>
        <v>15817834.774831885</v>
      </c>
      <c r="H32" s="133">
        <v>140133.04013447475</v>
      </c>
      <c r="I32" s="133">
        <v>60.2</v>
      </c>
      <c r="J32" s="133">
        <f t="shared" si="0"/>
        <v>140072.84013447474</v>
      </c>
      <c r="K32" s="134">
        <f t="shared" si="1"/>
        <v>11.292578032719421</v>
      </c>
      <c r="L32" s="134">
        <f t="shared" si="2"/>
        <v>2.7428721207777813</v>
      </c>
      <c r="M32" s="135">
        <f t="shared" si="7"/>
        <v>9.6277613129375634</v>
      </c>
      <c r="N32" s="136">
        <f t="shared" si="3"/>
        <v>2.3385021572793119</v>
      </c>
    </row>
    <row r="33" spans="2:14" ht="15" x14ac:dyDescent="0.25">
      <c r="B33" s="95">
        <f t="shared" si="4"/>
        <v>2039</v>
      </c>
      <c r="C33" s="33">
        <f t="shared" si="5"/>
        <v>0.22545805046807796</v>
      </c>
      <c r="D33" s="133">
        <v>3892000</v>
      </c>
      <c r="E33" s="133">
        <v>2011136.4017132008</v>
      </c>
      <c r="F33" s="133">
        <v>10219433.172633918</v>
      </c>
      <c r="G33" s="133">
        <f t="shared" si="6"/>
        <v>16122569.57434712</v>
      </c>
      <c r="H33" s="133">
        <v>141312.24197510208</v>
      </c>
      <c r="I33" s="133">
        <v>60.2</v>
      </c>
      <c r="J33" s="133">
        <f t="shared" si="0"/>
        <v>141252.04197510207</v>
      </c>
      <c r="K33" s="134">
        <f t="shared" si="1"/>
        <v>11.414043541536186</v>
      </c>
      <c r="L33" s="134">
        <f t="shared" si="2"/>
        <v>2.5733880048325046</v>
      </c>
      <c r="M33" s="135">
        <f t="shared" si="7"/>
        <v>9.6277613129375634</v>
      </c>
      <c r="N33" s="136">
        <f t="shared" si="3"/>
        <v>2.1706562959868858</v>
      </c>
    </row>
    <row r="34" spans="2:14" ht="15" x14ac:dyDescent="0.25">
      <c r="B34" s="95">
        <f t="shared" si="4"/>
        <v>2040</v>
      </c>
      <c r="C34" s="33">
        <f t="shared" si="5"/>
        <v>0.20927581153007643</v>
      </c>
      <c r="D34" s="133">
        <v>4029470.0000000005</v>
      </c>
      <c r="E34" s="133">
        <v>2052596.2873737193</v>
      </c>
      <c r="F34" s="133">
        <v>10442178.521650054</v>
      </c>
      <c r="G34" s="133">
        <f t="shared" si="6"/>
        <v>16524244.809023773</v>
      </c>
      <c r="H34" s="133">
        <v>142843.9057679816</v>
      </c>
      <c r="I34" s="133">
        <v>60.2</v>
      </c>
      <c r="J34" s="133">
        <f t="shared" si="0"/>
        <v>142783.70576798159</v>
      </c>
      <c r="K34" s="134">
        <f t="shared" si="1"/>
        <v>11.572920537498222</v>
      </c>
      <c r="L34" s="134">
        <f t="shared" si="2"/>
        <v>2.4219323372580286</v>
      </c>
      <c r="M34" s="135">
        <f t="shared" si="7"/>
        <v>9.6277613129375634</v>
      </c>
      <c r="N34" s="136">
        <f t="shared" si="3"/>
        <v>2.0148575619828826</v>
      </c>
    </row>
    <row r="35" spans="2:14" ht="15" x14ac:dyDescent="0.25">
      <c r="B35" s="95">
        <f t="shared" si="4"/>
        <v>2041</v>
      </c>
      <c r="C35" s="33">
        <f t="shared" si="5"/>
        <v>0.1942550518850206</v>
      </c>
      <c r="D35" s="133">
        <v>4189779.9999999995</v>
      </c>
      <c r="E35" s="133">
        <v>2144924.5725679938</v>
      </c>
      <c r="F35" s="133">
        <v>10634302.68661386</v>
      </c>
      <c r="G35" s="133">
        <f t="shared" si="6"/>
        <v>16969007.259181853</v>
      </c>
      <c r="H35" s="133">
        <v>144980.77310401644</v>
      </c>
      <c r="I35" s="133">
        <v>60.2</v>
      </c>
      <c r="J35" s="133">
        <f t="shared" si="0"/>
        <v>144920.57310401642</v>
      </c>
      <c r="K35" s="134">
        <f t="shared" si="1"/>
        <v>11.709177583090556</v>
      </c>
      <c r="L35" s="134">
        <f t="shared" si="2"/>
        <v>2.2745668989341761</v>
      </c>
      <c r="M35" s="135">
        <f t="shared" si="7"/>
        <v>9.6277613129375634</v>
      </c>
      <c r="N35" s="136">
        <f t="shared" si="3"/>
        <v>1.8702412733812803</v>
      </c>
    </row>
    <row r="36" spans="2:14" ht="15" x14ac:dyDescent="0.25">
      <c r="B36" s="95">
        <f t="shared" si="4"/>
        <v>2042</v>
      </c>
      <c r="C36" s="33">
        <f t="shared" si="5"/>
        <v>0.18031240642174687</v>
      </c>
      <c r="D36" s="133">
        <v>4302610.0000000009</v>
      </c>
      <c r="E36" s="133">
        <v>2152114.7602732731</v>
      </c>
      <c r="F36" s="133">
        <v>10827789.675404431</v>
      </c>
      <c r="G36" s="133">
        <f t="shared" si="6"/>
        <v>17282514.435677707</v>
      </c>
      <c r="H36" s="133">
        <v>146449.88658919543</v>
      </c>
      <c r="I36" s="133">
        <v>60.2</v>
      </c>
      <c r="J36" s="133">
        <f t="shared" si="0"/>
        <v>146389.68658919542</v>
      </c>
      <c r="K36" s="134">
        <f t="shared" si="1"/>
        <v>11.80582788197135</v>
      </c>
      <c r="L36" s="134">
        <f t="shared" si="2"/>
        <v>2.1287372351992091</v>
      </c>
      <c r="M36" s="135">
        <f t="shared" si="7"/>
        <v>9.6277613129375634</v>
      </c>
      <c r="N36" s="136">
        <f t="shared" si="3"/>
        <v>1.7360048107899693</v>
      </c>
    </row>
    <row r="37" spans="2:14" ht="15" x14ac:dyDescent="0.25">
      <c r="B37" s="95">
        <f t="shared" si="4"/>
        <v>2043</v>
      </c>
      <c r="C37" s="33">
        <f t="shared" si="5"/>
        <v>0.16737049355527384</v>
      </c>
      <c r="D37" s="133">
        <v>4558530.0000000009</v>
      </c>
      <c r="E37" s="133">
        <v>2180317.8670889032</v>
      </c>
      <c r="F37" s="133">
        <v>11023698.171480071</v>
      </c>
      <c r="G37" s="133">
        <f t="shared" si="6"/>
        <v>17762546.038568974</v>
      </c>
      <c r="H37" s="133">
        <v>147916.43887076934</v>
      </c>
      <c r="I37" s="133">
        <v>60.2</v>
      </c>
      <c r="J37" s="133">
        <f t="shared" si="0"/>
        <v>147856.23887076933</v>
      </c>
      <c r="K37" s="134">
        <f t="shared" si="1"/>
        <v>12.013389610223994</v>
      </c>
      <c r="L37" s="134">
        <f t="shared" si="2"/>
        <v>2.0106869483349885</v>
      </c>
      <c r="M37" s="135">
        <f t="shared" si="7"/>
        <v>9.6277613129375634</v>
      </c>
      <c r="N37" s="136">
        <f t="shared" si="3"/>
        <v>1.6114031627787313</v>
      </c>
    </row>
    <row r="38" spans="2:14" ht="15" x14ac:dyDescent="0.25">
      <c r="B38" s="95">
        <f t="shared" si="4"/>
        <v>2044</v>
      </c>
      <c r="C38" s="33">
        <f t="shared" si="5"/>
        <v>0.15535748575954572</v>
      </c>
      <c r="D38" s="133">
        <v>4759790</v>
      </c>
      <c r="E38" s="133">
        <v>2298440.2586054308</v>
      </c>
      <c r="F38" s="133">
        <v>11222044.082012486</v>
      </c>
      <c r="G38" s="133">
        <f t="shared" si="6"/>
        <v>18280274.340617917</v>
      </c>
      <c r="H38" s="133">
        <v>149764.61295148151</v>
      </c>
      <c r="I38" s="133">
        <v>60.2</v>
      </c>
      <c r="J38" s="133">
        <f t="shared" si="0"/>
        <v>149704.4129514815</v>
      </c>
      <c r="K38" s="134">
        <f t="shared" si="1"/>
        <v>12.210912143613609</v>
      </c>
      <c r="L38" s="134">
        <f t="shared" si="2"/>
        <v>1.8970566094625152</v>
      </c>
      <c r="M38" s="135">
        <f t="shared" si="7"/>
        <v>9.6277613129375634</v>
      </c>
      <c r="N38" s="136">
        <f t="shared" si="3"/>
        <v>1.4957447910710027</v>
      </c>
    </row>
    <row r="39" spans="2:14" ht="15" x14ac:dyDescent="0.25">
      <c r="B39" s="95">
        <f t="shared" si="4"/>
        <v>2045</v>
      </c>
      <c r="C39" s="33">
        <f t="shared" si="5"/>
        <v>0.14420671092516432</v>
      </c>
      <c r="D39" s="133">
        <v>4848750</v>
      </c>
      <c r="E39" s="133">
        <v>2391652.2204215135</v>
      </c>
      <c r="F39" s="133">
        <v>11422719.465010263</v>
      </c>
      <c r="G39" s="133">
        <f t="shared" si="6"/>
        <v>18663121.685431778</v>
      </c>
      <c r="H39" s="133">
        <v>150844.64336112299</v>
      </c>
      <c r="I39" s="133">
        <v>60.2</v>
      </c>
      <c r="J39" s="133">
        <f t="shared" si="0"/>
        <v>150784.44336112298</v>
      </c>
      <c r="K39" s="134">
        <f t="shared" si="1"/>
        <v>12.377352244975508</v>
      </c>
      <c r="L39" s="134">
        <f t="shared" si="2"/>
        <v>1.7848972572101167</v>
      </c>
      <c r="M39" s="135">
        <f t="shared" si="7"/>
        <v>9.6277613129375634</v>
      </c>
      <c r="N39" s="136">
        <f t="shared" si="3"/>
        <v>1.3883877925112678</v>
      </c>
    </row>
    <row r="40" spans="2:14" ht="15" x14ac:dyDescent="0.25">
      <c r="B40" s="95">
        <f t="shared" si="4"/>
        <v>2046</v>
      </c>
      <c r="C40" s="33">
        <f t="shared" si="5"/>
        <v>0.13385628232964727</v>
      </c>
      <c r="D40" s="133">
        <v>4972640</v>
      </c>
      <c r="E40" s="133">
        <v>2413167.3568274272</v>
      </c>
      <c r="F40" s="133">
        <v>11625982.2924475</v>
      </c>
      <c r="G40" s="133">
        <f t="shared" si="6"/>
        <v>19011789.649274927</v>
      </c>
      <c r="H40" s="133">
        <v>152304.15581206931</v>
      </c>
      <c r="I40" s="133">
        <v>60.2</v>
      </c>
      <c r="J40" s="133">
        <f t="shared" si="0"/>
        <v>152243.9558120693</v>
      </c>
      <c r="K40" s="134">
        <f t="shared" si="1"/>
        <v>12.487713911443011</v>
      </c>
      <c r="L40" s="134">
        <f t="shared" si="2"/>
        <v>1.6715589589819795</v>
      </c>
      <c r="M40" s="135">
        <f t="shared" ref="M40:M59" si="8">M39</f>
        <v>9.6277613129375634</v>
      </c>
      <c r="N40" s="136">
        <f t="shared" si="3"/>
        <v>1.2887363365070261</v>
      </c>
    </row>
    <row r="41" spans="2:14" ht="15" x14ac:dyDescent="0.25">
      <c r="B41" s="95">
        <f t="shared" si="4"/>
        <v>2047</v>
      </c>
      <c r="C41" s="33">
        <f t="shared" si="5"/>
        <v>0.12424875516655032</v>
      </c>
      <c r="D41" s="133">
        <v>5109260</v>
      </c>
      <c r="E41" s="133">
        <v>2472436.8365417728</v>
      </c>
      <c r="F41" s="133">
        <v>11831986.866109118</v>
      </c>
      <c r="G41" s="133">
        <f t="shared" si="6"/>
        <v>19413683.70265089</v>
      </c>
      <c r="H41" s="133">
        <v>153765.6494679529</v>
      </c>
      <c r="I41" s="133">
        <v>60.2</v>
      </c>
      <c r="J41" s="133">
        <f t="shared" si="0"/>
        <v>153705.44946795289</v>
      </c>
      <c r="K41" s="134">
        <f t="shared" si="1"/>
        <v>12.63044594049906</v>
      </c>
      <c r="L41" s="134">
        <f t="shared" si="2"/>
        <v>1.5693171853054171</v>
      </c>
      <c r="M41" s="135">
        <f t="shared" si="8"/>
        <v>9.6277613129375634</v>
      </c>
      <c r="N41" s="136">
        <f t="shared" si="3"/>
        <v>1.1962373581731645</v>
      </c>
    </row>
    <row r="42" spans="2:14" ht="15" x14ac:dyDescent="0.25">
      <c r="B42" s="95">
        <f t="shared" si="4"/>
        <v>2048</v>
      </c>
      <c r="C42" s="33">
        <f t="shared" si="5"/>
        <v>0.11533080772719265</v>
      </c>
      <c r="D42" s="133">
        <v>5231020</v>
      </c>
      <c r="E42" s="133">
        <v>2477075.6646124898</v>
      </c>
      <c r="F42" s="133">
        <v>12035230.304665986</v>
      </c>
      <c r="G42" s="133">
        <f t="shared" si="6"/>
        <v>19743325.969278477</v>
      </c>
      <c r="H42" s="133">
        <v>155583.77315249128</v>
      </c>
      <c r="I42" s="133">
        <v>60.2</v>
      </c>
      <c r="J42" s="133">
        <f t="shared" si="0"/>
        <v>155523.57315249127</v>
      </c>
      <c r="K42" s="134">
        <f t="shared" si="1"/>
        <v>12.694748178091364</v>
      </c>
      <c r="L42" s="134">
        <f t="shared" si="2"/>
        <v>1.4640955612725843</v>
      </c>
      <c r="M42" s="135">
        <f t="shared" si="8"/>
        <v>9.6277613129375634</v>
      </c>
      <c r="N42" s="136">
        <f t="shared" si="3"/>
        <v>1.1103774888257059</v>
      </c>
    </row>
    <row r="43" spans="2:14" ht="15" x14ac:dyDescent="0.25">
      <c r="B43" s="95">
        <f t="shared" si="4"/>
        <v>2049</v>
      </c>
      <c r="C43" s="33">
        <f t="shared" si="5"/>
        <v>0.10705294546554593</v>
      </c>
      <c r="D43" s="133">
        <v>5333920</v>
      </c>
      <c r="E43" s="133">
        <v>2534494.8904536967</v>
      </c>
      <c r="F43" s="133">
        <v>12244941.594652642</v>
      </c>
      <c r="G43" s="133">
        <f t="shared" si="6"/>
        <v>20113356.485106338</v>
      </c>
      <c r="H43" s="133">
        <v>156652.69495353525</v>
      </c>
      <c r="I43" s="133">
        <v>60.2</v>
      </c>
      <c r="J43" s="133">
        <f t="shared" si="0"/>
        <v>156592.49495353524</v>
      </c>
      <c r="K43" s="134">
        <f t="shared" si="1"/>
        <v>12.844393654417763</v>
      </c>
      <c r="L43" s="134">
        <f t="shared" si="2"/>
        <v>1.375030173424389</v>
      </c>
      <c r="M43" s="135">
        <f t="shared" si="8"/>
        <v>9.6277613129375634</v>
      </c>
      <c r="N43" s="136">
        <f t="shared" si="3"/>
        <v>1.0306802067891978</v>
      </c>
    </row>
    <row r="44" spans="2:14" ht="15" x14ac:dyDescent="0.25">
      <c r="B44" s="95">
        <f t="shared" si="4"/>
        <v>2050</v>
      </c>
      <c r="C44" s="33">
        <f t="shared" si="5"/>
        <v>9.9369226303849423E-2</v>
      </c>
      <c r="D44" s="133">
        <v>5410748.6371672908</v>
      </c>
      <c r="E44" s="133">
        <v>2501633.8856495158</v>
      </c>
      <c r="F44" s="133">
        <v>12457450.151510341</v>
      </c>
      <c r="G44" s="133">
        <f t="shared" si="6"/>
        <v>20369832.67432715</v>
      </c>
      <c r="H44" s="133">
        <v>158122.73437468085</v>
      </c>
      <c r="I44" s="133">
        <v>60.2</v>
      </c>
      <c r="J44" s="133">
        <f t="shared" si="0"/>
        <v>158062.53437468084</v>
      </c>
      <c r="K44" s="134">
        <f t="shared" si="1"/>
        <v>12.887198572965612</v>
      </c>
      <c r="L44" s="137">
        <f t="shared" si="2"/>
        <v>1.2805909514196654</v>
      </c>
      <c r="M44" s="135">
        <f t="shared" si="8"/>
        <v>9.6277613129375634</v>
      </c>
      <c r="N44" s="138">
        <f t="shared" si="3"/>
        <v>0.95670319270473914</v>
      </c>
    </row>
    <row r="45" spans="2:14" ht="15" x14ac:dyDescent="0.25">
      <c r="B45" s="95">
        <f>B44+1</f>
        <v>2051</v>
      </c>
      <c r="C45" s="33">
        <f>C44/(1+$C$12)</f>
        <v>9.2237005654399115E-2</v>
      </c>
      <c r="D45" s="133">
        <v>5488701.1826618006</v>
      </c>
      <c r="E45" s="133">
        <v>2465729.5135987252</v>
      </c>
      <c r="F45" s="133">
        <v>12672968.547970099</v>
      </c>
      <c r="G45" s="133">
        <f t="shared" si="6"/>
        <v>20627399.244230624</v>
      </c>
      <c r="H45" s="133">
        <v>159599.04991663777</v>
      </c>
      <c r="I45" s="133">
        <v>60.2</v>
      </c>
      <c r="J45" s="133">
        <f>H45-I45</f>
        <v>159538.84991663776</v>
      </c>
      <c r="K45" s="134">
        <f>(G45/J45)/10</f>
        <v>12.929389459062074</v>
      </c>
      <c r="L45" s="137">
        <f>K45*C45</f>
        <v>1.1925681686434368</v>
      </c>
      <c r="M45" s="135">
        <f t="shared" si="8"/>
        <v>9.6277613129375634</v>
      </c>
      <c r="N45" s="138">
        <f>M45*C45</f>
        <v>0.88803587466062706</v>
      </c>
    </row>
    <row r="46" spans="2:14" ht="15" x14ac:dyDescent="0.25">
      <c r="B46" s="95">
        <f>B45+1</f>
        <v>2052</v>
      </c>
      <c r="C46" s="33">
        <f>C45/(1+$C$12)</f>
        <v>8.5616699742383714E-2</v>
      </c>
      <c r="D46" s="133">
        <v>5567794.5006944211</v>
      </c>
      <c r="E46" s="133">
        <v>2365588.3915372128</v>
      </c>
      <c r="F46" s="133">
        <v>12891537.817054434</v>
      </c>
      <c r="G46" s="133">
        <f t="shared" si="6"/>
        <v>20824920.709286068</v>
      </c>
      <c r="H46" s="133">
        <v>161491.2977970592</v>
      </c>
      <c r="I46" s="133">
        <v>60.2</v>
      </c>
      <c r="J46" s="133">
        <f>H46-I46</f>
        <v>161431.09779705919</v>
      </c>
      <c r="K46" s="134">
        <f>(G46/J46)/10</f>
        <v>12.900191470831611</v>
      </c>
      <c r="L46" s="137">
        <f>K46*C46</f>
        <v>1.1044718197774495</v>
      </c>
      <c r="M46" s="135">
        <f t="shared" si="8"/>
        <v>9.6277613129375634</v>
      </c>
      <c r="N46" s="138">
        <f>M46*C46</f>
        <v>0.82429714952111333</v>
      </c>
    </row>
    <row r="47" spans="2:14" ht="15" x14ac:dyDescent="0.25">
      <c r="B47" s="152">
        <f>B46+1</f>
        <v>2053</v>
      </c>
      <c r="C47" s="153">
        <f>C46/(1+$C$12)</f>
        <v>7.9471565916210796E-2</v>
      </c>
      <c r="D47" s="154">
        <v>5648045.7187071266</v>
      </c>
      <c r="E47" s="154">
        <v>2288538.9340016488</v>
      </c>
      <c r="F47" s="154">
        <v>13116713.500833293</v>
      </c>
      <c r="G47" s="154">
        <f t="shared" si="6"/>
        <v>21053298.153542068</v>
      </c>
      <c r="H47" s="154">
        <v>162571.17361485129</v>
      </c>
      <c r="I47" s="154">
        <v>60.2</v>
      </c>
      <c r="J47" s="154">
        <f>H47-I47</f>
        <v>162510.97361485127</v>
      </c>
      <c r="K47" s="137">
        <f>(G47/J47)/10</f>
        <v>12.95500093639097</v>
      </c>
      <c r="L47" s="137">
        <f>K47*C47</f>
        <v>1.0295542108609677</v>
      </c>
      <c r="M47" s="155">
        <f t="shared" si="8"/>
        <v>9.6277613129375634</v>
      </c>
      <c r="N47" s="138">
        <f>M47*C47</f>
        <v>0.7651332678066618</v>
      </c>
    </row>
    <row r="48" spans="2:14" ht="15" x14ac:dyDescent="0.25">
      <c r="B48" s="152">
        <f t="shared" ref="B48:B59" si="9">B47+1</f>
        <v>2054</v>
      </c>
      <c r="C48" s="153">
        <f t="shared" ref="C48:C59" si="10">C47/(1+$C$12)</f>
        <v>7.3767498726046987E-2</v>
      </c>
      <c r="D48" s="133">
        <v>5729472.2317208694</v>
      </c>
      <c r="E48" s="133">
        <v>2241868.4807221037</v>
      </c>
      <c r="F48" s="133">
        <v>13345146.49221085</v>
      </c>
      <c r="G48" s="154">
        <f t="shared" si="6"/>
        <v>21316487.204653822</v>
      </c>
      <c r="H48" s="133">
        <v>164067.32549181089</v>
      </c>
      <c r="I48" s="133">
        <v>60.2</v>
      </c>
      <c r="J48" s="154">
        <f t="shared" ref="J48:J53" si="11">H48-I48</f>
        <v>164007.12549181088</v>
      </c>
      <c r="K48" s="137">
        <f t="shared" ref="K48:K53" si="12">(G48/J48)/10</f>
        <v>12.997293343646941</v>
      </c>
      <c r="L48" s="137">
        <f t="shared" ref="L48:L53" si="13">K48*C48</f>
        <v>0.95877782016953472</v>
      </c>
      <c r="M48" s="155">
        <f t="shared" si="8"/>
        <v>9.6277613129375634</v>
      </c>
      <c r="N48" s="138">
        <f t="shared" ref="N48:N53" si="14">M48*C48</f>
        <v>0.71021587038680623</v>
      </c>
    </row>
    <row r="49" spans="2:14" ht="15" x14ac:dyDescent="0.25">
      <c r="B49" s="152">
        <f t="shared" si="9"/>
        <v>2055</v>
      </c>
      <c r="C49" s="153">
        <f t="shared" si="10"/>
        <v>6.8472840638809471E-2</v>
      </c>
      <c r="D49" s="133">
        <v>5812091.7067606933</v>
      </c>
      <c r="E49" s="133">
        <v>2139604.095772</v>
      </c>
      <c r="F49" s="133">
        <v>13576883.947318856</v>
      </c>
      <c r="G49" s="154">
        <f t="shared" si="6"/>
        <v>21528579.749851547</v>
      </c>
      <c r="H49" s="133">
        <v>165570.44119812155</v>
      </c>
      <c r="I49" s="133">
        <v>60.2</v>
      </c>
      <c r="J49" s="154">
        <f t="shared" si="11"/>
        <v>165510.24119812154</v>
      </c>
      <c r="K49" s="137">
        <f t="shared" si="12"/>
        <v>13.007400384415538</v>
      </c>
      <c r="L49" s="137">
        <f t="shared" si="13"/>
        <v>0.89065365364727422</v>
      </c>
      <c r="M49" s="155">
        <f t="shared" si="8"/>
        <v>9.6277613129375634</v>
      </c>
      <c r="N49" s="138">
        <f t="shared" si="14"/>
        <v>0.65924016608926883</v>
      </c>
    </row>
    <row r="50" spans="2:14" ht="15" x14ac:dyDescent="0.25">
      <c r="B50" s="152">
        <f t="shared" si="9"/>
        <v>2056</v>
      </c>
      <c r="C50" s="153">
        <f t="shared" si="10"/>
        <v>6.3558206339078396E-2</v>
      </c>
      <c r="D50" s="133">
        <v>5895922.0873595485</v>
      </c>
      <c r="E50" s="133">
        <v>2076084.9824526878</v>
      </c>
      <c r="F50" s="133">
        <v>13811973.78324542</v>
      </c>
      <c r="G50" s="154">
        <f t="shared" si="6"/>
        <v>21783980.853057656</v>
      </c>
      <c r="H50" s="133">
        <v>167503.67407795636</v>
      </c>
      <c r="I50" s="133">
        <v>60.2</v>
      </c>
      <c r="J50" s="154">
        <f t="shared" si="11"/>
        <v>167443.47407795634</v>
      </c>
      <c r="K50" s="137">
        <f t="shared" si="12"/>
        <v>13.00975208082205</v>
      </c>
      <c r="L50" s="137">
        <f t="shared" si="13"/>
        <v>0.82687650717314243</v>
      </c>
      <c r="M50" s="155">
        <f t="shared" si="8"/>
        <v>9.6277613129375634</v>
      </c>
      <c r="N50" s="138">
        <f t="shared" si="14"/>
        <v>0.61192324011108201</v>
      </c>
    </row>
    <row r="51" spans="2:14" ht="15" x14ac:dyDescent="0.25">
      <c r="B51" s="152">
        <f t="shared" si="9"/>
        <v>2057</v>
      </c>
      <c r="C51" s="153">
        <f t="shared" si="10"/>
        <v>5.8996319640801487E-2</v>
      </c>
      <c r="D51" s="133">
        <v>5980981.5981423203</v>
      </c>
      <c r="E51" s="133">
        <v>1988354.4224621679</v>
      </c>
      <c r="F51" s="133">
        <v>14049563.063117445</v>
      </c>
      <c r="G51" s="154">
        <f t="shared" si="6"/>
        <v>22018899.083721932</v>
      </c>
      <c r="H51" s="133">
        <v>168598.30548620693</v>
      </c>
      <c r="I51" s="133">
        <v>60.2</v>
      </c>
      <c r="J51" s="154">
        <f t="shared" si="11"/>
        <v>168538.10548620691</v>
      </c>
      <c r="K51" s="137">
        <f t="shared" si="12"/>
        <v>13.064641387893108</v>
      </c>
      <c r="L51" s="137">
        <f t="shared" si="13"/>
        <v>0.77076575931258617</v>
      </c>
      <c r="M51" s="155">
        <f t="shared" si="8"/>
        <v>9.6277613129375634</v>
      </c>
      <c r="N51" s="138">
        <f t="shared" si="14"/>
        <v>0.56800248384340712</v>
      </c>
    </row>
    <row r="52" spans="2:14" ht="15" x14ac:dyDescent="0.25">
      <c r="B52" s="152">
        <f t="shared" si="9"/>
        <v>2058</v>
      </c>
      <c r="C52" s="153">
        <f t="shared" si="10"/>
        <v>5.4761862104651837E-2</v>
      </c>
      <c r="D52" s="133">
        <v>6067288.7494916292</v>
      </c>
      <c r="E52" s="133">
        <v>1930127.9661745154</v>
      </c>
      <c r="F52" s="133">
        <v>14291428.950027164</v>
      </c>
      <c r="G52" s="154">
        <f t="shared" si="6"/>
        <v>22288845.665693309</v>
      </c>
      <c r="H52" s="133">
        <v>170123.43774779656</v>
      </c>
      <c r="I52" s="133">
        <v>60.2</v>
      </c>
      <c r="J52" s="154">
        <f t="shared" si="11"/>
        <v>170063.23774779655</v>
      </c>
      <c r="K52" s="137">
        <f t="shared" si="12"/>
        <v>13.10621034908651</v>
      </c>
      <c r="L52" s="137">
        <f t="shared" si="13"/>
        <v>0.71772048385123632</v>
      </c>
      <c r="M52" s="155">
        <f t="shared" si="8"/>
        <v>9.6277613129375634</v>
      </c>
      <c r="N52" s="138">
        <f t="shared" si="14"/>
        <v>0.52723413739558855</v>
      </c>
    </row>
    <row r="53" spans="2:14" ht="15" x14ac:dyDescent="0.25">
      <c r="B53" s="152">
        <f t="shared" si="9"/>
        <v>2059</v>
      </c>
      <c r="C53" s="33">
        <f t="shared" si="10"/>
        <v>5.0831332520866419E-2</v>
      </c>
      <c r="D53" s="133">
        <v>6154862.3422969868</v>
      </c>
      <c r="E53" s="133">
        <v>1828198.2383051026</v>
      </c>
      <c r="F53" s="133">
        <v>14537648.42290126</v>
      </c>
      <c r="G53" s="133">
        <f t="shared" si="6"/>
        <v>22520709.003503349</v>
      </c>
      <c r="H53" s="133">
        <v>171656.30149812644</v>
      </c>
      <c r="I53" s="133">
        <v>60.2</v>
      </c>
      <c r="J53" s="133">
        <f t="shared" si="11"/>
        <v>171596.10149812643</v>
      </c>
      <c r="K53" s="134">
        <f t="shared" si="12"/>
        <v>13.124254459679108</v>
      </c>
      <c r="L53" s="134">
        <f t="shared" si="13"/>
        <v>0.66712334252841277</v>
      </c>
      <c r="M53" s="135">
        <f t="shared" si="8"/>
        <v>9.6277613129375634</v>
      </c>
      <c r="N53" s="136">
        <f t="shared" si="14"/>
        <v>0.48939193672946274</v>
      </c>
    </row>
    <row r="54" spans="2:14" ht="15" x14ac:dyDescent="0.25">
      <c r="B54" s="152">
        <f t="shared" si="9"/>
        <v>2060</v>
      </c>
      <c r="C54" s="33">
        <f t="shared" si="10"/>
        <v>4.7182916477695978E-2</v>
      </c>
      <c r="D54" s="133">
        <v>6243721.4727888983</v>
      </c>
      <c r="E54" s="133">
        <v>1725640.6947793651</v>
      </c>
      <c r="F54" s="133">
        <v>14788299.846287088</v>
      </c>
      <c r="G54" s="133">
        <f t="shared" ref="G54:G59" si="15">D54+E54+F54</f>
        <v>22757662.013855353</v>
      </c>
      <c r="H54" s="133">
        <v>173633.5495066774</v>
      </c>
      <c r="I54" s="133">
        <v>60.2</v>
      </c>
      <c r="J54" s="133">
        <f t="shared" ref="J54:J59" si="16">H54-I54</f>
        <v>173573.34950667739</v>
      </c>
      <c r="K54" s="134">
        <f t="shared" ref="K54:K59" si="17">(G54/J54)/10</f>
        <v>13.111265109843297</v>
      </c>
      <c r="L54" s="134">
        <f t="shared" ref="L54:L59" si="18">K54*C54</f>
        <v>0.61862772659466569</v>
      </c>
      <c r="M54" s="135">
        <f t="shared" si="8"/>
        <v>9.6277613129375634</v>
      </c>
      <c r="N54" s="136">
        <f t="shared" ref="N54:N59" si="19">M54*C54</f>
        <v>0.45426585789552565</v>
      </c>
    </row>
    <row r="55" spans="2:14" ht="15" x14ac:dyDescent="0.25">
      <c r="B55" s="152">
        <f t="shared" si="9"/>
        <v>2061</v>
      </c>
      <c r="C55" s="33">
        <f t="shared" si="10"/>
        <v>4.3796365291572104E-2</v>
      </c>
      <c r="D55" s="133">
        <v>6333885.537459597</v>
      </c>
      <c r="E55" s="133">
        <v>1662993.1738005837</v>
      </c>
      <c r="F55" s="133">
        <v>15043462.995293863</v>
      </c>
      <c r="G55" s="133">
        <f t="shared" si="15"/>
        <v>23040341.706554044</v>
      </c>
      <c r="H55" s="133">
        <v>174746.05125031879</v>
      </c>
      <c r="I55" s="133">
        <v>60.2</v>
      </c>
      <c r="J55" s="133">
        <f t="shared" si="16"/>
        <v>174685.85125031878</v>
      </c>
      <c r="K55" s="134">
        <f t="shared" si="17"/>
        <v>13.189586644620709</v>
      </c>
      <c r="L55" s="134">
        <f t="shared" si="18"/>
        <v>0.57765595473264941</v>
      </c>
      <c r="M55" s="135">
        <f t="shared" si="8"/>
        <v>9.6277613129375634</v>
      </c>
      <c r="N55" s="136">
        <f t="shared" si="19"/>
        <v>0.42166095140147936</v>
      </c>
    </row>
    <row r="56" spans="2:14" ht="15" x14ac:dyDescent="0.25">
      <c r="B56" s="152">
        <f t="shared" si="9"/>
        <v>2062</v>
      </c>
      <c r="C56" s="33">
        <f t="shared" si="10"/>
        <v>4.0652883627054819E-2</v>
      </c>
      <c r="D56" s="133">
        <v>6425374.23807206</v>
      </c>
      <c r="E56" s="133">
        <v>1622619.0750909292</v>
      </c>
      <c r="F56" s="133">
        <v>15303219.08098276</v>
      </c>
      <c r="G56" s="133">
        <f t="shared" si="15"/>
        <v>23351212.39414575</v>
      </c>
      <c r="H56" s="133">
        <v>176303.36569228198</v>
      </c>
      <c r="I56" s="133">
        <v>60.2</v>
      </c>
      <c r="J56" s="133">
        <f t="shared" si="16"/>
        <v>176243.16569228197</v>
      </c>
      <c r="K56" s="134">
        <f t="shared" si="17"/>
        <v>13.249428596236537</v>
      </c>
      <c r="L56" s="134">
        <f t="shared" si="18"/>
        <v>0.53862747884777629</v>
      </c>
      <c r="M56" s="135">
        <f t="shared" si="8"/>
        <v>9.6277613129375634</v>
      </c>
      <c r="N56" s="136">
        <f t="shared" si="19"/>
        <v>0.39139626024391128</v>
      </c>
    </row>
    <row r="57" spans="2:14" ht="15" x14ac:dyDescent="0.25">
      <c r="B57" s="152">
        <f t="shared" si="9"/>
        <v>2063</v>
      </c>
      <c r="C57" s="33">
        <f t="shared" si="10"/>
        <v>3.7735025182852072E-2</v>
      </c>
      <c r="D57" s="133">
        <v>6518207.5867590336</v>
      </c>
      <c r="E57" s="133">
        <v>1621465.7306492424</v>
      </c>
      <c r="F57" s="133">
        <v>15567650.776214056</v>
      </c>
      <c r="G57" s="133">
        <f t="shared" si="15"/>
        <v>23707324.093622331</v>
      </c>
      <c r="H57" s="133">
        <v>177869.26883959424</v>
      </c>
      <c r="I57" s="133">
        <v>60.2</v>
      </c>
      <c r="J57" s="133">
        <f t="shared" si="16"/>
        <v>177809.06883959423</v>
      </c>
      <c r="K57" s="134">
        <f t="shared" si="17"/>
        <v>13.333023027643922</v>
      </c>
      <c r="L57" s="134">
        <f t="shared" si="18"/>
        <v>0.50312195971168994</v>
      </c>
      <c r="M57" s="135">
        <f t="shared" si="8"/>
        <v>9.6277613129375634</v>
      </c>
      <c r="N57" s="136">
        <f t="shared" si="19"/>
        <v>0.36330381559818786</v>
      </c>
    </row>
    <row r="58" spans="2:14" ht="15" x14ac:dyDescent="0.25">
      <c r="B58" s="152">
        <f t="shared" si="9"/>
        <v>2064</v>
      </c>
      <c r="C58" s="33">
        <f t="shared" si="10"/>
        <v>3.5026595864969388E-2</v>
      </c>
      <c r="D58" s="133">
        <v>6612405.9112138385</v>
      </c>
      <c r="E58" s="133">
        <v>1624558.0471692693</v>
      </c>
      <c r="F58" s="133">
        <v>15836842.241959516</v>
      </c>
      <c r="G58" s="133">
        <f t="shared" si="15"/>
        <v>24073806.200342625</v>
      </c>
      <c r="H58" s="133">
        <v>179647.96152799021</v>
      </c>
      <c r="I58" s="133">
        <v>60.2</v>
      </c>
      <c r="J58" s="133">
        <f t="shared" si="16"/>
        <v>179587.76152799019</v>
      </c>
      <c r="K58" s="134">
        <f t="shared" si="17"/>
        <v>13.405037178210236</v>
      </c>
      <c r="L58" s="134">
        <f t="shared" si="18"/>
        <v>0.4695328197960596</v>
      </c>
      <c r="M58" s="135">
        <f t="shared" si="8"/>
        <v>9.6277613129375634</v>
      </c>
      <c r="N58" s="136">
        <f t="shared" si="19"/>
        <v>0.33722770459265111</v>
      </c>
    </row>
    <row r="59" spans="2:14" ht="15" x14ac:dyDescent="0.25">
      <c r="B59" s="95">
        <f t="shared" si="9"/>
        <v>2065</v>
      </c>
      <c r="C59" s="33">
        <f t="shared" si="10"/>
        <v>3.251256390960125E-2</v>
      </c>
      <c r="D59" s="133">
        <v>6707989.859974714</v>
      </c>
      <c r="E59" s="133">
        <v>1602685.5138756547</v>
      </c>
      <c r="F59" s="133">
        <v>16110879.154088393</v>
      </c>
      <c r="G59" s="133">
        <f t="shared" si="15"/>
        <v>24421554.527938761</v>
      </c>
      <c r="H59" s="133">
        <v>181444.44114327012</v>
      </c>
      <c r="I59" s="133">
        <v>60.2</v>
      </c>
      <c r="J59" s="133">
        <f t="shared" si="16"/>
        <v>181384.2411432701</v>
      </c>
      <c r="K59" s="134">
        <f t="shared" si="17"/>
        <v>13.463989139303942</v>
      </c>
      <c r="L59" s="134">
        <f t="shared" si="18"/>
        <v>0.43774880736979654</v>
      </c>
      <c r="M59" s="135">
        <f t="shared" si="8"/>
        <v>9.6277613129375634</v>
      </c>
      <c r="N59" s="136">
        <f t="shared" si="19"/>
        <v>0.31302320499326897</v>
      </c>
    </row>
    <row r="60" spans="2:14" ht="15.75" thickBot="1" x14ac:dyDescent="0.3">
      <c r="B60" s="89"/>
      <c r="C60" s="202"/>
      <c r="D60" s="203"/>
      <c r="E60" s="203"/>
      <c r="F60" s="203"/>
      <c r="G60" s="203"/>
      <c r="H60" s="203"/>
      <c r="I60" s="203"/>
      <c r="J60" s="203"/>
      <c r="K60" s="204"/>
      <c r="L60" s="156">
        <f>SUM(L13:L59)</f>
        <v>130.0900388018425</v>
      </c>
      <c r="M60" s="225"/>
      <c r="N60" s="156">
        <f>SUM(N13:N59)</f>
        <v>130.09003999999993</v>
      </c>
    </row>
    <row r="61" spans="2:14" ht="16.5" customHeight="1" x14ac:dyDescent="0.25">
      <c r="B61" s="96" t="s">
        <v>170</v>
      </c>
      <c r="C61" s="96"/>
      <c r="D61" s="96"/>
      <c r="E61" s="96"/>
      <c r="F61" s="96"/>
      <c r="G61" s="31"/>
      <c r="H61" s="31"/>
      <c r="I61" s="31"/>
      <c r="J61" s="31"/>
      <c r="K61" s="31"/>
      <c r="M61" s="31"/>
    </row>
    <row r="62" spans="2:14" ht="15.75" thickBot="1" x14ac:dyDescent="0.3">
      <c r="B62" s="96" t="s">
        <v>226</v>
      </c>
      <c r="C62" s="96"/>
      <c r="D62" s="96"/>
      <c r="E62" s="96"/>
      <c r="F62" s="96"/>
      <c r="G62" s="31"/>
      <c r="H62" s="31"/>
      <c r="I62" s="31"/>
      <c r="J62" s="31"/>
      <c r="K62" s="31"/>
      <c r="L62" s="31"/>
      <c r="M62" s="31"/>
      <c r="N62" s="31"/>
    </row>
    <row r="63" spans="2:14" ht="15.75" thickBot="1" x14ac:dyDescent="0.3">
      <c r="B63" s="96" t="s">
        <v>200</v>
      </c>
      <c r="C63" s="96"/>
      <c r="D63" s="96"/>
      <c r="E63" s="96"/>
      <c r="F63" s="96"/>
      <c r="G63" s="89"/>
      <c r="H63" s="89"/>
      <c r="I63" s="89"/>
      <c r="J63" s="89"/>
      <c r="K63" s="97"/>
      <c r="L63" s="150" t="s">
        <v>67</v>
      </c>
      <c r="M63" s="167">
        <f>$M$13</f>
        <v>9.6277613129375634</v>
      </c>
      <c r="N63" s="31"/>
    </row>
    <row r="64" spans="2:14" ht="15" x14ac:dyDescent="0.25">
      <c r="B64" s="31"/>
      <c r="C64" s="98"/>
      <c r="D64" s="98"/>
      <c r="E64" s="98"/>
      <c r="F64" s="98"/>
      <c r="G64" s="31"/>
      <c r="H64" s="31"/>
      <c r="I64" s="31"/>
      <c r="J64" s="31"/>
      <c r="K64" s="31"/>
      <c r="L64" s="99"/>
      <c r="M64" s="31"/>
      <c r="N64" s="31"/>
    </row>
    <row r="65" spans="2:14" ht="15" x14ac:dyDescent="0.25">
      <c r="B65" s="28"/>
      <c r="C65" s="29"/>
      <c r="D65" s="29"/>
      <c r="E65" s="30"/>
      <c r="F65" s="30"/>
      <c r="G65" s="31"/>
      <c r="H65" s="31"/>
      <c r="I65" s="31"/>
      <c r="J65" s="31"/>
      <c r="K65" s="31"/>
      <c r="L65" s="31"/>
      <c r="M65" s="31"/>
      <c r="N65" s="31"/>
    </row>
    <row r="66" spans="2:14" ht="15" x14ac:dyDescent="0.25">
      <c r="B66" s="31"/>
      <c r="C66" s="98"/>
      <c r="D66" s="98"/>
      <c r="E66" s="98"/>
      <c r="F66" s="98"/>
      <c r="G66" s="31"/>
      <c r="H66" s="31"/>
      <c r="I66" s="31"/>
      <c r="J66" s="31"/>
      <c r="K66" s="31"/>
      <c r="L66" s="31"/>
      <c r="M66" s="31"/>
      <c r="N66" s="31"/>
    </row>
    <row r="67" spans="2:14" ht="15" x14ac:dyDescent="0.25">
      <c r="B67" s="31"/>
      <c r="C67" s="98"/>
      <c r="D67" s="98"/>
      <c r="E67" s="98"/>
      <c r="F67" s="98"/>
      <c r="G67" s="31"/>
      <c r="H67" s="31"/>
      <c r="I67" s="31"/>
      <c r="J67" s="31"/>
      <c r="K67" s="31"/>
      <c r="L67" s="31"/>
      <c r="M67" s="31"/>
      <c r="N67" s="31"/>
    </row>
    <row r="68" spans="2:14" ht="15" x14ac:dyDescent="0.25">
      <c r="B68" s="31"/>
      <c r="C68" s="100"/>
      <c r="D68" s="98"/>
      <c r="E68" s="98"/>
      <c r="F68" s="98"/>
      <c r="G68" s="31"/>
      <c r="H68" s="31"/>
      <c r="I68" s="31"/>
      <c r="J68" s="31"/>
      <c r="K68" s="31"/>
      <c r="L68" s="31"/>
      <c r="M68" s="31"/>
      <c r="N68" s="31"/>
    </row>
    <row r="69" spans="2:14" ht="15" x14ac:dyDescent="0.25">
      <c r="B69" s="31"/>
      <c r="C69" s="98"/>
      <c r="D69" s="98"/>
      <c r="E69" s="98"/>
      <c r="F69" s="98"/>
      <c r="G69" s="31"/>
      <c r="H69" s="31"/>
      <c r="I69" s="31"/>
      <c r="J69" s="31"/>
      <c r="K69" s="31"/>
      <c r="L69" s="31"/>
      <c r="M69" s="31"/>
      <c r="N69" s="31"/>
    </row>
  </sheetData>
  <mergeCells count="1">
    <mergeCell ref="B4:N4"/>
  </mergeCells>
  <phoneticPr fontId="2" type="noConversion"/>
  <printOptions horizontalCentered="1"/>
  <pageMargins left="0.23" right="0.32" top="0.25" bottom="0.25" header="0.5" footer="0.5"/>
  <pageSetup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Normal="100" zoomScalePageLayoutView="50" workbookViewId="0">
      <selection sqref="A1:A2"/>
    </sheetView>
  </sheetViews>
  <sheetFormatPr defaultColWidth="9.140625" defaultRowHeight="12.75" x14ac:dyDescent="0.2"/>
  <cols>
    <col min="1" max="1" width="10.7109375" style="1" customWidth="1"/>
    <col min="2" max="7" width="19.42578125" style="1" customWidth="1"/>
    <col min="8" max="16384" width="9.140625" style="1"/>
  </cols>
  <sheetData>
    <row r="1" spans="1:7" ht="15.75" x14ac:dyDescent="0.25">
      <c r="A1" s="273" t="s">
        <v>234</v>
      </c>
      <c r="D1" s="26"/>
      <c r="E1" s="26"/>
      <c r="F1" s="104"/>
      <c r="G1" s="21"/>
    </row>
    <row r="2" spans="1:7" ht="15.75" x14ac:dyDescent="0.25">
      <c r="A2" s="273" t="s">
        <v>227</v>
      </c>
      <c r="D2" s="26"/>
      <c r="E2" s="26"/>
      <c r="G2" s="21"/>
    </row>
    <row r="3" spans="1:7" ht="15.75" x14ac:dyDescent="0.25">
      <c r="D3" s="26"/>
      <c r="E3" s="26"/>
      <c r="G3" s="21"/>
    </row>
    <row r="4" spans="1:7" ht="15.75" x14ac:dyDescent="0.25">
      <c r="D4" s="26"/>
      <c r="E4" s="26"/>
      <c r="G4" s="21"/>
    </row>
    <row r="5" spans="1:7" ht="15.75" x14ac:dyDescent="0.25">
      <c r="D5" s="26"/>
      <c r="E5" s="26"/>
      <c r="G5" s="21"/>
    </row>
    <row r="6" spans="1:7" ht="18.75" x14ac:dyDescent="0.3">
      <c r="A6" s="256" t="s">
        <v>222</v>
      </c>
      <c r="B6" s="256"/>
      <c r="C6" s="256"/>
      <c r="D6" s="256"/>
      <c r="E6" s="256"/>
      <c r="F6" s="256"/>
      <c r="G6" s="256"/>
    </row>
    <row r="7" spans="1:7" ht="18.75" x14ac:dyDescent="0.3">
      <c r="A7" s="256" t="s">
        <v>166</v>
      </c>
      <c r="B7" s="256"/>
      <c r="C7" s="256"/>
      <c r="D7" s="256"/>
      <c r="E7" s="256"/>
      <c r="F7" s="256"/>
      <c r="G7" s="256"/>
    </row>
    <row r="8" spans="1:7" ht="18.75" x14ac:dyDescent="0.3">
      <c r="B8" s="46"/>
      <c r="C8" s="46"/>
    </row>
    <row r="9" spans="1:7" ht="15.75" x14ac:dyDescent="0.25">
      <c r="A9" s="2" t="s">
        <v>167</v>
      </c>
    </row>
    <row r="10" spans="1:7" ht="19.5" thickBot="1" x14ac:dyDescent="0.35">
      <c r="A10" s="3"/>
    </row>
    <row r="11" spans="1:7" ht="18.75" x14ac:dyDescent="0.3">
      <c r="A11" s="140"/>
      <c r="B11" s="271" t="s">
        <v>88</v>
      </c>
      <c r="C11" s="272"/>
      <c r="D11" s="271" t="s">
        <v>195</v>
      </c>
      <c r="E11" s="272"/>
      <c r="F11" s="271" t="s">
        <v>196</v>
      </c>
      <c r="G11" s="272"/>
    </row>
    <row r="12" spans="1:7" ht="15.75" x14ac:dyDescent="0.2">
      <c r="A12" s="102"/>
      <c r="B12" s="41" t="s">
        <v>85</v>
      </c>
      <c r="C12" s="40" t="s">
        <v>85</v>
      </c>
      <c r="D12" s="41" t="s">
        <v>85</v>
      </c>
      <c r="E12" s="42" t="s">
        <v>85</v>
      </c>
      <c r="F12" s="41" t="s">
        <v>85</v>
      </c>
      <c r="G12" s="42" t="s">
        <v>85</v>
      </c>
    </row>
    <row r="13" spans="1:7" ht="15.75" x14ac:dyDescent="0.2">
      <c r="A13" s="102"/>
      <c r="B13" s="41" t="s">
        <v>43</v>
      </c>
      <c r="C13" s="40" t="s">
        <v>86</v>
      </c>
      <c r="D13" s="41" t="s">
        <v>43</v>
      </c>
      <c r="E13" s="42" t="s">
        <v>86</v>
      </c>
      <c r="F13" s="41" t="s">
        <v>43</v>
      </c>
      <c r="G13" s="42" t="s">
        <v>86</v>
      </c>
    </row>
    <row r="14" spans="1:7" ht="16.5" thickBot="1" x14ac:dyDescent="0.25">
      <c r="A14" s="102" t="s">
        <v>2</v>
      </c>
      <c r="B14" s="147" t="s">
        <v>57</v>
      </c>
      <c r="C14" s="148" t="s">
        <v>87</v>
      </c>
      <c r="D14" s="147" t="s">
        <v>57</v>
      </c>
      <c r="E14" s="149" t="s">
        <v>87</v>
      </c>
      <c r="F14" s="147" t="s">
        <v>57</v>
      </c>
      <c r="G14" s="149" t="s">
        <v>87</v>
      </c>
    </row>
    <row r="15" spans="1:7" ht="15.75" x14ac:dyDescent="0.2">
      <c r="A15" s="141">
        <v>2020</v>
      </c>
      <c r="B15" s="162">
        <v>7.7529111257471754</v>
      </c>
      <c r="C15" s="145">
        <f t="shared" ref="C15:C25" si="0">(1200*B15)/100</f>
        <v>93.034933508966091</v>
      </c>
      <c r="D15" s="162">
        <v>7.7550172050937904</v>
      </c>
      <c r="E15" s="146">
        <f t="shared" ref="E15:E25" si="1">(1200*D15)/100</f>
        <v>93.060206461125489</v>
      </c>
      <c r="F15" s="162">
        <v>7.7630068947558231</v>
      </c>
      <c r="G15" s="146">
        <f t="shared" ref="G15:G25" si="2">(1200*F15)/100</f>
        <v>93.15608273706988</v>
      </c>
    </row>
    <row r="16" spans="1:7" ht="15.75" x14ac:dyDescent="0.25">
      <c r="A16" s="142">
        <f t="shared" ref="A16:A25" si="3">A15+1</f>
        <v>2021</v>
      </c>
      <c r="B16" s="163">
        <v>7.825743571864078</v>
      </c>
      <c r="C16" s="131">
        <f t="shared" si="0"/>
        <v>93.908922862368925</v>
      </c>
      <c r="D16" s="163">
        <v>7.8298127214195388</v>
      </c>
      <c r="E16" s="132">
        <f t="shared" si="1"/>
        <v>93.957752657034476</v>
      </c>
      <c r="F16" s="163">
        <v>7.8382522968313824</v>
      </c>
      <c r="G16" s="132">
        <f t="shared" si="2"/>
        <v>94.059027561976578</v>
      </c>
    </row>
    <row r="17" spans="1:8" ht="15.75" x14ac:dyDescent="0.25">
      <c r="A17" s="142">
        <f t="shared" si="3"/>
        <v>2022</v>
      </c>
      <c r="B17" s="163">
        <v>7.9363673185858259</v>
      </c>
      <c r="C17" s="131">
        <f t="shared" si="0"/>
        <v>95.236407823029907</v>
      </c>
      <c r="D17" s="163">
        <v>7.9423725590472998</v>
      </c>
      <c r="E17" s="132">
        <f t="shared" si="1"/>
        <v>95.308470708567597</v>
      </c>
      <c r="F17" s="163">
        <v>7.9513212417916153</v>
      </c>
      <c r="G17" s="132">
        <f t="shared" si="2"/>
        <v>95.415854901499387</v>
      </c>
    </row>
    <row r="18" spans="1:8" ht="15.75" x14ac:dyDescent="0.25">
      <c r="A18" s="142">
        <f t="shared" si="3"/>
        <v>2023</v>
      </c>
      <c r="B18" s="163">
        <v>8.1810125539340248</v>
      </c>
      <c r="C18" s="131">
        <f t="shared" si="0"/>
        <v>98.172150647208298</v>
      </c>
      <c r="D18" s="163">
        <v>8.1889191909093348</v>
      </c>
      <c r="E18" s="132">
        <f t="shared" si="1"/>
        <v>98.267030290912032</v>
      </c>
      <c r="F18" s="163">
        <v>8.1985744758878649</v>
      </c>
      <c r="G18" s="132">
        <f t="shared" si="2"/>
        <v>98.382893710654372</v>
      </c>
    </row>
    <row r="19" spans="1:8" ht="15.75" x14ac:dyDescent="0.25">
      <c r="A19" s="142">
        <f t="shared" si="3"/>
        <v>2024</v>
      </c>
      <c r="B19" s="163">
        <v>8.4284447070332877</v>
      </c>
      <c r="C19" s="131">
        <f t="shared" si="0"/>
        <v>101.14133648439946</v>
      </c>
      <c r="D19" s="163">
        <v>8.4381658975154181</v>
      </c>
      <c r="E19" s="132">
        <f t="shared" si="1"/>
        <v>101.25799077018502</v>
      </c>
      <c r="F19" s="163">
        <v>8.448077636009014</v>
      </c>
      <c r="G19" s="132">
        <f t="shared" si="2"/>
        <v>101.37693163210817</v>
      </c>
    </row>
    <row r="20" spans="1:8" ht="15.75" x14ac:dyDescent="0.25">
      <c r="A20" s="142">
        <f t="shared" si="3"/>
        <v>2025</v>
      </c>
      <c r="B20" s="163">
        <v>8.6182358013819602</v>
      </c>
      <c r="C20" s="131">
        <f t="shared" si="0"/>
        <v>103.41882961658352</v>
      </c>
      <c r="D20" s="163">
        <v>8.6293661186367689</v>
      </c>
      <c r="E20" s="132">
        <f t="shared" si="1"/>
        <v>103.55239342364122</v>
      </c>
      <c r="F20" s="163">
        <v>8.6390989357436965</v>
      </c>
      <c r="G20" s="132">
        <f t="shared" si="2"/>
        <v>103.66918722892437</v>
      </c>
    </row>
    <row r="21" spans="1:8" ht="15.75" x14ac:dyDescent="0.25">
      <c r="A21" s="142">
        <f t="shared" si="3"/>
        <v>2026</v>
      </c>
      <c r="B21" s="163">
        <v>8.8442630920065763</v>
      </c>
      <c r="C21" s="131">
        <f t="shared" si="0"/>
        <v>106.13115710407892</v>
      </c>
      <c r="D21" s="163">
        <v>8.8561541218918691</v>
      </c>
      <c r="E21" s="132">
        <f t="shared" si="1"/>
        <v>106.27384946270244</v>
      </c>
      <c r="F21" s="163">
        <v>8.8664481616203403</v>
      </c>
      <c r="G21" s="132">
        <f t="shared" si="2"/>
        <v>106.39737793944408</v>
      </c>
    </row>
    <row r="22" spans="1:8" ht="15.75" x14ac:dyDescent="0.25">
      <c r="A22" s="142">
        <f t="shared" si="3"/>
        <v>2027</v>
      </c>
      <c r="B22" s="163">
        <v>9.1026813918468825</v>
      </c>
      <c r="C22" s="131">
        <f t="shared" si="0"/>
        <v>109.23217670216259</v>
      </c>
      <c r="D22" s="163">
        <v>9.1147362936654304</v>
      </c>
      <c r="E22" s="132">
        <f t="shared" si="1"/>
        <v>109.37683552398518</v>
      </c>
      <c r="F22" s="163">
        <v>9.1254970636057564</v>
      </c>
      <c r="G22" s="132">
        <f t="shared" si="2"/>
        <v>109.50596476326908</v>
      </c>
    </row>
    <row r="23" spans="1:8" ht="15.75" x14ac:dyDescent="0.25">
      <c r="A23" s="142">
        <f t="shared" si="3"/>
        <v>2028</v>
      </c>
      <c r="B23" s="163">
        <v>9.3021360203068895</v>
      </c>
      <c r="C23" s="131">
        <f t="shared" si="0"/>
        <v>111.62563224368267</v>
      </c>
      <c r="D23" s="163">
        <v>9.3145755086281135</v>
      </c>
      <c r="E23" s="132">
        <f t="shared" si="1"/>
        <v>111.77490610353736</v>
      </c>
      <c r="F23" s="163">
        <v>9.325509045319416</v>
      </c>
      <c r="G23" s="132">
        <f t="shared" si="2"/>
        <v>111.906108543833</v>
      </c>
    </row>
    <row r="24" spans="1:8" ht="15.75" x14ac:dyDescent="0.25">
      <c r="A24" s="143">
        <f t="shared" si="3"/>
        <v>2029</v>
      </c>
      <c r="B24" s="163">
        <v>9.5498271034775435</v>
      </c>
      <c r="C24" s="131">
        <f t="shared" si="0"/>
        <v>114.59792524173052</v>
      </c>
      <c r="D24" s="163">
        <v>9.562543621006478</v>
      </c>
      <c r="E24" s="132">
        <f t="shared" si="1"/>
        <v>114.75052345207774</v>
      </c>
      <c r="F24" s="163">
        <v>9.5756931719569458</v>
      </c>
      <c r="G24" s="132">
        <f t="shared" si="2"/>
        <v>114.90831806348335</v>
      </c>
    </row>
    <row r="25" spans="1:8" ht="16.5" thickBot="1" x14ac:dyDescent="0.3">
      <c r="A25" s="248">
        <f t="shared" si="3"/>
        <v>2030</v>
      </c>
      <c r="B25" s="249">
        <v>9.8723949502658712</v>
      </c>
      <c r="C25" s="250">
        <f t="shared" si="0"/>
        <v>118.46873940319045</v>
      </c>
      <c r="D25" s="249">
        <v>9.7716622733835443</v>
      </c>
      <c r="E25" s="251">
        <f t="shared" si="1"/>
        <v>117.25994728060253</v>
      </c>
      <c r="F25" s="249">
        <v>9.7752442785646849</v>
      </c>
      <c r="G25" s="251">
        <f t="shared" si="2"/>
        <v>117.3029313427762</v>
      </c>
    </row>
    <row r="26" spans="1:8" ht="15.75" x14ac:dyDescent="0.25">
      <c r="A26" s="48"/>
      <c r="B26" s="49"/>
      <c r="C26" s="50"/>
      <c r="D26" s="49"/>
      <c r="E26" s="50"/>
      <c r="F26" s="49"/>
      <c r="G26" s="50"/>
    </row>
    <row r="27" spans="1:8" ht="15.75" x14ac:dyDescent="0.25">
      <c r="A27" s="2" t="s">
        <v>90</v>
      </c>
      <c r="B27" s="49"/>
      <c r="C27" s="50"/>
      <c r="D27" s="49"/>
      <c r="E27" s="50"/>
      <c r="F27" s="49"/>
      <c r="G27" s="50"/>
    </row>
    <row r="28" spans="1:8" ht="16.5" thickBot="1" x14ac:dyDescent="0.3">
      <c r="A28" s="158"/>
      <c r="B28" s="159"/>
      <c r="C28" s="159"/>
      <c r="D28" s="159"/>
      <c r="E28" s="205"/>
      <c r="F28" s="205"/>
      <c r="G28" s="205"/>
    </row>
    <row r="29" spans="1:8" ht="16.5" thickBot="1" x14ac:dyDescent="0.25">
      <c r="A29" s="267" t="s">
        <v>194</v>
      </c>
      <c r="B29" s="268"/>
      <c r="C29" s="269"/>
      <c r="D29" s="270"/>
      <c r="E29" s="78"/>
      <c r="F29" s="205"/>
      <c r="G29" s="205"/>
      <c r="H29" s="78"/>
    </row>
    <row r="30" spans="1:8" ht="15.75" x14ac:dyDescent="0.2">
      <c r="A30" s="43"/>
      <c r="B30" s="247" t="s">
        <v>44</v>
      </c>
      <c r="C30" s="247" t="s">
        <v>172</v>
      </c>
      <c r="D30" s="247" t="s">
        <v>173</v>
      </c>
      <c r="E30" s="78"/>
      <c r="F30" s="78"/>
      <c r="G30" s="78"/>
      <c r="H30" s="78"/>
    </row>
    <row r="31" spans="1:8" ht="16.5" thickBot="1" x14ac:dyDescent="0.25">
      <c r="A31" s="43" t="s">
        <v>2</v>
      </c>
      <c r="B31" s="246" t="s">
        <v>29</v>
      </c>
      <c r="C31" s="245" t="s">
        <v>29</v>
      </c>
      <c r="D31" s="246" t="s">
        <v>29</v>
      </c>
    </row>
    <row r="32" spans="1:8" ht="15.75" x14ac:dyDescent="0.2">
      <c r="A32" s="44">
        <v>2020</v>
      </c>
      <c r="B32" s="144">
        <f t="shared" ref="B32:B42" si="4">C15-$C15</f>
        <v>0</v>
      </c>
      <c r="C32" s="144">
        <f t="shared" ref="C32:C42" si="5">E15-$C15</f>
        <v>2.5272952159397732E-2</v>
      </c>
      <c r="D32" s="252">
        <f t="shared" ref="D32:D42" si="6">G15-$C15</f>
        <v>0.12114922810378914</v>
      </c>
    </row>
    <row r="33" spans="1:4" ht="15.75" x14ac:dyDescent="0.25">
      <c r="A33" s="45">
        <f t="shared" ref="A33:A42" si="7">A32+1</f>
        <v>2021</v>
      </c>
      <c r="B33" s="103">
        <f t="shared" si="4"/>
        <v>0</v>
      </c>
      <c r="C33" s="103">
        <f t="shared" si="5"/>
        <v>4.8829794665550708E-2</v>
      </c>
      <c r="D33" s="253">
        <f t="shared" si="6"/>
        <v>0.15010469960765249</v>
      </c>
    </row>
    <row r="34" spans="1:4" ht="15.75" x14ac:dyDescent="0.25">
      <c r="A34" s="45">
        <f t="shared" si="7"/>
        <v>2022</v>
      </c>
      <c r="B34" s="103">
        <f t="shared" si="4"/>
        <v>0</v>
      </c>
      <c r="C34" s="103">
        <f t="shared" si="5"/>
        <v>7.2062885537690136E-2</v>
      </c>
      <c r="D34" s="253">
        <f t="shared" si="6"/>
        <v>0.17944707846947949</v>
      </c>
    </row>
    <row r="35" spans="1:4" ht="15.75" x14ac:dyDescent="0.25">
      <c r="A35" s="45">
        <f t="shared" si="7"/>
        <v>2023</v>
      </c>
      <c r="B35" s="103">
        <f t="shared" si="4"/>
        <v>0</v>
      </c>
      <c r="C35" s="103">
        <f t="shared" si="5"/>
        <v>9.4879643703734473E-2</v>
      </c>
      <c r="D35" s="253">
        <f t="shared" si="6"/>
        <v>0.21074306344607407</v>
      </c>
    </row>
    <row r="36" spans="1:4" ht="15.75" x14ac:dyDescent="0.25">
      <c r="A36" s="45">
        <f t="shared" si="7"/>
        <v>2024</v>
      </c>
      <c r="B36" s="103">
        <f t="shared" si="4"/>
        <v>0</v>
      </c>
      <c r="C36" s="103">
        <f t="shared" si="5"/>
        <v>0.11665428578555748</v>
      </c>
      <c r="D36" s="253">
        <f t="shared" si="6"/>
        <v>0.23559514770870749</v>
      </c>
    </row>
    <row r="37" spans="1:4" ht="15.75" x14ac:dyDescent="0.25">
      <c r="A37" s="45">
        <f t="shared" si="7"/>
        <v>2025</v>
      </c>
      <c r="B37" s="103">
        <f t="shared" si="4"/>
        <v>0</v>
      </c>
      <c r="C37" s="103">
        <f t="shared" si="5"/>
        <v>0.13356380705769766</v>
      </c>
      <c r="D37" s="253">
        <f t="shared" si="6"/>
        <v>0.2503576123408493</v>
      </c>
    </row>
    <row r="38" spans="1:4" ht="15.75" x14ac:dyDescent="0.25">
      <c r="A38" s="45">
        <f t="shared" si="7"/>
        <v>2026</v>
      </c>
      <c r="B38" s="103">
        <f t="shared" si="4"/>
        <v>0</v>
      </c>
      <c r="C38" s="103">
        <f t="shared" si="5"/>
        <v>0.14269235862352048</v>
      </c>
      <c r="D38" s="253">
        <f t="shared" si="6"/>
        <v>0.26622083536516072</v>
      </c>
    </row>
    <row r="39" spans="1:4" ht="15.75" x14ac:dyDescent="0.25">
      <c r="A39" s="45">
        <f t="shared" si="7"/>
        <v>2027</v>
      </c>
      <c r="B39" s="103">
        <f t="shared" si="4"/>
        <v>0</v>
      </c>
      <c r="C39" s="103">
        <f t="shared" si="5"/>
        <v>0.14465882182258838</v>
      </c>
      <c r="D39" s="253">
        <f t="shared" si="6"/>
        <v>0.27378806110648668</v>
      </c>
    </row>
    <row r="40" spans="1:4" ht="15.75" x14ac:dyDescent="0.25">
      <c r="A40" s="45">
        <f t="shared" si="7"/>
        <v>2028</v>
      </c>
      <c r="B40" s="103">
        <f t="shared" si="4"/>
        <v>0</v>
      </c>
      <c r="C40" s="103">
        <f t="shared" si="5"/>
        <v>0.14927385985468788</v>
      </c>
      <c r="D40" s="253">
        <f t="shared" si="6"/>
        <v>0.2804763001503261</v>
      </c>
    </row>
    <row r="41" spans="1:4" ht="15.75" x14ac:dyDescent="0.25">
      <c r="A41" s="45">
        <f t="shared" si="7"/>
        <v>2029</v>
      </c>
      <c r="B41" s="103">
        <f t="shared" si="4"/>
        <v>0</v>
      </c>
      <c r="C41" s="103">
        <f t="shared" si="5"/>
        <v>0.15259821034722165</v>
      </c>
      <c r="D41" s="253">
        <f t="shared" si="6"/>
        <v>0.31039282175282779</v>
      </c>
    </row>
    <row r="42" spans="1:4" ht="16.5" thickBot="1" x14ac:dyDescent="0.3">
      <c r="A42" s="254">
        <f t="shared" si="7"/>
        <v>2030</v>
      </c>
      <c r="B42" s="157">
        <f t="shared" si="4"/>
        <v>0</v>
      </c>
      <c r="C42" s="157">
        <f t="shared" si="5"/>
        <v>-1.2087921225879228</v>
      </c>
      <c r="D42" s="255">
        <f t="shared" si="6"/>
        <v>-1.1658080604142498</v>
      </c>
    </row>
  </sheetData>
  <mergeCells count="6">
    <mergeCell ref="A29:D29"/>
    <mergeCell ref="A6:G6"/>
    <mergeCell ref="A7:G7"/>
    <mergeCell ref="B11:C11"/>
    <mergeCell ref="D11:E11"/>
    <mergeCell ref="F11:G11"/>
  </mergeCells>
  <phoneticPr fontId="2" type="noConversion"/>
  <printOptions horizontalCentered="1"/>
  <pageMargins left="0.5" right="0.25" top="0.5" bottom="0.73" header="0.5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A8ECA2-9708-4AB3-A237-57A92EEB671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AWW-3</vt:lpstr>
      <vt:lpstr>AWW-4</vt:lpstr>
      <vt:lpstr>AWW-6</vt:lpstr>
      <vt:lpstr>AWW-7</vt:lpstr>
      <vt:lpstr>AWW-8</vt:lpstr>
      <vt:lpstr>AWW-9</vt:lpstr>
      <vt:lpstr>AWW-12</vt:lpstr>
      <vt:lpstr>'AWW-12'!Print_Area</vt:lpstr>
      <vt:lpstr>'AWW-3'!Print_Area</vt:lpstr>
      <vt:lpstr>'AWW-4'!Print_Area</vt:lpstr>
      <vt:lpstr>'AWW-6'!Print_Area</vt:lpstr>
      <vt:lpstr>'AWW-7'!Print_Area</vt:lpstr>
      <vt:lpstr>'AWW-8'!Print_Area</vt:lpstr>
      <vt:lpstr>'AWW-9'!Print_Area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2019-05-14T20:31:56Z</dcterms:created>
  <dcterms:modified xsi:type="dcterms:W3CDTF">2019-05-14T20:32:28Z</dcterms:modified>
</cp:coreProperties>
</file>