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525" windowWidth="7560" windowHeight="7920" tabRatio="626"/>
  </bookViews>
  <sheets>
    <sheet name="AWW-9" sheetId="25" r:id="rId1"/>
  </sheets>
  <definedNames>
    <definedName name="_xlnm.Print_Area" localSheetId="0">'AWW-9'!$A$1:$O$63</definedName>
    <definedName name="solver_typ" localSheetId="0" hidden="1">2</definedName>
    <definedName name="solver_ver" localSheetId="0" hidden="1">17</definedName>
  </definedNames>
  <calcPr calcId="162913"/>
</workbook>
</file>

<file path=xl/calcChain.xml><?xml version="1.0" encoding="utf-8"?>
<calcChain xmlns="http://schemas.openxmlformats.org/spreadsheetml/2006/main">
  <c r="J59" i="25" l="1"/>
  <c r="G59" i="25"/>
  <c r="J58" i="25"/>
  <c r="G58" i="25"/>
  <c r="J57" i="25"/>
  <c r="G57" i="25"/>
  <c r="J56" i="25"/>
  <c r="G56" i="25"/>
  <c r="J55" i="25"/>
  <c r="G55" i="25"/>
  <c r="J54" i="25"/>
  <c r="G54" i="25"/>
  <c r="K54" i="25" l="1"/>
  <c r="K55" i="25"/>
  <c r="K57" i="25"/>
  <c r="K59" i="25"/>
  <c r="K56" i="25"/>
  <c r="K58" i="25"/>
  <c r="J53" i="25" l="1"/>
  <c r="J52" i="25"/>
  <c r="J51" i="25"/>
  <c r="J50" i="25"/>
  <c r="J49" i="25"/>
  <c r="J48" i="25"/>
  <c r="G53" i="25"/>
  <c r="G52" i="25"/>
  <c r="K52" i="25" s="1"/>
  <c r="G51" i="25"/>
  <c r="G50" i="25"/>
  <c r="G49" i="25"/>
  <c r="G48" i="25"/>
  <c r="K48" i="25" s="1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K34" i="25" s="1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K16" i="25" s="1"/>
  <c r="G15" i="25"/>
  <c r="G14" i="25"/>
  <c r="G13" i="25"/>
  <c r="J13" i="25"/>
  <c r="J14" i="25"/>
  <c r="C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K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K40" i="25" s="1"/>
  <c r="J41" i="25"/>
  <c r="J42" i="25"/>
  <c r="J43" i="25"/>
  <c r="J44" i="25"/>
  <c r="J45" i="25"/>
  <c r="J46" i="25"/>
  <c r="J47" i="25"/>
  <c r="N13" i="25"/>
  <c r="M14" i="25"/>
  <c r="M15" i="25" s="1"/>
  <c r="M16" i="25" s="1"/>
  <c r="M17" i="25" s="1"/>
  <c r="M18" i="25" s="1"/>
  <c r="M19" i="25" s="1"/>
  <c r="M20" i="25" s="1"/>
  <c r="M21" i="25" s="1"/>
  <c r="M22" i="25" s="1"/>
  <c r="B14" i="25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M63" i="25"/>
  <c r="K53" i="25" l="1"/>
  <c r="K46" i="25"/>
  <c r="K42" i="25"/>
  <c r="K44" i="25"/>
  <c r="K29" i="25"/>
  <c r="K45" i="25"/>
  <c r="K18" i="25"/>
  <c r="K22" i="25"/>
  <c r="K30" i="25"/>
  <c r="K51" i="25"/>
  <c r="K15" i="25"/>
  <c r="K41" i="25"/>
  <c r="N14" i="25"/>
  <c r="K19" i="25"/>
  <c r="K23" i="25"/>
  <c r="K27" i="25"/>
  <c r="K31" i="25"/>
  <c r="K39" i="25"/>
  <c r="K43" i="25"/>
  <c r="K47" i="25"/>
  <c r="K50" i="25"/>
  <c r="K20" i="25"/>
  <c r="K24" i="25"/>
  <c r="K32" i="25"/>
  <c r="K36" i="25"/>
  <c r="K13" i="25"/>
  <c r="L13" i="25" s="1"/>
  <c r="K17" i="25"/>
  <c r="K21" i="25"/>
  <c r="K25" i="25"/>
  <c r="K33" i="25"/>
  <c r="K37" i="25"/>
  <c r="K14" i="25"/>
  <c r="L14" i="25" s="1"/>
  <c r="K26" i="25"/>
  <c r="K49" i="25"/>
  <c r="C15" i="25"/>
  <c r="C16" i="25"/>
  <c r="M23" i="25"/>
  <c r="L15" i="25"/>
  <c r="K38" i="25"/>
  <c r="K35" i="25"/>
  <c r="N15" i="25" l="1"/>
  <c r="M24" i="25"/>
  <c r="C17" i="25"/>
  <c r="N16" i="25"/>
  <c r="L16" i="25"/>
  <c r="C18" i="25" l="1"/>
  <c r="N17" i="25"/>
  <c r="L17" i="25"/>
  <c r="M25" i="25"/>
  <c r="C19" i="25" l="1"/>
  <c r="L18" i="25"/>
  <c r="N18" i="25"/>
  <c r="M26" i="25"/>
  <c r="M27" i="25" l="1"/>
  <c r="C20" i="25"/>
  <c r="L19" i="25"/>
  <c r="N19" i="25"/>
  <c r="M28" i="25" l="1"/>
  <c r="C21" i="25"/>
  <c r="N20" i="25"/>
  <c r="L20" i="25"/>
  <c r="N21" i="25" l="1"/>
  <c r="C22" i="25"/>
  <c r="L21" i="25"/>
  <c r="M29" i="25"/>
  <c r="M30" i="25" l="1"/>
  <c r="C23" i="25"/>
  <c r="L22" i="25"/>
  <c r="N22" i="25"/>
  <c r="C24" i="25" l="1"/>
  <c r="L23" i="25"/>
  <c r="N23" i="25"/>
  <c r="M31" i="25"/>
  <c r="M32" i="25" l="1"/>
  <c r="L24" i="25"/>
  <c r="C25" i="25"/>
  <c r="N24" i="25"/>
  <c r="C26" i="25" l="1"/>
  <c r="L25" i="25"/>
  <c r="N25" i="25"/>
  <c r="M33" i="25"/>
  <c r="M34" i="25" l="1"/>
  <c r="C27" i="25"/>
  <c r="L26" i="25"/>
  <c r="N26" i="25"/>
  <c r="L27" i="25" l="1"/>
  <c r="C28" i="25"/>
  <c r="N27" i="25"/>
  <c r="M35" i="25"/>
  <c r="M36" i="25" l="1"/>
  <c r="C29" i="25"/>
  <c r="L28" i="25"/>
  <c r="N28" i="25"/>
  <c r="M37" i="25" l="1"/>
  <c r="L29" i="25"/>
  <c r="C30" i="25"/>
  <c r="N29" i="25"/>
  <c r="C31" i="25" l="1"/>
  <c r="L30" i="25"/>
  <c r="N30" i="25"/>
  <c r="M38" i="25"/>
  <c r="M39" i="25" l="1"/>
  <c r="L31" i="25"/>
  <c r="C32" i="25"/>
  <c r="N31" i="25"/>
  <c r="L32" i="25" l="1"/>
  <c r="C33" i="25"/>
  <c r="N32" i="25"/>
  <c r="M40" i="25"/>
  <c r="M41" i="25" l="1"/>
  <c r="C34" i="25"/>
  <c r="L33" i="25"/>
  <c r="N33" i="25"/>
  <c r="M42" i="25" l="1"/>
  <c r="L34" i="25"/>
  <c r="C35" i="25"/>
  <c r="N34" i="25"/>
  <c r="C36" i="25" l="1"/>
  <c r="L35" i="25"/>
  <c r="N35" i="25"/>
  <c r="M43" i="25"/>
  <c r="C37" i="25" l="1"/>
  <c r="L36" i="25"/>
  <c r="N36" i="25"/>
  <c r="M44" i="25"/>
  <c r="M45" i="25" l="1"/>
  <c r="C38" i="25"/>
  <c r="L37" i="25"/>
  <c r="N37" i="25"/>
  <c r="M46" i="25" l="1"/>
  <c r="C39" i="25"/>
  <c r="L38" i="25"/>
  <c r="N38" i="25"/>
  <c r="M47" i="25" l="1"/>
  <c r="C40" i="25"/>
  <c r="L39" i="25"/>
  <c r="N39" i="25"/>
  <c r="M48" i="25" l="1"/>
  <c r="L40" i="25"/>
  <c r="C41" i="25"/>
  <c r="N40" i="25"/>
  <c r="M49" i="25" l="1"/>
  <c r="C42" i="25"/>
  <c r="L41" i="25"/>
  <c r="N41" i="25"/>
  <c r="M50" i="25" l="1"/>
  <c r="L42" i="25"/>
  <c r="C43" i="25"/>
  <c r="N42" i="25"/>
  <c r="L43" i="25" l="1"/>
  <c r="C44" i="25"/>
  <c r="N43" i="25"/>
  <c r="M51" i="25"/>
  <c r="C45" i="25" l="1"/>
  <c r="L44" i="25"/>
  <c r="N44" i="25"/>
  <c r="M52" i="25"/>
  <c r="M53" i="25" l="1"/>
  <c r="M54" i="25" s="1"/>
  <c r="C46" i="25"/>
  <c r="L45" i="25"/>
  <c r="N45" i="25"/>
  <c r="M55" i="25" l="1"/>
  <c r="C47" i="25"/>
  <c r="L46" i="25"/>
  <c r="N46" i="25"/>
  <c r="M56" i="25" l="1"/>
  <c r="L47" i="25"/>
  <c r="C48" i="25"/>
  <c r="N47" i="25"/>
  <c r="M57" i="25" l="1"/>
  <c r="C49" i="25"/>
  <c r="L48" i="25"/>
  <c r="N48" i="25"/>
  <c r="M58" i="25" l="1"/>
  <c r="C50" i="25"/>
  <c r="L49" i="25"/>
  <c r="N49" i="25"/>
  <c r="M59" i="25" l="1"/>
  <c r="L50" i="25"/>
  <c r="C51" i="25"/>
  <c r="N50" i="25"/>
  <c r="C52" i="25" l="1"/>
  <c r="L51" i="25"/>
  <c r="N51" i="25"/>
  <c r="C53" i="25" l="1"/>
  <c r="L52" i="25"/>
  <c r="N52" i="25"/>
  <c r="C54" i="25" l="1"/>
  <c r="L53" i="25"/>
  <c r="N53" i="25"/>
  <c r="C55" i="25" l="1"/>
  <c r="L54" i="25"/>
  <c r="N54" i="25"/>
  <c r="C56" i="25" l="1"/>
  <c r="L55" i="25"/>
  <c r="N55" i="25"/>
  <c r="C57" i="25" l="1"/>
  <c r="L56" i="25"/>
  <c r="N56" i="25"/>
  <c r="C58" i="25" l="1"/>
  <c r="L57" i="25"/>
  <c r="N57" i="25"/>
  <c r="C59" i="25" l="1"/>
  <c r="L58" i="25"/>
  <c r="N58" i="25"/>
  <c r="L59" i="25" l="1"/>
  <c r="L60" i="25" s="1"/>
  <c r="N59" i="25"/>
  <c r="N60" i="25" s="1"/>
</calcChain>
</file>

<file path=xl/sharedStrings.xml><?xml version="1.0" encoding="utf-8"?>
<sst xmlns="http://schemas.openxmlformats.org/spreadsheetml/2006/main" count="56" uniqueCount="43">
  <si>
    <t>Annual</t>
  </si>
  <si>
    <t>Year</t>
  </si>
  <si>
    <t>Load</t>
  </si>
  <si>
    <t>Resource Plan</t>
  </si>
  <si>
    <t>Requirements</t>
  </si>
  <si>
    <t>Nominal</t>
  </si>
  <si>
    <t>NPV</t>
  </si>
  <si>
    <t>Discount</t>
  </si>
  <si>
    <t>Variable Costs</t>
  </si>
  <si>
    <t>Fixed Costs</t>
  </si>
  <si>
    <t>Revenue</t>
  </si>
  <si>
    <t>DSM Energy</t>
  </si>
  <si>
    <t>NEL Adjusted</t>
  </si>
  <si>
    <t>Levelized System</t>
  </si>
  <si>
    <t>Factor</t>
  </si>
  <si>
    <t>Rate</t>
  </si>
  <si>
    <t>Average Rate</t>
  </si>
  <si>
    <t>(cents/kWh)</t>
  </si>
  <si>
    <t>Non-Resource</t>
  </si>
  <si>
    <t>Plan Other</t>
  </si>
  <si>
    <t>($000, Nom)</t>
  </si>
  <si>
    <t>System</t>
  </si>
  <si>
    <t>Forecast NEL</t>
  </si>
  <si>
    <t>Load Forecast</t>
  </si>
  <si>
    <t>by DSM</t>
  </si>
  <si>
    <t>Electric</t>
  </si>
  <si>
    <t>(cents/kWh, NPV)</t>
  </si>
  <si>
    <t xml:space="preserve">Levelized System Average Electric Rate (cents/kWh) = </t>
  </si>
  <si>
    <t>(GWh)</t>
  </si>
  <si>
    <t xml:space="preserve"> = (2)+(3)+(4)</t>
  </si>
  <si>
    <t xml:space="preserve"> = (6) - (7)</t>
  </si>
  <si>
    <t xml:space="preserve">  = ((5)/(8))/10</t>
  </si>
  <si>
    <t xml:space="preserve"> = (9) *(1)</t>
  </si>
  <si>
    <t xml:space="preserve"> = (11) * (1)</t>
  </si>
  <si>
    <t>System Costs *</t>
  </si>
  <si>
    <t>Reduction **</t>
  </si>
  <si>
    <t xml:space="preserve"> * Includes system costs not affected by the resource plan such as existing generation, T&amp;D, staff, and DSM costs</t>
  </si>
  <si>
    <t>(cents/kWh, Nom)</t>
  </si>
  <si>
    <t>Example of Levelized System Average Electric Rate Calculation for the RIM Resource Plan</t>
  </si>
  <si>
    <t xml:space="preserve"> ** DSM energy reductions are incremental from August 2019.</t>
  </si>
  <si>
    <t xml:space="preserve">   not tied directly to new DSM signups (such as rebates to existing load management participants, etc.).</t>
  </si>
  <si>
    <t>FPL 003703</t>
  </si>
  <si>
    <t>20190015-EG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</si>
</sst>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_);\(0\)"/>
    <numFmt numFmtId="165" formatCode="0.000"/>
    <numFmt numFmtId="166" formatCode="0.000000"/>
    <numFmt numFmtId="167" formatCode="0.00000"/>
    <numFmt numFmtId="168" formatCode="0.000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9" fontId="1" fillId="0" borderId="0" applyFont="0" applyFill="0" applyBorder="0" applyAlignment="0" applyProtection="0"/>
    <xf numFmtId="166" fontId="1" fillId="0" borderId="0">
      <alignment horizontal="left" wrapText="1"/>
    </xf>
  </cellStyleXfs>
  <cellXfs count="53">
    <xf numFmtId="0" fontId="0" fillId="0" borderId="0" xfId="0"/>
    <xf numFmtId="0" fontId="3" fillId="0" borderId="0" xfId="0" applyFont="1"/>
    <xf numFmtId="0" fontId="7" fillId="0" borderId="0" xfId="0" applyFont="1" applyAlignment="1">
      <alignment horizontal="right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Fill="1" applyBorder="1" applyAlignment="1">
      <alignment horizontal="center"/>
    </xf>
    <xf numFmtId="165" fontId="5" fillId="0" borderId="2" xfId="1" applyNumberFormat="1" applyFont="1" applyFill="1" applyBorder="1" applyAlignment="1">
      <alignment horizontal="center"/>
    </xf>
    <xf numFmtId="164" fontId="5" fillId="0" borderId="0" xfId="1" applyNumberFormat="1" applyFont="1" applyAlignment="1">
      <alignment horizontal="center"/>
    </xf>
    <xf numFmtId="0" fontId="5" fillId="0" borderId="6" xfId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49" fontId="5" fillId="0" borderId="9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 applyBorder="1" applyAlignment="1">
      <alignment horizontal="right"/>
    </xf>
    <xf numFmtId="0" fontId="5" fillId="0" borderId="0" xfId="1" applyFont="1"/>
    <xf numFmtId="167" fontId="5" fillId="0" borderId="0" xfId="1" applyNumberFormat="1" applyFont="1" applyAlignment="1">
      <alignment horizontal="center"/>
    </xf>
    <xf numFmtId="0" fontId="5" fillId="0" borderId="0" xfId="1" quotePrefix="1" applyFont="1"/>
    <xf numFmtId="0" fontId="9" fillId="0" borderId="0" xfId="0" applyFont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37" fontId="5" fillId="0" borderId="2" xfId="1" applyNumberFormat="1" applyFont="1" applyFill="1" applyBorder="1" applyAlignment="1">
      <alignment horizontal="center"/>
    </xf>
    <xf numFmtId="167" fontId="5" fillId="0" borderId="2" xfId="1" applyNumberFormat="1" applyFont="1" applyBorder="1" applyAlignment="1">
      <alignment horizontal="center"/>
    </xf>
    <xf numFmtId="168" fontId="5" fillId="2" borderId="2" xfId="1" applyNumberFormat="1" applyFont="1" applyFill="1" applyBorder="1" applyAlignment="1">
      <alignment horizontal="center"/>
    </xf>
    <xf numFmtId="168" fontId="5" fillId="0" borderId="2" xfId="1" applyNumberFormat="1" applyFont="1" applyBorder="1" applyAlignment="1">
      <alignment horizontal="center"/>
    </xf>
    <xf numFmtId="167" fontId="5" fillId="0" borderId="7" xfId="1" applyNumberFormat="1" applyFont="1" applyBorder="1" applyAlignment="1">
      <alignment horizontal="center"/>
    </xf>
    <xf numFmtId="168" fontId="5" fillId="0" borderId="7" xfId="1" applyNumberFormat="1" applyFont="1" applyBorder="1" applyAlignment="1">
      <alignment horizontal="center"/>
    </xf>
    <xf numFmtId="10" fontId="5" fillId="0" borderId="9" xfId="2" applyNumberFormat="1" applyFont="1" applyFill="1" applyBorder="1" applyAlignment="1">
      <alignment horizontal="center"/>
    </xf>
    <xf numFmtId="0" fontId="6" fillId="0" borderId="0" xfId="1" applyFont="1" applyBorder="1" applyAlignment="1">
      <alignment horizontal="right"/>
    </xf>
    <xf numFmtId="0" fontId="5" fillId="0" borderId="7" xfId="1" applyFont="1" applyBorder="1" applyAlignment="1">
      <alignment horizontal="center"/>
    </xf>
    <xf numFmtId="165" fontId="5" fillId="0" borderId="7" xfId="1" applyNumberFormat="1" applyFont="1" applyFill="1" applyBorder="1" applyAlignment="1">
      <alignment horizontal="center"/>
    </xf>
    <xf numFmtId="37" fontId="5" fillId="0" borderId="7" xfId="1" applyNumberFormat="1" applyFont="1" applyFill="1" applyBorder="1" applyAlignment="1">
      <alignment horizontal="center"/>
    </xf>
    <xf numFmtId="168" fontId="5" fillId="2" borderId="7" xfId="1" applyNumberFormat="1" applyFont="1" applyFill="1" applyBorder="1" applyAlignment="1">
      <alignment horizontal="center"/>
    </xf>
    <xf numFmtId="167" fontId="5" fillId="0" borderId="4" xfId="1" applyNumberFormat="1" applyFont="1" applyBorder="1" applyAlignment="1">
      <alignment horizontal="center"/>
    </xf>
    <xf numFmtId="168" fontId="6" fillId="0" borderId="11" xfId="1" applyNumberFormat="1" applyFont="1" applyFill="1" applyBorder="1" applyAlignment="1">
      <alignment horizontal="center"/>
    </xf>
    <xf numFmtId="168" fontId="5" fillId="3" borderId="2" xfId="1" applyNumberFormat="1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37" fontId="5" fillId="0" borderId="0" xfId="1" applyNumberFormat="1" applyFont="1" applyFill="1" applyBorder="1" applyAlignment="1">
      <alignment horizontal="center"/>
    </xf>
    <xf numFmtId="167" fontId="5" fillId="0" borderId="0" xfId="1" applyNumberFormat="1" applyFont="1" applyBorder="1" applyAlignment="1">
      <alignment horizontal="center"/>
    </xf>
    <xf numFmtId="168" fontId="5" fillId="0" borderId="0" xfId="1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4" fillId="0" borderId="0" xfId="0" applyFont="1" applyAlignment="1">
      <alignment horizontal="center"/>
    </xf>
  </cellXfs>
  <cellStyles count="4">
    <cellStyle name="Normal" xfId="0" builtinId="0"/>
    <cellStyle name="Normal_system average levelized rate" xfId="1"/>
    <cellStyle name="Percent" xfId="2" builtinId="5"/>
    <cellStyle name="Style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38</xdr:row>
      <xdr:rowOff>66675</xdr:rowOff>
    </xdr:from>
    <xdr:to>
      <xdr:col>14</xdr:col>
      <xdr:colOff>0</xdr:colOff>
      <xdr:row>63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1477625" y="7496175"/>
          <a:ext cx="1247775" cy="2257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22860" anchor="t" upright="1"/>
        <a:lstStyle/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Docket No. 080407-EG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Example of Levelized System Average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Electric Rate Calculation for One Resource Plan: E-RIM 664 MW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Exhibit SRS-9, Page 1 of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9"/>
  <sheetViews>
    <sheetView tabSelected="1" zoomScale="60" zoomScaleNormal="60" zoomScalePageLayoutView="60" workbookViewId="0">
      <selection activeCell="B2" sqref="B1:B2"/>
    </sheetView>
  </sheetViews>
  <sheetFormatPr defaultRowHeight="12.75" x14ac:dyDescent="0.2"/>
  <cols>
    <col min="1" max="1" width="9.140625" style="1"/>
    <col min="2" max="2" width="7.42578125" style="1" customWidth="1"/>
    <col min="3" max="3" width="10.42578125" style="1" customWidth="1"/>
    <col min="4" max="4" width="13" style="1" customWidth="1"/>
    <col min="5" max="5" width="14" style="1" customWidth="1"/>
    <col min="6" max="6" width="15.28515625" style="1" customWidth="1"/>
    <col min="7" max="7" width="14.28515625" style="1" customWidth="1"/>
    <col min="8" max="8" width="12.7109375" style="1" customWidth="1"/>
    <col min="9" max="9" width="15.140625" style="1" customWidth="1"/>
    <col min="10" max="10" width="13.5703125" style="1" customWidth="1"/>
    <col min="11" max="11" width="16.28515625" style="1" customWidth="1"/>
    <col min="12" max="12" width="17" style="1" customWidth="1"/>
    <col min="13" max="13" width="15" style="1" customWidth="1"/>
    <col min="14" max="14" width="16.42578125" style="1" customWidth="1"/>
    <col min="15" max="16384" width="9.140625" style="1"/>
  </cols>
  <sheetData>
    <row r="1" spans="2:15" ht="15.75" x14ac:dyDescent="0.25">
      <c r="B1" s="50" t="s">
        <v>41</v>
      </c>
      <c r="H1" s="29"/>
      <c r="N1" s="2"/>
    </row>
    <row r="2" spans="2:15" ht="15.75" x14ac:dyDescent="0.25">
      <c r="B2" s="51" t="s">
        <v>42</v>
      </c>
      <c r="N2" s="2"/>
    </row>
    <row r="3" spans="2:15" ht="15.75" x14ac:dyDescent="0.25">
      <c r="N3" s="2"/>
    </row>
    <row r="4" spans="2:15" ht="18.75" x14ac:dyDescent="0.3">
      <c r="B4" s="52" t="s">
        <v>38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2:15" ht="15" x14ac:dyDescent="0.25">
      <c r="B5" s="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15" ht="15" x14ac:dyDescent="0.25">
      <c r="B6" s="10"/>
      <c r="C6" s="11">
        <v>-1</v>
      </c>
      <c r="D6" s="11">
        <v>-2</v>
      </c>
      <c r="E6" s="11">
        <v>-3</v>
      </c>
      <c r="F6" s="11">
        <v>-4</v>
      </c>
      <c r="G6" s="11">
        <v>-5</v>
      </c>
      <c r="H6" s="11">
        <v>-6</v>
      </c>
      <c r="I6" s="12">
        <v>-7</v>
      </c>
      <c r="J6" s="11">
        <v>-8</v>
      </c>
      <c r="K6" s="30">
        <v>-9</v>
      </c>
      <c r="L6" s="11">
        <v>-10</v>
      </c>
      <c r="M6" s="12">
        <v>-11</v>
      </c>
      <c r="N6" s="11">
        <v>-12</v>
      </c>
    </row>
    <row r="7" spans="2:15" ht="15" x14ac:dyDescent="0.25">
      <c r="B7" s="13"/>
      <c r="C7" s="14"/>
      <c r="D7" s="14"/>
      <c r="E7" s="14"/>
      <c r="F7" s="14"/>
      <c r="G7" s="14" t="s">
        <v>29</v>
      </c>
      <c r="H7" s="14"/>
      <c r="I7" s="15"/>
      <c r="J7" s="14" t="s">
        <v>30</v>
      </c>
      <c r="K7" s="15" t="s">
        <v>31</v>
      </c>
      <c r="L7" s="14" t="s">
        <v>32</v>
      </c>
      <c r="M7" s="15"/>
      <c r="N7" s="14" t="s">
        <v>33</v>
      </c>
    </row>
    <row r="8" spans="2:15" ht="15" x14ac:dyDescent="0.25">
      <c r="B8" s="13"/>
      <c r="C8" s="14"/>
      <c r="D8" s="14"/>
      <c r="E8" s="14"/>
      <c r="F8" s="14"/>
      <c r="G8" s="14"/>
      <c r="H8" s="14"/>
      <c r="I8" s="15"/>
      <c r="J8" s="14"/>
      <c r="K8" s="15"/>
      <c r="L8" s="14"/>
      <c r="M8" s="15"/>
      <c r="N8" s="14"/>
    </row>
    <row r="9" spans="2:15" ht="15" x14ac:dyDescent="0.25">
      <c r="B9" s="13"/>
      <c r="C9" s="7" t="s">
        <v>0</v>
      </c>
      <c r="D9" s="16"/>
      <c r="E9" s="16"/>
      <c r="F9" s="16" t="s">
        <v>18</v>
      </c>
      <c r="G9" s="16" t="s">
        <v>21</v>
      </c>
      <c r="H9" s="16"/>
      <c r="I9" s="17"/>
      <c r="J9" s="16" t="s">
        <v>23</v>
      </c>
      <c r="K9" s="17" t="s">
        <v>0</v>
      </c>
      <c r="L9" s="16" t="s">
        <v>0</v>
      </c>
      <c r="M9" s="17" t="s">
        <v>5</v>
      </c>
      <c r="N9" s="16" t="s">
        <v>6</v>
      </c>
    </row>
    <row r="10" spans="2:15" ht="15" x14ac:dyDescent="0.25">
      <c r="B10" s="13"/>
      <c r="C10" s="7" t="s">
        <v>7</v>
      </c>
      <c r="D10" s="16" t="s">
        <v>3</v>
      </c>
      <c r="E10" s="16" t="s">
        <v>3</v>
      </c>
      <c r="F10" s="16" t="s">
        <v>19</v>
      </c>
      <c r="G10" s="16" t="s">
        <v>10</v>
      </c>
      <c r="H10" s="16" t="s">
        <v>2</v>
      </c>
      <c r="I10" s="17" t="s">
        <v>11</v>
      </c>
      <c r="J10" s="16" t="s">
        <v>12</v>
      </c>
      <c r="K10" s="17" t="s">
        <v>25</v>
      </c>
      <c r="L10" s="16" t="s">
        <v>25</v>
      </c>
      <c r="M10" s="17" t="s">
        <v>13</v>
      </c>
      <c r="N10" s="16" t="s">
        <v>13</v>
      </c>
    </row>
    <row r="11" spans="2:15" ht="15" x14ac:dyDescent="0.25">
      <c r="B11" s="13"/>
      <c r="C11" s="7" t="s">
        <v>14</v>
      </c>
      <c r="D11" s="16" t="s">
        <v>8</v>
      </c>
      <c r="E11" s="16" t="s">
        <v>9</v>
      </c>
      <c r="F11" s="16" t="s">
        <v>34</v>
      </c>
      <c r="G11" s="16" t="s">
        <v>4</v>
      </c>
      <c r="H11" s="16" t="s">
        <v>22</v>
      </c>
      <c r="I11" s="17" t="s">
        <v>35</v>
      </c>
      <c r="J11" s="16" t="s">
        <v>24</v>
      </c>
      <c r="K11" s="17" t="s">
        <v>15</v>
      </c>
      <c r="L11" s="16" t="s">
        <v>15</v>
      </c>
      <c r="M11" s="17" t="s">
        <v>16</v>
      </c>
      <c r="N11" s="16" t="s">
        <v>16</v>
      </c>
    </row>
    <row r="12" spans="2:15" ht="15.75" thickBot="1" x14ac:dyDescent="0.3">
      <c r="B12" s="18" t="s">
        <v>1</v>
      </c>
      <c r="C12" s="37">
        <v>7.7324936979999995E-2</v>
      </c>
      <c r="D12" s="19" t="s">
        <v>20</v>
      </c>
      <c r="E12" s="19" t="s">
        <v>20</v>
      </c>
      <c r="F12" s="19" t="s">
        <v>20</v>
      </c>
      <c r="G12" s="19" t="s">
        <v>20</v>
      </c>
      <c r="H12" s="20" t="s">
        <v>28</v>
      </c>
      <c r="I12" s="21" t="s">
        <v>28</v>
      </c>
      <c r="J12" s="20" t="s">
        <v>28</v>
      </c>
      <c r="K12" s="21" t="s">
        <v>37</v>
      </c>
      <c r="L12" s="20" t="s">
        <v>26</v>
      </c>
      <c r="M12" s="21" t="s">
        <v>17</v>
      </c>
      <c r="N12" s="20" t="s">
        <v>17</v>
      </c>
      <c r="O12" s="22"/>
    </row>
    <row r="13" spans="2:15" ht="15.75" thickTop="1" x14ac:dyDescent="0.25">
      <c r="B13" s="23">
        <v>2019</v>
      </c>
      <c r="C13" s="8">
        <v>1</v>
      </c>
      <c r="D13" s="31">
        <v>2120509.9999999995</v>
      </c>
      <c r="E13" s="31">
        <v>0</v>
      </c>
      <c r="F13" s="31">
        <v>7586380.4761706125</v>
      </c>
      <c r="G13" s="31">
        <f>D13+E13+F13</f>
        <v>9706890.4761706125</v>
      </c>
      <c r="H13" s="31">
        <v>121099.85037560679</v>
      </c>
      <c r="I13" s="31">
        <v>28</v>
      </c>
      <c r="J13" s="31">
        <f t="shared" ref="J13:J44" si="0">H13-I13</f>
        <v>121071.85037560679</v>
      </c>
      <c r="K13" s="32">
        <f t="shared" ref="K13:K44" si="1">(G13/J13)/10</f>
        <v>8.0174627265185734</v>
      </c>
      <c r="L13" s="32">
        <f t="shared" ref="L13:L44" si="2">K13*C13</f>
        <v>8.0174627265185734</v>
      </c>
      <c r="M13" s="45">
        <v>9.6277613129375634</v>
      </c>
      <c r="N13" s="34">
        <f t="shared" ref="N13:N44" si="3">M13*C13</f>
        <v>9.6277613129375634</v>
      </c>
    </row>
    <row r="14" spans="2:15" ht="15" x14ac:dyDescent="0.25">
      <c r="B14" s="23">
        <f t="shared" ref="B14:B44" si="4">B13+1</f>
        <v>2020</v>
      </c>
      <c r="C14" s="8">
        <f t="shared" ref="C14:C44" si="5">C13/(1+$C$12)</f>
        <v>0.92822505603856131</v>
      </c>
      <c r="D14" s="31">
        <v>1806739.9999999998</v>
      </c>
      <c r="E14" s="31">
        <v>2566.3993695308673</v>
      </c>
      <c r="F14" s="31">
        <v>7669251.5937654702</v>
      </c>
      <c r="G14" s="31">
        <f t="shared" ref="G14:G53" si="6">D14+E14+F14</f>
        <v>9478557.9931350015</v>
      </c>
      <c r="H14" s="31">
        <v>122284.24802366555</v>
      </c>
      <c r="I14" s="31">
        <v>59.4</v>
      </c>
      <c r="J14" s="31">
        <f t="shared" si="0"/>
        <v>122224.84802366556</v>
      </c>
      <c r="K14" s="32">
        <f t="shared" si="1"/>
        <v>7.7550172050937904</v>
      </c>
      <c r="L14" s="32">
        <f t="shared" si="2"/>
        <v>7.1984012797781904</v>
      </c>
      <c r="M14" s="33">
        <f t="shared" ref="M14:M39" si="7">M13</f>
        <v>9.6277613129375634</v>
      </c>
      <c r="N14" s="34">
        <f t="shared" si="3"/>
        <v>8.9367292842273631</v>
      </c>
    </row>
    <row r="15" spans="2:15" ht="15" x14ac:dyDescent="0.25">
      <c r="B15" s="23">
        <f t="shared" si="4"/>
        <v>2021</v>
      </c>
      <c r="C15" s="8">
        <f t="shared" si="5"/>
        <v>0.86160175465779032</v>
      </c>
      <c r="D15" s="31">
        <v>1792249.9999999998</v>
      </c>
      <c r="E15" s="31">
        <v>78832.956564921697</v>
      </c>
      <c r="F15" s="31">
        <v>7705581.208696994</v>
      </c>
      <c r="G15" s="31">
        <f t="shared" si="6"/>
        <v>9576664.165261915</v>
      </c>
      <c r="H15" s="31">
        <v>122369.6583164425</v>
      </c>
      <c r="I15" s="31">
        <v>59.400000000000006</v>
      </c>
      <c r="J15" s="31">
        <f t="shared" si="0"/>
        <v>122310.2583164425</v>
      </c>
      <c r="K15" s="32">
        <f t="shared" si="1"/>
        <v>7.8298127214195388</v>
      </c>
      <c r="L15" s="32">
        <f t="shared" si="2"/>
        <v>6.7461803794169626</v>
      </c>
      <c r="M15" s="33">
        <f t="shared" si="7"/>
        <v>9.6277613129375634</v>
      </c>
      <c r="N15" s="34">
        <f t="shared" si="3"/>
        <v>8.2952960406533958</v>
      </c>
    </row>
    <row r="16" spans="2:15" ht="15" x14ac:dyDescent="0.25">
      <c r="B16" s="23">
        <f t="shared" si="4"/>
        <v>2022</v>
      </c>
      <c r="C16" s="8">
        <f t="shared" si="5"/>
        <v>0.79976033700015015</v>
      </c>
      <c r="D16" s="31">
        <v>1784500</v>
      </c>
      <c r="E16" s="31">
        <v>210292.82382861016</v>
      </c>
      <c r="F16" s="31">
        <v>7716450.6501354557</v>
      </c>
      <c r="G16" s="31">
        <f t="shared" si="6"/>
        <v>9711243.4739640653</v>
      </c>
      <c r="H16" s="31">
        <v>122330.74630713812</v>
      </c>
      <c r="I16" s="31">
        <v>59.43</v>
      </c>
      <c r="J16" s="31">
        <f t="shared" si="0"/>
        <v>122271.31630713813</v>
      </c>
      <c r="K16" s="32">
        <f t="shared" si="1"/>
        <v>7.9423725590472998</v>
      </c>
      <c r="L16" s="32">
        <f t="shared" si="2"/>
        <v>6.3519945544044134</v>
      </c>
      <c r="M16" s="33">
        <f t="shared" si="7"/>
        <v>9.6277613129375634</v>
      </c>
      <c r="N16" s="34">
        <f t="shared" si="3"/>
        <v>7.6999016321919536</v>
      </c>
    </row>
    <row r="17" spans="2:14" ht="15" x14ac:dyDescent="0.25">
      <c r="B17" s="23">
        <f t="shared" si="4"/>
        <v>2023</v>
      </c>
      <c r="C17" s="8">
        <f t="shared" si="5"/>
        <v>0.74235758362938309</v>
      </c>
      <c r="D17" s="31">
        <v>1882400</v>
      </c>
      <c r="E17" s="31">
        <v>337871.7049004779</v>
      </c>
      <c r="F17" s="31">
        <v>7821043.3177256035</v>
      </c>
      <c r="G17" s="31">
        <f t="shared" si="6"/>
        <v>10041315.022626081</v>
      </c>
      <c r="H17" s="31">
        <v>122680.36091522705</v>
      </c>
      <c r="I17" s="31">
        <v>59.6</v>
      </c>
      <c r="J17" s="31">
        <f t="shared" si="0"/>
        <v>122620.76091522705</v>
      </c>
      <c r="K17" s="32">
        <f t="shared" si="1"/>
        <v>8.1889191909093348</v>
      </c>
      <c r="L17" s="32">
        <f t="shared" si="2"/>
        <v>6.079106263099737</v>
      </c>
      <c r="M17" s="33">
        <f t="shared" si="7"/>
        <v>9.6277613129375634</v>
      </c>
      <c r="N17" s="34">
        <f t="shared" si="3"/>
        <v>7.1472416240327865</v>
      </c>
    </row>
    <row r="18" spans="2:14" ht="15" x14ac:dyDescent="0.25">
      <c r="B18" s="23">
        <f t="shared" si="4"/>
        <v>2024</v>
      </c>
      <c r="C18" s="8">
        <f t="shared" si="5"/>
        <v>0.68907490966503504</v>
      </c>
      <c r="D18" s="31">
        <v>2067279.9999999998</v>
      </c>
      <c r="E18" s="31">
        <v>441547.05034397234</v>
      </c>
      <c r="F18" s="31">
        <v>7937980.3717017528</v>
      </c>
      <c r="G18" s="31">
        <f t="shared" si="6"/>
        <v>10446807.422045724</v>
      </c>
      <c r="H18" s="31">
        <v>123864.04311308861</v>
      </c>
      <c r="I18" s="31">
        <v>59.8</v>
      </c>
      <c r="J18" s="31">
        <f t="shared" si="0"/>
        <v>123804.24311308861</v>
      </c>
      <c r="K18" s="32">
        <f t="shared" si="1"/>
        <v>8.4381658975154181</v>
      </c>
      <c r="L18" s="32">
        <f t="shared" si="2"/>
        <v>5.8145284035690157</v>
      </c>
      <c r="M18" s="33">
        <f t="shared" si="7"/>
        <v>9.6277613129375634</v>
      </c>
      <c r="N18" s="34">
        <f t="shared" si="3"/>
        <v>6.6342487569889705</v>
      </c>
    </row>
    <row r="19" spans="2:14" ht="15" x14ac:dyDescent="0.25">
      <c r="B19" s="23">
        <f t="shared" si="4"/>
        <v>2025</v>
      </c>
      <c r="C19" s="8">
        <f t="shared" si="5"/>
        <v>0.63961659663859372</v>
      </c>
      <c r="D19" s="31">
        <v>2189470.0000000005</v>
      </c>
      <c r="E19" s="31">
        <v>592289.57025258755</v>
      </c>
      <c r="F19" s="31">
        <v>7951482.8915373087</v>
      </c>
      <c r="G19" s="31">
        <f t="shared" si="6"/>
        <v>10733242.461789897</v>
      </c>
      <c r="H19" s="31">
        <v>124440.22741759912</v>
      </c>
      <c r="I19" s="31">
        <v>59.800000000000004</v>
      </c>
      <c r="J19" s="31">
        <f t="shared" si="0"/>
        <v>124380.42741759912</v>
      </c>
      <c r="K19" s="32">
        <f t="shared" si="1"/>
        <v>8.6293661186367689</v>
      </c>
      <c r="L19" s="32">
        <f t="shared" si="2"/>
        <v>5.519485787950841</v>
      </c>
      <c r="M19" s="33">
        <f t="shared" si="7"/>
        <v>9.6277613129375634</v>
      </c>
      <c r="N19" s="34">
        <f t="shared" si="3"/>
        <v>6.1580759242298431</v>
      </c>
    </row>
    <row r="20" spans="2:14" ht="15" x14ac:dyDescent="0.25">
      <c r="B20" s="23">
        <f t="shared" si="4"/>
        <v>2026</v>
      </c>
      <c r="C20" s="8">
        <f t="shared" si="5"/>
        <v>0.59370815125805254</v>
      </c>
      <c r="D20" s="31">
        <v>2378230</v>
      </c>
      <c r="E20" s="31">
        <v>688387.13238080638</v>
      </c>
      <c r="F20" s="31">
        <v>8036357.1650555255</v>
      </c>
      <c r="G20" s="31">
        <f t="shared" si="6"/>
        <v>11102974.297436332</v>
      </c>
      <c r="H20" s="31">
        <v>125429.9866686883</v>
      </c>
      <c r="I20" s="31">
        <v>59.830000000000005</v>
      </c>
      <c r="J20" s="31">
        <f t="shared" si="0"/>
        <v>125370.1566686883</v>
      </c>
      <c r="K20" s="32">
        <f t="shared" si="1"/>
        <v>8.8561541218918691</v>
      </c>
      <c r="L20" s="32">
        <f t="shared" si="2"/>
        <v>5.2579708909648035</v>
      </c>
      <c r="M20" s="33">
        <f t="shared" si="7"/>
        <v>9.6277613129375634</v>
      </c>
      <c r="N20" s="34">
        <f t="shared" si="3"/>
        <v>5.7160803698579619</v>
      </c>
    </row>
    <row r="21" spans="2:14" ht="15" x14ac:dyDescent="0.25">
      <c r="B21" s="23">
        <f t="shared" si="4"/>
        <v>2027</v>
      </c>
      <c r="C21" s="8">
        <f t="shared" si="5"/>
        <v>0.55109478197205641</v>
      </c>
      <c r="D21" s="31">
        <v>2472840</v>
      </c>
      <c r="E21" s="31">
        <v>882142.02703490434</v>
      </c>
      <c r="F21" s="31">
        <v>8171527.0403558081</v>
      </c>
      <c r="G21" s="31">
        <f t="shared" si="6"/>
        <v>11526509.067390712</v>
      </c>
      <c r="H21" s="31">
        <v>126520.14866498571</v>
      </c>
      <c r="I21" s="31">
        <v>60</v>
      </c>
      <c r="J21" s="31">
        <f t="shared" si="0"/>
        <v>126460.14866498571</v>
      </c>
      <c r="K21" s="32">
        <f t="shared" si="1"/>
        <v>9.1147362936654304</v>
      </c>
      <c r="L21" s="32">
        <f t="shared" si="2"/>
        <v>5.0230836104903398</v>
      </c>
      <c r="M21" s="33">
        <f t="shared" si="7"/>
        <v>9.6277613129375634</v>
      </c>
      <c r="N21" s="34">
        <f t="shared" si="3"/>
        <v>5.3058090216323262</v>
      </c>
    </row>
    <row r="22" spans="2:14" ht="15" x14ac:dyDescent="0.25">
      <c r="B22" s="23">
        <f t="shared" si="4"/>
        <v>2028</v>
      </c>
      <c r="C22" s="8">
        <f t="shared" si="5"/>
        <v>0.51153998487857077</v>
      </c>
      <c r="D22" s="31">
        <v>2525930.0000000005</v>
      </c>
      <c r="E22" s="31">
        <v>1059039.0972363681</v>
      </c>
      <c r="F22" s="31">
        <v>8326564.8625263106</v>
      </c>
      <c r="G22" s="31">
        <f t="shared" si="6"/>
        <v>11911533.959762679</v>
      </c>
      <c r="H22" s="31">
        <v>127940.78831805055</v>
      </c>
      <c r="I22" s="31">
        <v>60.199999999999996</v>
      </c>
      <c r="J22" s="31">
        <f t="shared" si="0"/>
        <v>127880.58831805055</v>
      </c>
      <c r="K22" s="32">
        <f t="shared" si="1"/>
        <v>9.3145755086281135</v>
      </c>
      <c r="L22" s="32">
        <f t="shared" si="2"/>
        <v>4.7647778148339306</v>
      </c>
      <c r="M22" s="33">
        <f t="shared" si="7"/>
        <v>9.6277613129375634</v>
      </c>
      <c r="N22" s="34">
        <f t="shared" si="3"/>
        <v>4.9249848764345696</v>
      </c>
    </row>
    <row r="23" spans="2:14" ht="15" x14ac:dyDescent="0.25">
      <c r="B23" s="23">
        <f t="shared" si="4"/>
        <v>2029</v>
      </c>
      <c r="C23" s="8">
        <f t="shared" si="5"/>
        <v>0.47482423112987615</v>
      </c>
      <c r="D23" s="31">
        <v>2593390</v>
      </c>
      <c r="E23" s="31">
        <v>1242933.5652578634</v>
      </c>
      <c r="F23" s="31">
        <v>8490503.803589765</v>
      </c>
      <c r="G23" s="31">
        <f t="shared" si="6"/>
        <v>12326827.368847627</v>
      </c>
      <c r="H23" s="31">
        <v>128967.61059490406</v>
      </c>
      <c r="I23" s="31">
        <v>60.2</v>
      </c>
      <c r="J23" s="31">
        <f t="shared" si="0"/>
        <v>128907.41059490407</v>
      </c>
      <c r="K23" s="32">
        <f t="shared" si="1"/>
        <v>9.562543621006478</v>
      </c>
      <c r="L23" s="32">
        <f t="shared" si="2"/>
        <v>4.5405274224903032</v>
      </c>
      <c r="M23" s="33">
        <f t="shared" si="7"/>
        <v>9.6277613129375634</v>
      </c>
      <c r="N23" s="34">
        <f t="shared" si="3"/>
        <v>4.5714943629175453</v>
      </c>
    </row>
    <row r="24" spans="2:14" ht="15" x14ac:dyDescent="0.25">
      <c r="B24" s="23">
        <f t="shared" si="4"/>
        <v>2030</v>
      </c>
      <c r="C24" s="8">
        <f t="shared" si="5"/>
        <v>0.44074374854899606</v>
      </c>
      <c r="D24" s="31">
        <v>2644850</v>
      </c>
      <c r="E24" s="31">
        <v>1416203.9759934233</v>
      </c>
      <c r="F24" s="31">
        <v>8672175.2611260582</v>
      </c>
      <c r="G24" s="31">
        <f t="shared" si="6"/>
        <v>12733229.237119481</v>
      </c>
      <c r="H24" s="31">
        <v>130367.90897396622</v>
      </c>
      <c r="I24" s="31">
        <v>60.2</v>
      </c>
      <c r="J24" s="31">
        <f t="shared" si="0"/>
        <v>130307.70897396622</v>
      </c>
      <c r="K24" s="32">
        <f t="shared" si="1"/>
        <v>9.7716622733835443</v>
      </c>
      <c r="L24" s="32">
        <f t="shared" si="2"/>
        <v>4.3067990599258676</v>
      </c>
      <c r="M24" s="33">
        <f t="shared" si="7"/>
        <v>9.6277613129375634</v>
      </c>
      <c r="N24" s="34">
        <f t="shared" si="3"/>
        <v>4.2433756111991059</v>
      </c>
    </row>
    <row r="25" spans="2:14" ht="15" x14ac:dyDescent="0.25">
      <c r="B25" s="23">
        <f t="shared" si="4"/>
        <v>2031</v>
      </c>
      <c r="C25" s="8">
        <f t="shared" si="5"/>
        <v>0.40910939069553742</v>
      </c>
      <c r="D25" s="31">
        <v>2769990</v>
      </c>
      <c r="E25" s="31">
        <v>1494312.3639502013</v>
      </c>
      <c r="F25" s="31">
        <v>8852116.8871542886</v>
      </c>
      <c r="G25" s="31">
        <f t="shared" si="6"/>
        <v>13116419.251104489</v>
      </c>
      <c r="H25" s="31">
        <v>131675.94147242801</v>
      </c>
      <c r="I25" s="31">
        <v>60.2</v>
      </c>
      <c r="J25" s="31">
        <f t="shared" si="0"/>
        <v>131615.741472428</v>
      </c>
      <c r="K25" s="32">
        <f t="shared" si="1"/>
        <v>9.9656918726945971</v>
      </c>
      <c r="L25" s="32">
        <f t="shared" si="2"/>
        <v>4.0770581298975559</v>
      </c>
      <c r="M25" s="33">
        <f t="shared" si="7"/>
        <v>9.6277613129375634</v>
      </c>
      <c r="N25" s="34">
        <f t="shared" si="3"/>
        <v>3.9388075644979539</v>
      </c>
    </row>
    <row r="26" spans="2:14" ht="15" x14ac:dyDescent="0.25">
      <c r="B26" s="23">
        <f t="shared" si="4"/>
        <v>2032</v>
      </c>
      <c r="C26" s="8">
        <f t="shared" si="5"/>
        <v>0.37974558710426687</v>
      </c>
      <c r="D26" s="31">
        <v>2934950</v>
      </c>
      <c r="E26" s="31">
        <v>1513121.0533151291</v>
      </c>
      <c r="F26" s="31">
        <v>9020030.267741913</v>
      </c>
      <c r="G26" s="31">
        <f t="shared" si="6"/>
        <v>13468101.321057042</v>
      </c>
      <c r="H26" s="31">
        <v>133326.24980480323</v>
      </c>
      <c r="I26" s="31">
        <v>60.2</v>
      </c>
      <c r="J26" s="31">
        <f t="shared" si="0"/>
        <v>133266.04980480322</v>
      </c>
      <c r="K26" s="32">
        <f t="shared" si="1"/>
        <v>10.106175834568498</v>
      </c>
      <c r="L26" s="32">
        <f t="shared" si="2"/>
        <v>3.8377756756771686</v>
      </c>
      <c r="M26" s="33">
        <f t="shared" si="7"/>
        <v>9.6277613129375634</v>
      </c>
      <c r="N26" s="34">
        <f t="shared" si="3"/>
        <v>3.6560998722812221</v>
      </c>
    </row>
    <row r="27" spans="2:14" ht="15" x14ac:dyDescent="0.25">
      <c r="B27" s="23">
        <f t="shared" si="4"/>
        <v>2033</v>
      </c>
      <c r="C27" s="8">
        <f t="shared" si="5"/>
        <v>0.35248936887025445</v>
      </c>
      <c r="D27" s="31">
        <v>2973960</v>
      </c>
      <c r="E27" s="31">
        <v>1468878.3912756415</v>
      </c>
      <c r="F27" s="31">
        <v>9169386.0810187459</v>
      </c>
      <c r="G27" s="31">
        <f t="shared" si="6"/>
        <v>13612224.472294386</v>
      </c>
      <c r="H27" s="31">
        <v>134288.36952822903</v>
      </c>
      <c r="I27" s="31">
        <v>60.2</v>
      </c>
      <c r="J27" s="31">
        <f t="shared" si="0"/>
        <v>134228.16952822902</v>
      </c>
      <c r="K27" s="32">
        <f t="shared" si="1"/>
        <v>10.14110862134021</v>
      </c>
      <c r="L27" s="32">
        <f t="shared" si="2"/>
        <v>3.5746329775809071</v>
      </c>
      <c r="M27" s="33">
        <f t="shared" si="7"/>
        <v>9.6277613129375634</v>
      </c>
      <c r="N27" s="34">
        <f t="shared" si="3"/>
        <v>3.3936835088308142</v>
      </c>
    </row>
    <row r="28" spans="2:14" ht="15" x14ac:dyDescent="0.25">
      <c r="B28" s="23">
        <f t="shared" si="4"/>
        <v>2034</v>
      </c>
      <c r="C28" s="8">
        <f t="shared" si="5"/>
        <v>0.32718946417258904</v>
      </c>
      <c r="D28" s="31">
        <v>3073670.0000000005</v>
      </c>
      <c r="E28" s="31">
        <v>1495022.6848331746</v>
      </c>
      <c r="F28" s="31">
        <v>9337608.7663088236</v>
      </c>
      <c r="G28" s="31">
        <f t="shared" si="6"/>
        <v>13906301.451141998</v>
      </c>
      <c r="H28" s="31">
        <v>135498.21419908892</v>
      </c>
      <c r="I28" s="31">
        <v>60.2</v>
      </c>
      <c r="J28" s="31">
        <f t="shared" si="0"/>
        <v>135438.01419908891</v>
      </c>
      <c r="K28" s="32">
        <f t="shared" si="1"/>
        <v>10.267650137501459</v>
      </c>
      <c r="L28" s="32">
        <f t="shared" si="2"/>
        <v>3.3594669468007123</v>
      </c>
      <c r="M28" s="33">
        <f t="shared" si="7"/>
        <v>9.6277613129375634</v>
      </c>
      <c r="N28" s="34">
        <f t="shared" si="3"/>
        <v>3.1501020651616236</v>
      </c>
    </row>
    <row r="29" spans="2:14" ht="15" x14ac:dyDescent="0.25">
      <c r="B29" s="23">
        <f t="shared" si="4"/>
        <v>2035</v>
      </c>
      <c r="C29" s="8">
        <f t="shared" si="5"/>
        <v>0.3037054587168283</v>
      </c>
      <c r="D29" s="31">
        <v>3225540.0000000005</v>
      </c>
      <c r="E29" s="31">
        <v>1562428.6263273563</v>
      </c>
      <c r="F29" s="31">
        <v>9508748.9810930621</v>
      </c>
      <c r="G29" s="31">
        <f t="shared" si="6"/>
        <v>14296717.607420418</v>
      </c>
      <c r="H29" s="31">
        <v>136706.45744447489</v>
      </c>
      <c r="I29" s="31">
        <v>60.2</v>
      </c>
      <c r="J29" s="31">
        <f t="shared" si="0"/>
        <v>136646.25744447488</v>
      </c>
      <c r="K29" s="32">
        <f t="shared" si="1"/>
        <v>10.462575320242324</v>
      </c>
      <c r="L29" s="32">
        <f t="shared" si="2"/>
        <v>3.1775412369935618</v>
      </c>
      <c r="M29" s="33">
        <f t="shared" si="7"/>
        <v>9.6277613129375634</v>
      </c>
      <c r="N29" s="34">
        <f t="shared" si="3"/>
        <v>2.9240036659618358</v>
      </c>
    </row>
    <row r="30" spans="2:14" ht="15" x14ac:dyDescent="0.25">
      <c r="B30" s="23">
        <f t="shared" si="4"/>
        <v>2036</v>
      </c>
      <c r="C30" s="8">
        <f t="shared" si="5"/>
        <v>0.2819070164366449</v>
      </c>
      <c r="D30" s="31">
        <v>3508520</v>
      </c>
      <c r="E30" s="31">
        <v>1726831.0514357653</v>
      </c>
      <c r="F30" s="31">
        <v>9691111.7953458987</v>
      </c>
      <c r="G30" s="31">
        <f t="shared" si="6"/>
        <v>14926462.846781664</v>
      </c>
      <c r="H30" s="31">
        <v>138063.53205330498</v>
      </c>
      <c r="I30" s="31">
        <v>60.2</v>
      </c>
      <c r="J30" s="31">
        <f t="shared" si="0"/>
        <v>138003.33205330497</v>
      </c>
      <c r="K30" s="32">
        <f t="shared" si="1"/>
        <v>10.816016269097176</v>
      </c>
      <c r="L30" s="32">
        <f t="shared" si="2"/>
        <v>3.0491108761513961</v>
      </c>
      <c r="M30" s="33">
        <f t="shared" si="7"/>
        <v>9.6277613129375634</v>
      </c>
      <c r="N30" s="34">
        <f t="shared" si="3"/>
        <v>2.7141334666943835</v>
      </c>
    </row>
    <row r="31" spans="2:14" ht="15" x14ac:dyDescent="0.25">
      <c r="B31" s="23">
        <f t="shared" si="4"/>
        <v>2037</v>
      </c>
      <c r="C31" s="8">
        <f t="shared" si="5"/>
        <v>0.26167315612956832</v>
      </c>
      <c r="D31" s="31">
        <v>3650880</v>
      </c>
      <c r="E31" s="31">
        <v>1861705.8209342232</v>
      </c>
      <c r="F31" s="31">
        <v>9854522.3145403713</v>
      </c>
      <c r="G31" s="31">
        <f t="shared" si="6"/>
        <v>15367108.135474594</v>
      </c>
      <c r="H31" s="31">
        <v>138932.63488829389</v>
      </c>
      <c r="I31" s="31">
        <v>60.2</v>
      </c>
      <c r="J31" s="31">
        <f t="shared" si="0"/>
        <v>138872.43488829388</v>
      </c>
      <c r="K31" s="32">
        <f t="shared" si="1"/>
        <v>11.065628789353033</v>
      </c>
      <c r="L31" s="32">
        <f t="shared" si="2"/>
        <v>2.8955780098682222</v>
      </c>
      <c r="M31" s="33">
        <f t="shared" si="7"/>
        <v>9.6277613129375634</v>
      </c>
      <c r="N31" s="34">
        <f t="shared" si="3"/>
        <v>2.5193266892185289</v>
      </c>
    </row>
    <row r="32" spans="2:14" ht="15" x14ac:dyDescent="0.25">
      <c r="B32" s="23">
        <f t="shared" si="4"/>
        <v>2038</v>
      </c>
      <c r="C32" s="8">
        <f t="shared" si="5"/>
        <v>0.24289158001215574</v>
      </c>
      <c r="D32" s="31">
        <v>3784850</v>
      </c>
      <c r="E32" s="31">
        <v>1997664.3959198571</v>
      </c>
      <c r="F32" s="31">
        <v>10035320.378912028</v>
      </c>
      <c r="G32" s="31">
        <f t="shared" si="6"/>
        <v>15817834.774831885</v>
      </c>
      <c r="H32" s="31">
        <v>140133.04013447475</v>
      </c>
      <c r="I32" s="31">
        <v>60.2</v>
      </c>
      <c r="J32" s="31">
        <f t="shared" si="0"/>
        <v>140072.84013447474</v>
      </c>
      <c r="K32" s="32">
        <f t="shared" si="1"/>
        <v>11.292578032719421</v>
      </c>
      <c r="L32" s="32">
        <f t="shared" si="2"/>
        <v>2.7428721207777813</v>
      </c>
      <c r="M32" s="33">
        <f t="shared" si="7"/>
        <v>9.6277613129375634</v>
      </c>
      <c r="N32" s="34">
        <f t="shared" si="3"/>
        <v>2.3385021572793119</v>
      </c>
    </row>
    <row r="33" spans="2:14" ht="15" x14ac:dyDescent="0.25">
      <c r="B33" s="23">
        <f t="shared" si="4"/>
        <v>2039</v>
      </c>
      <c r="C33" s="8">
        <f t="shared" si="5"/>
        <v>0.22545805046807796</v>
      </c>
      <c r="D33" s="31">
        <v>3892000</v>
      </c>
      <c r="E33" s="31">
        <v>2011136.4017132008</v>
      </c>
      <c r="F33" s="31">
        <v>10219433.172633918</v>
      </c>
      <c r="G33" s="31">
        <f t="shared" si="6"/>
        <v>16122569.57434712</v>
      </c>
      <c r="H33" s="31">
        <v>141312.24197510208</v>
      </c>
      <c r="I33" s="31">
        <v>60.2</v>
      </c>
      <c r="J33" s="31">
        <f t="shared" si="0"/>
        <v>141252.04197510207</v>
      </c>
      <c r="K33" s="32">
        <f t="shared" si="1"/>
        <v>11.414043541536186</v>
      </c>
      <c r="L33" s="32">
        <f t="shared" si="2"/>
        <v>2.5733880048325046</v>
      </c>
      <c r="M33" s="33">
        <f t="shared" si="7"/>
        <v>9.6277613129375634</v>
      </c>
      <c r="N33" s="34">
        <f t="shared" si="3"/>
        <v>2.1706562959868858</v>
      </c>
    </row>
    <row r="34" spans="2:14" ht="15" x14ac:dyDescent="0.25">
      <c r="B34" s="23">
        <f t="shared" si="4"/>
        <v>2040</v>
      </c>
      <c r="C34" s="8">
        <f t="shared" si="5"/>
        <v>0.20927581153007643</v>
      </c>
      <c r="D34" s="31">
        <v>4029470.0000000005</v>
      </c>
      <c r="E34" s="31">
        <v>2052596.2873737193</v>
      </c>
      <c r="F34" s="31">
        <v>10442178.521650054</v>
      </c>
      <c r="G34" s="31">
        <f t="shared" si="6"/>
        <v>16524244.809023773</v>
      </c>
      <c r="H34" s="31">
        <v>142843.9057679816</v>
      </c>
      <c r="I34" s="31">
        <v>60.2</v>
      </c>
      <c r="J34" s="31">
        <f t="shared" si="0"/>
        <v>142783.70576798159</v>
      </c>
      <c r="K34" s="32">
        <f t="shared" si="1"/>
        <v>11.572920537498222</v>
      </c>
      <c r="L34" s="32">
        <f t="shared" si="2"/>
        <v>2.4219323372580286</v>
      </c>
      <c r="M34" s="33">
        <f t="shared" si="7"/>
        <v>9.6277613129375634</v>
      </c>
      <c r="N34" s="34">
        <f t="shared" si="3"/>
        <v>2.0148575619828826</v>
      </c>
    </row>
    <row r="35" spans="2:14" ht="15" x14ac:dyDescent="0.25">
      <c r="B35" s="23">
        <f t="shared" si="4"/>
        <v>2041</v>
      </c>
      <c r="C35" s="8">
        <f t="shared" si="5"/>
        <v>0.1942550518850206</v>
      </c>
      <c r="D35" s="31">
        <v>4189779.9999999995</v>
      </c>
      <c r="E35" s="31">
        <v>2144924.5725679938</v>
      </c>
      <c r="F35" s="31">
        <v>10634302.68661386</v>
      </c>
      <c r="G35" s="31">
        <f t="shared" si="6"/>
        <v>16969007.259181853</v>
      </c>
      <c r="H35" s="31">
        <v>144980.77310401644</v>
      </c>
      <c r="I35" s="31">
        <v>60.2</v>
      </c>
      <c r="J35" s="31">
        <f t="shared" si="0"/>
        <v>144920.57310401642</v>
      </c>
      <c r="K35" s="32">
        <f t="shared" si="1"/>
        <v>11.709177583090556</v>
      </c>
      <c r="L35" s="32">
        <f t="shared" si="2"/>
        <v>2.2745668989341761</v>
      </c>
      <c r="M35" s="33">
        <f t="shared" si="7"/>
        <v>9.6277613129375634</v>
      </c>
      <c r="N35" s="34">
        <f t="shared" si="3"/>
        <v>1.8702412733812803</v>
      </c>
    </row>
    <row r="36" spans="2:14" ht="15" x14ac:dyDescent="0.25">
      <c r="B36" s="23">
        <f t="shared" si="4"/>
        <v>2042</v>
      </c>
      <c r="C36" s="8">
        <f t="shared" si="5"/>
        <v>0.18031240642174687</v>
      </c>
      <c r="D36" s="31">
        <v>4302610.0000000009</v>
      </c>
      <c r="E36" s="31">
        <v>2152114.7602732731</v>
      </c>
      <c r="F36" s="31">
        <v>10827789.675404431</v>
      </c>
      <c r="G36" s="31">
        <f t="shared" si="6"/>
        <v>17282514.435677707</v>
      </c>
      <c r="H36" s="31">
        <v>146449.88658919543</v>
      </c>
      <c r="I36" s="31">
        <v>60.2</v>
      </c>
      <c r="J36" s="31">
        <f t="shared" si="0"/>
        <v>146389.68658919542</v>
      </c>
      <c r="K36" s="32">
        <f t="shared" si="1"/>
        <v>11.80582788197135</v>
      </c>
      <c r="L36" s="32">
        <f t="shared" si="2"/>
        <v>2.1287372351992091</v>
      </c>
      <c r="M36" s="33">
        <f t="shared" si="7"/>
        <v>9.6277613129375634</v>
      </c>
      <c r="N36" s="34">
        <f t="shared" si="3"/>
        <v>1.7360048107899693</v>
      </c>
    </row>
    <row r="37" spans="2:14" ht="15" x14ac:dyDescent="0.25">
      <c r="B37" s="23">
        <f t="shared" si="4"/>
        <v>2043</v>
      </c>
      <c r="C37" s="8">
        <f t="shared" si="5"/>
        <v>0.16737049355527384</v>
      </c>
      <c r="D37" s="31">
        <v>4558530.0000000009</v>
      </c>
      <c r="E37" s="31">
        <v>2180317.8670889032</v>
      </c>
      <c r="F37" s="31">
        <v>11023698.171480071</v>
      </c>
      <c r="G37" s="31">
        <f t="shared" si="6"/>
        <v>17762546.038568974</v>
      </c>
      <c r="H37" s="31">
        <v>147916.43887076934</v>
      </c>
      <c r="I37" s="31">
        <v>60.2</v>
      </c>
      <c r="J37" s="31">
        <f t="shared" si="0"/>
        <v>147856.23887076933</v>
      </c>
      <c r="K37" s="32">
        <f t="shared" si="1"/>
        <v>12.013389610223994</v>
      </c>
      <c r="L37" s="32">
        <f t="shared" si="2"/>
        <v>2.0106869483349885</v>
      </c>
      <c r="M37" s="33">
        <f t="shared" si="7"/>
        <v>9.6277613129375634</v>
      </c>
      <c r="N37" s="34">
        <f t="shared" si="3"/>
        <v>1.6114031627787313</v>
      </c>
    </row>
    <row r="38" spans="2:14" ht="15" x14ac:dyDescent="0.25">
      <c r="B38" s="23">
        <f t="shared" si="4"/>
        <v>2044</v>
      </c>
      <c r="C38" s="8">
        <f t="shared" si="5"/>
        <v>0.15535748575954572</v>
      </c>
      <c r="D38" s="31">
        <v>4759790</v>
      </c>
      <c r="E38" s="31">
        <v>2298440.2586054308</v>
      </c>
      <c r="F38" s="31">
        <v>11222044.082012486</v>
      </c>
      <c r="G38" s="31">
        <f t="shared" si="6"/>
        <v>18280274.340617917</v>
      </c>
      <c r="H38" s="31">
        <v>149764.61295148151</v>
      </c>
      <c r="I38" s="31">
        <v>60.2</v>
      </c>
      <c r="J38" s="31">
        <f t="shared" si="0"/>
        <v>149704.4129514815</v>
      </c>
      <c r="K38" s="32">
        <f t="shared" si="1"/>
        <v>12.210912143613609</v>
      </c>
      <c r="L38" s="32">
        <f t="shared" si="2"/>
        <v>1.8970566094625152</v>
      </c>
      <c r="M38" s="33">
        <f t="shared" si="7"/>
        <v>9.6277613129375634</v>
      </c>
      <c r="N38" s="34">
        <f t="shared" si="3"/>
        <v>1.4957447910710027</v>
      </c>
    </row>
    <row r="39" spans="2:14" ht="15" x14ac:dyDescent="0.25">
      <c r="B39" s="23">
        <f t="shared" si="4"/>
        <v>2045</v>
      </c>
      <c r="C39" s="8">
        <f t="shared" si="5"/>
        <v>0.14420671092516432</v>
      </c>
      <c r="D39" s="31">
        <v>4848750</v>
      </c>
      <c r="E39" s="31">
        <v>2391652.2204215135</v>
      </c>
      <c r="F39" s="31">
        <v>11422719.465010263</v>
      </c>
      <c r="G39" s="31">
        <f t="shared" si="6"/>
        <v>18663121.685431778</v>
      </c>
      <c r="H39" s="31">
        <v>150844.64336112299</v>
      </c>
      <c r="I39" s="31">
        <v>60.2</v>
      </c>
      <c r="J39" s="31">
        <f t="shared" si="0"/>
        <v>150784.44336112298</v>
      </c>
      <c r="K39" s="32">
        <f t="shared" si="1"/>
        <v>12.377352244975508</v>
      </c>
      <c r="L39" s="32">
        <f t="shared" si="2"/>
        <v>1.7848972572101167</v>
      </c>
      <c r="M39" s="33">
        <f t="shared" si="7"/>
        <v>9.6277613129375634</v>
      </c>
      <c r="N39" s="34">
        <f t="shared" si="3"/>
        <v>1.3883877925112678</v>
      </c>
    </row>
    <row r="40" spans="2:14" ht="15" x14ac:dyDescent="0.25">
      <c r="B40" s="23">
        <f t="shared" si="4"/>
        <v>2046</v>
      </c>
      <c r="C40" s="8">
        <f t="shared" si="5"/>
        <v>0.13385628232964727</v>
      </c>
      <c r="D40" s="31">
        <v>4972640</v>
      </c>
      <c r="E40" s="31">
        <v>2413167.3568274272</v>
      </c>
      <c r="F40" s="31">
        <v>11625982.2924475</v>
      </c>
      <c r="G40" s="31">
        <f t="shared" si="6"/>
        <v>19011789.649274927</v>
      </c>
      <c r="H40" s="31">
        <v>152304.15581206931</v>
      </c>
      <c r="I40" s="31">
        <v>60.2</v>
      </c>
      <c r="J40" s="31">
        <f t="shared" si="0"/>
        <v>152243.9558120693</v>
      </c>
      <c r="K40" s="32">
        <f t="shared" si="1"/>
        <v>12.487713911443011</v>
      </c>
      <c r="L40" s="32">
        <f t="shared" si="2"/>
        <v>1.6715589589819795</v>
      </c>
      <c r="M40" s="33">
        <f t="shared" ref="M40:M59" si="8">M39</f>
        <v>9.6277613129375634</v>
      </c>
      <c r="N40" s="34">
        <f t="shared" si="3"/>
        <v>1.2887363365070261</v>
      </c>
    </row>
    <row r="41" spans="2:14" ht="15" x14ac:dyDescent="0.25">
      <c r="B41" s="23">
        <f t="shared" si="4"/>
        <v>2047</v>
      </c>
      <c r="C41" s="8">
        <f t="shared" si="5"/>
        <v>0.12424875516655032</v>
      </c>
      <c r="D41" s="31">
        <v>5109260</v>
      </c>
      <c r="E41" s="31">
        <v>2472436.8365417728</v>
      </c>
      <c r="F41" s="31">
        <v>11831986.866109118</v>
      </c>
      <c r="G41" s="31">
        <f t="shared" si="6"/>
        <v>19413683.70265089</v>
      </c>
      <c r="H41" s="31">
        <v>153765.6494679529</v>
      </c>
      <c r="I41" s="31">
        <v>60.2</v>
      </c>
      <c r="J41" s="31">
        <f t="shared" si="0"/>
        <v>153705.44946795289</v>
      </c>
      <c r="K41" s="32">
        <f t="shared" si="1"/>
        <v>12.63044594049906</v>
      </c>
      <c r="L41" s="32">
        <f t="shared" si="2"/>
        <v>1.5693171853054171</v>
      </c>
      <c r="M41" s="33">
        <f t="shared" si="8"/>
        <v>9.6277613129375634</v>
      </c>
      <c r="N41" s="34">
        <f t="shared" si="3"/>
        <v>1.1962373581731645</v>
      </c>
    </row>
    <row r="42" spans="2:14" ht="15" x14ac:dyDescent="0.25">
      <c r="B42" s="23">
        <f t="shared" si="4"/>
        <v>2048</v>
      </c>
      <c r="C42" s="8">
        <f t="shared" si="5"/>
        <v>0.11533080772719265</v>
      </c>
      <c r="D42" s="31">
        <v>5231020</v>
      </c>
      <c r="E42" s="31">
        <v>2477075.6646124898</v>
      </c>
      <c r="F42" s="31">
        <v>12035230.304665986</v>
      </c>
      <c r="G42" s="31">
        <f t="shared" si="6"/>
        <v>19743325.969278477</v>
      </c>
      <c r="H42" s="31">
        <v>155583.77315249128</v>
      </c>
      <c r="I42" s="31">
        <v>60.2</v>
      </c>
      <c r="J42" s="31">
        <f t="shared" si="0"/>
        <v>155523.57315249127</v>
      </c>
      <c r="K42" s="32">
        <f t="shared" si="1"/>
        <v>12.694748178091364</v>
      </c>
      <c r="L42" s="32">
        <f t="shared" si="2"/>
        <v>1.4640955612725843</v>
      </c>
      <c r="M42" s="33">
        <f t="shared" si="8"/>
        <v>9.6277613129375634</v>
      </c>
      <c r="N42" s="34">
        <f t="shared" si="3"/>
        <v>1.1103774888257059</v>
      </c>
    </row>
    <row r="43" spans="2:14" ht="15" x14ac:dyDescent="0.25">
      <c r="B43" s="23">
        <f t="shared" si="4"/>
        <v>2049</v>
      </c>
      <c r="C43" s="8">
        <f t="shared" si="5"/>
        <v>0.10705294546554593</v>
      </c>
      <c r="D43" s="31">
        <v>5333920</v>
      </c>
      <c r="E43" s="31">
        <v>2534494.8904536967</v>
      </c>
      <c r="F43" s="31">
        <v>12244941.594652642</v>
      </c>
      <c r="G43" s="31">
        <f t="shared" si="6"/>
        <v>20113356.485106338</v>
      </c>
      <c r="H43" s="31">
        <v>156652.69495353525</v>
      </c>
      <c r="I43" s="31">
        <v>60.2</v>
      </c>
      <c r="J43" s="31">
        <f t="shared" si="0"/>
        <v>156592.49495353524</v>
      </c>
      <c r="K43" s="32">
        <f t="shared" si="1"/>
        <v>12.844393654417763</v>
      </c>
      <c r="L43" s="32">
        <f t="shared" si="2"/>
        <v>1.375030173424389</v>
      </c>
      <c r="M43" s="33">
        <f t="shared" si="8"/>
        <v>9.6277613129375634</v>
      </c>
      <c r="N43" s="34">
        <f t="shared" si="3"/>
        <v>1.0306802067891978</v>
      </c>
    </row>
    <row r="44" spans="2:14" ht="15" x14ac:dyDescent="0.25">
      <c r="B44" s="23">
        <f t="shared" si="4"/>
        <v>2050</v>
      </c>
      <c r="C44" s="8">
        <f t="shared" si="5"/>
        <v>9.9369226303849423E-2</v>
      </c>
      <c r="D44" s="31">
        <v>5410748.6371672908</v>
      </c>
      <c r="E44" s="31">
        <v>2501633.8856495158</v>
      </c>
      <c r="F44" s="31">
        <v>12457450.151510341</v>
      </c>
      <c r="G44" s="31">
        <f t="shared" si="6"/>
        <v>20369832.67432715</v>
      </c>
      <c r="H44" s="31">
        <v>158122.73437468085</v>
      </c>
      <c r="I44" s="31">
        <v>60.2</v>
      </c>
      <c r="J44" s="31">
        <f t="shared" si="0"/>
        <v>158062.53437468084</v>
      </c>
      <c r="K44" s="32">
        <f t="shared" si="1"/>
        <v>12.887198572965612</v>
      </c>
      <c r="L44" s="35">
        <f t="shared" si="2"/>
        <v>1.2805909514196654</v>
      </c>
      <c r="M44" s="33">
        <f t="shared" si="8"/>
        <v>9.6277613129375634</v>
      </c>
      <c r="N44" s="36">
        <f t="shared" si="3"/>
        <v>0.95670319270473914</v>
      </c>
    </row>
    <row r="45" spans="2:14" ht="15" x14ac:dyDescent="0.25">
      <c r="B45" s="23">
        <f>B44+1</f>
        <v>2051</v>
      </c>
      <c r="C45" s="8">
        <f>C44/(1+$C$12)</f>
        <v>9.2237005654399115E-2</v>
      </c>
      <c r="D45" s="31">
        <v>5488701.1826618006</v>
      </c>
      <c r="E45" s="31">
        <v>2465729.5135987252</v>
      </c>
      <c r="F45" s="31">
        <v>12672968.547970099</v>
      </c>
      <c r="G45" s="31">
        <f t="shared" si="6"/>
        <v>20627399.244230624</v>
      </c>
      <c r="H45" s="31">
        <v>159599.04991663777</v>
      </c>
      <c r="I45" s="31">
        <v>60.2</v>
      </c>
      <c r="J45" s="31">
        <f>H45-I45</f>
        <v>159538.84991663776</v>
      </c>
      <c r="K45" s="32">
        <f>(G45/J45)/10</f>
        <v>12.929389459062074</v>
      </c>
      <c r="L45" s="35">
        <f>K45*C45</f>
        <v>1.1925681686434368</v>
      </c>
      <c r="M45" s="33">
        <f t="shared" si="8"/>
        <v>9.6277613129375634</v>
      </c>
      <c r="N45" s="36">
        <f>M45*C45</f>
        <v>0.88803587466062706</v>
      </c>
    </row>
    <row r="46" spans="2:14" ht="15" x14ac:dyDescent="0.25">
      <c r="B46" s="23">
        <f>B45+1</f>
        <v>2052</v>
      </c>
      <c r="C46" s="8">
        <f>C45/(1+$C$12)</f>
        <v>8.5616699742383714E-2</v>
      </c>
      <c r="D46" s="31">
        <v>5567794.5006944211</v>
      </c>
      <c r="E46" s="31">
        <v>2365588.3915372128</v>
      </c>
      <c r="F46" s="31">
        <v>12891537.817054434</v>
      </c>
      <c r="G46" s="31">
        <f t="shared" si="6"/>
        <v>20824920.709286068</v>
      </c>
      <c r="H46" s="31">
        <v>161491.2977970592</v>
      </c>
      <c r="I46" s="31">
        <v>60.2</v>
      </c>
      <c r="J46" s="31">
        <f>H46-I46</f>
        <v>161431.09779705919</v>
      </c>
      <c r="K46" s="32">
        <f>(G46/J46)/10</f>
        <v>12.900191470831611</v>
      </c>
      <c r="L46" s="35">
        <f>K46*C46</f>
        <v>1.1044718197774495</v>
      </c>
      <c r="M46" s="33">
        <f t="shared" si="8"/>
        <v>9.6277613129375634</v>
      </c>
      <c r="N46" s="36">
        <f>M46*C46</f>
        <v>0.82429714952111333</v>
      </c>
    </row>
    <row r="47" spans="2:14" ht="15" x14ac:dyDescent="0.25">
      <c r="B47" s="39">
        <f>B46+1</f>
        <v>2053</v>
      </c>
      <c r="C47" s="40">
        <f>C46/(1+$C$12)</f>
        <v>7.9471565916210796E-2</v>
      </c>
      <c r="D47" s="41">
        <v>5648045.7187071266</v>
      </c>
      <c r="E47" s="41">
        <v>2288538.9340016488</v>
      </c>
      <c r="F47" s="41">
        <v>13116713.500833293</v>
      </c>
      <c r="G47" s="41">
        <f t="shared" si="6"/>
        <v>21053298.153542068</v>
      </c>
      <c r="H47" s="41">
        <v>162571.17361485129</v>
      </c>
      <c r="I47" s="41">
        <v>60.2</v>
      </c>
      <c r="J47" s="41">
        <f>H47-I47</f>
        <v>162510.97361485127</v>
      </c>
      <c r="K47" s="35">
        <f>(G47/J47)/10</f>
        <v>12.95500093639097</v>
      </c>
      <c r="L47" s="35">
        <f>K47*C47</f>
        <v>1.0295542108609677</v>
      </c>
      <c r="M47" s="42">
        <f t="shared" si="8"/>
        <v>9.6277613129375634</v>
      </c>
      <c r="N47" s="36">
        <f>M47*C47</f>
        <v>0.7651332678066618</v>
      </c>
    </row>
    <row r="48" spans="2:14" ht="15" x14ac:dyDescent="0.25">
      <c r="B48" s="39">
        <f t="shared" ref="B48:B59" si="9">B47+1</f>
        <v>2054</v>
      </c>
      <c r="C48" s="40">
        <f t="shared" ref="C48:C59" si="10">C47/(1+$C$12)</f>
        <v>7.3767498726046987E-2</v>
      </c>
      <c r="D48" s="31">
        <v>5729472.2317208694</v>
      </c>
      <c r="E48" s="31">
        <v>2241868.4807221037</v>
      </c>
      <c r="F48" s="31">
        <v>13345146.49221085</v>
      </c>
      <c r="G48" s="41">
        <f t="shared" si="6"/>
        <v>21316487.204653822</v>
      </c>
      <c r="H48" s="31">
        <v>164067.32549181089</v>
      </c>
      <c r="I48" s="31">
        <v>60.2</v>
      </c>
      <c r="J48" s="41">
        <f t="shared" ref="J48:J53" si="11">H48-I48</f>
        <v>164007.12549181088</v>
      </c>
      <c r="K48" s="35">
        <f t="shared" ref="K48:K53" si="12">(G48/J48)/10</f>
        <v>12.997293343646941</v>
      </c>
      <c r="L48" s="35">
        <f t="shared" ref="L48:L53" si="13">K48*C48</f>
        <v>0.95877782016953472</v>
      </c>
      <c r="M48" s="42">
        <f t="shared" si="8"/>
        <v>9.6277613129375634</v>
      </c>
      <c r="N48" s="36">
        <f t="shared" ref="N48:N53" si="14">M48*C48</f>
        <v>0.71021587038680623</v>
      </c>
    </row>
    <row r="49" spans="2:14" ht="15" x14ac:dyDescent="0.25">
      <c r="B49" s="39">
        <f t="shared" si="9"/>
        <v>2055</v>
      </c>
      <c r="C49" s="40">
        <f t="shared" si="10"/>
        <v>6.8472840638809471E-2</v>
      </c>
      <c r="D49" s="31">
        <v>5812091.7067606933</v>
      </c>
      <c r="E49" s="31">
        <v>2139604.095772</v>
      </c>
      <c r="F49" s="31">
        <v>13576883.947318856</v>
      </c>
      <c r="G49" s="41">
        <f t="shared" si="6"/>
        <v>21528579.749851547</v>
      </c>
      <c r="H49" s="31">
        <v>165570.44119812155</v>
      </c>
      <c r="I49" s="31">
        <v>60.2</v>
      </c>
      <c r="J49" s="41">
        <f t="shared" si="11"/>
        <v>165510.24119812154</v>
      </c>
      <c r="K49" s="35">
        <f t="shared" si="12"/>
        <v>13.007400384415538</v>
      </c>
      <c r="L49" s="35">
        <f t="shared" si="13"/>
        <v>0.89065365364727422</v>
      </c>
      <c r="M49" s="42">
        <f t="shared" si="8"/>
        <v>9.6277613129375634</v>
      </c>
      <c r="N49" s="36">
        <f t="shared" si="14"/>
        <v>0.65924016608926883</v>
      </c>
    </row>
    <row r="50" spans="2:14" ht="15" x14ac:dyDescent="0.25">
      <c r="B50" s="39">
        <f t="shared" si="9"/>
        <v>2056</v>
      </c>
      <c r="C50" s="40">
        <f t="shared" si="10"/>
        <v>6.3558206339078396E-2</v>
      </c>
      <c r="D50" s="31">
        <v>5895922.0873595485</v>
      </c>
      <c r="E50" s="31">
        <v>2076084.9824526878</v>
      </c>
      <c r="F50" s="31">
        <v>13811973.78324542</v>
      </c>
      <c r="G50" s="41">
        <f t="shared" si="6"/>
        <v>21783980.853057656</v>
      </c>
      <c r="H50" s="31">
        <v>167503.67407795636</v>
      </c>
      <c r="I50" s="31">
        <v>60.2</v>
      </c>
      <c r="J50" s="41">
        <f t="shared" si="11"/>
        <v>167443.47407795634</v>
      </c>
      <c r="K50" s="35">
        <f t="shared" si="12"/>
        <v>13.00975208082205</v>
      </c>
      <c r="L50" s="35">
        <f t="shared" si="13"/>
        <v>0.82687650717314243</v>
      </c>
      <c r="M50" s="42">
        <f t="shared" si="8"/>
        <v>9.6277613129375634</v>
      </c>
      <c r="N50" s="36">
        <f t="shared" si="14"/>
        <v>0.61192324011108201</v>
      </c>
    </row>
    <row r="51" spans="2:14" ht="15" x14ac:dyDescent="0.25">
      <c r="B51" s="39">
        <f t="shared" si="9"/>
        <v>2057</v>
      </c>
      <c r="C51" s="40">
        <f t="shared" si="10"/>
        <v>5.8996319640801487E-2</v>
      </c>
      <c r="D51" s="31">
        <v>5980981.5981423203</v>
      </c>
      <c r="E51" s="31">
        <v>1988354.4224621679</v>
      </c>
      <c r="F51" s="31">
        <v>14049563.063117445</v>
      </c>
      <c r="G51" s="41">
        <f t="shared" si="6"/>
        <v>22018899.083721932</v>
      </c>
      <c r="H51" s="31">
        <v>168598.30548620693</v>
      </c>
      <c r="I51" s="31">
        <v>60.2</v>
      </c>
      <c r="J51" s="41">
        <f t="shared" si="11"/>
        <v>168538.10548620691</v>
      </c>
      <c r="K51" s="35">
        <f t="shared" si="12"/>
        <v>13.064641387893108</v>
      </c>
      <c r="L51" s="35">
        <f t="shared" si="13"/>
        <v>0.77076575931258617</v>
      </c>
      <c r="M51" s="42">
        <f t="shared" si="8"/>
        <v>9.6277613129375634</v>
      </c>
      <c r="N51" s="36">
        <f t="shared" si="14"/>
        <v>0.56800248384340712</v>
      </c>
    </row>
    <row r="52" spans="2:14" ht="15" x14ac:dyDescent="0.25">
      <c r="B52" s="39">
        <f t="shared" si="9"/>
        <v>2058</v>
      </c>
      <c r="C52" s="40">
        <f t="shared" si="10"/>
        <v>5.4761862104651837E-2</v>
      </c>
      <c r="D52" s="31">
        <v>6067288.7494916292</v>
      </c>
      <c r="E52" s="31">
        <v>1930127.9661745154</v>
      </c>
      <c r="F52" s="31">
        <v>14291428.950027164</v>
      </c>
      <c r="G52" s="41">
        <f t="shared" si="6"/>
        <v>22288845.665693309</v>
      </c>
      <c r="H52" s="31">
        <v>170123.43774779656</v>
      </c>
      <c r="I52" s="31">
        <v>60.2</v>
      </c>
      <c r="J52" s="41">
        <f t="shared" si="11"/>
        <v>170063.23774779655</v>
      </c>
      <c r="K52" s="35">
        <f t="shared" si="12"/>
        <v>13.10621034908651</v>
      </c>
      <c r="L52" s="35">
        <f t="shared" si="13"/>
        <v>0.71772048385123632</v>
      </c>
      <c r="M52" s="42">
        <f t="shared" si="8"/>
        <v>9.6277613129375634</v>
      </c>
      <c r="N52" s="36">
        <f t="shared" si="14"/>
        <v>0.52723413739558855</v>
      </c>
    </row>
    <row r="53" spans="2:14" ht="15" x14ac:dyDescent="0.25">
      <c r="B53" s="39">
        <f t="shared" si="9"/>
        <v>2059</v>
      </c>
      <c r="C53" s="8">
        <f t="shared" si="10"/>
        <v>5.0831332520866419E-2</v>
      </c>
      <c r="D53" s="31">
        <v>6154862.3422969868</v>
      </c>
      <c r="E53" s="31">
        <v>1828198.2383051026</v>
      </c>
      <c r="F53" s="31">
        <v>14537648.42290126</v>
      </c>
      <c r="G53" s="31">
        <f t="shared" si="6"/>
        <v>22520709.003503349</v>
      </c>
      <c r="H53" s="31">
        <v>171656.30149812644</v>
      </c>
      <c r="I53" s="31">
        <v>60.2</v>
      </c>
      <c r="J53" s="31">
        <f t="shared" si="11"/>
        <v>171596.10149812643</v>
      </c>
      <c r="K53" s="32">
        <f t="shared" si="12"/>
        <v>13.124254459679108</v>
      </c>
      <c r="L53" s="32">
        <f t="shared" si="13"/>
        <v>0.66712334252841277</v>
      </c>
      <c r="M53" s="33">
        <f t="shared" si="8"/>
        <v>9.6277613129375634</v>
      </c>
      <c r="N53" s="34">
        <f t="shared" si="14"/>
        <v>0.48939193672946274</v>
      </c>
    </row>
    <row r="54" spans="2:14" ht="15" x14ac:dyDescent="0.25">
      <c r="B54" s="39">
        <f t="shared" si="9"/>
        <v>2060</v>
      </c>
      <c r="C54" s="8">
        <f t="shared" si="10"/>
        <v>4.7182916477695978E-2</v>
      </c>
      <c r="D54" s="31">
        <v>6243721.4727888983</v>
      </c>
      <c r="E54" s="31">
        <v>1725640.6947793651</v>
      </c>
      <c r="F54" s="31">
        <v>14788299.846287088</v>
      </c>
      <c r="G54" s="31">
        <f t="shared" ref="G54:G59" si="15">D54+E54+F54</f>
        <v>22757662.013855353</v>
      </c>
      <c r="H54" s="31">
        <v>173633.5495066774</v>
      </c>
      <c r="I54" s="31">
        <v>60.2</v>
      </c>
      <c r="J54" s="31">
        <f t="shared" ref="J54:J59" si="16">H54-I54</f>
        <v>173573.34950667739</v>
      </c>
      <c r="K54" s="32">
        <f t="shared" ref="K54:K59" si="17">(G54/J54)/10</f>
        <v>13.111265109843297</v>
      </c>
      <c r="L54" s="32">
        <f t="shared" ref="L54:L59" si="18">K54*C54</f>
        <v>0.61862772659466569</v>
      </c>
      <c r="M54" s="33">
        <f t="shared" si="8"/>
        <v>9.6277613129375634</v>
      </c>
      <c r="N54" s="34">
        <f t="shared" ref="N54:N59" si="19">M54*C54</f>
        <v>0.45426585789552565</v>
      </c>
    </row>
    <row r="55" spans="2:14" ht="15" x14ac:dyDescent="0.25">
      <c r="B55" s="39">
        <f t="shared" si="9"/>
        <v>2061</v>
      </c>
      <c r="C55" s="8">
        <f t="shared" si="10"/>
        <v>4.3796365291572104E-2</v>
      </c>
      <c r="D55" s="31">
        <v>6333885.537459597</v>
      </c>
      <c r="E55" s="31">
        <v>1662993.1738005837</v>
      </c>
      <c r="F55" s="31">
        <v>15043462.995293863</v>
      </c>
      <c r="G55" s="31">
        <f t="shared" si="15"/>
        <v>23040341.706554044</v>
      </c>
      <c r="H55" s="31">
        <v>174746.05125031879</v>
      </c>
      <c r="I55" s="31">
        <v>60.2</v>
      </c>
      <c r="J55" s="31">
        <f t="shared" si="16"/>
        <v>174685.85125031878</v>
      </c>
      <c r="K55" s="32">
        <f t="shared" si="17"/>
        <v>13.189586644620709</v>
      </c>
      <c r="L55" s="32">
        <f t="shared" si="18"/>
        <v>0.57765595473264941</v>
      </c>
      <c r="M55" s="33">
        <f t="shared" si="8"/>
        <v>9.6277613129375634</v>
      </c>
      <c r="N55" s="34">
        <f t="shared" si="19"/>
        <v>0.42166095140147936</v>
      </c>
    </row>
    <row r="56" spans="2:14" ht="15" x14ac:dyDescent="0.25">
      <c r="B56" s="39">
        <f t="shared" si="9"/>
        <v>2062</v>
      </c>
      <c r="C56" s="8">
        <f t="shared" si="10"/>
        <v>4.0652883627054819E-2</v>
      </c>
      <c r="D56" s="31">
        <v>6425374.23807206</v>
      </c>
      <c r="E56" s="31">
        <v>1622619.0750909292</v>
      </c>
      <c r="F56" s="31">
        <v>15303219.08098276</v>
      </c>
      <c r="G56" s="31">
        <f t="shared" si="15"/>
        <v>23351212.39414575</v>
      </c>
      <c r="H56" s="31">
        <v>176303.36569228198</v>
      </c>
      <c r="I56" s="31">
        <v>60.2</v>
      </c>
      <c r="J56" s="31">
        <f t="shared" si="16"/>
        <v>176243.16569228197</v>
      </c>
      <c r="K56" s="32">
        <f t="shared" si="17"/>
        <v>13.249428596236537</v>
      </c>
      <c r="L56" s="32">
        <f t="shared" si="18"/>
        <v>0.53862747884777629</v>
      </c>
      <c r="M56" s="33">
        <f t="shared" si="8"/>
        <v>9.6277613129375634</v>
      </c>
      <c r="N56" s="34">
        <f t="shared" si="19"/>
        <v>0.39139626024391128</v>
      </c>
    </row>
    <row r="57" spans="2:14" ht="15" x14ac:dyDescent="0.25">
      <c r="B57" s="39">
        <f t="shared" si="9"/>
        <v>2063</v>
      </c>
      <c r="C57" s="8">
        <f t="shared" si="10"/>
        <v>3.7735025182852072E-2</v>
      </c>
      <c r="D57" s="31">
        <v>6518207.5867590336</v>
      </c>
      <c r="E57" s="31">
        <v>1621465.7306492424</v>
      </c>
      <c r="F57" s="31">
        <v>15567650.776214056</v>
      </c>
      <c r="G57" s="31">
        <f t="shared" si="15"/>
        <v>23707324.093622331</v>
      </c>
      <c r="H57" s="31">
        <v>177869.26883959424</v>
      </c>
      <c r="I57" s="31">
        <v>60.2</v>
      </c>
      <c r="J57" s="31">
        <f t="shared" si="16"/>
        <v>177809.06883959423</v>
      </c>
      <c r="K57" s="32">
        <f t="shared" si="17"/>
        <v>13.333023027643922</v>
      </c>
      <c r="L57" s="32">
        <f t="shared" si="18"/>
        <v>0.50312195971168994</v>
      </c>
      <c r="M57" s="33">
        <f t="shared" si="8"/>
        <v>9.6277613129375634</v>
      </c>
      <c r="N57" s="34">
        <f t="shared" si="19"/>
        <v>0.36330381559818786</v>
      </c>
    </row>
    <row r="58" spans="2:14" ht="15" x14ac:dyDescent="0.25">
      <c r="B58" s="39">
        <f t="shared" si="9"/>
        <v>2064</v>
      </c>
      <c r="C58" s="8">
        <f t="shared" si="10"/>
        <v>3.5026595864969388E-2</v>
      </c>
      <c r="D58" s="31">
        <v>6612405.9112138385</v>
      </c>
      <c r="E58" s="31">
        <v>1624558.0471692693</v>
      </c>
      <c r="F58" s="31">
        <v>15836842.241959516</v>
      </c>
      <c r="G58" s="31">
        <f t="shared" si="15"/>
        <v>24073806.200342625</v>
      </c>
      <c r="H58" s="31">
        <v>179647.96152799021</v>
      </c>
      <c r="I58" s="31">
        <v>60.2</v>
      </c>
      <c r="J58" s="31">
        <f t="shared" si="16"/>
        <v>179587.76152799019</v>
      </c>
      <c r="K58" s="32">
        <f t="shared" si="17"/>
        <v>13.405037178210236</v>
      </c>
      <c r="L58" s="32">
        <f t="shared" si="18"/>
        <v>0.4695328197960596</v>
      </c>
      <c r="M58" s="33">
        <f t="shared" si="8"/>
        <v>9.6277613129375634</v>
      </c>
      <c r="N58" s="34">
        <f t="shared" si="19"/>
        <v>0.33722770459265111</v>
      </c>
    </row>
    <row r="59" spans="2:14" ht="15" x14ac:dyDescent="0.25">
      <c r="B59" s="23">
        <f t="shared" si="9"/>
        <v>2065</v>
      </c>
      <c r="C59" s="8">
        <f t="shared" si="10"/>
        <v>3.251256390960125E-2</v>
      </c>
      <c r="D59" s="31">
        <v>6707989.859974714</v>
      </c>
      <c r="E59" s="31">
        <v>1602685.5138756547</v>
      </c>
      <c r="F59" s="31">
        <v>16110879.154088393</v>
      </c>
      <c r="G59" s="31">
        <f t="shared" si="15"/>
        <v>24421554.527938761</v>
      </c>
      <c r="H59" s="31">
        <v>181444.44114327012</v>
      </c>
      <c r="I59" s="31">
        <v>60.2</v>
      </c>
      <c r="J59" s="31">
        <f t="shared" si="16"/>
        <v>181384.2411432701</v>
      </c>
      <c r="K59" s="32">
        <f t="shared" si="17"/>
        <v>13.463989139303942</v>
      </c>
      <c r="L59" s="32">
        <f t="shared" si="18"/>
        <v>0.43774880736979654</v>
      </c>
      <c r="M59" s="33">
        <f t="shared" si="8"/>
        <v>9.6277613129375634</v>
      </c>
      <c r="N59" s="34">
        <f t="shared" si="19"/>
        <v>0.31302320499326897</v>
      </c>
    </row>
    <row r="60" spans="2:14" ht="15.75" thickBot="1" x14ac:dyDescent="0.3">
      <c r="B60" s="17"/>
      <c r="C60" s="46"/>
      <c r="D60" s="47"/>
      <c r="E60" s="47"/>
      <c r="F60" s="47"/>
      <c r="G60" s="47"/>
      <c r="H60" s="47"/>
      <c r="I60" s="47"/>
      <c r="J60" s="47"/>
      <c r="K60" s="48"/>
      <c r="L60" s="43">
        <f>SUM(L13:L59)</f>
        <v>130.0900388018425</v>
      </c>
      <c r="M60" s="49"/>
      <c r="N60" s="43">
        <f>SUM(N13:N59)</f>
        <v>130.09003999999993</v>
      </c>
    </row>
    <row r="61" spans="2:14" ht="16.5" customHeight="1" x14ac:dyDescent="0.25">
      <c r="B61" s="24" t="s">
        <v>36</v>
      </c>
      <c r="C61" s="24"/>
      <c r="D61" s="24"/>
      <c r="E61" s="24"/>
      <c r="F61" s="24"/>
      <c r="G61" s="6"/>
      <c r="H61" s="6"/>
      <c r="I61" s="6"/>
      <c r="J61" s="6"/>
      <c r="K61" s="6"/>
      <c r="M61" s="6"/>
    </row>
    <row r="62" spans="2:14" ht="15.75" thickBot="1" x14ac:dyDescent="0.3">
      <c r="B62" s="24" t="s">
        <v>40</v>
      </c>
      <c r="C62" s="24"/>
      <c r="D62" s="24"/>
      <c r="E62" s="24"/>
      <c r="F62" s="24"/>
      <c r="G62" s="6"/>
      <c r="H62" s="6"/>
      <c r="I62" s="6"/>
      <c r="J62" s="6"/>
      <c r="K62" s="6"/>
      <c r="L62" s="6"/>
      <c r="M62" s="6"/>
      <c r="N62" s="6"/>
    </row>
    <row r="63" spans="2:14" ht="15.75" thickBot="1" x14ac:dyDescent="0.3">
      <c r="B63" s="24" t="s">
        <v>39</v>
      </c>
      <c r="C63" s="24"/>
      <c r="D63" s="24"/>
      <c r="E63" s="24"/>
      <c r="F63" s="24"/>
      <c r="G63" s="17"/>
      <c r="H63" s="17"/>
      <c r="I63" s="17"/>
      <c r="J63" s="17"/>
      <c r="K63" s="25"/>
      <c r="L63" s="38" t="s">
        <v>27</v>
      </c>
      <c r="M63" s="44">
        <f>$M$13</f>
        <v>9.6277613129375634</v>
      </c>
      <c r="N63" s="6"/>
    </row>
    <row r="64" spans="2:14" ht="15" x14ac:dyDescent="0.25">
      <c r="B64" s="6"/>
      <c r="C64" s="26"/>
      <c r="D64" s="26"/>
      <c r="E64" s="26"/>
      <c r="F64" s="26"/>
      <c r="G64" s="6"/>
      <c r="H64" s="6"/>
      <c r="I64" s="6"/>
      <c r="J64" s="6"/>
      <c r="K64" s="6"/>
      <c r="L64" s="27"/>
      <c r="M64" s="6"/>
      <c r="N64" s="6"/>
    </row>
    <row r="65" spans="2:14" ht="15" x14ac:dyDescent="0.25">
      <c r="B65" s="3"/>
      <c r="C65" s="4"/>
      <c r="D65" s="4"/>
      <c r="E65" s="5"/>
      <c r="F65" s="5"/>
      <c r="G65" s="6"/>
      <c r="H65" s="6"/>
      <c r="I65" s="6"/>
      <c r="J65" s="6"/>
      <c r="K65" s="6"/>
      <c r="L65" s="6"/>
      <c r="M65" s="6"/>
      <c r="N65" s="6"/>
    </row>
    <row r="66" spans="2:14" ht="15" x14ac:dyDescent="0.25">
      <c r="B66" s="6"/>
      <c r="C66" s="26"/>
      <c r="D66" s="26"/>
      <c r="E66" s="26"/>
      <c r="F66" s="26"/>
      <c r="G66" s="6"/>
      <c r="H66" s="6"/>
      <c r="I66" s="6"/>
      <c r="J66" s="6"/>
      <c r="K66" s="6"/>
      <c r="L66" s="6"/>
      <c r="M66" s="6"/>
      <c r="N66" s="6"/>
    </row>
    <row r="67" spans="2:14" ht="15" x14ac:dyDescent="0.25">
      <c r="B67" s="6"/>
      <c r="C67" s="26"/>
      <c r="D67" s="26"/>
      <c r="E67" s="26"/>
      <c r="F67" s="26"/>
      <c r="G67" s="6"/>
      <c r="H67" s="6"/>
      <c r="I67" s="6"/>
      <c r="J67" s="6"/>
      <c r="K67" s="6"/>
      <c r="L67" s="6"/>
      <c r="M67" s="6"/>
      <c r="N67" s="6"/>
    </row>
    <row r="68" spans="2:14" ht="15" x14ac:dyDescent="0.25">
      <c r="B68" s="6"/>
      <c r="C68" s="28"/>
      <c r="D68" s="26"/>
      <c r="E68" s="26"/>
      <c r="F68" s="26"/>
      <c r="G68" s="6"/>
      <c r="H68" s="6"/>
      <c r="I68" s="6"/>
      <c r="J68" s="6"/>
      <c r="K68" s="6"/>
      <c r="L68" s="6"/>
      <c r="M68" s="6"/>
      <c r="N68" s="6"/>
    </row>
    <row r="69" spans="2:14" ht="15" x14ac:dyDescent="0.25">
      <c r="B69" s="6"/>
      <c r="C69" s="26"/>
      <c r="D69" s="26"/>
      <c r="E69" s="26"/>
      <c r="F69" s="26"/>
      <c r="G69" s="6"/>
      <c r="H69" s="6"/>
      <c r="I69" s="6"/>
      <c r="J69" s="6"/>
      <c r="K69" s="6"/>
      <c r="L69" s="6"/>
      <c r="M69" s="6"/>
      <c r="N69" s="6"/>
    </row>
  </sheetData>
  <mergeCells count="1">
    <mergeCell ref="B4:N4"/>
  </mergeCells>
  <phoneticPr fontId="2" type="noConversion"/>
  <printOptions horizontalCentered="1"/>
  <pageMargins left="0.23" right="0.32" top="0.25" bottom="0.25" header="0.5" footer="0.5"/>
  <pageSetup scale="60" orientation="landscape" r:id="rId1"/>
  <headerFooter alignWithMargins="0"/>
  <drawing r:id="rId2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DA8ECA2-9708-4AB3-A237-57A92EEB671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AWW-9</vt:lpstr>
      <vt:lpstr>'AWW-9'!Print_Area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