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7800" windowHeight="4095" activeTab="3"/>
  </bookViews>
  <sheets>
    <sheet name="FE" sheetId="3" r:id="rId1"/>
    <sheet name="Capital Structure Sch 4" sheetId="1" r:id="rId2"/>
    <sheet name="LR" sheetId="2" r:id="rId3"/>
    <sheet name="Basis Point Adjustment" sheetId="4" r:id="rId4"/>
  </sheets>
  <externalReferences>
    <externalReference r:id="rId5"/>
    <externalReference r:id="rId6"/>
    <externalReference r:id="rId7"/>
    <externalReference r:id="rId8"/>
  </externalReferences>
  <definedNames>
    <definedName name="\D" localSheetId="3">#REF!</definedName>
    <definedName name="\D">#REF!</definedName>
    <definedName name="\I" localSheetId="3">#REF!</definedName>
    <definedName name="\I">#REF!</definedName>
    <definedName name="\S" localSheetId="3">#REF!</definedName>
    <definedName name="\S">#REF!</definedName>
    <definedName name="__123Graph_X" localSheetId="3" hidden="1">'[1]BUDGET CASH 2002'!#REF!</definedName>
    <definedName name="__123Graph_X" hidden="1">'[1]BUDGET CASH 2002'!#REF!</definedName>
    <definedName name="_1" localSheetId="3">#REF!</definedName>
    <definedName name="_1">#REF!</definedName>
    <definedName name="_1D_9">[2]Template!$A$1:$R$48</definedName>
    <definedName name="_1TXPT" localSheetId="3">#REF!</definedName>
    <definedName name="_1TXPT">#REF!</definedName>
    <definedName name="_1UNDER" localSheetId="3">#REF!</definedName>
    <definedName name="_1UNDER">#REF!</definedName>
    <definedName name="_2" localSheetId="3">#REF!</definedName>
    <definedName name="_2">#REF!</definedName>
    <definedName name="_2A" localSheetId="3">#REF!</definedName>
    <definedName name="_2A">#REF!</definedName>
    <definedName name="_2B" localSheetId="3">#REF!</definedName>
    <definedName name="_2B">#REF!</definedName>
    <definedName name="_2TXPT" localSheetId="3">#REF!</definedName>
    <definedName name="_2TXPT">#REF!</definedName>
    <definedName name="_2UNDER" localSheetId="3">#REF!</definedName>
    <definedName name="_2UNDER">#REF!</definedName>
    <definedName name="_3" localSheetId="3">#REF!</definedName>
    <definedName name="_3">#REF!</definedName>
    <definedName name="_3TXPT" localSheetId="3">#REF!</definedName>
    <definedName name="_3TXPT">#REF!</definedName>
    <definedName name="_3UNDER" localSheetId="3">#REF!</definedName>
    <definedName name="_3UNDER">#REF!</definedName>
    <definedName name="_4" localSheetId="3">#REF!</definedName>
    <definedName name="_4">#REF!</definedName>
    <definedName name="_4TXPT" localSheetId="3">#REF!</definedName>
    <definedName name="_4TXPT">#REF!</definedName>
    <definedName name="_4UNDER" localSheetId="3">#REF!</definedName>
    <definedName name="_4UNDER">#REF!</definedName>
    <definedName name="_5" localSheetId="3">#REF!</definedName>
    <definedName name="_5">#REF!</definedName>
    <definedName name="_5_6" localSheetId="3">#REF!</definedName>
    <definedName name="_5_6">#REF!</definedName>
    <definedName name="_5A" localSheetId="3">#REF!</definedName>
    <definedName name="_5A">#REF!</definedName>
    <definedName name="_6" localSheetId="3">#REF!</definedName>
    <definedName name="_6">#REF!</definedName>
    <definedName name="_7" localSheetId="3">#REF!</definedName>
    <definedName name="_7">#REF!</definedName>
    <definedName name="_8" localSheetId="3">#REF!</definedName>
    <definedName name="_8">#REF!</definedName>
    <definedName name="_FAS106" localSheetId="3">#REF!</definedName>
    <definedName name="_FAS106">#REF!</definedName>
    <definedName name="_Order1" hidden="1">255</definedName>
    <definedName name="_SCH5" localSheetId="3">#REF!</definedName>
    <definedName name="_SCH5">#REF!</definedName>
    <definedName name="AREA1" localSheetId="3">#REF!</definedName>
    <definedName name="AREA1">#REF!</definedName>
    <definedName name="AS2DocOpenMode" hidden="1">"AS2DocumentEdit"</definedName>
    <definedName name="BACK_UP" localSheetId="3">#REF!</definedName>
    <definedName name="BACK_UP">#REF!</definedName>
    <definedName name="BUDGET" localSheetId="3">#REF!</definedName>
    <definedName name="BUDGET">#REF!</definedName>
    <definedName name="CAPITAL" localSheetId="3">#REF!</definedName>
    <definedName name="CAPITAL">#REF!</definedName>
    <definedName name="CASH" localSheetId="3">#REF!</definedName>
    <definedName name="CASH">#REF!</definedName>
    <definedName name="CASH1STMTH" localSheetId="3">#REF!</definedName>
    <definedName name="CASH1STMTH">#REF!</definedName>
    <definedName name="CASH2NDMTH" localSheetId="3">#REF!</definedName>
    <definedName name="CASH2NDMTH">#REF!</definedName>
    <definedName name="CASH3RDMTH" localSheetId="3">#REF!</definedName>
    <definedName name="CASH3RDMTH">#REF!</definedName>
    <definedName name="COMMON" localSheetId="3">#REF!</definedName>
    <definedName name="COMMON">#REF!</definedName>
    <definedName name="CONSERV" localSheetId="3">#REF!</definedName>
    <definedName name="CONSERV">#REF!</definedName>
    <definedName name="COSTS" localSheetId="3">#REF!</definedName>
    <definedName name="COSTS">#REF!</definedName>
    <definedName name="COSTWKSHT" localSheetId="3">#REF!</definedName>
    <definedName name="COSTWKSHT">#REF!</definedName>
    <definedName name="Coupon" localSheetId="3">#REF!</definedName>
    <definedName name="Coupon">#REF!</definedName>
    <definedName name="D_1" localSheetId="3">#REF!</definedName>
    <definedName name="D_1">#REF!</definedName>
    <definedName name="D_10A" localSheetId="3">#REF!</definedName>
    <definedName name="D_10A">#REF!</definedName>
    <definedName name="D_10B" localSheetId="3">#REF!</definedName>
    <definedName name="D_10B">#REF!</definedName>
    <definedName name="D_11A" localSheetId="3">#REF!</definedName>
    <definedName name="D_11A">#REF!</definedName>
    <definedName name="D_11B" localSheetId="3">#REF!</definedName>
    <definedName name="D_11B">#REF!</definedName>
    <definedName name="D_11C" localSheetId="3">#REF!</definedName>
    <definedName name="D_11C">#REF!</definedName>
    <definedName name="D_11D" localSheetId="3">#REF!</definedName>
    <definedName name="D_11D">#REF!</definedName>
    <definedName name="D_12A" localSheetId="3">#REF!</definedName>
    <definedName name="D_12A">#REF!</definedName>
    <definedName name="D_12B" localSheetId="3">#REF!</definedName>
    <definedName name="D_12B">#REF!</definedName>
    <definedName name="D_3A" localSheetId="3">#REF!</definedName>
    <definedName name="D_3A">#REF!</definedName>
    <definedName name="D_3B" localSheetId="3">#REF!</definedName>
    <definedName name="D_3B">#REF!</definedName>
    <definedName name="D_4A" localSheetId="3">#REF!</definedName>
    <definedName name="D_4A">#REF!</definedName>
    <definedName name="D_4B" localSheetId="3">#REF!</definedName>
    <definedName name="D_4B">#REF!</definedName>
    <definedName name="D_5" localSheetId="3">#REF!</definedName>
    <definedName name="D_5">#REF!</definedName>
    <definedName name="D_6" localSheetId="3">#REF!</definedName>
    <definedName name="D_6">#REF!</definedName>
    <definedName name="D_7" localSheetId="3">#REF!</definedName>
    <definedName name="D_7">#REF!</definedName>
    <definedName name="D_8" localSheetId="3">#REF!</definedName>
    <definedName name="D_8">#REF!</definedName>
    <definedName name="D_9" localSheetId="3">#REF!</definedName>
    <definedName name="D_9">#REF!</definedName>
    <definedName name="_xlnm.Database" localSheetId="3">#REF!</definedName>
    <definedName name="_xlnm.Database">#REF!</definedName>
    <definedName name="DEFTAXES" localSheetId="3">#REF!</definedName>
    <definedName name="DEFTAXES">#REF!</definedName>
    <definedName name="DELCUST" localSheetId="3">#REF!</definedName>
    <definedName name="DELCUST">#REF!</definedName>
    <definedName name="DELINC" localSheetId="3">#REF!</definedName>
    <definedName name="DELINC">#REF!</definedName>
    <definedName name="DELUNIT" localSheetId="3">#REF!</definedName>
    <definedName name="DELUNIT">#REF!</definedName>
    <definedName name="DIVIDENDS" localSheetId="3">#REF!</definedName>
    <definedName name="DIVIDENDS">#REF!</definedName>
    <definedName name="DRAFT" localSheetId="3">#REF!</definedName>
    <definedName name="DRAFT">#REF!</definedName>
    <definedName name="DUMMY" localSheetId="3">#REF!</definedName>
    <definedName name="DUMMY">#REF!</definedName>
    <definedName name="ENVIRO" localSheetId="3">#REF!</definedName>
    <definedName name="ENVIRO">#REF!</definedName>
    <definedName name="FASB106" localSheetId="3">#REF!</definedName>
    <definedName name="FASB106">#REF!</definedName>
    <definedName name="FERNCUST" localSheetId="3">#REF!</definedName>
    <definedName name="FERNCUST">#REF!</definedName>
    <definedName name="FERNINC" localSheetId="3">#REF!</definedName>
    <definedName name="FERNINC">#REF!</definedName>
    <definedName name="FERNUNIT" localSheetId="3">#REF!</definedName>
    <definedName name="FERNUNIT">#REF!</definedName>
    <definedName name="FINAL" localSheetId="3">#REF!</definedName>
    <definedName name="FINAL">#REF!</definedName>
    <definedName name="FLO" localSheetId="3">#REF!</definedName>
    <definedName name="FLO">#REF!</definedName>
    <definedName name="FPUC_10_year" localSheetId="3">#REF!</definedName>
    <definedName name="FPUC_10_year">#REF!</definedName>
    <definedName name="FPUINC" localSheetId="3">[3]FPUINC!#REF!</definedName>
    <definedName name="FPUINC">[3]FPUINC!#REF!</definedName>
    <definedName name="FPUP1R" localSheetId="3">#REF!</definedName>
    <definedName name="FPUP1R">#REF!</definedName>
    <definedName name="FPUP2AL" localSheetId="3">#REF!</definedName>
    <definedName name="FPUP2AL">#REF!</definedName>
    <definedName name="FPUP2L" localSheetId="3">#REF!</definedName>
    <definedName name="FPUP2L">#REF!</definedName>
    <definedName name="ITC" localSheetId="3">#REF!</definedName>
    <definedName name="ITC">#REF!</definedName>
    <definedName name="JANET" localSheetId="3">#REF!</definedName>
    <definedName name="JANET">#REF!</definedName>
    <definedName name="LTDEBT" localSheetId="3">#REF!</definedName>
    <definedName name="LTDEBT">#REF!</definedName>
    <definedName name="MACROS" localSheetId="3">#REF!</definedName>
    <definedName name="MACROS">#REF!</definedName>
    <definedName name="MARCUST" localSheetId="3">#REF!</definedName>
    <definedName name="MARCUST">#REF!</definedName>
    <definedName name="MARINC" localSheetId="3">#REF!</definedName>
    <definedName name="MARINC">#REF!</definedName>
    <definedName name="MARUNIT" localSheetId="3">#REF!</definedName>
    <definedName name="MARUNIT">#REF!</definedName>
    <definedName name="NDC_TRAN_LOG" localSheetId="3">#REF!</definedName>
    <definedName name="NDC_TRAN_LOG">#REF!</definedName>
    <definedName name="NDCFORM" localSheetId="3">#REF!</definedName>
    <definedName name="NDCFORM">#REF!</definedName>
    <definedName name="NOTES" localSheetId="3">#REF!</definedName>
    <definedName name="NOTES">#REF!</definedName>
    <definedName name="PLANT" localSheetId="3">#REF!</definedName>
    <definedName name="PLANT">#REF!</definedName>
    <definedName name="PMT" localSheetId="3">#REF!</definedName>
    <definedName name="PMT">#REF!</definedName>
    <definedName name="_xlnm.Print_Area" localSheetId="3">#REF!</definedName>
    <definedName name="_xlnm.Print_Area" localSheetId="1">'Capital Structure Sch 4'!$A$1:$P$75</definedName>
    <definedName name="_xlnm.Print_Area">#REF!</definedName>
    <definedName name="PRINTALL" localSheetId="3">#REF!</definedName>
    <definedName name="PRINTALL">#REF!</definedName>
    <definedName name="RELIEF" localSheetId="3">#REF!</definedName>
    <definedName name="RELIEF">#REF!</definedName>
    <definedName name="RORSCHED" localSheetId="3">#REF!</definedName>
    <definedName name="RORSCHED">#REF!</definedName>
    <definedName name="ROUNDED" localSheetId="3">#REF!</definedName>
    <definedName name="ROUNDED">#REF!</definedName>
    <definedName name="SANCUST" localSheetId="3">#REF!</definedName>
    <definedName name="SANCUST">#REF!</definedName>
    <definedName name="SANINC" localSheetId="3">#REF!</definedName>
    <definedName name="SANINC">#REF!</definedName>
    <definedName name="SANUNIT" localSheetId="3">#REF!</definedName>
    <definedName name="SANUNIT">#REF!</definedName>
    <definedName name="SCH5GAS" localSheetId="3">#REF!</definedName>
    <definedName name="SCH5GAS">#REF!</definedName>
    <definedName name="Sensitivity" localSheetId="3">#REF!</definedName>
    <definedName name="Sensitivity">#REF!</definedName>
    <definedName name="STDEBT" localSheetId="3">#REF!</definedName>
    <definedName name="STDEBT">#REF!</definedName>
    <definedName name="UNAMORT" localSheetId="3">#REF!</definedName>
    <definedName name="UNAMORT">#REF!</definedName>
    <definedName name="UNDER" localSheetId="3">#REF!</definedName>
    <definedName name="UNDER">#REF!</definedName>
    <definedName name="WATINC" localSheetId="3">#REF!</definedName>
    <definedName name="WATINC">#REF!</definedName>
    <definedName name="WPBCUST" localSheetId="3">#REF!</definedName>
    <definedName name="WPBCUST">#REF!</definedName>
    <definedName name="WPBINC" localSheetId="3">#REF!</definedName>
    <definedName name="WPBINC">#REF!</definedName>
    <definedName name="WPBUNIT" localSheetId="3">#REF!</definedName>
    <definedName name="WPBUNI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14" i="4" l="1"/>
  <c r="P13" i="4"/>
  <c r="R17" i="4"/>
  <c r="R16" i="4"/>
  <c r="R15" i="4"/>
  <c r="R14" i="4"/>
  <c r="R13" i="4"/>
  <c r="R12" i="4"/>
  <c r="R11" i="4"/>
  <c r="R10" i="4"/>
  <c r="P12" i="4"/>
  <c r="R9" i="4"/>
  <c r="R8" i="4"/>
  <c r="P8" i="4"/>
  <c r="P4" i="4"/>
  <c r="S8" i="4" s="1"/>
  <c r="S9" i="4" s="1"/>
  <c r="F17" i="2"/>
  <c r="F16" i="2"/>
  <c r="F15" i="2"/>
  <c r="F14" i="2"/>
  <c r="F13" i="2"/>
  <c r="F12" i="2"/>
  <c r="F11" i="2"/>
  <c r="F10" i="2"/>
  <c r="F9" i="2"/>
  <c r="J17" i="2"/>
  <c r="J16" i="2"/>
  <c r="J15" i="2"/>
  <c r="J14" i="2"/>
  <c r="J13" i="2"/>
  <c r="J12" i="2"/>
  <c r="J11" i="2"/>
  <c r="J10" i="2"/>
  <c r="J9" i="2"/>
  <c r="J8" i="2"/>
  <c r="F8" i="2"/>
  <c r="T17" i="2"/>
  <c r="T16" i="2"/>
  <c r="T15" i="2"/>
  <c r="T14" i="2"/>
  <c r="T13" i="2"/>
  <c r="T12" i="2"/>
  <c r="T11" i="2"/>
  <c r="T10" i="2"/>
  <c r="T9" i="2"/>
  <c r="T8" i="2"/>
  <c r="U17" i="2"/>
  <c r="U16" i="2"/>
  <c r="U15" i="2"/>
  <c r="U14" i="2"/>
  <c r="U13" i="2"/>
  <c r="U12" i="2"/>
  <c r="U11" i="2"/>
  <c r="U10" i="2"/>
  <c r="U9" i="2"/>
  <c r="U8" i="2"/>
  <c r="S10" i="2"/>
  <c r="S11" i="2" s="1"/>
  <c r="S12" i="2" s="1"/>
  <c r="S13" i="2" s="1"/>
  <c r="S14" i="2" s="1"/>
  <c r="S15" i="2" s="1"/>
  <c r="S16" i="2" s="1"/>
  <c r="S17" i="2" s="1"/>
  <c r="S9" i="2"/>
  <c r="S8" i="2"/>
  <c r="R17" i="2"/>
  <c r="R16" i="2"/>
  <c r="R15" i="2"/>
  <c r="R14" i="2"/>
  <c r="R13" i="2"/>
  <c r="R12" i="2"/>
  <c r="R11" i="2"/>
  <c r="R10" i="2"/>
  <c r="R9" i="2"/>
  <c r="R8" i="2"/>
  <c r="Q4" i="2"/>
  <c r="I19" i="2"/>
  <c r="E19" i="2"/>
  <c r="P8" i="2"/>
  <c r="M10" i="2"/>
  <c r="M21" i="3"/>
  <c r="P21" i="3"/>
  <c r="K21" i="3" s="1"/>
  <c r="K24" i="3" s="1"/>
  <c r="T9" i="4" l="1"/>
  <c r="U9" i="4"/>
  <c r="S10" i="4"/>
  <c r="T8" i="4"/>
  <c r="U8" i="4"/>
  <c r="K28" i="3"/>
  <c r="K30" i="3"/>
  <c r="H69" i="1"/>
  <c r="G69" i="1"/>
  <c r="E69" i="1"/>
  <c r="D69" i="1"/>
  <c r="F60" i="1"/>
  <c r="I60" i="1" s="1"/>
  <c r="O58" i="1"/>
  <c r="M58" i="1"/>
  <c r="F58" i="1"/>
  <c r="I58" i="1" s="1"/>
  <c r="O56" i="1"/>
  <c r="M56" i="1"/>
  <c r="F56" i="1"/>
  <c r="I56" i="1" s="1"/>
  <c r="O54" i="1"/>
  <c r="M54" i="1"/>
  <c r="F54" i="1"/>
  <c r="I54" i="1" s="1"/>
  <c r="A54" i="1"/>
  <c r="M52" i="1"/>
  <c r="O52" i="1" s="1"/>
  <c r="F52" i="1"/>
  <c r="I52" i="1" s="1"/>
  <c r="A52" i="1"/>
  <c r="M50" i="1"/>
  <c r="O50" i="1" s="1"/>
  <c r="F50" i="1"/>
  <c r="I50" i="1" s="1"/>
  <c r="O48" i="1"/>
  <c r="M48" i="1"/>
  <c r="F48" i="1"/>
  <c r="I48" i="1" s="1"/>
  <c r="M46" i="1"/>
  <c r="O46" i="1" s="1"/>
  <c r="F46" i="1"/>
  <c r="F69" i="1" s="1"/>
  <c r="H36" i="1"/>
  <c r="G36" i="1"/>
  <c r="E36" i="1"/>
  <c r="D36" i="1"/>
  <c r="F27" i="1"/>
  <c r="I27" i="1" s="1"/>
  <c r="M25" i="1"/>
  <c r="O25" i="1" s="1"/>
  <c r="F25" i="1"/>
  <c r="I25" i="1" s="1"/>
  <c r="M23" i="1"/>
  <c r="O23" i="1" s="1"/>
  <c r="F23" i="1"/>
  <c r="I23" i="1" s="1"/>
  <c r="O21" i="1"/>
  <c r="M21" i="1"/>
  <c r="F21" i="1"/>
  <c r="I21" i="1" s="1"/>
  <c r="O19" i="1"/>
  <c r="M19" i="1"/>
  <c r="F19" i="1"/>
  <c r="I19" i="1" s="1"/>
  <c r="M17" i="1"/>
  <c r="O17" i="1" s="1"/>
  <c r="F17" i="1"/>
  <c r="I17" i="1" s="1"/>
  <c r="O15" i="1"/>
  <c r="M15" i="1"/>
  <c r="F15" i="1"/>
  <c r="I15" i="1" s="1"/>
  <c r="O13" i="1"/>
  <c r="K13" i="1"/>
  <c r="F13" i="1"/>
  <c r="I13" i="1" s="1"/>
  <c r="A4" i="1"/>
  <c r="A2" i="1"/>
  <c r="A1" i="1"/>
  <c r="S11" i="4" l="1"/>
  <c r="U10" i="4"/>
  <c r="T10" i="4"/>
  <c r="K34" i="3"/>
  <c r="K36" i="3"/>
  <c r="K38" i="3" s="1"/>
  <c r="F36" i="1"/>
  <c r="J21" i="1"/>
  <c r="J25" i="1"/>
  <c r="J27" i="1"/>
  <c r="I36" i="1"/>
  <c r="J23" i="1" s="1"/>
  <c r="J13" i="1"/>
  <c r="J15" i="1"/>
  <c r="J17" i="1"/>
  <c r="J19" i="1"/>
  <c r="I46" i="1"/>
  <c r="K46" i="1"/>
  <c r="S12" i="4" l="1"/>
  <c r="U11" i="4"/>
  <c r="T11" i="4"/>
  <c r="N23" i="1"/>
  <c r="L23" i="1"/>
  <c r="P23" i="1"/>
  <c r="I69" i="1"/>
  <c r="N15" i="1"/>
  <c r="L15" i="1"/>
  <c r="P15" i="1"/>
  <c r="N21" i="1"/>
  <c r="L21" i="1"/>
  <c r="P21" i="1"/>
  <c r="N19" i="1"/>
  <c r="P19" i="1"/>
  <c r="L19" i="1"/>
  <c r="N13" i="1"/>
  <c r="L13" i="1"/>
  <c r="J36" i="1"/>
  <c r="P13" i="1"/>
  <c r="N25" i="1"/>
  <c r="L25" i="1"/>
  <c r="P25" i="1"/>
  <c r="N17" i="1"/>
  <c r="P17" i="1"/>
  <c r="L17" i="1"/>
  <c r="S13" i="4" l="1"/>
  <c r="U12" i="4"/>
  <c r="T12" i="4"/>
  <c r="M27" i="1"/>
  <c r="N27" i="1" s="1"/>
  <c r="N36" i="1" s="1"/>
  <c r="O27" i="1"/>
  <c r="P27" i="1" s="1"/>
  <c r="P36" i="1" s="1"/>
  <c r="J54" i="1"/>
  <c r="J56" i="1"/>
  <c r="J58" i="1"/>
  <c r="J52" i="1"/>
  <c r="J50" i="1"/>
  <c r="J60" i="1"/>
  <c r="J48" i="1"/>
  <c r="J46" i="1"/>
  <c r="K27" i="1"/>
  <c r="L27" i="1" s="1"/>
  <c r="L36" i="1" s="1"/>
  <c r="T13" i="4" l="1"/>
  <c r="S14" i="4"/>
  <c r="U13" i="4"/>
  <c r="P56" i="1"/>
  <c r="L56" i="1"/>
  <c r="N56" i="1"/>
  <c r="N50" i="1"/>
  <c r="P50" i="1"/>
  <c r="L50" i="1"/>
  <c r="P54" i="1"/>
  <c r="L54" i="1"/>
  <c r="N54" i="1"/>
  <c r="J69" i="1"/>
  <c r="N46" i="1"/>
  <c r="P46" i="1"/>
  <c r="L46" i="1"/>
  <c r="N52" i="1"/>
  <c r="P52" i="1"/>
  <c r="L52" i="1"/>
  <c r="N48" i="1"/>
  <c r="P48" i="1"/>
  <c r="L48" i="1"/>
  <c r="P58" i="1"/>
  <c r="L58" i="1"/>
  <c r="N58" i="1"/>
  <c r="S15" i="4" l="1"/>
  <c r="U14" i="4"/>
  <c r="T14" i="4"/>
  <c r="M60" i="1"/>
  <c r="N60" i="1" s="1"/>
  <c r="N69" i="1" s="1"/>
  <c r="K60" i="1"/>
  <c r="L60" i="1" s="1"/>
  <c r="L69" i="1" s="1"/>
  <c r="O60" i="1"/>
  <c r="P60" i="1" s="1"/>
  <c r="P69" i="1"/>
  <c r="T15" i="4" l="1"/>
  <c r="S16" i="4"/>
  <c r="U15" i="4"/>
  <c r="S17" i="4" l="1"/>
  <c r="U16" i="4"/>
  <c r="T16" i="4"/>
  <c r="U17" i="4" l="1"/>
  <c r="T17" i="4"/>
</calcChain>
</file>

<file path=xl/sharedStrings.xml><?xml version="1.0" encoding="utf-8"?>
<sst xmlns="http://schemas.openxmlformats.org/spreadsheetml/2006/main" count="182" uniqueCount="80">
  <si>
    <t>SCHEDULE 4</t>
  </si>
  <si>
    <t>CAPITAL STRUCTURE</t>
  </si>
  <si>
    <t>REVISED 6/10/2019</t>
  </si>
  <si>
    <t>FPSC ADJUSTED BASIS</t>
  </si>
  <si>
    <t xml:space="preserve">           LOW POINT</t>
  </si>
  <si>
    <t xml:space="preserve">              MIDPOINT</t>
  </si>
  <si>
    <t xml:space="preserve">             HIGH POINT</t>
  </si>
  <si>
    <t>ADJUSTMENTS</t>
  </si>
  <si>
    <t xml:space="preserve">   COST</t>
  </si>
  <si>
    <t>WEIGHTED</t>
  </si>
  <si>
    <t>ADJUSTED</t>
  </si>
  <si>
    <t xml:space="preserve"> RATIO</t>
  </si>
  <si>
    <t xml:space="preserve">   RATE</t>
  </si>
  <si>
    <t xml:space="preserve">  COST</t>
  </si>
  <si>
    <t>AVERAGE</t>
  </si>
  <si>
    <t xml:space="preserve">  PER BOOKS</t>
  </si>
  <si>
    <t>NON-UTILITY</t>
  </si>
  <si>
    <t>BOOKS</t>
  </si>
  <si>
    <t>PRO-RATA</t>
  </si>
  <si>
    <t>SPECIFIC</t>
  </si>
  <si>
    <t>BALANCE</t>
  </si>
  <si>
    <t>(%)</t>
  </si>
  <si>
    <t xml:space="preserve">    (%)</t>
  </si>
  <si>
    <t xml:space="preserve">   (%)</t>
  </si>
  <si>
    <t>COMMON EQUITY</t>
  </si>
  <si>
    <t>LONG TERM DEBT - CU</t>
  </si>
  <si>
    <t>SHORT TERM DEBT</t>
  </si>
  <si>
    <t>LONG TERM DEBT - FC</t>
  </si>
  <si>
    <t>SHORT TERM DEBT - REFINANCED LTD</t>
  </si>
  <si>
    <t>CUSTOMER DEPOSITS</t>
  </si>
  <si>
    <t>DEFFERED INCOME TAXES</t>
  </si>
  <si>
    <t>TAX CREDITS - WEIGHTED COST</t>
  </si>
  <si>
    <t>TOTAL AVERAGE</t>
  </si>
  <si>
    <t>YEAR-END</t>
  </si>
  <si>
    <t>TOTAL YEAR-END</t>
  </si>
  <si>
    <t>(-)</t>
  </si>
  <si>
    <t>($)</t>
  </si>
  <si>
    <t>Points</t>
  </si>
  <si>
    <t>Revenue</t>
  </si>
  <si>
    <t>Basis</t>
  </si>
  <si>
    <t>Lost</t>
  </si>
  <si>
    <t>TRC</t>
  </si>
  <si>
    <t>RIM</t>
  </si>
  <si>
    <t>Achievable Potential</t>
  </si>
  <si>
    <t>Economic Potential</t>
  </si>
  <si>
    <t>Year</t>
  </si>
  <si>
    <t>Combined Measures Utility Impact</t>
  </si>
  <si>
    <t>(100% / Line 11)</t>
  </si>
  <si>
    <t>Net Operating Income Multiplier</t>
  </si>
  <si>
    <t>Revenue Expansion Factor (8) - (10)</t>
  </si>
  <si>
    <t>Federal Income Tax (8) x (9)</t>
  </si>
  <si>
    <t>Federal Income Tax Rate</t>
  </si>
  <si>
    <t>Net Before Federal Income Tax (5) - (7)</t>
  </si>
  <si>
    <t>State Income Tax (5) x (6)</t>
  </si>
  <si>
    <t>State Income Tax Rate</t>
  </si>
  <si>
    <t>(1) - (2) - (3) - (4)</t>
  </si>
  <si>
    <t>Net Before Income Taxes</t>
  </si>
  <si>
    <t>Use 12 mths ended Sept. 2018</t>
  </si>
  <si>
    <t>Bad Debt Rate</t>
  </si>
  <si>
    <t>Regulatory Assessment Rate</t>
  </si>
  <si>
    <t>Gross Receipts Tax Rate</t>
  </si>
  <si>
    <t>Revenue Requirement</t>
  </si>
  <si>
    <t>RATE</t>
  </si>
  <si>
    <t>UNCOLLECTIBLE</t>
  </si>
  <si>
    <t xml:space="preserve">SALES </t>
  </si>
  <si>
    <t>Percent</t>
  </si>
  <si>
    <t>Description</t>
  </si>
  <si>
    <t>No.</t>
  </si>
  <si>
    <t>Line</t>
  </si>
  <si>
    <t xml:space="preserve">  Consolidated FN</t>
  </si>
  <si>
    <t>COMPANY: FLORIDA PUBLIC UTILITIES</t>
  </si>
  <si>
    <t>the test year.</t>
  </si>
  <si>
    <t xml:space="preserve">Provide the calculation of the revenue expansion factor for </t>
  </si>
  <si>
    <t xml:space="preserve">        EXPLANATION: </t>
  </si>
  <si>
    <t>FLORIDA PUBLIC SERVICE COMMISSION</t>
  </si>
  <si>
    <t xml:space="preserve">        Page 1 of 1</t>
  </si>
  <si>
    <t>REVENUE EXPANSION FACTOR</t>
  </si>
  <si>
    <t>Rate Base</t>
  </si>
  <si>
    <t>Fuel Revenue</t>
  </si>
  <si>
    <t>C. Equity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</si>
</sst>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mm/dd/yy"/>
    <numFmt numFmtId="165" formatCode="_(* #,##0_);_(* \(#,##0\);_(* &quot;-&quot;??_);_(@_)"/>
    <numFmt numFmtId="166" formatCode="&quot;$&quot;#,##0"/>
    <numFmt numFmtId="167" formatCode="_(* #,##0.0000_);_(* \(#,##0.0000\);_(* &quot;-&quot;??_);_(@_)"/>
    <numFmt numFmtId="168" formatCode="#,##0.0000_);\(#,##0.0000\)"/>
    <numFmt numFmtId="169" formatCode="0.0000%"/>
    <numFmt numFmtId="170" formatCode="0.0000"/>
    <numFmt numFmtId="171" formatCode="#,##0.0000"/>
  </numFmts>
  <fonts count="12" x14ac:knownFonts="1">
    <font>
      <sz val="10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990033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Arial"/>
      <family val="2"/>
    </font>
    <font>
      <sz val="13"/>
      <name val="Arial"/>
      <family val="2"/>
    </font>
    <font>
      <sz val="12"/>
      <name val="Helv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medium">
        <color indexed="8"/>
      </top>
      <bottom/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8" fillId="0" borderId="0"/>
    <xf numFmtId="43" fontId="1" fillId="0" borderId="0" applyFont="0" applyFill="0" applyBorder="0" applyAlignment="0" applyProtection="0"/>
    <xf numFmtId="0" fontId="10" fillId="0" borderId="0"/>
    <xf numFmtId="9" fontId="11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8" fillId="0" borderId="0"/>
    <xf numFmtId="0" fontId="8" fillId="0" borderId="0"/>
  </cellStyleXfs>
  <cellXfs count="84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4" fontId="2" fillId="0" borderId="0" xfId="0" applyNumberFormat="1" applyFont="1" applyFill="1" applyAlignment="1">
      <alignment horizontal="left"/>
    </xf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5" fontId="2" fillId="0" borderId="5" xfId="0" applyNumberFormat="1" applyFont="1" applyFill="1" applyBorder="1"/>
    <xf numFmtId="5" fontId="2" fillId="0" borderId="0" xfId="0" applyNumberFormat="1" applyFont="1" applyFill="1" applyBorder="1"/>
    <xf numFmtId="0" fontId="2" fillId="0" borderId="6" xfId="0" applyFont="1" applyFill="1" applyBorder="1"/>
    <xf numFmtId="0" fontId="2" fillId="0" borderId="5" xfId="0" applyFont="1" applyFill="1" applyBorder="1"/>
    <xf numFmtId="7" fontId="2" fillId="0" borderId="5" xfId="0" applyNumberFormat="1" applyFont="1" applyFill="1" applyBorder="1"/>
    <xf numFmtId="10" fontId="2" fillId="0" borderId="6" xfId="0" applyNumberFormat="1" applyFont="1" applyFill="1" applyBorder="1"/>
    <xf numFmtId="10" fontId="2" fillId="0" borderId="5" xfId="0" applyNumberFormat="1" applyFont="1" applyFill="1" applyBorder="1"/>
    <xf numFmtId="165" fontId="2" fillId="0" borderId="0" xfId="1" applyNumberFormat="1" applyFont="1" applyFill="1" applyBorder="1"/>
    <xf numFmtId="165" fontId="2" fillId="0" borderId="0" xfId="0" applyNumberFormat="1" applyFont="1" applyFill="1" applyBorder="1"/>
    <xf numFmtId="10" fontId="2" fillId="0" borderId="5" xfId="2" applyNumberFormat="1" applyFont="1" applyFill="1" applyBorder="1"/>
    <xf numFmtId="0" fontId="2" fillId="0" borderId="0" xfId="0" applyFont="1" applyFill="1" applyBorder="1"/>
    <xf numFmtId="5" fontId="2" fillId="0" borderId="7" xfId="0" applyNumberFormat="1" applyFont="1" applyFill="1" applyBorder="1"/>
    <xf numFmtId="5" fontId="2" fillId="0" borderId="1" xfId="0" applyNumberFormat="1" applyFont="1" applyFill="1" applyBorder="1"/>
    <xf numFmtId="10" fontId="2" fillId="0" borderId="8" xfId="0" applyNumberFormat="1" applyFont="1" applyFill="1" applyBorder="1"/>
    <xf numFmtId="10" fontId="2" fillId="0" borderId="7" xfId="0" applyNumberFormat="1" applyFont="1" applyFill="1" applyBorder="1"/>
    <xf numFmtId="5" fontId="2" fillId="0" borderId="9" xfId="0" applyNumberFormat="1" applyFont="1" applyFill="1" applyBorder="1"/>
    <xf numFmtId="5" fontId="2" fillId="0" borderId="10" xfId="0" applyNumberFormat="1" applyFont="1" applyFill="1" applyBorder="1"/>
    <xf numFmtId="10" fontId="2" fillId="0" borderId="11" xfId="0" applyNumberFormat="1" applyFont="1" applyFill="1" applyBorder="1"/>
    <xf numFmtId="0" fontId="2" fillId="0" borderId="9" xfId="0" applyFont="1" applyFill="1" applyBorder="1"/>
    <xf numFmtId="5" fontId="2" fillId="0" borderId="0" xfId="0" applyNumberFormat="1" applyFont="1" applyFill="1"/>
    <xf numFmtId="10" fontId="4" fillId="0" borderId="0" xfId="2" applyNumberFormat="1" applyFont="1" applyFill="1"/>
    <xf numFmtId="10" fontId="2" fillId="0" borderId="0" xfId="0" applyNumberFormat="1" applyFont="1" applyFill="1"/>
    <xf numFmtId="10" fontId="2" fillId="0" borderId="0" xfId="0" applyNumberFormat="1" applyFont="1" applyFill="1" applyAlignment="1">
      <alignment horizontal="center"/>
    </xf>
    <xf numFmtId="165" fontId="5" fillId="0" borderId="0" xfId="0" applyNumberFormat="1" applyFont="1" applyFill="1" applyBorder="1"/>
    <xf numFmtId="0" fontId="2" fillId="0" borderId="0" xfId="0" quotePrefix="1" applyFont="1" applyFill="1" applyAlignment="1">
      <alignment horizontal="left"/>
    </xf>
    <xf numFmtId="5" fontId="2" fillId="0" borderId="0" xfId="0" quotePrefix="1" applyNumberFormat="1" applyFont="1" applyFill="1" applyBorder="1" applyAlignment="1">
      <alignment horizontal="right"/>
    </xf>
    <xf numFmtId="0" fontId="2" fillId="0" borderId="0" xfId="0" quotePrefix="1" applyFont="1" applyFill="1" applyBorder="1" applyAlignment="1">
      <alignment horizontal="left"/>
    </xf>
    <xf numFmtId="0" fontId="6" fillId="0" borderId="0" xfId="3"/>
    <xf numFmtId="0" fontId="7" fillId="0" borderId="12" xfId="3" applyFont="1" applyBorder="1" applyAlignment="1">
      <alignment horizontal="center" vertical="center" wrapText="1"/>
    </xf>
    <xf numFmtId="166" fontId="7" fillId="0" borderId="12" xfId="3" applyNumberFormat="1" applyFont="1" applyBorder="1" applyAlignment="1">
      <alignment horizontal="right" vertical="center" wrapText="1"/>
    </xf>
    <xf numFmtId="0" fontId="7" fillId="0" borderId="13" xfId="3" applyFont="1" applyBorder="1" applyAlignment="1">
      <alignment horizontal="center" vertical="center" wrapText="1"/>
    </xf>
    <xf numFmtId="0" fontId="7" fillId="0" borderId="15" xfId="3" applyFont="1" applyBorder="1" applyAlignment="1">
      <alignment horizontal="center" vertical="center" wrapText="1"/>
    </xf>
    <xf numFmtId="0" fontId="9" fillId="0" borderId="0" xfId="4" applyNumberFormat="1" applyFont="1" applyAlignment="1"/>
    <xf numFmtId="0" fontId="9" fillId="0" borderId="0" xfId="4" applyNumberFormat="1" applyFont="1" applyAlignment="1" applyProtection="1">
      <protection locked="0"/>
    </xf>
    <xf numFmtId="0" fontId="9" fillId="0" borderId="0" xfId="4" applyNumberFormat="1" applyFont="1" applyFill="1" applyAlignment="1" applyProtection="1">
      <protection locked="0"/>
    </xf>
    <xf numFmtId="0" fontId="9" fillId="0" borderId="0" xfId="4" applyNumberFormat="1" applyFont="1" applyAlignment="1" applyProtection="1">
      <alignment horizontal="center"/>
      <protection locked="0"/>
    </xf>
    <xf numFmtId="167" fontId="8" fillId="0" borderId="20" xfId="5" applyNumberFormat="1" applyFont="1" applyFill="1" applyBorder="1" applyProtection="1">
      <protection locked="0"/>
    </xf>
    <xf numFmtId="168" fontId="8" fillId="0" borderId="0" xfId="6" applyNumberFormat="1" applyFont="1" applyFill="1" applyProtection="1">
      <protection locked="0"/>
    </xf>
    <xf numFmtId="169" fontId="8" fillId="0" borderId="21" xfId="7" applyNumberFormat="1" applyFont="1" applyFill="1" applyBorder="1" applyProtection="1">
      <protection locked="0"/>
    </xf>
    <xf numFmtId="9" fontId="8" fillId="0" borderId="21" xfId="8" applyFont="1" applyFill="1" applyBorder="1" applyProtection="1">
      <protection locked="0"/>
    </xf>
    <xf numFmtId="169" fontId="8" fillId="0" borderId="0" xfId="7" applyNumberFormat="1" applyFont="1" applyFill="1" applyProtection="1">
      <protection locked="0"/>
    </xf>
    <xf numFmtId="169" fontId="9" fillId="0" borderId="0" xfId="4" applyNumberFormat="1" applyFont="1" applyFill="1" applyAlignment="1" applyProtection="1">
      <protection locked="0"/>
    </xf>
    <xf numFmtId="168" fontId="8" fillId="0" borderId="21" xfId="6" applyNumberFormat="1" applyFont="1" applyFill="1" applyBorder="1" applyProtection="1">
      <protection locked="0"/>
    </xf>
    <xf numFmtId="169" fontId="9" fillId="0" borderId="0" xfId="8" applyNumberFormat="1" applyFont="1" applyAlignment="1"/>
    <xf numFmtId="17" fontId="9" fillId="0" borderId="0" xfId="4" applyNumberFormat="1" applyFont="1" applyAlignment="1"/>
    <xf numFmtId="43" fontId="9" fillId="0" borderId="0" xfId="9" applyFont="1" applyFill="1" applyAlignment="1" applyProtection="1">
      <protection locked="0"/>
    </xf>
    <xf numFmtId="0" fontId="8" fillId="0" borderId="0" xfId="6" applyFont="1" applyFill="1" applyProtection="1">
      <protection locked="0"/>
    </xf>
    <xf numFmtId="0" fontId="9" fillId="0" borderId="22" xfId="4" applyNumberFormat="1" applyFont="1" applyBorder="1" applyAlignment="1"/>
    <xf numFmtId="0" fontId="9" fillId="0" borderId="22" xfId="4" applyNumberFormat="1" applyFont="1" applyBorder="1" applyAlignment="1" applyProtection="1">
      <protection locked="0"/>
    </xf>
    <xf numFmtId="0" fontId="9" fillId="0" borderId="22" xfId="4" applyNumberFormat="1" applyFont="1" applyFill="1" applyBorder="1" applyAlignment="1" applyProtection="1">
      <protection locked="0"/>
    </xf>
    <xf numFmtId="0" fontId="9" fillId="0" borderId="0" xfId="4" applyNumberFormat="1" applyFont="1" applyAlignment="1" applyProtection="1">
      <alignment horizontal="centerContinuous"/>
      <protection locked="0"/>
    </xf>
    <xf numFmtId="0" fontId="9" fillId="0" borderId="0" xfId="10" applyNumberFormat="1" applyFont="1" applyAlignment="1"/>
    <xf numFmtId="0" fontId="9" fillId="0" borderId="0" xfId="11" applyNumberFormat="1" applyFont="1" applyAlignment="1"/>
    <xf numFmtId="0" fontId="8" fillId="0" borderId="0" xfId="4" applyNumberFormat="1" applyFont="1"/>
    <xf numFmtId="4" fontId="6" fillId="0" borderId="0" xfId="3" applyNumberFormat="1"/>
    <xf numFmtId="3" fontId="6" fillId="0" borderId="0" xfId="3" applyNumberFormat="1"/>
    <xf numFmtId="10" fontId="6" fillId="0" borderId="0" xfId="3" applyNumberFormat="1"/>
    <xf numFmtId="170" fontId="6" fillId="0" borderId="0" xfId="3" applyNumberFormat="1"/>
    <xf numFmtId="1" fontId="6" fillId="0" borderId="0" xfId="3" applyNumberFormat="1" applyAlignment="1">
      <alignment horizontal="center"/>
    </xf>
    <xf numFmtId="3" fontId="6" fillId="0" borderId="0" xfId="3" applyNumberFormat="1" applyAlignment="1"/>
    <xf numFmtId="171" fontId="6" fillId="0" borderId="0" xfId="3" applyNumberFormat="1" applyAlignment="1">
      <alignment horizontal="center"/>
    </xf>
    <xf numFmtId="4" fontId="6" fillId="0" borderId="0" xfId="3" applyNumberFormat="1" applyAlignment="1">
      <alignment horizontal="center"/>
    </xf>
    <xf numFmtId="4" fontId="7" fillId="0" borderId="12" xfId="3" applyNumberFormat="1" applyFont="1" applyBorder="1" applyAlignment="1">
      <alignment horizontal="center" vertical="center" wrapText="1"/>
    </xf>
    <xf numFmtId="171" fontId="7" fillId="0" borderId="12" xfId="3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7" fillId="0" borderId="17" xfId="3" applyFont="1" applyBorder="1" applyAlignment="1">
      <alignment horizontal="center" vertical="center" wrapText="1"/>
    </xf>
    <xf numFmtId="0" fontId="7" fillId="0" borderId="18" xfId="3" applyFont="1" applyBorder="1" applyAlignment="1">
      <alignment horizontal="center" vertical="center" wrapText="1"/>
    </xf>
    <xf numFmtId="0" fontId="7" fillId="0" borderId="16" xfId="3" applyFont="1" applyBorder="1" applyAlignment="1">
      <alignment horizontal="center" vertical="center" wrapText="1"/>
    </xf>
    <xf numFmtId="0" fontId="7" fillId="0" borderId="19" xfId="3" applyFont="1" applyBorder="1" applyAlignment="1">
      <alignment horizontal="center" vertical="center" wrapText="1"/>
    </xf>
    <xf numFmtId="0" fontId="7" fillId="0" borderId="14" xfId="3" applyFont="1" applyBorder="1" applyAlignment="1">
      <alignment horizontal="center" vertical="center" wrapText="1"/>
    </xf>
    <xf numFmtId="0" fontId="7" fillId="0" borderId="13" xfId="3" applyFont="1" applyBorder="1" applyAlignment="1">
      <alignment horizontal="center" vertical="center" wrapText="1"/>
    </xf>
  </cellXfs>
  <cellStyles count="12">
    <cellStyle name="Comma" xfId="1" builtinId="3"/>
    <cellStyle name="Comma 2" xfId="5"/>
    <cellStyle name="Comma 3" xfId="9"/>
    <cellStyle name="Normal" xfId="0" builtinId="0"/>
    <cellStyle name="Normal 2" xfId="3"/>
    <cellStyle name="Normal 2 2" xfId="11"/>
    <cellStyle name="Normal 3 2" xfId="4"/>
    <cellStyle name="Normal_d-1a" xfId="10"/>
    <cellStyle name="Normal_SCHC58" xfId="6"/>
    <cellStyle name="Percent" xfId="2" builtinId="5"/>
    <cellStyle name="Percent 2" xfId="8"/>
    <cellStyle name="Percent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urtis_young.CPK/AppData/Local/Microsoft/Windows/Temporary%20Internet%20Files/Content.Outlook/4BJ31546/Cash%20Projections/Cash%20Projection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jcamfield/My%20Documents/FPU/Template_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ennifer_starr/Local%20Settings/Temporary%20Internet%20Files/OLK36/FORECAST2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epartments%20&amp;%20Divisions\Florida%20Regulatory\ROR%20Surveillance%20reports\2018\4th%20Quarter\FE\FILING\FPUC%20ELEC%20ROR%20DECEMBER%202018%20REVISED%20FILED%20VERSION%206-10-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 BUDGET"/>
      <sheetName val="Updates"/>
      <sheetName val="Assumptions "/>
      <sheetName val="Assumptions"/>
      <sheetName val="Reconciliation"/>
      <sheetName val="Capital - Historical"/>
      <sheetName val="Balance Sheet "/>
      <sheetName val="CASH 2002"/>
      <sheetName val="BOD Summary"/>
      <sheetName val="BOD Summary (2)"/>
      <sheetName val="FPU PV Tax effected (2)"/>
      <sheetName val="BOD Summary (5)"/>
      <sheetName val="5 YR CASH"/>
      <sheetName val="CASH 2003"/>
      <sheetName val="CASH 2004"/>
      <sheetName val="CASH 2005"/>
      <sheetName val="CASH 2006"/>
      <sheetName val="CASH 2007"/>
      <sheetName val="CASH 2008"/>
      <sheetName val="CASH 2009"/>
      <sheetName val="$10M LT DEBT"/>
      <sheetName val="$5.5M LT DEBT "/>
      <sheetName val="$8M LT DEBT"/>
      <sheetName val=" Pension Contributions"/>
      <sheetName val="Environ Exp Rev"/>
      <sheetName val="Env Exp OLD"/>
      <sheetName val="Environmental Exp (2)"/>
      <sheetName val="Environmental Exp (3)"/>
      <sheetName val="Dividends"/>
      <sheetName val="Equity Offering"/>
      <sheetName val="BUDGET CASH 2002"/>
      <sheetName val="CASH 2001"/>
      <sheetName val="TAX PAYMENTS &amp; FOR 2006"/>
      <sheetName val="Income Tax"/>
      <sheetName val="Income Tax - Old"/>
      <sheetName val="2004-2008 CASH PROJ"/>
      <sheetName val="Def Tax Bonus Depn"/>
      <sheetName val="TOTI"/>
      <sheetName val="Def Tax Bonus Depn - Original"/>
      <sheetName val="Property Tax"/>
      <sheetName val="SF Op Center"/>
      <sheetName val="Tax 2006"/>
      <sheetName val="Actual Tax 2005"/>
      <sheetName val="Construction 2006 Actual"/>
      <sheetName val="Construction 2005 Actual"/>
      <sheetName val="Construction "/>
      <sheetName val="Construction  (2)"/>
      <sheetName val="Construction Summary  2006"/>
      <sheetName val="Construction 2006 Detail"/>
      <sheetName val="Construction 2007 Actual"/>
      <sheetName val="Construction Final Budget 2007"/>
      <sheetName val="Construction 2005 (4)"/>
      <sheetName val="Construction 2005"/>
      <sheetName val="CAPEX 2002-2004"/>
      <sheetName val="Construction 2005 (3)"/>
      <sheetName val="Construction 2005 (2)"/>
      <sheetName val="Construction 2004"/>
      <sheetName val="Construction 2003"/>
      <sheetName val="CONSTRUCTION 2002"/>
      <sheetName val="Budget 2004 Orginal Summary "/>
      <sheetName val="Construction 2004 Actual"/>
      <sheetName val="Budget 2004 Summary"/>
      <sheetName val="Electric Rate Case Rulings"/>
      <sheetName val="Op Rev &amp; Exp 2005"/>
      <sheetName val="Op Rev &amp; Exp 2005 Original"/>
      <sheetName val="Cust Dep Int 2003"/>
      <sheetName val="CAPEX 2003 Revised Budget"/>
      <sheetName val="CAPEX Actual Aug YTD"/>
      <sheetName val="CAPEX 2004-Revised"/>
      <sheetName val="CAPEX Summary"/>
      <sheetName val="CAPEX 2003 Original"/>
      <sheetName val="CAPEX 2003 Actual&amp;Budgeted"/>
      <sheetName val="CAPEX 2004-Prelim Budget"/>
      <sheetName val="CAP EX"/>
      <sheetName val="TOTI (ACTUAL)"/>
      <sheetName val="consbud"/>
      <sheetName val="input"/>
      <sheetName val="ITBUD"/>
      <sheetName val="upload"/>
      <sheetName val="Environ Exp Old (2)"/>
      <sheetName val="ADDITIONS &gt; 107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</sheetNames>
    <sheetDataSet>
      <sheetData sheetId="0">
        <row r="1">
          <cell r="A1" t="str">
            <v>Schedule D-9</v>
          </cell>
          <cell r="H1" t="str">
            <v>COMMON STOCK DATA</v>
          </cell>
          <cell r="Q1" t="str">
            <v xml:space="preserve">       Page___of___</v>
          </cell>
        </row>
        <row r="4">
          <cell r="A4" t="str">
            <v>FLORIDA PUBLIC SERVICE COMMISSION</v>
          </cell>
          <cell r="E4" t="str">
            <v xml:space="preserve">        EXPLANATION: </v>
          </cell>
          <cell r="G4" t="str">
            <v>Provide the most recent five year data for the company, or consolidated</v>
          </cell>
          <cell r="O4" t="str">
            <v>Type of Data Shown:</v>
          </cell>
        </row>
        <row r="5">
          <cell r="G5" t="str">
            <v>parent if the company is not publicly traded as indicated.  To the extent</v>
          </cell>
          <cell r="O5" t="str">
            <v>____Historical Test Year Ended ___/___/___</v>
          </cell>
        </row>
        <row r="6">
          <cell r="A6" t="str">
            <v>COMPANY:</v>
          </cell>
          <cell r="G6" t="str">
            <v>the requested data is available from other sources, the Company can</v>
          </cell>
          <cell r="O6" t="str">
            <v>____Projected Test Year Ended ___/___/___</v>
          </cell>
        </row>
        <row r="7">
          <cell r="G7" t="str">
            <v>reference and attach the information to comply with the requirements of</v>
          </cell>
          <cell r="O7" t="str">
            <v>____ Prior Year Ended ___/___/___</v>
          </cell>
        </row>
        <row r="8">
          <cell r="A8" t="str">
            <v>DOCKET NO.:</v>
          </cell>
          <cell r="G8" t="str">
            <v>this MFR.</v>
          </cell>
          <cell r="O8" t="str">
            <v>Witness:</v>
          </cell>
        </row>
        <row r="11">
          <cell r="A11" t="str">
            <v>Line</v>
          </cell>
          <cell r="H11" t="str">
            <v>_______</v>
          </cell>
          <cell r="J11" t="str">
            <v>_______</v>
          </cell>
          <cell r="L11" t="str">
            <v>_______</v>
          </cell>
          <cell r="N11" t="str">
            <v>_______</v>
          </cell>
          <cell r="P11" t="str">
            <v>_______</v>
          </cell>
        </row>
        <row r="12">
          <cell r="A12" t="str">
            <v>No.</v>
          </cell>
          <cell r="H12" t="str">
            <v>Year</v>
          </cell>
          <cell r="J12" t="str">
            <v>Year</v>
          </cell>
          <cell r="L12" t="str">
            <v>Year</v>
          </cell>
          <cell r="N12" t="str">
            <v>Year</v>
          </cell>
          <cell r="P12" t="str">
            <v>Year</v>
          </cell>
        </row>
        <row r="15">
          <cell r="A15" t="str">
            <v xml:space="preserve">  1.</v>
          </cell>
          <cell r="B15" t="str">
            <v>Pre-tax Interest Coverage Ratio (x)</v>
          </cell>
        </row>
        <row r="17">
          <cell r="A17" t="str">
            <v xml:space="preserve">  2.</v>
          </cell>
          <cell r="B17" t="str">
            <v>Earned Returns on Average Book Equity (%)</v>
          </cell>
        </row>
        <row r="19">
          <cell r="A19" t="str">
            <v xml:space="preserve">  3.</v>
          </cell>
          <cell r="B19" t="str">
            <v>Book Value/Share ($)</v>
          </cell>
        </row>
        <row r="21">
          <cell r="A21" t="str">
            <v xml:space="preserve">  4.</v>
          </cell>
          <cell r="B21" t="str">
            <v>Dividends/Share ($)</v>
          </cell>
        </row>
        <row r="23">
          <cell r="A23" t="str">
            <v xml:space="preserve">  5.</v>
          </cell>
          <cell r="B23" t="str">
            <v>Earnings/Share ($)</v>
          </cell>
        </row>
        <row r="25">
          <cell r="A25" t="str">
            <v xml:space="preserve">  6.</v>
          </cell>
          <cell r="B25" t="str">
            <v>Market Value/Share ($)</v>
          </cell>
        </row>
        <row r="27">
          <cell r="A27" t="str">
            <v xml:space="preserve">  7.</v>
          </cell>
          <cell r="B27" t="str">
            <v>Market/Book Ratio (%)</v>
          </cell>
        </row>
        <row r="29">
          <cell r="A29" t="str">
            <v xml:space="preserve">  8.</v>
          </cell>
          <cell r="B29" t="str">
            <v>Price/Earning Ratio (6) / (5)</v>
          </cell>
        </row>
        <row r="48">
          <cell r="A48" t="str">
            <v>Supporting Schedules:</v>
          </cell>
          <cell r="L48" t="str">
            <v>Recap Schedules: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AREA"/>
      <sheetName val="SCH. 1"/>
      <sheetName val="SCH. 2"/>
      <sheetName val="SCH.2 P3"/>
      <sheetName val="SCH. 3"/>
      <sheetName val="SCH.4"/>
      <sheetName val="SCH.5"/>
      <sheetName val="INT. INC."/>
      <sheetName val="INTEREST"/>
      <sheetName val="INC TAX SYNC"/>
      <sheetName val="RATE CASE EXP"/>
      <sheetName val="FUEL"/>
      <sheetName val="RECOVERY"/>
      <sheetName val="CONSERV_UNBUNDL"/>
      <sheetName val="CAPITAL"/>
      <sheetName val="Add'l capital"/>
      <sheetName val="FPUINC"/>
      <sheetName val="Add'l exp"/>
      <sheetName val="Proforma Cap Struc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Work_cap"/>
      <sheetName val="BS-13MO"/>
      <sheetName val="Report Summary Sch 1"/>
      <sheetName val="Avg ROR Sch 2"/>
      <sheetName val="AVG NOI"/>
      <sheetName val="Year End ROR Sch 3"/>
      <sheetName val="YE NOI"/>
      <sheetName val="Work Cap-Avg"/>
      <sheetName val="Work Cap-Yr End"/>
      <sheetName val="Capital Structure Sch 4"/>
      <sheetName val="Comp Cost Rate of Debt"/>
      <sheetName val="Int Pay"/>
      <sheetName val="Out of period PTO costs"/>
    </sheetNames>
    <sheetDataSet>
      <sheetData sheetId="0"/>
      <sheetData sheetId="1"/>
      <sheetData sheetId="2"/>
      <sheetData sheetId="3">
        <row r="1">
          <cell r="A1" t="str">
            <v>FLORIDA PUBLIC UTILITIES COMPANY</v>
          </cell>
        </row>
        <row r="2">
          <cell r="A2" t="str">
            <v>ELECTRIC</v>
          </cell>
        </row>
        <row r="4">
          <cell r="A4" t="str">
            <v>December 31, 2018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4"/>
  <sheetViews>
    <sheetView topLeftCell="A5" zoomScale="80" zoomScaleNormal="80" workbookViewId="0">
      <selection activeCell="J22" sqref="J22"/>
    </sheetView>
  </sheetViews>
  <sheetFormatPr defaultRowHeight="15" x14ac:dyDescent="0.25"/>
  <cols>
    <col min="1" max="10" width="9" style="40"/>
    <col min="11" max="11" width="16.7109375" style="40" customWidth="1"/>
    <col min="12" max="12" width="9" style="40"/>
    <col min="13" max="13" width="18.28515625" style="40" bestFit="1" customWidth="1"/>
    <col min="14" max="14" width="9" style="40"/>
    <col min="15" max="15" width="14.85546875" style="40" bestFit="1" customWidth="1"/>
    <col min="16" max="16" width="11" style="40" bestFit="1" customWidth="1"/>
    <col min="17" max="266" width="9" style="40"/>
    <col min="267" max="267" width="16.7109375" style="40" customWidth="1"/>
    <col min="268" max="268" width="9" style="40"/>
    <col min="269" max="269" width="18.28515625" style="40" bestFit="1" customWidth="1"/>
    <col min="270" max="270" width="9" style="40"/>
    <col min="271" max="271" width="14.85546875" style="40" bestFit="1" customWidth="1"/>
    <col min="272" max="272" width="11" style="40" bestFit="1" customWidth="1"/>
    <col min="273" max="522" width="9" style="40"/>
    <col min="523" max="523" width="16.7109375" style="40" customWidth="1"/>
    <col min="524" max="524" width="9" style="40"/>
    <col min="525" max="525" width="18.28515625" style="40" bestFit="1" customWidth="1"/>
    <col min="526" max="526" width="9" style="40"/>
    <col min="527" max="527" width="14.85546875" style="40" bestFit="1" customWidth="1"/>
    <col min="528" max="528" width="11" style="40" bestFit="1" customWidth="1"/>
    <col min="529" max="778" width="9" style="40"/>
    <col min="779" max="779" width="16.7109375" style="40" customWidth="1"/>
    <col min="780" max="780" width="9" style="40"/>
    <col min="781" max="781" width="18.28515625" style="40" bestFit="1" customWidth="1"/>
    <col min="782" max="782" width="9" style="40"/>
    <col min="783" max="783" width="14.85546875" style="40" bestFit="1" customWidth="1"/>
    <col min="784" max="784" width="11" style="40" bestFit="1" customWidth="1"/>
    <col min="785" max="1034" width="9" style="40"/>
    <col min="1035" max="1035" width="16.7109375" style="40" customWidth="1"/>
    <col min="1036" max="1036" width="9" style="40"/>
    <col min="1037" max="1037" width="18.28515625" style="40" bestFit="1" customWidth="1"/>
    <col min="1038" max="1038" width="9" style="40"/>
    <col min="1039" max="1039" width="14.85546875" style="40" bestFit="1" customWidth="1"/>
    <col min="1040" max="1040" width="11" style="40" bestFit="1" customWidth="1"/>
    <col min="1041" max="1290" width="9" style="40"/>
    <col min="1291" max="1291" width="16.7109375" style="40" customWidth="1"/>
    <col min="1292" max="1292" width="9" style="40"/>
    <col min="1293" max="1293" width="18.28515625" style="40" bestFit="1" customWidth="1"/>
    <col min="1294" max="1294" width="9" style="40"/>
    <col min="1295" max="1295" width="14.85546875" style="40" bestFit="1" customWidth="1"/>
    <col min="1296" max="1296" width="11" style="40" bestFit="1" customWidth="1"/>
    <col min="1297" max="1546" width="9" style="40"/>
    <col min="1547" max="1547" width="16.7109375" style="40" customWidth="1"/>
    <col min="1548" max="1548" width="9" style="40"/>
    <col min="1549" max="1549" width="18.28515625" style="40" bestFit="1" customWidth="1"/>
    <col min="1550" max="1550" width="9" style="40"/>
    <col min="1551" max="1551" width="14.85546875" style="40" bestFit="1" customWidth="1"/>
    <col min="1552" max="1552" width="11" style="40" bestFit="1" customWidth="1"/>
    <col min="1553" max="1802" width="9" style="40"/>
    <col min="1803" max="1803" width="16.7109375" style="40" customWidth="1"/>
    <col min="1804" max="1804" width="9" style="40"/>
    <col min="1805" max="1805" width="18.28515625" style="40" bestFit="1" customWidth="1"/>
    <col min="1806" max="1806" width="9" style="40"/>
    <col min="1807" max="1807" width="14.85546875" style="40" bestFit="1" customWidth="1"/>
    <col min="1808" max="1808" width="11" style="40" bestFit="1" customWidth="1"/>
    <col min="1809" max="2058" width="9" style="40"/>
    <col min="2059" max="2059" width="16.7109375" style="40" customWidth="1"/>
    <col min="2060" max="2060" width="9" style="40"/>
    <col min="2061" max="2061" width="18.28515625" style="40" bestFit="1" customWidth="1"/>
    <col min="2062" max="2062" width="9" style="40"/>
    <col min="2063" max="2063" width="14.85546875" style="40" bestFit="1" customWidth="1"/>
    <col min="2064" max="2064" width="11" style="40" bestFit="1" customWidth="1"/>
    <col min="2065" max="2314" width="9" style="40"/>
    <col min="2315" max="2315" width="16.7109375" style="40" customWidth="1"/>
    <col min="2316" max="2316" width="9" style="40"/>
    <col min="2317" max="2317" width="18.28515625" style="40" bestFit="1" customWidth="1"/>
    <col min="2318" max="2318" width="9" style="40"/>
    <col min="2319" max="2319" width="14.85546875" style="40" bestFit="1" customWidth="1"/>
    <col min="2320" max="2320" width="11" style="40" bestFit="1" customWidth="1"/>
    <col min="2321" max="2570" width="9" style="40"/>
    <col min="2571" max="2571" width="16.7109375" style="40" customWidth="1"/>
    <col min="2572" max="2572" width="9" style="40"/>
    <col min="2573" max="2573" width="18.28515625" style="40" bestFit="1" customWidth="1"/>
    <col min="2574" max="2574" width="9" style="40"/>
    <col min="2575" max="2575" width="14.85546875" style="40" bestFit="1" customWidth="1"/>
    <col min="2576" max="2576" width="11" style="40" bestFit="1" customWidth="1"/>
    <col min="2577" max="2826" width="9" style="40"/>
    <col min="2827" max="2827" width="16.7109375" style="40" customWidth="1"/>
    <col min="2828" max="2828" width="9" style="40"/>
    <col min="2829" max="2829" width="18.28515625" style="40" bestFit="1" customWidth="1"/>
    <col min="2830" max="2830" width="9" style="40"/>
    <col min="2831" max="2831" width="14.85546875" style="40" bestFit="1" customWidth="1"/>
    <col min="2832" max="2832" width="11" style="40" bestFit="1" customWidth="1"/>
    <col min="2833" max="3082" width="9" style="40"/>
    <col min="3083" max="3083" width="16.7109375" style="40" customWidth="1"/>
    <col min="3084" max="3084" width="9" style="40"/>
    <col min="3085" max="3085" width="18.28515625" style="40" bestFit="1" customWidth="1"/>
    <col min="3086" max="3086" width="9" style="40"/>
    <col min="3087" max="3087" width="14.85546875" style="40" bestFit="1" customWidth="1"/>
    <col min="3088" max="3088" width="11" style="40" bestFit="1" customWidth="1"/>
    <col min="3089" max="3338" width="9" style="40"/>
    <col min="3339" max="3339" width="16.7109375" style="40" customWidth="1"/>
    <col min="3340" max="3340" width="9" style="40"/>
    <col min="3341" max="3341" width="18.28515625" style="40" bestFit="1" customWidth="1"/>
    <col min="3342" max="3342" width="9" style="40"/>
    <col min="3343" max="3343" width="14.85546875" style="40" bestFit="1" customWidth="1"/>
    <col min="3344" max="3344" width="11" style="40" bestFit="1" customWidth="1"/>
    <col min="3345" max="3594" width="9" style="40"/>
    <col min="3595" max="3595" width="16.7109375" style="40" customWidth="1"/>
    <col min="3596" max="3596" width="9" style="40"/>
    <col min="3597" max="3597" width="18.28515625" style="40" bestFit="1" customWidth="1"/>
    <col min="3598" max="3598" width="9" style="40"/>
    <col min="3599" max="3599" width="14.85546875" style="40" bestFit="1" customWidth="1"/>
    <col min="3600" max="3600" width="11" style="40" bestFit="1" customWidth="1"/>
    <col min="3601" max="3850" width="9" style="40"/>
    <col min="3851" max="3851" width="16.7109375" style="40" customWidth="1"/>
    <col min="3852" max="3852" width="9" style="40"/>
    <col min="3853" max="3853" width="18.28515625" style="40" bestFit="1" customWidth="1"/>
    <col min="3854" max="3854" width="9" style="40"/>
    <col min="3855" max="3855" width="14.85546875" style="40" bestFit="1" customWidth="1"/>
    <col min="3856" max="3856" width="11" style="40" bestFit="1" customWidth="1"/>
    <col min="3857" max="4106" width="9" style="40"/>
    <col min="4107" max="4107" width="16.7109375" style="40" customWidth="1"/>
    <col min="4108" max="4108" width="9" style="40"/>
    <col min="4109" max="4109" width="18.28515625" style="40" bestFit="1" customWidth="1"/>
    <col min="4110" max="4110" width="9" style="40"/>
    <col min="4111" max="4111" width="14.85546875" style="40" bestFit="1" customWidth="1"/>
    <col min="4112" max="4112" width="11" style="40" bestFit="1" customWidth="1"/>
    <col min="4113" max="4362" width="9" style="40"/>
    <col min="4363" max="4363" width="16.7109375" style="40" customWidth="1"/>
    <col min="4364" max="4364" width="9" style="40"/>
    <col min="4365" max="4365" width="18.28515625" style="40" bestFit="1" customWidth="1"/>
    <col min="4366" max="4366" width="9" style="40"/>
    <col min="4367" max="4367" width="14.85546875" style="40" bestFit="1" customWidth="1"/>
    <col min="4368" max="4368" width="11" style="40" bestFit="1" customWidth="1"/>
    <col min="4369" max="4618" width="9" style="40"/>
    <col min="4619" max="4619" width="16.7109375" style="40" customWidth="1"/>
    <col min="4620" max="4620" width="9" style="40"/>
    <col min="4621" max="4621" width="18.28515625" style="40" bestFit="1" customWidth="1"/>
    <col min="4622" max="4622" width="9" style="40"/>
    <col min="4623" max="4623" width="14.85546875" style="40" bestFit="1" customWidth="1"/>
    <col min="4624" max="4624" width="11" style="40" bestFit="1" customWidth="1"/>
    <col min="4625" max="4874" width="9" style="40"/>
    <col min="4875" max="4875" width="16.7109375" style="40" customWidth="1"/>
    <col min="4876" max="4876" width="9" style="40"/>
    <col min="4877" max="4877" width="18.28515625" style="40" bestFit="1" customWidth="1"/>
    <col min="4878" max="4878" width="9" style="40"/>
    <col min="4879" max="4879" width="14.85546875" style="40" bestFit="1" customWidth="1"/>
    <col min="4880" max="4880" width="11" style="40" bestFit="1" customWidth="1"/>
    <col min="4881" max="5130" width="9" style="40"/>
    <col min="5131" max="5131" width="16.7109375" style="40" customWidth="1"/>
    <col min="5132" max="5132" width="9" style="40"/>
    <col min="5133" max="5133" width="18.28515625" style="40" bestFit="1" customWidth="1"/>
    <col min="5134" max="5134" width="9" style="40"/>
    <col min="5135" max="5135" width="14.85546875" style="40" bestFit="1" customWidth="1"/>
    <col min="5136" max="5136" width="11" style="40" bestFit="1" customWidth="1"/>
    <col min="5137" max="5386" width="9" style="40"/>
    <col min="5387" max="5387" width="16.7109375" style="40" customWidth="1"/>
    <col min="5388" max="5388" width="9" style="40"/>
    <col min="5389" max="5389" width="18.28515625" style="40" bestFit="1" customWidth="1"/>
    <col min="5390" max="5390" width="9" style="40"/>
    <col min="5391" max="5391" width="14.85546875" style="40" bestFit="1" customWidth="1"/>
    <col min="5392" max="5392" width="11" style="40" bestFit="1" customWidth="1"/>
    <col min="5393" max="5642" width="9" style="40"/>
    <col min="5643" max="5643" width="16.7109375" style="40" customWidth="1"/>
    <col min="5644" max="5644" width="9" style="40"/>
    <col min="5645" max="5645" width="18.28515625" style="40" bestFit="1" customWidth="1"/>
    <col min="5646" max="5646" width="9" style="40"/>
    <col min="5647" max="5647" width="14.85546875" style="40" bestFit="1" customWidth="1"/>
    <col min="5648" max="5648" width="11" style="40" bestFit="1" customWidth="1"/>
    <col min="5649" max="5898" width="9" style="40"/>
    <col min="5899" max="5899" width="16.7109375" style="40" customWidth="1"/>
    <col min="5900" max="5900" width="9" style="40"/>
    <col min="5901" max="5901" width="18.28515625" style="40" bestFit="1" customWidth="1"/>
    <col min="5902" max="5902" width="9" style="40"/>
    <col min="5903" max="5903" width="14.85546875" style="40" bestFit="1" customWidth="1"/>
    <col min="5904" max="5904" width="11" style="40" bestFit="1" customWidth="1"/>
    <col min="5905" max="6154" width="9" style="40"/>
    <col min="6155" max="6155" width="16.7109375" style="40" customWidth="1"/>
    <col min="6156" max="6156" width="9" style="40"/>
    <col min="6157" max="6157" width="18.28515625" style="40" bestFit="1" customWidth="1"/>
    <col min="6158" max="6158" width="9" style="40"/>
    <col min="6159" max="6159" width="14.85546875" style="40" bestFit="1" customWidth="1"/>
    <col min="6160" max="6160" width="11" style="40" bestFit="1" customWidth="1"/>
    <col min="6161" max="6410" width="9" style="40"/>
    <col min="6411" max="6411" width="16.7109375" style="40" customWidth="1"/>
    <col min="6412" max="6412" width="9" style="40"/>
    <col min="6413" max="6413" width="18.28515625" style="40" bestFit="1" customWidth="1"/>
    <col min="6414" max="6414" width="9" style="40"/>
    <col min="6415" max="6415" width="14.85546875" style="40" bestFit="1" customWidth="1"/>
    <col min="6416" max="6416" width="11" style="40" bestFit="1" customWidth="1"/>
    <col min="6417" max="6666" width="9" style="40"/>
    <col min="6667" max="6667" width="16.7109375" style="40" customWidth="1"/>
    <col min="6668" max="6668" width="9" style="40"/>
    <col min="6669" max="6669" width="18.28515625" style="40" bestFit="1" customWidth="1"/>
    <col min="6670" max="6670" width="9" style="40"/>
    <col min="6671" max="6671" width="14.85546875" style="40" bestFit="1" customWidth="1"/>
    <col min="6672" max="6672" width="11" style="40" bestFit="1" customWidth="1"/>
    <col min="6673" max="6922" width="9" style="40"/>
    <col min="6923" max="6923" width="16.7109375" style="40" customWidth="1"/>
    <col min="6924" max="6924" width="9" style="40"/>
    <col min="6925" max="6925" width="18.28515625" style="40" bestFit="1" customWidth="1"/>
    <col min="6926" max="6926" width="9" style="40"/>
    <col min="6927" max="6927" width="14.85546875" style="40" bestFit="1" customWidth="1"/>
    <col min="6928" max="6928" width="11" style="40" bestFit="1" customWidth="1"/>
    <col min="6929" max="7178" width="9" style="40"/>
    <col min="7179" max="7179" width="16.7109375" style="40" customWidth="1"/>
    <col min="7180" max="7180" width="9" style="40"/>
    <col min="7181" max="7181" width="18.28515625" style="40" bestFit="1" customWidth="1"/>
    <col min="7182" max="7182" width="9" style="40"/>
    <col min="7183" max="7183" width="14.85546875" style="40" bestFit="1" customWidth="1"/>
    <col min="7184" max="7184" width="11" style="40" bestFit="1" customWidth="1"/>
    <col min="7185" max="7434" width="9" style="40"/>
    <col min="7435" max="7435" width="16.7109375" style="40" customWidth="1"/>
    <col min="7436" max="7436" width="9" style="40"/>
    <col min="7437" max="7437" width="18.28515625" style="40" bestFit="1" customWidth="1"/>
    <col min="7438" max="7438" width="9" style="40"/>
    <col min="7439" max="7439" width="14.85546875" style="40" bestFit="1" customWidth="1"/>
    <col min="7440" max="7440" width="11" style="40" bestFit="1" customWidth="1"/>
    <col min="7441" max="7690" width="9" style="40"/>
    <col min="7691" max="7691" width="16.7109375" style="40" customWidth="1"/>
    <col min="7692" max="7692" width="9" style="40"/>
    <col min="7693" max="7693" width="18.28515625" style="40" bestFit="1" customWidth="1"/>
    <col min="7694" max="7694" width="9" style="40"/>
    <col min="7695" max="7695" width="14.85546875" style="40" bestFit="1" customWidth="1"/>
    <col min="7696" max="7696" width="11" style="40" bestFit="1" customWidth="1"/>
    <col min="7697" max="7946" width="9" style="40"/>
    <col min="7947" max="7947" width="16.7109375" style="40" customWidth="1"/>
    <col min="7948" max="7948" width="9" style="40"/>
    <col min="7949" max="7949" width="18.28515625" style="40" bestFit="1" customWidth="1"/>
    <col min="7950" max="7950" width="9" style="40"/>
    <col min="7951" max="7951" width="14.85546875" style="40" bestFit="1" customWidth="1"/>
    <col min="7952" max="7952" width="11" style="40" bestFit="1" customWidth="1"/>
    <col min="7953" max="8202" width="9" style="40"/>
    <col min="8203" max="8203" width="16.7109375" style="40" customWidth="1"/>
    <col min="8204" max="8204" width="9" style="40"/>
    <col min="8205" max="8205" width="18.28515625" style="40" bestFit="1" customWidth="1"/>
    <col min="8206" max="8206" width="9" style="40"/>
    <col min="8207" max="8207" width="14.85546875" style="40" bestFit="1" customWidth="1"/>
    <col min="8208" max="8208" width="11" style="40" bestFit="1" customWidth="1"/>
    <col min="8209" max="8458" width="9" style="40"/>
    <col min="8459" max="8459" width="16.7109375" style="40" customWidth="1"/>
    <col min="8460" max="8460" width="9" style="40"/>
    <col min="8461" max="8461" width="18.28515625" style="40" bestFit="1" customWidth="1"/>
    <col min="8462" max="8462" width="9" style="40"/>
    <col min="8463" max="8463" width="14.85546875" style="40" bestFit="1" customWidth="1"/>
    <col min="8464" max="8464" width="11" style="40" bestFit="1" customWidth="1"/>
    <col min="8465" max="8714" width="9" style="40"/>
    <col min="8715" max="8715" width="16.7109375" style="40" customWidth="1"/>
    <col min="8716" max="8716" width="9" style="40"/>
    <col min="8717" max="8717" width="18.28515625" style="40" bestFit="1" customWidth="1"/>
    <col min="8718" max="8718" width="9" style="40"/>
    <col min="8719" max="8719" width="14.85546875" style="40" bestFit="1" customWidth="1"/>
    <col min="8720" max="8720" width="11" style="40" bestFit="1" customWidth="1"/>
    <col min="8721" max="8970" width="9" style="40"/>
    <col min="8971" max="8971" width="16.7109375" style="40" customWidth="1"/>
    <col min="8972" max="8972" width="9" style="40"/>
    <col min="8973" max="8973" width="18.28515625" style="40" bestFit="1" customWidth="1"/>
    <col min="8974" max="8974" width="9" style="40"/>
    <col min="8975" max="8975" width="14.85546875" style="40" bestFit="1" customWidth="1"/>
    <col min="8976" max="8976" width="11" style="40" bestFit="1" customWidth="1"/>
    <col min="8977" max="9226" width="9" style="40"/>
    <col min="9227" max="9227" width="16.7109375" style="40" customWidth="1"/>
    <col min="9228" max="9228" width="9" style="40"/>
    <col min="9229" max="9229" width="18.28515625" style="40" bestFit="1" customWidth="1"/>
    <col min="9230" max="9230" width="9" style="40"/>
    <col min="9231" max="9231" width="14.85546875" style="40" bestFit="1" customWidth="1"/>
    <col min="9232" max="9232" width="11" style="40" bestFit="1" customWidth="1"/>
    <col min="9233" max="9482" width="9" style="40"/>
    <col min="9483" max="9483" width="16.7109375" style="40" customWidth="1"/>
    <col min="9484" max="9484" width="9" style="40"/>
    <col min="9485" max="9485" width="18.28515625" style="40" bestFit="1" customWidth="1"/>
    <col min="9486" max="9486" width="9" style="40"/>
    <col min="9487" max="9487" width="14.85546875" style="40" bestFit="1" customWidth="1"/>
    <col min="9488" max="9488" width="11" style="40" bestFit="1" customWidth="1"/>
    <col min="9489" max="9738" width="9" style="40"/>
    <col min="9739" max="9739" width="16.7109375" style="40" customWidth="1"/>
    <col min="9740" max="9740" width="9" style="40"/>
    <col min="9741" max="9741" width="18.28515625" style="40" bestFit="1" customWidth="1"/>
    <col min="9742" max="9742" width="9" style="40"/>
    <col min="9743" max="9743" width="14.85546875" style="40" bestFit="1" customWidth="1"/>
    <col min="9744" max="9744" width="11" style="40" bestFit="1" customWidth="1"/>
    <col min="9745" max="9994" width="9" style="40"/>
    <col min="9995" max="9995" width="16.7109375" style="40" customWidth="1"/>
    <col min="9996" max="9996" width="9" style="40"/>
    <col min="9997" max="9997" width="18.28515625" style="40" bestFit="1" customWidth="1"/>
    <col min="9998" max="9998" width="9" style="40"/>
    <col min="9999" max="9999" width="14.85546875" style="40" bestFit="1" customWidth="1"/>
    <col min="10000" max="10000" width="11" style="40" bestFit="1" customWidth="1"/>
    <col min="10001" max="10250" width="9" style="40"/>
    <col min="10251" max="10251" width="16.7109375" style="40" customWidth="1"/>
    <col min="10252" max="10252" width="9" style="40"/>
    <col min="10253" max="10253" width="18.28515625" style="40" bestFit="1" customWidth="1"/>
    <col min="10254" max="10254" width="9" style="40"/>
    <col min="10255" max="10255" width="14.85546875" style="40" bestFit="1" customWidth="1"/>
    <col min="10256" max="10256" width="11" style="40" bestFit="1" customWidth="1"/>
    <col min="10257" max="10506" width="9" style="40"/>
    <col min="10507" max="10507" width="16.7109375" style="40" customWidth="1"/>
    <col min="10508" max="10508" width="9" style="40"/>
    <col min="10509" max="10509" width="18.28515625" style="40" bestFit="1" customWidth="1"/>
    <col min="10510" max="10510" width="9" style="40"/>
    <col min="10511" max="10511" width="14.85546875" style="40" bestFit="1" customWidth="1"/>
    <col min="10512" max="10512" width="11" style="40" bestFit="1" customWidth="1"/>
    <col min="10513" max="10762" width="9" style="40"/>
    <col min="10763" max="10763" width="16.7109375" style="40" customWidth="1"/>
    <col min="10764" max="10764" width="9" style="40"/>
    <col min="10765" max="10765" width="18.28515625" style="40" bestFit="1" customWidth="1"/>
    <col min="10766" max="10766" width="9" style="40"/>
    <col min="10767" max="10767" width="14.85546875" style="40" bestFit="1" customWidth="1"/>
    <col min="10768" max="10768" width="11" style="40" bestFit="1" customWidth="1"/>
    <col min="10769" max="11018" width="9" style="40"/>
    <col min="11019" max="11019" width="16.7109375" style="40" customWidth="1"/>
    <col min="11020" max="11020" width="9" style="40"/>
    <col min="11021" max="11021" width="18.28515625" style="40" bestFit="1" customWidth="1"/>
    <col min="11022" max="11022" width="9" style="40"/>
    <col min="11023" max="11023" width="14.85546875" style="40" bestFit="1" customWidth="1"/>
    <col min="11024" max="11024" width="11" style="40" bestFit="1" customWidth="1"/>
    <col min="11025" max="11274" width="9" style="40"/>
    <col min="11275" max="11275" width="16.7109375" style="40" customWidth="1"/>
    <col min="11276" max="11276" width="9" style="40"/>
    <col min="11277" max="11277" width="18.28515625" style="40" bestFit="1" customWidth="1"/>
    <col min="11278" max="11278" width="9" style="40"/>
    <col min="11279" max="11279" width="14.85546875" style="40" bestFit="1" customWidth="1"/>
    <col min="11280" max="11280" width="11" style="40" bestFit="1" customWidth="1"/>
    <col min="11281" max="11530" width="9" style="40"/>
    <col min="11531" max="11531" width="16.7109375" style="40" customWidth="1"/>
    <col min="11532" max="11532" width="9" style="40"/>
    <col min="11533" max="11533" width="18.28515625" style="40" bestFit="1" customWidth="1"/>
    <col min="11534" max="11534" width="9" style="40"/>
    <col min="11535" max="11535" width="14.85546875" style="40" bestFit="1" customWidth="1"/>
    <col min="11536" max="11536" width="11" style="40" bestFit="1" customWidth="1"/>
    <col min="11537" max="11786" width="9" style="40"/>
    <col min="11787" max="11787" width="16.7109375" style="40" customWidth="1"/>
    <col min="11788" max="11788" width="9" style="40"/>
    <col min="11789" max="11789" width="18.28515625" style="40" bestFit="1" customWidth="1"/>
    <col min="11790" max="11790" width="9" style="40"/>
    <col min="11791" max="11791" width="14.85546875" style="40" bestFit="1" customWidth="1"/>
    <col min="11792" max="11792" width="11" style="40" bestFit="1" customWidth="1"/>
    <col min="11793" max="12042" width="9" style="40"/>
    <col min="12043" max="12043" width="16.7109375" style="40" customWidth="1"/>
    <col min="12044" max="12044" width="9" style="40"/>
    <col min="12045" max="12045" width="18.28515625" style="40" bestFit="1" customWidth="1"/>
    <col min="12046" max="12046" width="9" style="40"/>
    <col min="12047" max="12047" width="14.85546875" style="40" bestFit="1" customWidth="1"/>
    <col min="12048" max="12048" width="11" style="40" bestFit="1" customWidth="1"/>
    <col min="12049" max="12298" width="9" style="40"/>
    <col min="12299" max="12299" width="16.7109375" style="40" customWidth="1"/>
    <col min="12300" max="12300" width="9" style="40"/>
    <col min="12301" max="12301" width="18.28515625" style="40" bestFit="1" customWidth="1"/>
    <col min="12302" max="12302" width="9" style="40"/>
    <col min="12303" max="12303" width="14.85546875" style="40" bestFit="1" customWidth="1"/>
    <col min="12304" max="12304" width="11" style="40" bestFit="1" customWidth="1"/>
    <col min="12305" max="12554" width="9" style="40"/>
    <col min="12555" max="12555" width="16.7109375" style="40" customWidth="1"/>
    <col min="12556" max="12556" width="9" style="40"/>
    <col min="12557" max="12557" width="18.28515625" style="40" bestFit="1" customWidth="1"/>
    <col min="12558" max="12558" width="9" style="40"/>
    <col min="12559" max="12559" width="14.85546875" style="40" bestFit="1" customWidth="1"/>
    <col min="12560" max="12560" width="11" style="40" bestFit="1" customWidth="1"/>
    <col min="12561" max="12810" width="9" style="40"/>
    <col min="12811" max="12811" width="16.7109375" style="40" customWidth="1"/>
    <col min="12812" max="12812" width="9" style="40"/>
    <col min="12813" max="12813" width="18.28515625" style="40" bestFit="1" customWidth="1"/>
    <col min="12814" max="12814" width="9" style="40"/>
    <col min="12815" max="12815" width="14.85546875" style="40" bestFit="1" customWidth="1"/>
    <col min="12816" max="12816" width="11" style="40" bestFit="1" customWidth="1"/>
    <col min="12817" max="13066" width="9" style="40"/>
    <col min="13067" max="13067" width="16.7109375" style="40" customWidth="1"/>
    <col min="13068" max="13068" width="9" style="40"/>
    <col min="13069" max="13069" width="18.28515625" style="40" bestFit="1" customWidth="1"/>
    <col min="13070" max="13070" width="9" style="40"/>
    <col min="13071" max="13071" width="14.85546875" style="40" bestFit="1" customWidth="1"/>
    <col min="13072" max="13072" width="11" style="40" bestFit="1" customWidth="1"/>
    <col min="13073" max="13322" width="9" style="40"/>
    <col min="13323" max="13323" width="16.7109375" style="40" customWidth="1"/>
    <col min="13324" max="13324" width="9" style="40"/>
    <col min="13325" max="13325" width="18.28515625" style="40" bestFit="1" customWidth="1"/>
    <col min="13326" max="13326" width="9" style="40"/>
    <col min="13327" max="13327" width="14.85546875" style="40" bestFit="1" customWidth="1"/>
    <col min="13328" max="13328" width="11" style="40" bestFit="1" customWidth="1"/>
    <col min="13329" max="13578" width="9" style="40"/>
    <col min="13579" max="13579" width="16.7109375" style="40" customWidth="1"/>
    <col min="13580" max="13580" width="9" style="40"/>
    <col min="13581" max="13581" width="18.28515625" style="40" bestFit="1" customWidth="1"/>
    <col min="13582" max="13582" width="9" style="40"/>
    <col min="13583" max="13583" width="14.85546875" style="40" bestFit="1" customWidth="1"/>
    <col min="13584" max="13584" width="11" style="40" bestFit="1" customWidth="1"/>
    <col min="13585" max="13834" width="9" style="40"/>
    <col min="13835" max="13835" width="16.7109375" style="40" customWidth="1"/>
    <col min="13836" max="13836" width="9" style="40"/>
    <col min="13837" max="13837" width="18.28515625" style="40" bestFit="1" customWidth="1"/>
    <col min="13838" max="13838" width="9" style="40"/>
    <col min="13839" max="13839" width="14.85546875" style="40" bestFit="1" customWidth="1"/>
    <col min="13840" max="13840" width="11" style="40" bestFit="1" customWidth="1"/>
    <col min="13841" max="14090" width="9" style="40"/>
    <col min="14091" max="14091" width="16.7109375" style="40" customWidth="1"/>
    <col min="14092" max="14092" width="9" style="40"/>
    <col min="14093" max="14093" width="18.28515625" style="40" bestFit="1" customWidth="1"/>
    <col min="14094" max="14094" width="9" style="40"/>
    <col min="14095" max="14095" width="14.85546875" style="40" bestFit="1" customWidth="1"/>
    <col min="14096" max="14096" width="11" style="40" bestFit="1" customWidth="1"/>
    <col min="14097" max="14346" width="9" style="40"/>
    <col min="14347" max="14347" width="16.7109375" style="40" customWidth="1"/>
    <col min="14348" max="14348" width="9" style="40"/>
    <col min="14349" max="14349" width="18.28515625" style="40" bestFit="1" customWidth="1"/>
    <col min="14350" max="14350" width="9" style="40"/>
    <col min="14351" max="14351" width="14.85546875" style="40" bestFit="1" customWidth="1"/>
    <col min="14352" max="14352" width="11" style="40" bestFit="1" customWidth="1"/>
    <col min="14353" max="14602" width="9" style="40"/>
    <col min="14603" max="14603" width="16.7109375" style="40" customWidth="1"/>
    <col min="14604" max="14604" width="9" style="40"/>
    <col min="14605" max="14605" width="18.28515625" style="40" bestFit="1" customWidth="1"/>
    <col min="14606" max="14606" width="9" style="40"/>
    <col min="14607" max="14607" width="14.85546875" style="40" bestFit="1" customWidth="1"/>
    <col min="14608" max="14608" width="11" style="40" bestFit="1" customWidth="1"/>
    <col min="14609" max="14858" width="9" style="40"/>
    <col min="14859" max="14859" width="16.7109375" style="40" customWidth="1"/>
    <col min="14860" max="14860" width="9" style="40"/>
    <col min="14861" max="14861" width="18.28515625" style="40" bestFit="1" customWidth="1"/>
    <col min="14862" max="14862" width="9" style="40"/>
    <col min="14863" max="14863" width="14.85546875" style="40" bestFit="1" customWidth="1"/>
    <col min="14864" max="14864" width="11" style="40" bestFit="1" customWidth="1"/>
    <col min="14865" max="15114" width="9" style="40"/>
    <col min="15115" max="15115" width="16.7109375" style="40" customWidth="1"/>
    <col min="15116" max="15116" width="9" style="40"/>
    <col min="15117" max="15117" width="18.28515625" style="40" bestFit="1" customWidth="1"/>
    <col min="15118" max="15118" width="9" style="40"/>
    <col min="15119" max="15119" width="14.85546875" style="40" bestFit="1" customWidth="1"/>
    <col min="15120" max="15120" width="11" style="40" bestFit="1" customWidth="1"/>
    <col min="15121" max="15370" width="9" style="40"/>
    <col min="15371" max="15371" width="16.7109375" style="40" customWidth="1"/>
    <col min="15372" max="15372" width="9" style="40"/>
    <col min="15373" max="15373" width="18.28515625" style="40" bestFit="1" customWidth="1"/>
    <col min="15374" max="15374" width="9" style="40"/>
    <col min="15375" max="15375" width="14.85546875" style="40" bestFit="1" customWidth="1"/>
    <col min="15376" max="15376" width="11" style="40" bestFit="1" customWidth="1"/>
    <col min="15377" max="15626" width="9" style="40"/>
    <col min="15627" max="15627" width="16.7109375" style="40" customWidth="1"/>
    <col min="15628" max="15628" width="9" style="40"/>
    <col min="15629" max="15629" width="18.28515625" style="40" bestFit="1" customWidth="1"/>
    <col min="15630" max="15630" width="9" style="40"/>
    <col min="15631" max="15631" width="14.85546875" style="40" bestFit="1" customWidth="1"/>
    <col min="15632" max="15632" width="11" style="40" bestFit="1" customWidth="1"/>
    <col min="15633" max="15882" width="9" style="40"/>
    <col min="15883" max="15883" width="16.7109375" style="40" customWidth="1"/>
    <col min="15884" max="15884" width="9" style="40"/>
    <col min="15885" max="15885" width="18.28515625" style="40" bestFit="1" customWidth="1"/>
    <col min="15886" max="15886" width="9" style="40"/>
    <col min="15887" max="15887" width="14.85546875" style="40" bestFit="1" customWidth="1"/>
    <col min="15888" max="15888" width="11" style="40" bestFit="1" customWidth="1"/>
    <col min="15889" max="16138" width="9" style="40"/>
    <col min="16139" max="16139" width="16.7109375" style="40" customWidth="1"/>
    <col min="16140" max="16140" width="9" style="40"/>
    <col min="16141" max="16141" width="18.28515625" style="40" bestFit="1" customWidth="1"/>
    <col min="16142" max="16142" width="9" style="40"/>
    <col min="16143" max="16143" width="14.85546875" style="40" bestFit="1" customWidth="1"/>
    <col min="16144" max="16144" width="11" style="40" bestFit="1" customWidth="1"/>
    <col min="16145" max="16384" width="9" style="40"/>
  </cols>
  <sheetData>
    <row r="1" spans="1:18" ht="16.5" x14ac:dyDescent="0.25">
      <c r="A1" s="45"/>
      <c r="B1" s="46"/>
      <c r="C1" s="45"/>
      <c r="D1" s="45"/>
      <c r="E1" s="46"/>
      <c r="F1" s="46"/>
      <c r="G1" s="46"/>
      <c r="H1" s="46" t="s">
        <v>76</v>
      </c>
      <c r="I1" s="46"/>
      <c r="J1" s="46"/>
      <c r="K1" s="46"/>
      <c r="L1" s="45"/>
      <c r="M1" s="45"/>
      <c r="N1" s="45"/>
      <c r="O1" s="66"/>
      <c r="P1" s="45"/>
      <c r="Q1" s="45" t="s">
        <v>75</v>
      </c>
      <c r="R1" s="45"/>
    </row>
    <row r="2" spans="1:18" ht="17.25" thickBot="1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</row>
    <row r="3" spans="1:18" ht="16.5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</row>
    <row r="4" spans="1:18" ht="16.5" x14ac:dyDescent="0.25">
      <c r="A4" s="45" t="s">
        <v>74</v>
      </c>
      <c r="B4" s="45"/>
      <c r="C4" s="45"/>
      <c r="D4" s="45"/>
      <c r="E4" s="45" t="s">
        <v>73</v>
      </c>
      <c r="F4" s="45"/>
      <c r="G4" s="46" t="s">
        <v>72</v>
      </c>
      <c r="H4" s="46"/>
      <c r="I4" s="46"/>
      <c r="J4" s="46"/>
      <c r="K4" s="46"/>
      <c r="L4" s="45"/>
      <c r="M4" s="45"/>
      <c r="N4" s="45"/>
      <c r="P4" s="45"/>
      <c r="Q4" s="45"/>
      <c r="R4" s="45"/>
    </row>
    <row r="5" spans="1:18" ht="16.5" x14ac:dyDescent="0.25">
      <c r="A5" s="45"/>
      <c r="B5" s="45"/>
      <c r="C5" s="45"/>
      <c r="D5" s="45"/>
      <c r="F5" s="46"/>
      <c r="G5" s="46" t="s">
        <v>71</v>
      </c>
      <c r="H5" s="46"/>
      <c r="I5" s="46"/>
      <c r="J5" s="46"/>
      <c r="K5" s="46"/>
      <c r="L5" s="45"/>
      <c r="M5" s="45"/>
      <c r="N5" s="45"/>
      <c r="P5" s="45"/>
      <c r="Q5" s="45"/>
      <c r="R5" s="45"/>
    </row>
    <row r="6" spans="1:18" ht="16.5" x14ac:dyDescent="0.25">
      <c r="A6" s="65" t="s">
        <v>70</v>
      </c>
      <c r="B6" s="45"/>
      <c r="C6" s="45"/>
      <c r="D6" s="45"/>
      <c r="E6" s="46"/>
      <c r="F6" s="46"/>
      <c r="G6" s="46"/>
      <c r="H6" s="46"/>
      <c r="I6" s="46"/>
      <c r="J6" s="46"/>
      <c r="K6" s="46"/>
      <c r="L6" s="45"/>
      <c r="M6" s="45"/>
      <c r="N6" s="45"/>
      <c r="P6" s="45"/>
      <c r="Q6" s="45"/>
      <c r="R6" s="45"/>
    </row>
    <row r="7" spans="1:18" ht="16.5" x14ac:dyDescent="0.25">
      <c r="A7" s="65" t="s">
        <v>69</v>
      </c>
      <c r="B7" s="45"/>
      <c r="C7" s="45"/>
      <c r="D7" s="45"/>
      <c r="E7" s="46"/>
      <c r="F7" s="46"/>
      <c r="G7" s="46"/>
      <c r="H7" s="46"/>
      <c r="I7" s="46"/>
      <c r="J7" s="46"/>
      <c r="K7" s="46"/>
      <c r="L7" s="45"/>
      <c r="M7" s="45"/>
      <c r="N7" s="45"/>
      <c r="P7" s="45"/>
      <c r="Q7" s="45"/>
      <c r="R7" s="45"/>
    </row>
    <row r="8" spans="1:18" ht="16.5" x14ac:dyDescent="0.25">
      <c r="A8" s="64"/>
      <c r="B8" s="45"/>
      <c r="C8" s="45"/>
      <c r="D8" s="45"/>
      <c r="E8" s="46"/>
      <c r="F8" s="46"/>
      <c r="G8" s="46"/>
      <c r="H8" s="46"/>
      <c r="I8" s="46"/>
      <c r="J8" s="46"/>
      <c r="K8" s="46"/>
      <c r="L8" s="45"/>
      <c r="M8" s="45"/>
      <c r="N8" s="45"/>
      <c r="P8" s="45"/>
      <c r="Q8" s="45"/>
      <c r="R8" s="45"/>
    </row>
    <row r="9" spans="1:18" ht="17.25" thickBot="1" x14ac:dyDescent="0.3">
      <c r="A9" s="45"/>
      <c r="B9" s="45"/>
      <c r="C9" s="45"/>
      <c r="D9" s="45"/>
      <c r="E9" s="46"/>
      <c r="F9" s="46"/>
      <c r="G9" s="46"/>
      <c r="H9" s="46"/>
      <c r="I9" s="46"/>
      <c r="J9" s="46"/>
      <c r="K9" s="46"/>
      <c r="L9" s="45"/>
      <c r="M9" s="45"/>
      <c r="N9" s="45"/>
      <c r="O9" s="45"/>
      <c r="P9" s="45"/>
      <c r="Q9" s="45"/>
      <c r="R9" s="45"/>
    </row>
    <row r="10" spans="1:18" ht="16.5" x14ac:dyDescent="0.25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1:18" ht="16.5" x14ac:dyDescent="0.25">
      <c r="A11" s="46" t="s">
        <v>68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5"/>
      <c r="Q11" s="45"/>
      <c r="R11" s="45"/>
    </row>
    <row r="12" spans="1:18" ht="16.5" x14ac:dyDescent="0.25">
      <c r="A12" s="46" t="s">
        <v>67</v>
      </c>
      <c r="B12" s="46" t="s">
        <v>66</v>
      </c>
      <c r="D12" s="46"/>
      <c r="E12" s="46"/>
      <c r="F12" s="46"/>
      <c r="G12" s="46"/>
      <c r="H12" s="46"/>
      <c r="I12" s="46"/>
      <c r="J12" s="46"/>
      <c r="K12" s="63" t="s">
        <v>65</v>
      </c>
      <c r="L12" s="46"/>
      <c r="M12" s="46" t="s">
        <v>64</v>
      </c>
      <c r="N12" s="46"/>
      <c r="O12" s="46" t="s">
        <v>63</v>
      </c>
      <c r="P12" s="45"/>
      <c r="Q12" s="45"/>
      <c r="R12" s="45"/>
    </row>
    <row r="13" spans="1:18" ht="17.25" thickBot="1" x14ac:dyDescent="0.3">
      <c r="A13" s="45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  <c r="P13" s="45" t="s">
        <v>62</v>
      </c>
      <c r="Q13" s="45"/>
      <c r="R13" s="45"/>
    </row>
    <row r="14" spans="1:18" ht="16.5" x14ac:dyDescent="0.25">
      <c r="A14" s="60"/>
      <c r="B14" s="61"/>
      <c r="C14" s="61"/>
      <c r="D14" s="61"/>
      <c r="E14" s="61"/>
      <c r="F14" s="61"/>
      <c r="G14" s="61"/>
      <c r="H14" s="62"/>
      <c r="I14" s="62"/>
      <c r="J14" s="62"/>
      <c r="K14" s="62"/>
      <c r="L14" s="62"/>
      <c r="M14" s="62"/>
      <c r="N14" s="62"/>
      <c r="O14" s="61"/>
      <c r="P14" s="60"/>
      <c r="Q14" s="60"/>
      <c r="R14" s="60"/>
    </row>
    <row r="15" spans="1:18" ht="16.5" x14ac:dyDescent="0.25">
      <c r="A15" s="48">
        <v>1</v>
      </c>
      <c r="B15" s="46" t="s">
        <v>61</v>
      </c>
      <c r="C15" s="46"/>
      <c r="D15" s="46"/>
      <c r="E15" s="46"/>
      <c r="F15" s="46"/>
      <c r="G15" s="46"/>
      <c r="H15" s="47"/>
      <c r="I15" s="47"/>
      <c r="J15" s="47"/>
      <c r="K15" s="53">
        <v>1</v>
      </c>
      <c r="L15" s="47"/>
      <c r="M15" s="47"/>
      <c r="N15" s="47"/>
      <c r="O15" s="46"/>
      <c r="P15" s="45"/>
      <c r="Q15" s="45"/>
      <c r="R15" s="45"/>
    </row>
    <row r="16" spans="1:18" ht="16.5" x14ac:dyDescent="0.25">
      <c r="A16" s="48"/>
      <c r="B16" s="46"/>
      <c r="C16" s="46"/>
      <c r="D16" s="46"/>
      <c r="E16" s="46"/>
      <c r="F16" s="46"/>
      <c r="G16" s="46"/>
      <c r="H16" s="47"/>
      <c r="I16" s="47"/>
      <c r="J16" s="47"/>
      <c r="K16" s="59"/>
      <c r="L16" s="47"/>
      <c r="M16" s="47"/>
      <c r="N16" s="47"/>
      <c r="O16" s="46"/>
      <c r="P16" s="45"/>
      <c r="Q16" s="45"/>
      <c r="R16" s="45"/>
    </row>
    <row r="17" spans="1:18" ht="16.5" x14ac:dyDescent="0.25">
      <c r="A17" s="48">
        <v>2</v>
      </c>
      <c r="B17" s="46" t="s">
        <v>60</v>
      </c>
      <c r="C17" s="46"/>
      <c r="D17" s="46"/>
      <c r="E17" s="46"/>
      <c r="F17" s="46"/>
      <c r="G17" s="46"/>
      <c r="H17" s="47"/>
      <c r="I17" s="47"/>
      <c r="J17" s="47"/>
      <c r="K17" s="53">
        <v>0</v>
      </c>
      <c r="L17" s="47"/>
      <c r="M17" s="47"/>
      <c r="N17" s="47"/>
      <c r="O17" s="46"/>
      <c r="P17" s="45"/>
      <c r="Q17" s="45"/>
      <c r="R17" s="45"/>
    </row>
    <row r="18" spans="1:18" ht="16.5" x14ac:dyDescent="0.25">
      <c r="A18" s="48"/>
      <c r="B18" s="46"/>
      <c r="C18" s="46"/>
      <c r="D18" s="46"/>
      <c r="E18" s="46"/>
      <c r="F18" s="46"/>
      <c r="G18" s="46"/>
      <c r="H18" s="47"/>
      <c r="I18" s="47"/>
      <c r="J18" s="47"/>
      <c r="K18" s="53"/>
      <c r="L18" s="47"/>
      <c r="M18" s="47"/>
      <c r="N18" s="47"/>
      <c r="O18" s="46"/>
      <c r="P18" s="45"/>
      <c r="Q18" s="45"/>
      <c r="R18" s="45"/>
    </row>
    <row r="19" spans="1:18" ht="16.5" x14ac:dyDescent="0.25">
      <c r="A19" s="48">
        <v>3</v>
      </c>
      <c r="B19" s="46" t="s">
        <v>59</v>
      </c>
      <c r="C19" s="46"/>
      <c r="D19" s="46"/>
      <c r="E19" s="46"/>
      <c r="F19" s="46"/>
      <c r="G19" s="46"/>
      <c r="H19" s="47"/>
      <c r="I19" s="47"/>
      <c r="J19" s="47"/>
      <c r="K19" s="53">
        <v>7.2000000000000005E-4</v>
      </c>
      <c r="L19" s="47"/>
      <c r="M19" s="47"/>
      <c r="N19" s="47"/>
      <c r="O19" s="46"/>
      <c r="P19" s="45"/>
      <c r="Q19" s="45"/>
      <c r="R19" s="45"/>
    </row>
    <row r="20" spans="1:18" ht="16.5" x14ac:dyDescent="0.25">
      <c r="A20" s="48"/>
      <c r="B20" s="46"/>
      <c r="C20" s="46"/>
      <c r="D20" s="46"/>
      <c r="E20" s="46"/>
      <c r="F20" s="46"/>
      <c r="G20" s="46"/>
      <c r="H20" s="47"/>
      <c r="I20" s="47"/>
      <c r="J20" s="47"/>
      <c r="K20" s="50"/>
      <c r="L20" s="47"/>
      <c r="M20" s="47"/>
      <c r="N20" s="47"/>
      <c r="O20" s="46"/>
      <c r="P20" s="45"/>
      <c r="Q20" s="45"/>
      <c r="R20" s="45"/>
    </row>
    <row r="21" spans="1:18" ht="16.5" x14ac:dyDescent="0.25">
      <c r="A21" s="48">
        <v>4</v>
      </c>
      <c r="B21" s="46" t="s">
        <v>58</v>
      </c>
      <c r="C21" s="46"/>
      <c r="D21" s="46"/>
      <c r="E21" s="46"/>
      <c r="F21" s="46"/>
      <c r="G21" s="46"/>
      <c r="H21" s="47"/>
      <c r="I21" s="47"/>
      <c r="J21" s="47"/>
      <c r="K21" s="53">
        <f>+P21</f>
        <v>2.7528753441969202E-3</v>
      </c>
      <c r="L21" s="47"/>
      <c r="M21" s="58">
        <f>65628991+21511533</f>
        <v>87140524</v>
      </c>
      <c r="N21" s="47"/>
      <c r="O21" s="58">
        <v>239887</v>
      </c>
      <c r="P21" s="56">
        <f>O21/M21</f>
        <v>2.7528753441969202E-3</v>
      </c>
      <c r="Q21" s="57" t="s">
        <v>57</v>
      </c>
      <c r="R21" s="45"/>
    </row>
    <row r="22" spans="1:18" ht="16.5" x14ac:dyDescent="0.25">
      <c r="A22" s="48"/>
      <c r="B22" s="46"/>
      <c r="C22" s="46"/>
      <c r="D22" s="46"/>
      <c r="E22" s="46"/>
      <c r="F22" s="46"/>
      <c r="G22" s="46"/>
      <c r="H22" s="47"/>
      <c r="I22" s="47"/>
      <c r="J22" s="47"/>
      <c r="K22" s="50"/>
      <c r="L22" s="47"/>
      <c r="M22" s="47"/>
      <c r="N22" s="47"/>
      <c r="O22" s="46"/>
      <c r="P22" s="56"/>
      <c r="Q22" s="45"/>
      <c r="R22" s="45"/>
    </row>
    <row r="23" spans="1:18" ht="16.5" x14ac:dyDescent="0.25">
      <c r="A23" s="48"/>
      <c r="B23" s="46" t="s">
        <v>56</v>
      </c>
      <c r="C23" s="46"/>
      <c r="D23" s="46"/>
      <c r="E23" s="46"/>
      <c r="F23" s="46"/>
      <c r="G23" s="46"/>
      <c r="H23" s="47"/>
      <c r="I23" s="47"/>
      <c r="J23" s="47"/>
      <c r="K23" s="55"/>
      <c r="L23" s="47"/>
      <c r="M23" s="47"/>
      <c r="N23" s="47"/>
      <c r="O23" s="46"/>
      <c r="P23" s="45"/>
      <c r="Q23" s="45"/>
      <c r="R23" s="45"/>
    </row>
    <row r="24" spans="1:18" ht="16.5" x14ac:dyDescent="0.25">
      <c r="A24" s="48">
        <v>5</v>
      </c>
      <c r="B24" s="46" t="s">
        <v>55</v>
      </c>
      <c r="C24" s="46"/>
      <c r="D24" s="46"/>
      <c r="E24" s="46"/>
      <c r="F24" s="46"/>
      <c r="G24" s="46"/>
      <c r="H24" s="47"/>
      <c r="I24" s="47"/>
      <c r="J24" s="47"/>
      <c r="K24" s="53">
        <f>K15-K17-K19-K21</f>
        <v>0.99652712465580306</v>
      </c>
      <c r="L24" s="47"/>
      <c r="M24" s="54"/>
      <c r="N24" s="47"/>
      <c r="O24" s="46"/>
      <c r="P24" s="45"/>
      <c r="Q24" s="45"/>
      <c r="R24" s="45"/>
    </row>
    <row r="25" spans="1:18" ht="16.5" x14ac:dyDescent="0.25">
      <c r="A25" s="48"/>
      <c r="B25" s="46"/>
      <c r="C25" s="46"/>
      <c r="D25" s="46"/>
      <c r="E25" s="46"/>
      <c r="F25" s="46"/>
      <c r="G25" s="46"/>
      <c r="H25" s="47"/>
      <c r="I25" s="47"/>
      <c r="J25" s="47"/>
      <c r="K25" s="50"/>
      <c r="L25" s="47"/>
      <c r="M25" s="47"/>
      <c r="N25" s="47"/>
      <c r="O25" s="46"/>
      <c r="P25" s="45"/>
      <c r="Q25" s="45"/>
      <c r="R25" s="45"/>
    </row>
    <row r="26" spans="1:18" ht="16.5" x14ac:dyDescent="0.25">
      <c r="A26" s="48">
        <v>6</v>
      </c>
      <c r="B26" s="46" t="s">
        <v>54</v>
      </c>
      <c r="C26" s="46"/>
      <c r="D26" s="46"/>
      <c r="E26" s="46"/>
      <c r="F26" s="46"/>
      <c r="G26" s="46"/>
      <c r="H26" s="47"/>
      <c r="I26" s="47"/>
      <c r="J26" s="47"/>
      <c r="K26" s="53">
        <v>5.5E-2</v>
      </c>
      <c r="L26" s="47"/>
      <c r="M26" s="47"/>
      <c r="N26" s="47"/>
      <c r="O26" s="46"/>
      <c r="P26" s="45"/>
      <c r="Q26" s="45"/>
      <c r="R26" s="45"/>
    </row>
    <row r="27" spans="1:18" ht="16.5" x14ac:dyDescent="0.25">
      <c r="A27" s="48"/>
      <c r="B27" s="46"/>
      <c r="C27" s="46"/>
      <c r="D27" s="46"/>
      <c r="E27" s="46"/>
      <c r="F27" s="46"/>
      <c r="G27" s="46"/>
      <c r="H27" s="47"/>
      <c r="I27" s="47"/>
      <c r="J27" s="47"/>
      <c r="K27" s="50"/>
      <c r="L27" s="47"/>
      <c r="M27" s="47"/>
      <c r="N27" s="47"/>
      <c r="O27" s="46"/>
      <c r="P27" s="45"/>
      <c r="Q27" s="45"/>
      <c r="R27" s="45"/>
    </row>
    <row r="28" spans="1:18" ht="16.5" x14ac:dyDescent="0.25">
      <c r="A28" s="48">
        <v>7</v>
      </c>
      <c r="B28" s="46" t="s">
        <v>53</v>
      </c>
      <c r="C28" s="46"/>
      <c r="D28" s="46"/>
      <c r="E28" s="46"/>
      <c r="F28" s="46"/>
      <c r="G28" s="46"/>
      <c r="H28" s="47"/>
      <c r="I28" s="47"/>
      <c r="J28" s="47"/>
      <c r="K28" s="51">
        <f>K24*K26</f>
        <v>5.4808991856069168E-2</v>
      </c>
      <c r="L28" s="47"/>
      <c r="M28" s="47"/>
      <c r="N28" s="47"/>
      <c r="O28" s="46"/>
      <c r="P28" s="45"/>
      <c r="Q28" s="45"/>
      <c r="R28" s="45"/>
    </row>
    <row r="29" spans="1:18" ht="16.5" x14ac:dyDescent="0.25">
      <c r="A29" s="48"/>
      <c r="B29" s="46"/>
      <c r="C29" s="46"/>
      <c r="D29" s="46"/>
      <c r="E29" s="46"/>
      <c r="F29" s="46"/>
      <c r="G29" s="46"/>
      <c r="H29" s="47"/>
      <c r="I29" s="47"/>
      <c r="J29" s="47"/>
      <c r="K29" s="50"/>
      <c r="L29" s="47"/>
      <c r="M29" s="47"/>
      <c r="N29" s="47"/>
      <c r="O29" s="46"/>
      <c r="P29" s="45"/>
      <c r="Q29" s="45"/>
      <c r="R29" s="45"/>
    </row>
    <row r="30" spans="1:18" ht="16.5" x14ac:dyDescent="0.25">
      <c r="A30" s="48">
        <v>8</v>
      </c>
      <c r="B30" s="46" t="s">
        <v>52</v>
      </c>
      <c r="C30" s="46"/>
      <c r="D30" s="46"/>
      <c r="E30" s="46"/>
      <c r="F30" s="46"/>
      <c r="G30" s="46"/>
      <c r="H30" s="47"/>
      <c r="I30" s="47"/>
      <c r="J30" s="47"/>
      <c r="K30" s="51">
        <f>K24-K28</f>
        <v>0.94171813279973393</v>
      </c>
      <c r="L30" s="47"/>
      <c r="M30" s="47"/>
      <c r="N30" s="47"/>
      <c r="O30" s="46"/>
      <c r="P30" s="45"/>
      <c r="Q30" s="45"/>
      <c r="R30" s="45"/>
    </row>
    <row r="31" spans="1:18" ht="16.5" x14ac:dyDescent="0.25">
      <c r="A31" s="48"/>
      <c r="B31" s="46"/>
      <c r="C31" s="46"/>
      <c r="D31" s="46"/>
      <c r="E31" s="46"/>
      <c r="F31" s="46"/>
      <c r="G31" s="46"/>
      <c r="H31" s="47"/>
      <c r="I31" s="47"/>
      <c r="J31" s="47"/>
      <c r="K31" s="50"/>
      <c r="L31" s="47"/>
      <c r="M31" s="47"/>
      <c r="N31" s="47"/>
      <c r="O31" s="46"/>
      <c r="P31" s="45"/>
      <c r="Q31" s="45"/>
      <c r="R31" s="45"/>
    </row>
    <row r="32" spans="1:18" ht="16.5" x14ac:dyDescent="0.25">
      <c r="A32" s="48">
        <v>9</v>
      </c>
      <c r="B32" s="46" t="s">
        <v>51</v>
      </c>
      <c r="C32" s="46"/>
      <c r="D32" s="46"/>
      <c r="E32" s="46"/>
      <c r="F32" s="46"/>
      <c r="G32" s="46"/>
      <c r="H32" s="47"/>
      <c r="I32" s="47"/>
      <c r="J32" s="47"/>
      <c r="K32" s="53">
        <v>0.21</v>
      </c>
      <c r="L32" s="47"/>
      <c r="M32" s="47"/>
      <c r="N32" s="47"/>
      <c r="O32" s="46"/>
      <c r="P32" s="45"/>
      <c r="Q32" s="45"/>
      <c r="R32" s="45"/>
    </row>
    <row r="33" spans="1:18" ht="16.5" x14ac:dyDescent="0.25">
      <c r="A33" s="48"/>
      <c r="B33" s="46"/>
      <c r="C33" s="46"/>
      <c r="D33" s="46"/>
      <c r="E33" s="46"/>
      <c r="F33" s="46"/>
      <c r="G33" s="46"/>
      <c r="H33" s="47"/>
      <c r="I33" s="47"/>
      <c r="J33" s="47"/>
      <c r="K33" s="50"/>
      <c r="L33" s="47"/>
      <c r="M33" s="47"/>
      <c r="N33" s="47"/>
      <c r="O33" s="46"/>
      <c r="P33" s="45"/>
      <c r="Q33" s="45"/>
      <c r="R33" s="45"/>
    </row>
    <row r="34" spans="1:18" ht="16.5" x14ac:dyDescent="0.25">
      <c r="A34" s="48">
        <v>10</v>
      </c>
      <c r="B34" s="46" t="s">
        <v>50</v>
      </c>
      <c r="C34" s="46"/>
      <c r="D34" s="46"/>
      <c r="E34" s="46"/>
      <c r="F34" s="46"/>
      <c r="G34" s="46"/>
      <c r="H34" s="47"/>
      <c r="I34" s="47"/>
      <c r="J34" s="47"/>
      <c r="K34" s="52">
        <f>K30*K32</f>
        <v>0.19776080788794412</v>
      </c>
      <c r="L34" s="47"/>
      <c r="M34" s="47"/>
      <c r="N34" s="47"/>
      <c r="O34" s="46"/>
      <c r="P34" s="45"/>
      <c r="Q34" s="45"/>
      <c r="R34" s="45"/>
    </row>
    <row r="35" spans="1:18" ht="16.5" x14ac:dyDescent="0.25">
      <c r="A35" s="48"/>
      <c r="B35" s="46"/>
      <c r="C35" s="46"/>
      <c r="D35" s="46"/>
      <c r="E35" s="46"/>
      <c r="F35" s="46"/>
      <c r="G35" s="46"/>
      <c r="H35" s="47"/>
      <c r="I35" s="47"/>
      <c r="J35" s="47"/>
      <c r="K35" s="50"/>
      <c r="L35" s="47"/>
      <c r="M35" s="47"/>
      <c r="N35" s="47"/>
      <c r="O35" s="46"/>
      <c r="P35" s="45"/>
      <c r="Q35" s="45"/>
      <c r="R35" s="45"/>
    </row>
    <row r="36" spans="1:18" ht="16.5" x14ac:dyDescent="0.25">
      <c r="A36" s="48">
        <v>11</v>
      </c>
      <c r="B36" s="46" t="s">
        <v>49</v>
      </c>
      <c r="C36" s="46"/>
      <c r="D36" s="46"/>
      <c r="E36" s="46"/>
      <c r="F36" s="46"/>
      <c r="G36" s="46"/>
      <c r="H36" s="47"/>
      <c r="I36" s="47"/>
      <c r="J36" s="47"/>
      <c r="K36" s="51">
        <f>K30-K34</f>
        <v>0.74395732491178979</v>
      </c>
      <c r="L36" s="47"/>
      <c r="M36" s="47"/>
      <c r="N36" s="47"/>
      <c r="O36" s="46"/>
      <c r="P36" s="45"/>
      <c r="Q36" s="45"/>
      <c r="R36" s="45"/>
    </row>
    <row r="37" spans="1:18" ht="16.5" x14ac:dyDescent="0.25">
      <c r="A37" s="48"/>
      <c r="B37" s="46"/>
      <c r="C37" s="46"/>
      <c r="D37" s="46"/>
      <c r="E37" s="46"/>
      <c r="F37" s="46"/>
      <c r="G37" s="46"/>
      <c r="H37" s="47"/>
      <c r="I37" s="47"/>
      <c r="J37" s="47"/>
      <c r="K37" s="50"/>
      <c r="L37" s="47"/>
      <c r="M37" s="47"/>
      <c r="N37" s="47"/>
      <c r="O37" s="46"/>
      <c r="P37" s="45"/>
      <c r="Q37" s="45"/>
      <c r="R37" s="45"/>
    </row>
    <row r="38" spans="1:18" ht="17.25" thickBot="1" x14ac:dyDescent="0.3">
      <c r="A38" s="48">
        <v>12</v>
      </c>
      <c r="B38" s="46" t="s">
        <v>48</v>
      </c>
      <c r="C38" s="46"/>
      <c r="D38" s="46"/>
      <c r="E38" s="46"/>
      <c r="F38" s="46"/>
      <c r="G38" s="46"/>
      <c r="H38" s="47"/>
      <c r="I38" s="47"/>
      <c r="J38" s="47"/>
      <c r="K38" s="49">
        <f>1/K36</f>
        <v>1.3441631213437799</v>
      </c>
      <c r="L38" s="47"/>
      <c r="M38" s="47"/>
      <c r="N38" s="47"/>
      <c r="O38" s="46"/>
      <c r="P38" s="45"/>
      <c r="Q38" s="45"/>
      <c r="R38" s="45"/>
    </row>
    <row r="39" spans="1:18" ht="17.25" thickTop="1" x14ac:dyDescent="0.25">
      <c r="A39" s="48"/>
      <c r="B39" s="46" t="s">
        <v>47</v>
      </c>
      <c r="C39" s="46"/>
      <c r="D39" s="46"/>
      <c r="E39" s="46"/>
      <c r="F39" s="46"/>
      <c r="G39" s="46"/>
      <c r="H39" s="47"/>
      <c r="I39" s="47"/>
      <c r="J39" s="47"/>
      <c r="K39" s="47"/>
      <c r="L39" s="47"/>
      <c r="M39" s="47"/>
      <c r="N39" s="47"/>
      <c r="O39" s="46"/>
      <c r="P39" s="45"/>
      <c r="Q39" s="45"/>
      <c r="R39" s="45"/>
    </row>
    <row r="40" spans="1:18" ht="16.5" x14ac:dyDescent="0.25">
      <c r="A40" s="48"/>
      <c r="B40" s="46"/>
      <c r="C40" s="46"/>
      <c r="D40" s="46"/>
      <c r="E40" s="46"/>
      <c r="F40" s="46"/>
      <c r="G40" s="46"/>
      <c r="H40" s="47"/>
      <c r="I40" s="47"/>
      <c r="J40" s="47"/>
      <c r="K40" s="47"/>
      <c r="L40" s="47"/>
      <c r="M40" s="47"/>
      <c r="N40" s="47"/>
      <c r="O40" s="46"/>
      <c r="P40" s="45"/>
      <c r="Q40" s="45"/>
      <c r="R40" s="45"/>
    </row>
    <row r="41" spans="1:18" ht="16.5" x14ac:dyDescent="0.25">
      <c r="A41" s="46"/>
      <c r="B41" s="46"/>
      <c r="C41" s="46"/>
      <c r="D41" s="46"/>
      <c r="E41" s="46"/>
      <c r="F41" s="46"/>
      <c r="G41" s="46"/>
      <c r="H41" s="47"/>
      <c r="I41" s="47"/>
      <c r="J41" s="47"/>
      <c r="K41" s="47"/>
      <c r="L41" s="47"/>
      <c r="M41" s="47"/>
      <c r="N41" s="47"/>
      <c r="O41" s="46"/>
      <c r="P41" s="45"/>
      <c r="Q41" s="45"/>
      <c r="R41" s="45"/>
    </row>
    <row r="42" spans="1:18" ht="16.5" x14ac:dyDescent="0.25">
      <c r="A42" s="46"/>
      <c r="B42" s="46"/>
      <c r="C42" s="46"/>
      <c r="D42" s="46"/>
      <c r="E42" s="46"/>
      <c r="F42" s="46"/>
      <c r="G42" s="46"/>
      <c r="H42" s="47"/>
      <c r="I42" s="47"/>
      <c r="J42" s="47"/>
      <c r="K42" s="47"/>
      <c r="L42" s="47"/>
      <c r="M42" s="47"/>
      <c r="N42" s="47"/>
      <c r="O42" s="46"/>
      <c r="P42" s="45"/>
      <c r="Q42" s="45"/>
      <c r="R42" s="45"/>
    </row>
    <row r="43" spans="1:18" ht="16.5" x14ac:dyDescent="0.25">
      <c r="A43" s="46"/>
      <c r="B43" s="46"/>
      <c r="C43" s="46"/>
      <c r="D43" s="46"/>
      <c r="E43" s="46"/>
      <c r="F43" s="46"/>
      <c r="G43" s="46"/>
      <c r="H43" s="47"/>
      <c r="I43" s="47"/>
      <c r="J43" s="47"/>
      <c r="K43" s="47"/>
      <c r="L43" s="47"/>
      <c r="M43" s="47"/>
      <c r="N43" s="47"/>
      <c r="O43" s="46"/>
      <c r="P43" s="45"/>
      <c r="Q43" s="45"/>
      <c r="R43" s="45"/>
    </row>
    <row r="44" spans="1:18" ht="16.5" x14ac:dyDescent="0.25">
      <c r="A44" s="46"/>
      <c r="B44" s="46"/>
      <c r="C44" s="46"/>
      <c r="D44" s="46"/>
      <c r="E44" s="46"/>
      <c r="F44" s="46"/>
      <c r="G44" s="46"/>
      <c r="H44" s="47"/>
      <c r="I44" s="47"/>
      <c r="J44" s="47"/>
      <c r="K44" s="47"/>
      <c r="L44" s="47"/>
      <c r="M44" s="47"/>
      <c r="N44" s="47"/>
      <c r="O44" s="46"/>
      <c r="P44" s="45"/>
      <c r="Q44" s="45"/>
      <c r="R44" s="45"/>
    </row>
  </sheetData>
  <pageMargins left="0.7" right="0.7" top="0.75" bottom="0.75" header="0.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75"/>
  <sheetViews>
    <sheetView topLeftCell="A32" zoomScaleNormal="100" zoomScaleSheetLayoutView="100" workbookViewId="0">
      <selection activeCell="G63" sqref="G63"/>
    </sheetView>
  </sheetViews>
  <sheetFormatPr defaultColWidth="9.140625" defaultRowHeight="11.25" x14ac:dyDescent="0.2"/>
  <cols>
    <col min="1" max="1" width="26.140625" style="1" customWidth="1"/>
    <col min="2" max="2" width="0.85546875" style="1" customWidth="1"/>
    <col min="3" max="3" width="1.7109375" style="1" customWidth="1"/>
    <col min="4" max="4" width="15.28515625" style="1" customWidth="1"/>
    <col min="5" max="5" width="12.7109375" style="1" customWidth="1"/>
    <col min="6" max="6" width="11.7109375" style="1" customWidth="1"/>
    <col min="7" max="7" width="9.85546875" style="1" customWidth="1"/>
    <col min="8" max="8" width="11.42578125" style="1" customWidth="1"/>
    <col min="9" max="9" width="11.28515625" style="1" customWidth="1"/>
    <col min="10" max="10" width="9.7109375" style="1" customWidth="1"/>
    <col min="11" max="11" width="9.5703125" style="1" customWidth="1"/>
    <col min="12" max="12" width="10.140625" style="1" customWidth="1"/>
    <col min="13" max="13" width="10.5703125" style="1" customWidth="1"/>
    <col min="14" max="14" width="9.5703125" style="1" customWidth="1"/>
    <col min="15" max="15" width="10.42578125" style="1" customWidth="1"/>
    <col min="16" max="16" width="10.7109375" style="1" customWidth="1"/>
    <col min="17" max="19" width="9.140625" style="1"/>
    <col min="20" max="20" width="18" style="1" bestFit="1" customWidth="1"/>
    <col min="21" max="16384" width="9.140625" style="1"/>
  </cols>
  <sheetData>
    <row r="1" spans="1:20" x14ac:dyDescent="0.2">
      <c r="A1" s="1" t="str">
        <f>'[4]Report Summary Sch 1'!A1</f>
        <v>FLORIDA PUBLIC UTILITIES COMPANY</v>
      </c>
      <c r="P1" s="1" t="s">
        <v>0</v>
      </c>
    </row>
    <row r="2" spans="1:20" x14ac:dyDescent="0.2">
      <c r="A2" s="1" t="str">
        <f>'[4]Report Summary Sch 1'!A2</f>
        <v>ELECTRIC</v>
      </c>
    </row>
    <row r="3" spans="1:20" x14ac:dyDescent="0.2">
      <c r="A3" s="1" t="s">
        <v>1</v>
      </c>
      <c r="N3" s="2" t="s">
        <v>2</v>
      </c>
    </row>
    <row r="4" spans="1:20" x14ac:dyDescent="0.2">
      <c r="A4" s="3" t="str">
        <f>'[4]Report Summary Sch 1'!$A$4</f>
        <v>December 31, 2018</v>
      </c>
      <c r="H4" s="2"/>
    </row>
    <row r="5" spans="1:20" x14ac:dyDescent="0.2">
      <c r="A5" s="1" t="s">
        <v>3</v>
      </c>
    </row>
    <row r="6" spans="1:20" x14ac:dyDescent="0.2">
      <c r="K6" s="77" t="s">
        <v>4</v>
      </c>
      <c r="L6" s="77"/>
      <c r="M6" s="77" t="s">
        <v>5</v>
      </c>
      <c r="N6" s="77"/>
      <c r="O6" s="77" t="s">
        <v>6</v>
      </c>
      <c r="P6" s="77"/>
    </row>
    <row r="7" spans="1:20" x14ac:dyDescent="0.2">
      <c r="D7" s="4"/>
      <c r="E7" s="5"/>
      <c r="F7" s="5"/>
      <c r="G7" s="5"/>
      <c r="H7" s="5"/>
      <c r="I7" s="5"/>
      <c r="J7" s="6"/>
      <c r="K7" s="4"/>
      <c r="L7" s="6"/>
      <c r="M7" s="4"/>
      <c r="N7" s="6"/>
      <c r="O7" s="4"/>
      <c r="P7" s="6"/>
    </row>
    <row r="8" spans="1:20" x14ac:dyDescent="0.2">
      <c r="D8" s="7"/>
      <c r="E8" s="8" t="s">
        <v>7</v>
      </c>
      <c r="F8" s="9"/>
      <c r="G8" s="9"/>
      <c r="H8" s="9"/>
      <c r="I8" s="9"/>
      <c r="J8" s="10"/>
      <c r="K8" s="7" t="s">
        <v>8</v>
      </c>
      <c r="L8" s="10" t="s">
        <v>9</v>
      </c>
      <c r="M8" s="7" t="s">
        <v>8</v>
      </c>
      <c r="N8" s="10" t="s">
        <v>9</v>
      </c>
      <c r="O8" s="7" t="s">
        <v>8</v>
      </c>
      <c r="P8" s="10" t="s">
        <v>9</v>
      </c>
    </row>
    <row r="9" spans="1:20" x14ac:dyDescent="0.2">
      <c r="D9" s="7"/>
      <c r="E9" s="9"/>
      <c r="F9" s="9" t="s">
        <v>10</v>
      </c>
      <c r="G9" s="9"/>
      <c r="H9" s="9"/>
      <c r="I9" s="9"/>
      <c r="J9" s="10" t="s">
        <v>11</v>
      </c>
      <c r="K9" s="7" t="s">
        <v>12</v>
      </c>
      <c r="L9" s="10" t="s">
        <v>13</v>
      </c>
      <c r="M9" s="7" t="s">
        <v>12</v>
      </c>
      <c r="N9" s="10" t="s">
        <v>13</v>
      </c>
      <c r="O9" s="7" t="s">
        <v>12</v>
      </c>
      <c r="P9" s="10" t="s">
        <v>13</v>
      </c>
    </row>
    <row r="10" spans="1:20" x14ac:dyDescent="0.2">
      <c r="A10" s="8" t="s">
        <v>14</v>
      </c>
      <c r="D10" s="11" t="s">
        <v>15</v>
      </c>
      <c r="E10" s="8" t="s">
        <v>16</v>
      </c>
      <c r="F10" s="8" t="s">
        <v>17</v>
      </c>
      <c r="G10" s="8" t="s">
        <v>18</v>
      </c>
      <c r="H10" s="8" t="s">
        <v>19</v>
      </c>
      <c r="I10" s="8" t="s">
        <v>20</v>
      </c>
      <c r="J10" s="12" t="s">
        <v>21</v>
      </c>
      <c r="K10" s="11" t="s">
        <v>22</v>
      </c>
      <c r="L10" s="12" t="s">
        <v>23</v>
      </c>
      <c r="M10" s="11" t="s">
        <v>22</v>
      </c>
      <c r="N10" s="12" t="s">
        <v>23</v>
      </c>
      <c r="O10" s="11" t="s">
        <v>22</v>
      </c>
      <c r="P10" s="12" t="s">
        <v>23</v>
      </c>
    </row>
    <row r="11" spans="1:20" x14ac:dyDescent="0.2">
      <c r="D11" s="13"/>
      <c r="E11" s="14"/>
      <c r="F11" s="14"/>
      <c r="G11" s="14"/>
      <c r="H11" s="14"/>
      <c r="I11" s="14"/>
      <c r="J11" s="15"/>
      <c r="K11" s="16"/>
      <c r="L11" s="15"/>
      <c r="M11" s="16"/>
      <c r="N11" s="15"/>
      <c r="O11" s="16"/>
      <c r="P11" s="15"/>
    </row>
    <row r="12" spans="1:20" x14ac:dyDescent="0.2">
      <c r="D12" s="13"/>
      <c r="E12" s="14"/>
      <c r="F12" s="14"/>
      <c r="G12" s="14"/>
      <c r="H12" s="14"/>
      <c r="I12" s="14"/>
      <c r="J12" s="15"/>
      <c r="K12" s="16"/>
      <c r="L12" s="15"/>
      <c r="M12" s="16"/>
      <c r="N12" s="15"/>
      <c r="O12" s="16"/>
      <c r="P12" s="15"/>
    </row>
    <row r="13" spans="1:20" x14ac:dyDescent="0.2">
      <c r="A13" s="1" t="s">
        <v>24</v>
      </c>
      <c r="D13" s="17">
        <v>29580649</v>
      </c>
      <c r="E13" s="14"/>
      <c r="F13" s="14">
        <f>D13+E13</f>
        <v>29580649</v>
      </c>
      <c r="G13" s="14">
        <v>-3544575.5691685048</v>
      </c>
      <c r="H13" s="14"/>
      <c r="I13" s="14">
        <f>F13+G13+H13</f>
        <v>26036073.430831496</v>
      </c>
      <c r="J13" s="18">
        <f>ROUND(I13/$I$36,5)</f>
        <v>0.36998999999999999</v>
      </c>
      <c r="K13" s="19">
        <f>M13-0.01</f>
        <v>9.2499999999999999E-2</v>
      </c>
      <c r="L13" s="18">
        <f>ROUND($J13*K13,4)</f>
        <v>3.4200000000000001E-2</v>
      </c>
      <c r="M13" s="19">
        <v>0.10249999999999999</v>
      </c>
      <c r="N13" s="18">
        <f>ROUND($J13*M13,4)</f>
        <v>3.7900000000000003E-2</v>
      </c>
      <c r="O13" s="19">
        <f>M13+0.01</f>
        <v>0.11249999999999999</v>
      </c>
      <c r="P13" s="18">
        <f>ROUND($J13*O13,4)</f>
        <v>4.1599999999999998E-2</v>
      </c>
      <c r="T13" s="20"/>
    </row>
    <row r="14" spans="1:20" x14ac:dyDescent="0.2">
      <c r="D14" s="17"/>
      <c r="E14" s="14"/>
      <c r="F14" s="14"/>
      <c r="G14" s="14"/>
      <c r="H14" s="14"/>
      <c r="I14" s="14"/>
      <c r="J14" s="18"/>
      <c r="K14" s="16"/>
      <c r="L14" s="18"/>
      <c r="M14" s="16"/>
      <c r="N14" s="18"/>
      <c r="O14" s="16"/>
      <c r="P14" s="18"/>
      <c r="T14" s="20"/>
    </row>
    <row r="15" spans="1:20" x14ac:dyDescent="0.2">
      <c r="A15" s="1" t="s">
        <v>25</v>
      </c>
      <c r="D15" s="17">
        <v>12633776.114790466</v>
      </c>
      <c r="E15" s="14"/>
      <c r="F15" s="14">
        <f>D15+E15</f>
        <v>12633776.114790466</v>
      </c>
      <c r="G15" s="21">
        <v>-1513873.9571018317</v>
      </c>
      <c r="H15" s="14"/>
      <c r="I15" s="14">
        <f>F15+G15+H15</f>
        <v>11119902.157688634</v>
      </c>
      <c r="J15" s="18">
        <f>ROUND(I15/$I$36,5)</f>
        <v>0.15801999999999999</v>
      </c>
      <c r="K15" s="19">
        <v>4.0446553169225644E-2</v>
      </c>
      <c r="L15" s="18">
        <f>ROUND($J15*K15,4)</f>
        <v>6.4000000000000003E-3</v>
      </c>
      <c r="M15" s="19">
        <f>+K15</f>
        <v>4.0446553169225644E-2</v>
      </c>
      <c r="N15" s="18">
        <f>ROUND($J15*M15,4)</f>
        <v>6.4000000000000003E-3</v>
      </c>
      <c r="O15" s="19">
        <f>K15</f>
        <v>4.0446553169225644E-2</v>
      </c>
      <c r="P15" s="18">
        <f>ROUND($J15*O15,4)</f>
        <v>6.4000000000000003E-3</v>
      </c>
      <c r="T15" s="20"/>
    </row>
    <row r="16" spans="1:20" x14ac:dyDescent="0.2">
      <c r="D16" s="17"/>
      <c r="E16" s="14"/>
      <c r="F16" s="14"/>
      <c r="G16" s="14"/>
      <c r="H16" s="14"/>
      <c r="I16" s="14"/>
      <c r="J16" s="18"/>
      <c r="K16" s="16"/>
      <c r="L16" s="18"/>
      <c r="M16" s="16"/>
      <c r="N16" s="18"/>
      <c r="O16" s="16"/>
      <c r="P16" s="18"/>
      <c r="T16" s="20"/>
    </row>
    <row r="17" spans="1:20" x14ac:dyDescent="0.2">
      <c r="A17" s="1" t="s">
        <v>26</v>
      </c>
      <c r="D17" s="17">
        <v>14460767</v>
      </c>
      <c r="E17" s="14"/>
      <c r="F17" s="14">
        <f>D17+E17</f>
        <v>14460767</v>
      </c>
      <c r="G17" s="21">
        <v>-1732797.7219858954</v>
      </c>
      <c r="H17" s="14"/>
      <c r="I17" s="14">
        <f>F17+G17+H17</f>
        <v>12727969.278014105</v>
      </c>
      <c r="J17" s="18">
        <f>ROUND(I17/$I$36,5)</f>
        <v>0.18087</v>
      </c>
      <c r="K17" s="19">
        <v>2.9399999999999999E-2</v>
      </c>
      <c r="L17" s="18">
        <f>ROUND($J17*K17,4)</f>
        <v>5.3E-3</v>
      </c>
      <c r="M17" s="19">
        <f>+K17</f>
        <v>2.9399999999999999E-2</v>
      </c>
      <c r="N17" s="18">
        <f>ROUND($J17*M17,4)</f>
        <v>5.3E-3</v>
      </c>
      <c r="O17" s="19">
        <f>M17</f>
        <v>2.9399999999999999E-2</v>
      </c>
      <c r="P17" s="18">
        <f>ROUND($J17*O17,4)</f>
        <v>5.3E-3</v>
      </c>
      <c r="T17" s="20"/>
    </row>
    <row r="18" spans="1:20" x14ac:dyDescent="0.2">
      <c r="D18" s="17"/>
      <c r="E18" s="14"/>
      <c r="F18" s="14"/>
      <c r="G18" s="14"/>
      <c r="H18" s="14"/>
      <c r="I18" s="14"/>
      <c r="J18" s="18"/>
      <c r="K18" s="16"/>
      <c r="L18" s="18"/>
      <c r="M18" s="16"/>
      <c r="N18" s="18"/>
      <c r="O18" s="16"/>
      <c r="P18" s="18"/>
      <c r="T18" s="20"/>
    </row>
    <row r="19" spans="1:20" x14ac:dyDescent="0.2">
      <c r="A19" s="1" t="s">
        <v>27</v>
      </c>
      <c r="D19" s="17">
        <v>1507865.5947776609</v>
      </c>
      <c r="E19" s="14"/>
      <c r="F19" s="14">
        <f>D19+E19</f>
        <v>1507865.5947776609</v>
      </c>
      <c r="G19" s="21">
        <v>-180683.74527948466</v>
      </c>
      <c r="H19" s="14"/>
      <c r="I19" s="14">
        <f>F19+G19+H19</f>
        <v>1327181.8494981762</v>
      </c>
      <c r="J19" s="18">
        <f>ROUND(I19/$I$36,5)</f>
        <v>1.8859999999999998E-2</v>
      </c>
      <c r="K19" s="19">
        <v>0.11697931849019925</v>
      </c>
      <c r="L19" s="18">
        <f>ROUND($J19*K19,4)</f>
        <v>2.2000000000000001E-3</v>
      </c>
      <c r="M19" s="19">
        <f>+K19</f>
        <v>0.11697931849019925</v>
      </c>
      <c r="N19" s="18">
        <f>ROUND($J19*M19,4)</f>
        <v>2.2000000000000001E-3</v>
      </c>
      <c r="O19" s="19">
        <f>+K19</f>
        <v>0.11697931849019925</v>
      </c>
      <c r="P19" s="18">
        <f>ROUND($J19*O19,4)</f>
        <v>2.2000000000000001E-3</v>
      </c>
      <c r="T19" s="20"/>
    </row>
    <row r="20" spans="1:20" x14ac:dyDescent="0.2">
      <c r="D20" s="17"/>
      <c r="E20" s="14"/>
      <c r="F20" s="14"/>
      <c r="G20" s="14"/>
      <c r="H20" s="14"/>
      <c r="I20" s="14"/>
      <c r="J20" s="18"/>
      <c r="K20" s="16"/>
      <c r="L20" s="18"/>
      <c r="M20" s="16"/>
      <c r="N20" s="18"/>
      <c r="O20" s="16"/>
      <c r="P20" s="18"/>
      <c r="T20" s="20"/>
    </row>
    <row r="21" spans="1:20" x14ac:dyDescent="0.2">
      <c r="A21" s="1" t="s">
        <v>28</v>
      </c>
      <c r="D21" s="17">
        <v>0</v>
      </c>
      <c r="E21" s="14"/>
      <c r="F21" s="14">
        <f>D21+E21</f>
        <v>0</v>
      </c>
      <c r="G21" s="14">
        <v>0</v>
      </c>
      <c r="H21" s="14"/>
      <c r="I21" s="14">
        <f>F21+G21+H21</f>
        <v>0</v>
      </c>
      <c r="J21" s="18">
        <f>ROUND(I21/$I$36,5)</f>
        <v>0</v>
      </c>
      <c r="K21" s="22">
        <v>0</v>
      </c>
      <c r="L21" s="18">
        <f>ROUND($J21*K21,4)</f>
        <v>0</v>
      </c>
      <c r="M21" s="19">
        <f>+K21</f>
        <v>0</v>
      </c>
      <c r="N21" s="18">
        <f>ROUND($J21*M21,4)</f>
        <v>0</v>
      </c>
      <c r="O21" s="19">
        <f>+K21</f>
        <v>0</v>
      </c>
      <c r="P21" s="18">
        <f>ROUND($J21*O21,4)</f>
        <v>0</v>
      </c>
      <c r="T21" s="20"/>
    </row>
    <row r="22" spans="1:20" x14ac:dyDescent="0.2">
      <c r="D22" s="17"/>
      <c r="E22" s="14"/>
      <c r="F22" s="14"/>
      <c r="G22" s="14"/>
      <c r="H22" s="14"/>
      <c r="I22" s="14"/>
      <c r="J22" s="18"/>
      <c r="K22" s="16"/>
      <c r="L22" s="18"/>
      <c r="M22" s="16"/>
      <c r="N22" s="18"/>
      <c r="O22" s="16"/>
      <c r="P22" s="18"/>
      <c r="T22" s="20"/>
    </row>
    <row r="23" spans="1:20" x14ac:dyDescent="0.2">
      <c r="A23" s="1" t="s">
        <v>29</v>
      </c>
      <c r="D23" s="17">
        <v>3279329</v>
      </c>
      <c r="E23" s="14"/>
      <c r="F23" s="14">
        <f>D23+E23</f>
        <v>3279329</v>
      </c>
      <c r="G23" s="14"/>
      <c r="H23" s="14"/>
      <c r="I23" s="14">
        <f>F23+G23+H23</f>
        <v>3279329</v>
      </c>
      <c r="J23" s="18">
        <f>ROUND(I23/$I$36,5)</f>
        <v>4.6600000000000003E-2</v>
      </c>
      <c r="K23" s="19">
        <v>2.4026251619263091E-2</v>
      </c>
      <c r="L23" s="18">
        <f>ROUND($J23*K23,4)</f>
        <v>1.1000000000000001E-3</v>
      </c>
      <c r="M23" s="19">
        <f>+K23</f>
        <v>2.4026251619263091E-2</v>
      </c>
      <c r="N23" s="18">
        <f>ROUND($J23*M23,4)</f>
        <v>1.1000000000000001E-3</v>
      </c>
      <c r="O23" s="19">
        <f>+M23</f>
        <v>2.4026251619263091E-2</v>
      </c>
      <c r="P23" s="18">
        <f>ROUND($J23*O23,4)</f>
        <v>1.1000000000000001E-3</v>
      </c>
      <c r="T23" s="20"/>
    </row>
    <row r="24" spans="1:20" x14ac:dyDescent="0.2">
      <c r="D24" s="17"/>
      <c r="E24" s="14"/>
      <c r="F24" s="14"/>
      <c r="G24" s="14"/>
      <c r="H24" s="14"/>
      <c r="I24" s="14"/>
      <c r="J24" s="18"/>
      <c r="K24" s="16"/>
      <c r="L24" s="18"/>
      <c r="M24" s="16"/>
      <c r="N24" s="18"/>
      <c r="O24" s="16"/>
      <c r="P24" s="18"/>
      <c r="T24" s="20"/>
    </row>
    <row r="25" spans="1:20" x14ac:dyDescent="0.2">
      <c r="A25" s="1" t="s">
        <v>30</v>
      </c>
      <c r="D25" s="17">
        <v>15879153.226923078</v>
      </c>
      <c r="E25" s="14"/>
      <c r="F25" s="14">
        <f>D25+E25</f>
        <v>15879153.226923078</v>
      </c>
      <c r="G25" s="14"/>
      <c r="H25" s="14"/>
      <c r="I25" s="14">
        <f>F25+G25+H25</f>
        <v>15879153.226923078</v>
      </c>
      <c r="J25" s="18">
        <f>ROUND(I25/$I$36,5)</f>
        <v>0.22564999999999999</v>
      </c>
      <c r="K25" s="19">
        <v>0</v>
      </c>
      <c r="L25" s="18">
        <f>ROUND($J25*K25,4)</f>
        <v>0</v>
      </c>
      <c r="M25" s="19">
        <f>+K25</f>
        <v>0</v>
      </c>
      <c r="N25" s="18">
        <f>ROUND($J25*M25,4)</f>
        <v>0</v>
      </c>
      <c r="O25" s="19">
        <f>M25</f>
        <v>0</v>
      </c>
      <c r="P25" s="18">
        <f>ROUND($J25*O25,4)</f>
        <v>0</v>
      </c>
      <c r="T25" s="20"/>
    </row>
    <row r="26" spans="1:20" x14ac:dyDescent="0.2">
      <c r="D26" s="13"/>
      <c r="E26" s="14"/>
      <c r="F26" s="14"/>
      <c r="G26" s="14"/>
      <c r="H26" s="14"/>
      <c r="I26" s="14"/>
      <c r="J26" s="18"/>
      <c r="K26" s="16"/>
      <c r="L26" s="18"/>
      <c r="M26" s="16"/>
      <c r="N26" s="18"/>
      <c r="O26" s="16"/>
      <c r="P26" s="18"/>
      <c r="T26" s="20"/>
    </row>
    <row r="27" spans="1:20" x14ac:dyDescent="0.2">
      <c r="A27" s="1" t="s">
        <v>31</v>
      </c>
      <c r="D27" s="13">
        <v>0</v>
      </c>
      <c r="E27" s="14"/>
      <c r="F27" s="14">
        <f>D27+E27</f>
        <v>0</v>
      </c>
      <c r="G27" s="14"/>
      <c r="H27" s="14"/>
      <c r="I27" s="14">
        <f>F27+G27+H27</f>
        <v>0</v>
      </c>
      <c r="J27" s="18">
        <f>ROUND(I27/$I$36,5)</f>
        <v>0</v>
      </c>
      <c r="K27" s="19">
        <f>SUM(L13:L19)</f>
        <v>4.8100000000000004E-2</v>
      </c>
      <c r="L27" s="18">
        <f>ROUND($J27*K27,4)</f>
        <v>0</v>
      </c>
      <c r="M27" s="19">
        <f>SUM(N13:N19)</f>
        <v>5.1800000000000006E-2</v>
      </c>
      <c r="N27" s="18">
        <f>ROUND($J27*M27,4)</f>
        <v>0</v>
      </c>
      <c r="O27" s="19">
        <f>SUM(P13:P19)</f>
        <v>5.5500000000000001E-2</v>
      </c>
      <c r="P27" s="18">
        <f>ROUND($J27*O27,4)</f>
        <v>0</v>
      </c>
      <c r="T27" s="20"/>
    </row>
    <row r="28" spans="1:20" x14ac:dyDescent="0.2">
      <c r="D28" s="13"/>
      <c r="E28" s="14"/>
      <c r="F28" s="14"/>
      <c r="G28" s="14"/>
      <c r="H28" s="14"/>
      <c r="I28" s="14"/>
      <c r="J28" s="18"/>
      <c r="K28" s="16"/>
      <c r="L28" s="18"/>
      <c r="M28" s="16"/>
      <c r="N28" s="18"/>
      <c r="O28" s="16"/>
      <c r="P28" s="18"/>
      <c r="T28" s="20"/>
    </row>
    <row r="29" spans="1:20" x14ac:dyDescent="0.2">
      <c r="D29" s="13"/>
      <c r="E29" s="14"/>
      <c r="F29" s="14"/>
      <c r="G29" s="14"/>
      <c r="H29" s="14"/>
      <c r="I29" s="14"/>
      <c r="J29" s="18"/>
      <c r="K29" s="19"/>
      <c r="L29" s="18"/>
      <c r="M29" s="19"/>
      <c r="N29" s="18"/>
      <c r="O29" s="19"/>
      <c r="P29" s="18"/>
      <c r="T29" s="23"/>
    </row>
    <row r="30" spans="1:20" x14ac:dyDescent="0.2">
      <c r="D30" s="13"/>
      <c r="E30" s="14"/>
      <c r="F30" s="14"/>
      <c r="G30" s="14"/>
      <c r="H30" s="14"/>
      <c r="I30" s="14"/>
      <c r="J30" s="18"/>
      <c r="K30" s="16"/>
      <c r="L30" s="18"/>
      <c r="M30" s="16"/>
      <c r="N30" s="18"/>
      <c r="O30" s="16"/>
      <c r="P30" s="18"/>
      <c r="T30" s="20"/>
    </row>
    <row r="31" spans="1:20" x14ac:dyDescent="0.2">
      <c r="D31" s="13"/>
      <c r="E31" s="14"/>
      <c r="F31" s="14"/>
      <c r="G31" s="14"/>
      <c r="H31" s="14"/>
      <c r="I31" s="14"/>
      <c r="J31" s="18"/>
      <c r="K31" s="19"/>
      <c r="L31" s="18"/>
      <c r="M31" s="19"/>
      <c r="N31" s="18"/>
      <c r="O31" s="19"/>
      <c r="P31" s="18"/>
      <c r="T31" s="23"/>
    </row>
    <row r="32" spans="1:20" x14ac:dyDescent="0.2">
      <c r="D32" s="13"/>
      <c r="E32" s="14"/>
      <c r="F32" s="14"/>
      <c r="G32" s="14"/>
      <c r="H32" s="14"/>
      <c r="I32" s="14"/>
      <c r="J32" s="18"/>
      <c r="K32" s="19"/>
      <c r="L32" s="18"/>
      <c r="M32" s="19"/>
      <c r="N32" s="18"/>
      <c r="O32" s="19"/>
      <c r="P32" s="18"/>
    </row>
    <row r="33" spans="1:22" x14ac:dyDescent="0.2">
      <c r="D33" s="13"/>
      <c r="E33" s="14"/>
      <c r="F33" s="14"/>
      <c r="G33" s="14"/>
      <c r="H33" s="14"/>
      <c r="I33" s="14"/>
      <c r="J33" s="18"/>
      <c r="K33" s="16"/>
      <c r="L33" s="18"/>
      <c r="M33" s="16"/>
      <c r="N33" s="18"/>
      <c r="O33" s="16"/>
      <c r="P33" s="18"/>
    </row>
    <row r="34" spans="1:22" x14ac:dyDescent="0.2">
      <c r="D34" s="24"/>
      <c r="E34" s="25"/>
      <c r="F34" s="25"/>
      <c r="G34" s="25"/>
      <c r="H34" s="25"/>
      <c r="I34" s="25"/>
      <c r="J34" s="26"/>
      <c r="K34" s="27"/>
      <c r="L34" s="26"/>
      <c r="M34" s="27"/>
      <c r="N34" s="26"/>
      <c r="O34" s="27"/>
      <c r="P34" s="26"/>
    </row>
    <row r="35" spans="1:22" x14ac:dyDescent="0.2">
      <c r="D35" s="13"/>
      <c r="E35" s="14"/>
      <c r="F35" s="14"/>
      <c r="G35" s="14"/>
      <c r="H35" s="14"/>
      <c r="I35" s="14"/>
      <c r="J35" s="15"/>
      <c r="K35" s="16"/>
      <c r="L35" s="15"/>
      <c r="M35" s="16"/>
      <c r="N35" s="15"/>
      <c r="O35" s="16"/>
      <c r="P35" s="15"/>
    </row>
    <row r="36" spans="1:22" ht="12" thickBot="1" x14ac:dyDescent="0.25">
      <c r="A36" s="1" t="s">
        <v>32</v>
      </c>
      <c r="D36" s="28">
        <f>SUM(D12:D34)-1</f>
        <v>77341538.936491206</v>
      </c>
      <c r="E36" s="29">
        <f>SUM(E13:E34)</f>
        <v>0</v>
      </c>
      <c r="F36" s="29">
        <f>SUM(F13:F34)</f>
        <v>77341539.936491206</v>
      </c>
      <c r="G36" s="29">
        <f>SUM(G13:G34)</f>
        <v>-6971930.9935357161</v>
      </c>
      <c r="H36" s="29">
        <f>SUM(H12:H34)</f>
        <v>0</v>
      </c>
      <c r="I36" s="29">
        <f>SUM(I12:I34)-1</f>
        <v>70369607.942955494</v>
      </c>
      <c r="J36" s="30">
        <f>SUM(J13:J34)</f>
        <v>0.99998999999999993</v>
      </c>
      <c r="K36" s="31"/>
      <c r="L36" s="30">
        <f>SUM(L13:L34)</f>
        <v>4.9200000000000001E-2</v>
      </c>
      <c r="M36" s="31"/>
      <c r="N36" s="30">
        <f>SUM(N13:N34)</f>
        <v>5.2900000000000003E-2</v>
      </c>
      <c r="O36" s="31"/>
      <c r="P36" s="30">
        <f>SUM(P13:P34)</f>
        <v>5.6599999999999998E-2</v>
      </c>
      <c r="T36" s="32"/>
    </row>
    <row r="37" spans="1:22" ht="12" thickTop="1" x14ac:dyDescent="0.2"/>
    <row r="38" spans="1:22" x14ac:dyDescent="0.2">
      <c r="G38" s="32"/>
      <c r="I38" s="33"/>
      <c r="J38" s="34"/>
    </row>
    <row r="39" spans="1:22" x14ac:dyDescent="0.2">
      <c r="K39" s="77" t="s">
        <v>4</v>
      </c>
      <c r="L39" s="77"/>
      <c r="M39" s="77" t="s">
        <v>5</v>
      </c>
      <c r="N39" s="77"/>
      <c r="O39" s="77" t="s">
        <v>6</v>
      </c>
      <c r="P39" s="77"/>
    </row>
    <row r="40" spans="1:22" x14ac:dyDescent="0.2">
      <c r="D40" s="4"/>
      <c r="E40" s="5"/>
      <c r="F40" s="5"/>
      <c r="G40" s="5"/>
      <c r="H40" s="5"/>
      <c r="I40" s="5"/>
      <c r="J40" s="6"/>
      <c r="K40" s="4"/>
      <c r="L40" s="6"/>
      <c r="M40" s="4"/>
      <c r="N40" s="6"/>
      <c r="O40" s="4"/>
      <c r="P40" s="6"/>
    </row>
    <row r="41" spans="1:22" x14ac:dyDescent="0.2">
      <c r="D41" s="7"/>
      <c r="E41" s="8" t="s">
        <v>7</v>
      </c>
      <c r="F41" s="9"/>
      <c r="G41" s="9"/>
      <c r="H41" s="9"/>
      <c r="I41" s="9"/>
      <c r="J41" s="10"/>
      <c r="K41" s="7" t="s">
        <v>8</v>
      </c>
      <c r="L41" s="10" t="s">
        <v>9</v>
      </c>
      <c r="M41" s="7" t="s">
        <v>8</v>
      </c>
      <c r="N41" s="10" t="s">
        <v>9</v>
      </c>
      <c r="O41" s="7" t="s">
        <v>8</v>
      </c>
      <c r="P41" s="10" t="s">
        <v>9</v>
      </c>
    </row>
    <row r="42" spans="1:22" x14ac:dyDescent="0.2">
      <c r="D42" s="7"/>
      <c r="E42" s="9"/>
      <c r="F42" s="9" t="s">
        <v>10</v>
      </c>
      <c r="G42" s="9"/>
      <c r="H42" s="9"/>
      <c r="I42" s="9"/>
      <c r="J42" s="10" t="s">
        <v>11</v>
      </c>
      <c r="K42" s="7" t="s">
        <v>12</v>
      </c>
      <c r="L42" s="10" t="s">
        <v>13</v>
      </c>
      <c r="M42" s="7" t="s">
        <v>12</v>
      </c>
      <c r="N42" s="10" t="s">
        <v>13</v>
      </c>
      <c r="O42" s="7" t="s">
        <v>12</v>
      </c>
      <c r="P42" s="10" t="s">
        <v>13</v>
      </c>
      <c r="T42" s="23"/>
      <c r="U42" s="23"/>
    </row>
    <row r="43" spans="1:22" x14ac:dyDescent="0.2">
      <c r="A43" s="8" t="s">
        <v>33</v>
      </c>
      <c r="D43" s="11" t="s">
        <v>15</v>
      </c>
      <c r="E43" s="8" t="s">
        <v>16</v>
      </c>
      <c r="F43" s="8" t="s">
        <v>17</v>
      </c>
      <c r="G43" s="8" t="s">
        <v>18</v>
      </c>
      <c r="H43" s="8" t="s">
        <v>19</v>
      </c>
      <c r="I43" s="8" t="s">
        <v>20</v>
      </c>
      <c r="J43" s="12" t="s">
        <v>21</v>
      </c>
      <c r="K43" s="11" t="s">
        <v>22</v>
      </c>
      <c r="L43" s="12" t="s">
        <v>23</v>
      </c>
      <c r="M43" s="11" t="s">
        <v>22</v>
      </c>
      <c r="N43" s="12" t="s">
        <v>23</v>
      </c>
      <c r="O43" s="11" t="s">
        <v>22</v>
      </c>
      <c r="P43" s="12" t="s">
        <v>23</v>
      </c>
      <c r="T43" s="23"/>
      <c r="U43" s="23"/>
    </row>
    <row r="44" spans="1:22" x14ac:dyDescent="0.2">
      <c r="D44" s="13"/>
      <c r="E44" s="14"/>
      <c r="F44" s="14"/>
      <c r="G44" s="14"/>
      <c r="H44" s="14"/>
      <c r="I44" s="14"/>
      <c r="J44" s="15"/>
      <c r="K44" s="16"/>
      <c r="L44" s="15"/>
      <c r="M44" s="16"/>
      <c r="N44" s="15"/>
      <c r="O44" s="16"/>
      <c r="P44" s="15"/>
      <c r="T44" s="23"/>
      <c r="U44" s="23"/>
    </row>
    <row r="45" spans="1:22" x14ac:dyDescent="0.2">
      <c r="D45" s="13"/>
      <c r="E45" s="14"/>
      <c r="F45" s="14"/>
      <c r="G45" s="14"/>
      <c r="H45" s="14"/>
      <c r="I45" s="14"/>
      <c r="J45" s="15"/>
      <c r="K45" s="16"/>
      <c r="L45" s="15"/>
      <c r="M45" s="16"/>
      <c r="N45" s="15"/>
      <c r="O45" s="16"/>
      <c r="P45" s="15"/>
      <c r="T45" s="23"/>
      <c r="U45" s="23"/>
    </row>
    <row r="46" spans="1:22" x14ac:dyDescent="0.2">
      <c r="A46" s="1" t="s">
        <v>24</v>
      </c>
      <c r="D46" s="13">
        <v>44951614</v>
      </c>
      <c r="E46" s="14"/>
      <c r="F46" s="14">
        <f>D46+E46</f>
        <v>44951614</v>
      </c>
      <c r="G46" s="21">
        <v>-2160057.9151755329</v>
      </c>
      <c r="H46" s="14">
        <v>0</v>
      </c>
      <c r="I46" s="14">
        <f>F46+G46+H46</f>
        <v>42791556.084824465</v>
      </c>
      <c r="J46" s="18">
        <f>ROUND(I46/$I$69,5)</f>
        <v>0.39409</v>
      </c>
      <c r="K46" s="19">
        <f>M46-0.01</f>
        <v>9.2499999999999999E-2</v>
      </c>
      <c r="L46" s="18">
        <f>ROUND($J46*K46,4)</f>
        <v>3.6499999999999998E-2</v>
      </c>
      <c r="M46" s="19">
        <f>M13</f>
        <v>0.10249999999999999</v>
      </c>
      <c r="N46" s="18">
        <f>ROUND($J46*M46,4)</f>
        <v>4.0399999999999998E-2</v>
      </c>
      <c r="O46" s="19">
        <f>M46+0.01</f>
        <v>0.11249999999999999</v>
      </c>
      <c r="P46" s="18">
        <f>ROUND($J46*O46,4)</f>
        <v>4.4299999999999999E-2</v>
      </c>
      <c r="Q46" s="2"/>
      <c r="T46" s="20"/>
      <c r="U46" s="23"/>
      <c r="V46" s="35"/>
    </row>
    <row r="47" spans="1:22" x14ac:dyDescent="0.2">
      <c r="D47" s="13"/>
      <c r="E47" s="14"/>
      <c r="F47" s="14"/>
      <c r="G47" s="14"/>
      <c r="H47" s="14"/>
      <c r="I47" s="14"/>
      <c r="J47" s="18"/>
      <c r="K47" s="16"/>
      <c r="L47" s="18"/>
      <c r="M47" s="16"/>
      <c r="N47" s="18"/>
      <c r="O47" s="16"/>
      <c r="P47" s="18"/>
      <c r="Q47" s="2"/>
      <c r="T47" s="20"/>
      <c r="U47" s="23"/>
      <c r="V47" s="35"/>
    </row>
    <row r="48" spans="1:22" x14ac:dyDescent="0.2">
      <c r="A48" s="1" t="s">
        <v>25</v>
      </c>
      <c r="D48" s="13">
        <v>22433465.84424077</v>
      </c>
      <c r="E48" s="14"/>
      <c r="F48" s="14">
        <f>D48+E48</f>
        <v>22433465.84424077</v>
      </c>
      <c r="G48" s="21">
        <v>-1077994.3382456554</v>
      </c>
      <c r="H48" s="14"/>
      <c r="I48" s="14">
        <f>F48+G48+H48</f>
        <v>21355471.505995113</v>
      </c>
      <c r="J48" s="18">
        <f>ROUND(I48/$I$69,5)</f>
        <v>0.19667000000000001</v>
      </c>
      <c r="K48" s="19">
        <v>3.4254725442415999E-2</v>
      </c>
      <c r="L48" s="18">
        <f>ROUND($J48*K48,4)</f>
        <v>6.7000000000000002E-3</v>
      </c>
      <c r="M48" s="19">
        <f>+K48</f>
        <v>3.4254725442415999E-2</v>
      </c>
      <c r="N48" s="18">
        <f>ROUND($J48*M48,4)</f>
        <v>6.7000000000000002E-3</v>
      </c>
      <c r="O48" s="19">
        <f>K48</f>
        <v>3.4254725442415999E-2</v>
      </c>
      <c r="P48" s="18">
        <f>ROUND($J48*O48,4)</f>
        <v>6.7000000000000002E-3</v>
      </c>
      <c r="Q48" s="2"/>
      <c r="T48" s="20"/>
      <c r="U48" s="23"/>
      <c r="V48" s="35"/>
    </row>
    <row r="49" spans="1:22" x14ac:dyDescent="0.2">
      <c r="D49" s="13"/>
      <c r="E49" s="14"/>
      <c r="F49" s="14"/>
      <c r="G49" s="21"/>
      <c r="H49" s="14"/>
      <c r="I49" s="14"/>
      <c r="J49" s="18"/>
      <c r="K49" s="16"/>
      <c r="L49" s="18"/>
      <c r="M49" s="16"/>
      <c r="N49" s="18"/>
      <c r="O49" s="16"/>
      <c r="P49" s="18"/>
      <c r="Q49" s="2"/>
      <c r="T49" s="20"/>
      <c r="U49" s="23"/>
      <c r="V49" s="35"/>
    </row>
    <row r="50" spans="1:22" x14ac:dyDescent="0.2">
      <c r="A50" s="1" t="s">
        <v>26</v>
      </c>
      <c r="D50" s="13">
        <v>25204849</v>
      </c>
      <c r="E50" s="14"/>
      <c r="F50" s="14">
        <f>D50+E50</f>
        <v>25204849</v>
      </c>
      <c r="G50" s="21">
        <v>-1211167.4865144917</v>
      </c>
      <c r="H50" s="14"/>
      <c r="I50" s="14">
        <f>F50+G50+H50</f>
        <v>23993681.51348551</v>
      </c>
      <c r="J50" s="18">
        <f>ROUND(I50/$I$69,5)</f>
        <v>0.22097</v>
      </c>
      <c r="K50" s="19">
        <v>2.5000000000000001E-2</v>
      </c>
      <c r="L50" s="18">
        <f>ROUND($J50*K50,4)</f>
        <v>5.4999999999999997E-3</v>
      </c>
      <c r="M50" s="19">
        <f>+K50</f>
        <v>2.5000000000000001E-2</v>
      </c>
      <c r="N50" s="18">
        <f>ROUND($J50*M50,4)</f>
        <v>5.4999999999999997E-3</v>
      </c>
      <c r="O50" s="19">
        <f>M50</f>
        <v>2.5000000000000001E-2</v>
      </c>
      <c r="P50" s="18">
        <f>ROUND($J50*O50,4)</f>
        <v>5.4999999999999997E-3</v>
      </c>
      <c r="Q50" s="2"/>
      <c r="T50" s="20"/>
      <c r="U50" s="23"/>
    </row>
    <row r="51" spans="1:22" x14ac:dyDescent="0.2">
      <c r="D51" s="13"/>
      <c r="E51" s="14"/>
      <c r="F51" s="14"/>
      <c r="G51" s="21"/>
      <c r="H51" s="14"/>
      <c r="I51" s="14"/>
      <c r="J51" s="18"/>
      <c r="K51" s="16"/>
      <c r="L51" s="18"/>
      <c r="M51" s="16"/>
      <c r="N51" s="18"/>
      <c r="O51" s="16"/>
      <c r="P51" s="18"/>
      <c r="Q51" s="2"/>
      <c r="T51" s="20"/>
      <c r="U51" s="23"/>
    </row>
    <row r="52" spans="1:22" x14ac:dyDescent="0.2">
      <c r="A52" s="1" t="str">
        <f>+A19</f>
        <v>LONG TERM DEBT - FC</v>
      </c>
      <c r="D52" s="13">
        <v>2186832.3935105354</v>
      </c>
      <c r="E52" s="14"/>
      <c r="F52" s="14">
        <f>D52+E52</f>
        <v>2186832.3935105354</v>
      </c>
      <c r="G52" s="21">
        <v>-105083.75991763009</v>
      </c>
      <c r="H52" s="14"/>
      <c r="I52" s="14">
        <f>F52+G52+H52</f>
        <v>2081748.6335929052</v>
      </c>
      <c r="J52" s="18">
        <f>ROUND(I52/$I$69,5)</f>
        <v>1.917E-2</v>
      </c>
      <c r="K52" s="19">
        <v>0.11628118155049283</v>
      </c>
      <c r="L52" s="18">
        <f>ROUND($J52*K52,4)</f>
        <v>2.2000000000000001E-3</v>
      </c>
      <c r="M52" s="19">
        <f>+K52</f>
        <v>0.11628118155049283</v>
      </c>
      <c r="N52" s="18">
        <f>ROUND($J52*M52,4)</f>
        <v>2.2000000000000001E-3</v>
      </c>
      <c r="O52" s="19">
        <f>M52</f>
        <v>0.11628118155049283</v>
      </c>
      <c r="P52" s="18">
        <f>ROUND($J52*O52,4)</f>
        <v>2.2000000000000001E-3</v>
      </c>
      <c r="Q52" s="2"/>
      <c r="T52" s="20"/>
      <c r="U52" s="23"/>
    </row>
    <row r="53" spans="1:22" x14ac:dyDescent="0.2">
      <c r="D53" s="13"/>
      <c r="E53" s="14"/>
      <c r="F53" s="14"/>
      <c r="G53" s="21"/>
      <c r="H53" s="14"/>
      <c r="I53" s="14"/>
      <c r="J53" s="18"/>
      <c r="K53" s="16"/>
      <c r="L53" s="18"/>
      <c r="M53" s="16"/>
      <c r="N53" s="18"/>
      <c r="O53" s="16"/>
      <c r="P53" s="18"/>
      <c r="Q53" s="2"/>
      <c r="T53" s="20"/>
      <c r="U53" s="23"/>
    </row>
    <row r="54" spans="1:22" x14ac:dyDescent="0.2">
      <c r="A54" s="1" t="str">
        <f>+A21</f>
        <v>SHORT TERM DEBT - REFINANCED LTD</v>
      </c>
      <c r="D54" s="13">
        <v>0</v>
      </c>
      <c r="E54" s="14"/>
      <c r="F54" s="14">
        <f>D54+E54</f>
        <v>0</v>
      </c>
      <c r="G54" s="36">
        <v>0</v>
      </c>
      <c r="H54" s="14"/>
      <c r="I54" s="14">
        <f>F54+G54+H54</f>
        <v>0</v>
      </c>
      <c r="J54" s="18">
        <f>ROUND(I54/$I$69,5)</f>
        <v>0</v>
      </c>
      <c r="K54" s="22">
        <v>0</v>
      </c>
      <c r="L54" s="18">
        <f>ROUND($J54*K54,4)</f>
        <v>0</v>
      </c>
      <c r="M54" s="19">
        <f>+K54</f>
        <v>0</v>
      </c>
      <c r="N54" s="18">
        <f>ROUND($J54*M54,4)</f>
        <v>0</v>
      </c>
      <c r="O54" s="19">
        <f>M54</f>
        <v>0</v>
      </c>
      <c r="P54" s="18">
        <f>ROUND($J54*O54,4)</f>
        <v>0</v>
      </c>
      <c r="Q54" s="2"/>
      <c r="T54" s="20"/>
      <c r="U54" s="23"/>
    </row>
    <row r="55" spans="1:22" x14ac:dyDescent="0.2">
      <c r="D55" s="13"/>
      <c r="E55" s="14"/>
      <c r="F55" s="14"/>
      <c r="G55" s="14"/>
      <c r="H55" s="14"/>
      <c r="I55" s="14"/>
      <c r="J55" s="18"/>
      <c r="K55" s="16"/>
      <c r="L55" s="18"/>
      <c r="M55" s="16"/>
      <c r="N55" s="18"/>
      <c r="O55" s="16"/>
      <c r="P55" s="18"/>
      <c r="Q55" s="2"/>
      <c r="T55" s="20"/>
      <c r="U55" s="23"/>
    </row>
    <row r="56" spans="1:22" x14ac:dyDescent="0.2">
      <c r="A56" s="1" t="s">
        <v>29</v>
      </c>
      <c r="D56" s="13">
        <v>3257857</v>
      </c>
      <c r="E56" s="14"/>
      <c r="F56" s="14">
        <f>D56+E56</f>
        <v>3257857</v>
      </c>
      <c r="G56" s="14"/>
      <c r="H56" s="14"/>
      <c r="I56" s="14">
        <f>F56+G56+H56</f>
        <v>3257857</v>
      </c>
      <c r="J56" s="18">
        <f>ROUND(I56/$I$69,5)</f>
        <v>0.03</v>
      </c>
      <c r="K56" s="19">
        <v>2.4184610983419775E-2</v>
      </c>
      <c r="L56" s="18">
        <f>ROUND($J56*K56,4)</f>
        <v>6.9999999999999999E-4</v>
      </c>
      <c r="M56" s="19">
        <f>+K56</f>
        <v>2.4184610983419775E-2</v>
      </c>
      <c r="N56" s="18">
        <f>ROUND($J56*M56,4)</f>
        <v>6.9999999999999999E-4</v>
      </c>
      <c r="O56" s="19">
        <f>+M56</f>
        <v>2.4184610983419775E-2</v>
      </c>
      <c r="P56" s="18">
        <f>ROUND($J56*O56,4)</f>
        <v>6.9999999999999999E-4</v>
      </c>
      <c r="Q56" s="2"/>
      <c r="T56" s="20"/>
      <c r="U56" s="23"/>
    </row>
    <row r="57" spans="1:22" x14ac:dyDescent="0.2">
      <c r="D57" s="13"/>
      <c r="E57" s="14"/>
      <c r="F57" s="14"/>
      <c r="G57" s="14"/>
      <c r="H57" s="14"/>
      <c r="I57" s="14"/>
      <c r="J57" s="18"/>
      <c r="K57" s="16"/>
      <c r="L57" s="18"/>
      <c r="M57" s="16"/>
      <c r="N57" s="18"/>
      <c r="O57" s="16"/>
      <c r="P57" s="18"/>
      <c r="Q57" s="2"/>
      <c r="T57" s="20"/>
      <c r="U57" s="23"/>
    </row>
    <row r="58" spans="1:22" x14ac:dyDescent="0.2">
      <c r="A58" s="1" t="s">
        <v>30</v>
      </c>
      <c r="D58" s="13">
        <v>15102530.93</v>
      </c>
      <c r="E58" s="14"/>
      <c r="F58" s="14">
        <f>D58+E58</f>
        <v>15102530.93</v>
      </c>
      <c r="G58" s="14"/>
      <c r="H58" s="14"/>
      <c r="I58" s="14">
        <f>F58+G58+H58</f>
        <v>15102530.93</v>
      </c>
      <c r="J58" s="18">
        <f>ROUND(I58/$I$69,5)</f>
        <v>0.13908999999999999</v>
      </c>
      <c r="K58" s="19">
        <v>0</v>
      </c>
      <c r="L58" s="18">
        <f>ROUND($J58*K58,4)</f>
        <v>0</v>
      </c>
      <c r="M58" s="19">
        <f>+K58</f>
        <v>0</v>
      </c>
      <c r="N58" s="18">
        <f>ROUND($J58*M58,4)</f>
        <v>0</v>
      </c>
      <c r="O58" s="19">
        <f>M58</f>
        <v>0</v>
      </c>
      <c r="P58" s="18">
        <f>ROUND($J58*O58,4)</f>
        <v>0</v>
      </c>
      <c r="Q58" s="2"/>
      <c r="T58" s="20"/>
      <c r="U58" s="23"/>
    </row>
    <row r="59" spans="1:22" x14ac:dyDescent="0.2">
      <c r="D59" s="13"/>
      <c r="E59" s="14"/>
      <c r="F59" s="14"/>
      <c r="G59" s="14"/>
      <c r="H59" s="14"/>
      <c r="I59" s="14"/>
      <c r="J59" s="18"/>
      <c r="K59" s="16"/>
      <c r="L59" s="18"/>
      <c r="M59" s="16"/>
      <c r="N59" s="18"/>
      <c r="O59" s="16"/>
      <c r="P59" s="18"/>
      <c r="Q59" s="2"/>
      <c r="T59" s="20"/>
      <c r="U59" s="23"/>
    </row>
    <row r="60" spans="1:22" x14ac:dyDescent="0.2">
      <c r="A60" s="1" t="s">
        <v>31</v>
      </c>
      <c r="D60" s="13">
        <v>0</v>
      </c>
      <c r="E60" s="14"/>
      <c r="F60" s="14">
        <f>D60+E60</f>
        <v>0</v>
      </c>
      <c r="G60" s="14"/>
      <c r="H60" s="14"/>
      <c r="I60" s="14">
        <f>F60+G60+H60</f>
        <v>0</v>
      </c>
      <c r="J60" s="18">
        <f>ROUND(I60/$I$69,5)</f>
        <v>0</v>
      </c>
      <c r="K60" s="19">
        <f>SUM(L46:L52)</f>
        <v>5.0899999999999994E-2</v>
      </c>
      <c r="L60" s="18">
        <f>ROUND($J60*K60,4)</f>
        <v>0</v>
      </c>
      <c r="M60" s="19">
        <f>SUM(N46:N52)</f>
        <v>5.4799999999999995E-2</v>
      </c>
      <c r="N60" s="18">
        <f>ROUND($J60*M60,4)</f>
        <v>0</v>
      </c>
      <c r="O60" s="19">
        <f>SUM(P46:P52)</f>
        <v>5.8699999999999995E-2</v>
      </c>
      <c r="P60" s="18">
        <f>ROUND($J60*O60,4)</f>
        <v>0</v>
      </c>
      <c r="Q60" s="2"/>
      <c r="T60" s="20"/>
      <c r="U60" s="23"/>
    </row>
    <row r="61" spans="1:22" x14ac:dyDescent="0.2">
      <c r="D61" s="13"/>
      <c r="E61" s="14"/>
      <c r="F61" s="14"/>
      <c r="G61" s="14"/>
      <c r="H61" s="14"/>
      <c r="I61" s="14"/>
      <c r="J61" s="18"/>
      <c r="K61" s="16"/>
      <c r="L61" s="18"/>
      <c r="M61" s="16"/>
      <c r="N61" s="18"/>
      <c r="O61" s="16"/>
      <c r="P61" s="18"/>
      <c r="Q61" s="2"/>
      <c r="T61" s="20"/>
      <c r="U61" s="23"/>
    </row>
    <row r="62" spans="1:22" x14ac:dyDescent="0.2">
      <c r="D62" s="13"/>
      <c r="E62" s="14"/>
      <c r="F62" s="14"/>
      <c r="G62" s="14"/>
      <c r="H62" s="14"/>
      <c r="I62" s="14"/>
      <c r="J62" s="18"/>
      <c r="K62" s="19"/>
      <c r="L62" s="18"/>
      <c r="M62" s="19"/>
      <c r="N62" s="18"/>
      <c r="O62" s="19"/>
      <c r="P62" s="18"/>
      <c r="Q62" s="2"/>
      <c r="T62" s="23"/>
      <c r="U62" s="23"/>
    </row>
    <row r="63" spans="1:22" x14ac:dyDescent="0.2">
      <c r="D63" s="13"/>
      <c r="E63" s="14"/>
      <c r="F63" s="14"/>
      <c r="G63" s="14"/>
      <c r="H63" s="14"/>
      <c r="I63" s="14"/>
      <c r="J63" s="18"/>
      <c r="K63" s="16"/>
      <c r="L63" s="18"/>
      <c r="M63" s="16"/>
      <c r="N63" s="18"/>
      <c r="O63" s="16"/>
      <c r="P63" s="18"/>
      <c r="Q63" s="2"/>
      <c r="T63" s="20"/>
      <c r="U63" s="23"/>
    </row>
    <row r="64" spans="1:22" x14ac:dyDescent="0.2">
      <c r="D64" s="13"/>
      <c r="E64" s="14"/>
      <c r="F64" s="14"/>
      <c r="G64" s="14"/>
      <c r="H64" s="14"/>
      <c r="I64" s="14"/>
      <c r="J64" s="18"/>
      <c r="K64" s="19"/>
      <c r="L64" s="18"/>
      <c r="M64" s="19"/>
      <c r="N64" s="18"/>
      <c r="O64" s="19"/>
      <c r="P64" s="18"/>
      <c r="Q64" s="2"/>
      <c r="T64" s="23"/>
      <c r="U64" s="23"/>
    </row>
    <row r="65" spans="1:20" x14ac:dyDescent="0.2">
      <c r="D65" s="13"/>
      <c r="E65" s="14"/>
      <c r="F65" s="14"/>
      <c r="G65" s="14"/>
      <c r="H65" s="14"/>
      <c r="I65" s="14"/>
      <c r="J65" s="18"/>
      <c r="K65" s="19"/>
      <c r="L65" s="18"/>
      <c r="M65" s="19"/>
      <c r="N65" s="18"/>
      <c r="O65" s="19"/>
      <c r="P65" s="18"/>
      <c r="Q65" s="2"/>
    </row>
    <row r="66" spans="1:20" x14ac:dyDescent="0.2">
      <c r="D66" s="13"/>
      <c r="E66" s="14"/>
      <c r="F66" s="14"/>
      <c r="G66" s="14"/>
      <c r="H66" s="14"/>
      <c r="I66" s="14"/>
      <c r="J66" s="18"/>
      <c r="K66" s="16"/>
      <c r="L66" s="18"/>
      <c r="M66" s="16"/>
      <c r="N66" s="18"/>
      <c r="O66" s="16"/>
      <c r="P66" s="18"/>
      <c r="Q66" s="2"/>
    </row>
    <row r="67" spans="1:20" x14ac:dyDescent="0.2">
      <c r="D67" s="24"/>
      <c r="E67" s="25"/>
      <c r="F67" s="25"/>
      <c r="G67" s="25"/>
      <c r="H67" s="25"/>
      <c r="I67" s="25"/>
      <c r="J67" s="26"/>
      <c r="K67" s="27"/>
      <c r="L67" s="26"/>
      <c r="M67" s="27"/>
      <c r="N67" s="26"/>
      <c r="O67" s="27"/>
      <c r="P67" s="26"/>
      <c r="Q67" s="2"/>
    </row>
    <row r="68" spans="1:20" x14ac:dyDescent="0.2">
      <c r="D68" s="13"/>
      <c r="E68" s="14"/>
      <c r="F68" s="14"/>
      <c r="G68" s="14"/>
      <c r="H68" s="14"/>
      <c r="I68" s="14"/>
      <c r="J68" s="15"/>
      <c r="K68" s="16"/>
      <c r="L68" s="15"/>
      <c r="M68" s="16"/>
      <c r="N68" s="15"/>
      <c r="O68" s="16"/>
      <c r="P68" s="15"/>
    </row>
    <row r="69" spans="1:20" ht="12" thickBot="1" x14ac:dyDescent="0.25">
      <c r="A69" s="37" t="s">
        <v>34</v>
      </c>
      <c r="D69" s="28">
        <f t="shared" ref="D69:J69" si="0">SUM(D46:D67)</f>
        <v>113137149.16775131</v>
      </c>
      <c r="E69" s="29">
        <f t="shared" si="0"/>
        <v>0</v>
      </c>
      <c r="F69" s="29">
        <f t="shared" si="0"/>
        <v>113137149.16775131</v>
      </c>
      <c r="G69" s="29">
        <f t="shared" si="0"/>
        <v>-4554303.4998533102</v>
      </c>
      <c r="H69" s="29">
        <f t="shared" si="0"/>
        <v>0</v>
      </c>
      <c r="I69" s="29">
        <f>SUM(I46:I67)</f>
        <v>108582845.667898</v>
      </c>
      <c r="J69" s="30">
        <f t="shared" si="0"/>
        <v>0.99998999999999993</v>
      </c>
      <c r="K69" s="31"/>
      <c r="L69" s="30">
        <f>SUM(L46:L67)</f>
        <v>5.1599999999999993E-2</v>
      </c>
      <c r="M69" s="31"/>
      <c r="N69" s="30">
        <f>SUM(N46:N67)</f>
        <v>5.5499999999999994E-2</v>
      </c>
      <c r="O69" s="31"/>
      <c r="P69" s="30">
        <f>SUM(P46:P67)</f>
        <v>5.9399999999999994E-2</v>
      </c>
      <c r="T69" s="32"/>
    </row>
    <row r="70" spans="1:20" ht="12" thickTop="1" x14ac:dyDescent="0.2"/>
    <row r="71" spans="1:20" x14ac:dyDescent="0.2">
      <c r="G71" s="32"/>
      <c r="I71" s="33"/>
      <c r="J71" s="34"/>
    </row>
    <row r="73" spans="1:20" x14ac:dyDescent="0.2">
      <c r="A73" s="23"/>
      <c r="B73" s="23"/>
      <c r="C73" s="23"/>
      <c r="D73" s="23"/>
      <c r="E73" s="38"/>
    </row>
    <row r="74" spans="1:20" x14ac:dyDescent="0.2">
      <c r="A74" s="23"/>
      <c r="B74" s="23"/>
      <c r="C74" s="23"/>
      <c r="D74" s="23"/>
      <c r="E74" s="23"/>
    </row>
    <row r="75" spans="1:20" x14ac:dyDescent="0.2">
      <c r="A75" s="39"/>
      <c r="B75" s="23"/>
      <c r="C75" s="23"/>
      <c r="D75" s="23"/>
      <c r="E75" s="14"/>
    </row>
  </sheetData>
  <mergeCells count="6">
    <mergeCell ref="K6:L6"/>
    <mergeCell ref="M6:N6"/>
    <mergeCell ref="O6:P6"/>
    <mergeCell ref="K39:L39"/>
    <mergeCell ref="M39:N39"/>
    <mergeCell ref="O39:P39"/>
  </mergeCells>
  <pageMargins left="0.34" right="0.36" top="0.42" bottom="0.35" header="0.41" footer="0.33"/>
  <pageSetup scale="6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2"/>
  <sheetViews>
    <sheetView zoomScale="80" zoomScaleNormal="80" workbookViewId="0">
      <selection activeCell="B2" sqref="B2:J2"/>
    </sheetView>
  </sheetViews>
  <sheetFormatPr defaultColWidth="9" defaultRowHeight="15" x14ac:dyDescent="0.25"/>
  <cols>
    <col min="1" max="4" width="9" style="40"/>
    <col min="5" max="5" width="11.28515625" style="40" bestFit="1" customWidth="1"/>
    <col min="6" max="8" width="9" style="40"/>
    <col min="9" max="9" width="10.5703125" style="40" customWidth="1"/>
    <col min="10" max="15" width="9" style="40"/>
    <col min="16" max="16" width="14.140625" style="40" bestFit="1" customWidth="1"/>
    <col min="17" max="17" width="12.5703125" style="40" bestFit="1" customWidth="1"/>
    <col min="18" max="18" width="9" style="40"/>
    <col min="19" max="19" width="12.5703125" style="40" bestFit="1" customWidth="1"/>
    <col min="20" max="16384" width="9" style="40"/>
  </cols>
  <sheetData>
    <row r="1" spans="2:24" ht="15.75" thickBot="1" x14ac:dyDescent="0.3"/>
    <row r="2" spans="2:24" ht="16.5" thickBot="1" x14ac:dyDescent="0.3">
      <c r="B2" s="78" t="s">
        <v>46</v>
      </c>
      <c r="C2" s="79"/>
      <c r="D2" s="79"/>
      <c r="E2" s="79"/>
      <c r="F2" s="79"/>
      <c r="G2" s="79"/>
      <c r="H2" s="79"/>
      <c r="I2" s="79"/>
      <c r="J2" s="80"/>
    </row>
    <row r="3" spans="2:24" ht="16.5" thickBot="1" x14ac:dyDescent="0.3">
      <c r="B3" s="81" t="s">
        <v>45</v>
      </c>
      <c r="C3" s="78" t="s">
        <v>44</v>
      </c>
      <c r="D3" s="79"/>
      <c r="E3" s="79"/>
      <c r="F3" s="80"/>
      <c r="G3" s="78" t="s">
        <v>43</v>
      </c>
      <c r="H3" s="79"/>
      <c r="I3" s="79"/>
      <c r="J3" s="80"/>
      <c r="O3" s="67"/>
      <c r="P3" s="67"/>
      <c r="Q3" s="67"/>
      <c r="R3" s="67"/>
      <c r="S3" s="67"/>
      <c r="T3" s="67"/>
      <c r="U3" s="67"/>
      <c r="V3" s="67"/>
      <c r="W3" s="67"/>
      <c r="X3" s="67"/>
    </row>
    <row r="4" spans="2:24" ht="16.5" thickBot="1" x14ac:dyDescent="0.3">
      <c r="B4" s="82"/>
      <c r="C4" s="78" t="s">
        <v>42</v>
      </c>
      <c r="D4" s="80"/>
      <c r="E4" s="78" t="s">
        <v>41</v>
      </c>
      <c r="F4" s="80"/>
      <c r="G4" s="78" t="s">
        <v>42</v>
      </c>
      <c r="H4" s="80"/>
      <c r="I4" s="78" t="s">
        <v>41</v>
      </c>
      <c r="J4" s="80"/>
      <c r="N4" s="40">
        <v>0.04</v>
      </c>
      <c r="O4" s="67"/>
      <c r="P4" s="68">
        <v>108582846</v>
      </c>
      <c r="Q4" s="68">
        <f>P4*M10</f>
        <v>42791413.780139998</v>
      </c>
      <c r="R4" s="67"/>
      <c r="S4" s="67"/>
      <c r="T4" s="67"/>
      <c r="U4" s="67"/>
      <c r="V4" s="67"/>
      <c r="W4" s="67"/>
      <c r="X4" s="67"/>
    </row>
    <row r="5" spans="2:24" ht="15.75" x14ac:dyDescent="0.25">
      <c r="B5" s="82"/>
      <c r="C5" s="44" t="s">
        <v>40</v>
      </c>
      <c r="D5" s="44" t="s">
        <v>39</v>
      </c>
      <c r="E5" s="44" t="s">
        <v>40</v>
      </c>
      <c r="F5" s="44" t="s">
        <v>39</v>
      </c>
      <c r="G5" s="44" t="s">
        <v>40</v>
      </c>
      <c r="H5" s="44" t="s">
        <v>39</v>
      </c>
      <c r="I5" s="44" t="s">
        <v>40</v>
      </c>
      <c r="J5" s="44" t="s">
        <v>39</v>
      </c>
      <c r="O5" s="67"/>
      <c r="P5" s="68">
        <v>83930698</v>
      </c>
      <c r="Q5" s="67"/>
      <c r="R5" s="67"/>
      <c r="S5" s="67"/>
      <c r="T5" s="67"/>
      <c r="U5" s="67"/>
      <c r="V5" s="67"/>
      <c r="W5" s="67"/>
      <c r="X5" s="67"/>
    </row>
    <row r="6" spans="2:24" ht="16.5" thickBot="1" x14ac:dyDescent="0.3">
      <c r="B6" s="82"/>
      <c r="C6" s="41" t="s">
        <v>38</v>
      </c>
      <c r="D6" s="41" t="s">
        <v>37</v>
      </c>
      <c r="E6" s="41" t="s">
        <v>38</v>
      </c>
      <c r="F6" s="41" t="s">
        <v>37</v>
      </c>
      <c r="G6" s="41" t="s">
        <v>38</v>
      </c>
      <c r="H6" s="41" t="s">
        <v>37</v>
      </c>
      <c r="I6" s="41" t="s">
        <v>38</v>
      </c>
      <c r="J6" s="41" t="s">
        <v>37</v>
      </c>
      <c r="O6" s="67"/>
      <c r="P6" s="68">
        <v>60885411</v>
      </c>
      <c r="Q6" s="67"/>
      <c r="R6" s="67"/>
      <c r="S6" s="67"/>
      <c r="T6" s="67"/>
      <c r="U6" s="67"/>
      <c r="V6" s="67"/>
      <c r="W6" s="67"/>
      <c r="X6" s="67"/>
    </row>
    <row r="7" spans="2:24" ht="16.5" thickBot="1" x14ac:dyDescent="0.3">
      <c r="B7" s="83"/>
      <c r="C7" s="41" t="s">
        <v>36</v>
      </c>
      <c r="D7" s="41" t="s">
        <v>35</v>
      </c>
      <c r="E7" s="41" t="s">
        <v>36</v>
      </c>
      <c r="F7" s="41" t="s">
        <v>35</v>
      </c>
      <c r="G7" s="41" t="s">
        <v>36</v>
      </c>
      <c r="H7" s="41" t="s">
        <v>35</v>
      </c>
      <c r="I7" s="41" t="s">
        <v>36</v>
      </c>
      <c r="J7" s="41" t="s">
        <v>35</v>
      </c>
      <c r="O7" s="67"/>
      <c r="P7" s="67"/>
      <c r="Q7" s="67"/>
      <c r="S7" s="67"/>
      <c r="T7" s="67"/>
      <c r="U7" s="67"/>
      <c r="V7" s="67"/>
      <c r="W7" s="67"/>
      <c r="X7" s="67"/>
    </row>
    <row r="8" spans="2:24" ht="16.5" thickBot="1" x14ac:dyDescent="0.3">
      <c r="B8" s="43">
        <v>2020</v>
      </c>
      <c r="C8" s="42">
        <v>0</v>
      </c>
      <c r="D8" s="41"/>
      <c r="E8" s="42">
        <v>2088638.0689104842</v>
      </c>
      <c r="F8" s="75">
        <f>T8</f>
        <v>6.2866015141769234</v>
      </c>
      <c r="G8" s="42">
        <v>0</v>
      </c>
      <c r="H8" s="41"/>
      <c r="I8" s="42">
        <v>20629.950265850923</v>
      </c>
      <c r="J8" s="76">
        <f>U8</f>
        <v>6.2094184008790784E-2</v>
      </c>
      <c r="O8" s="67"/>
      <c r="P8" s="67">
        <f>P6/P5</f>
        <v>0.72542481417228299</v>
      </c>
      <c r="Q8" s="67"/>
      <c r="R8" s="71">
        <f t="shared" ref="R8:R17" si="0">B8</f>
        <v>2020</v>
      </c>
      <c r="S8" s="72">
        <f>Q4*(1+N$4)</f>
        <v>44503070.331345595</v>
      </c>
      <c r="T8" s="74">
        <f>((E8*M$9)/S8)*100</f>
        <v>6.2866015141769234</v>
      </c>
      <c r="U8" s="73">
        <f t="shared" ref="U8:U17" si="1">((I8*M$9)/S8)*100</f>
        <v>6.2094184008790784E-2</v>
      </c>
      <c r="V8" s="67"/>
      <c r="W8" s="67"/>
      <c r="X8" s="67"/>
    </row>
    <row r="9" spans="2:24" ht="16.5" thickBot="1" x14ac:dyDescent="0.3">
      <c r="B9" s="43">
        <v>2021</v>
      </c>
      <c r="C9" s="42">
        <v>0</v>
      </c>
      <c r="D9" s="41"/>
      <c r="E9" s="42">
        <v>2151297.2109777979</v>
      </c>
      <c r="F9" s="75">
        <f t="shared" ref="F9:F17" si="2">T9</f>
        <v>6.2261534226944502</v>
      </c>
      <c r="G9" s="42">
        <v>0</v>
      </c>
      <c r="H9" s="41"/>
      <c r="I9" s="42">
        <v>43208.038261142836</v>
      </c>
      <c r="J9" s="76">
        <f t="shared" ref="J9:J17" si="3">U9</f>
        <v>0.12505007394364329</v>
      </c>
      <c r="M9" s="40">
        <v>1.3394999999999999</v>
      </c>
      <c r="O9" s="67"/>
      <c r="P9" s="67"/>
      <c r="Q9" s="67"/>
      <c r="R9" s="71">
        <f t="shared" si="0"/>
        <v>2021</v>
      </c>
      <c r="S9" s="72">
        <f>S8*(1+N$4)</f>
        <v>46283193.144599423</v>
      </c>
      <c r="T9" s="74">
        <f t="shared" ref="T9:T17" si="4">((E9*M$9)/S9)*100</f>
        <v>6.2261534226944502</v>
      </c>
      <c r="U9" s="73">
        <f t="shared" si="1"/>
        <v>0.12505007394364329</v>
      </c>
      <c r="V9" s="67"/>
      <c r="W9" s="67"/>
      <c r="X9" s="67"/>
    </row>
    <row r="10" spans="2:24" ht="16.5" thickBot="1" x14ac:dyDescent="0.3">
      <c r="B10" s="43">
        <v>2022</v>
      </c>
      <c r="C10" s="42">
        <v>0</v>
      </c>
      <c r="D10" s="41"/>
      <c r="E10" s="42">
        <v>2215836.1273071333</v>
      </c>
      <c r="F10" s="75">
        <f t="shared" si="2"/>
        <v>6.1662865628608534</v>
      </c>
      <c r="G10" s="42">
        <v>0</v>
      </c>
      <c r="H10" s="41"/>
      <c r="I10" s="42">
        <v>67980.685815444915</v>
      </c>
      <c r="J10" s="76">
        <f t="shared" si="3"/>
        <v>0.18917842538621107</v>
      </c>
      <c r="M10" s="69">
        <f>'Capital Structure Sch 4'!J46</f>
        <v>0.39409</v>
      </c>
      <c r="O10" s="67"/>
      <c r="P10" s="67"/>
      <c r="Q10" s="67"/>
      <c r="R10" s="71">
        <f t="shared" si="0"/>
        <v>2022</v>
      </c>
      <c r="S10" s="72">
        <f t="shared" ref="S10:S17" si="5">S9*(1+N$4)</f>
        <v>48134520.870383404</v>
      </c>
      <c r="T10" s="74">
        <f t="shared" si="4"/>
        <v>6.1662865628608534</v>
      </c>
      <c r="U10" s="73">
        <f t="shared" si="1"/>
        <v>0.18917842538621107</v>
      </c>
      <c r="V10" s="67"/>
      <c r="W10" s="67"/>
      <c r="X10" s="67"/>
    </row>
    <row r="11" spans="2:24" ht="16.5" thickBot="1" x14ac:dyDescent="0.3">
      <c r="B11" s="43">
        <v>2023</v>
      </c>
      <c r="C11" s="42">
        <v>0</v>
      </c>
      <c r="D11" s="41"/>
      <c r="E11" s="42">
        <v>2282311.2111263457</v>
      </c>
      <c r="F11" s="75">
        <f t="shared" si="2"/>
        <v>6.1069953459102635</v>
      </c>
      <c r="G11" s="42">
        <v>0</v>
      </c>
      <c r="H11" s="41"/>
      <c r="I11" s="42">
        <v>90147.858908898706</v>
      </c>
      <c r="J11" s="76">
        <f t="shared" si="3"/>
        <v>0.24121712767152631</v>
      </c>
      <c r="O11" s="67"/>
      <c r="P11" s="67"/>
      <c r="Q11" s="67"/>
      <c r="R11" s="71">
        <f t="shared" si="0"/>
        <v>2023</v>
      </c>
      <c r="S11" s="72">
        <f t="shared" si="5"/>
        <v>50059901.705198742</v>
      </c>
      <c r="T11" s="74">
        <f t="shared" si="4"/>
        <v>6.1069953459102635</v>
      </c>
      <c r="U11" s="73">
        <f t="shared" si="1"/>
        <v>0.24121712767152631</v>
      </c>
      <c r="V11" s="67"/>
      <c r="W11" s="67"/>
      <c r="X11" s="67"/>
    </row>
    <row r="12" spans="2:24" ht="16.5" thickBot="1" x14ac:dyDescent="0.3">
      <c r="B12" s="43">
        <v>2024</v>
      </c>
      <c r="C12" s="42">
        <v>0</v>
      </c>
      <c r="D12" s="41"/>
      <c r="E12" s="42">
        <v>2350780.5474601365</v>
      </c>
      <c r="F12" s="75">
        <f t="shared" si="2"/>
        <v>6.048274236814974</v>
      </c>
      <c r="G12" s="42">
        <v>0</v>
      </c>
      <c r="H12" s="41"/>
      <c r="I12" s="42">
        <v>109732.99043537813</v>
      </c>
      <c r="J12" s="76">
        <f t="shared" si="3"/>
        <v>0.2823297222261093</v>
      </c>
      <c r="O12" s="67"/>
      <c r="P12" s="67"/>
      <c r="Q12" s="67"/>
      <c r="R12" s="71">
        <f t="shared" si="0"/>
        <v>2024</v>
      </c>
      <c r="S12" s="72">
        <f t="shared" si="5"/>
        <v>52062297.773406692</v>
      </c>
      <c r="T12" s="74">
        <f t="shared" si="4"/>
        <v>6.048274236814974</v>
      </c>
      <c r="U12" s="73">
        <f t="shared" si="1"/>
        <v>0.2823297222261093</v>
      </c>
      <c r="V12" s="67"/>
      <c r="W12" s="67"/>
      <c r="X12" s="67"/>
    </row>
    <row r="13" spans="2:24" ht="16.5" thickBot="1" x14ac:dyDescent="0.3">
      <c r="B13" s="43">
        <v>2025</v>
      </c>
      <c r="C13" s="42">
        <v>0</v>
      </c>
      <c r="D13" s="41"/>
      <c r="E13" s="42">
        <v>2421303.9638839401</v>
      </c>
      <c r="F13" s="75">
        <f t="shared" si="2"/>
        <v>5.9901177537686747</v>
      </c>
      <c r="G13" s="42">
        <v>0</v>
      </c>
      <c r="H13" s="41"/>
      <c r="I13" s="42">
        <v>128097.23950848912</v>
      </c>
      <c r="J13" s="76">
        <f t="shared" si="3"/>
        <v>0.3169026111689538</v>
      </c>
      <c r="O13" s="67"/>
      <c r="P13" s="67"/>
      <c r="Q13" s="67"/>
      <c r="R13" s="71">
        <f t="shared" si="0"/>
        <v>2025</v>
      </c>
      <c r="S13" s="72">
        <f t="shared" si="5"/>
        <v>54144789.684342958</v>
      </c>
      <c r="T13" s="74">
        <f t="shared" si="4"/>
        <v>5.9901177537686747</v>
      </c>
      <c r="U13" s="73">
        <f t="shared" si="1"/>
        <v>0.3169026111689538</v>
      </c>
      <c r="V13" s="67"/>
      <c r="W13" s="67"/>
      <c r="X13" s="67"/>
    </row>
    <row r="14" spans="2:24" ht="16.5" thickBot="1" x14ac:dyDescent="0.3">
      <c r="B14" s="43">
        <v>2026</v>
      </c>
      <c r="C14" s="42">
        <v>0</v>
      </c>
      <c r="D14" s="41"/>
      <c r="E14" s="42">
        <v>2493943.0828004587</v>
      </c>
      <c r="F14" s="75">
        <f t="shared" si="2"/>
        <v>5.9325204676747454</v>
      </c>
      <c r="G14" s="42">
        <v>0</v>
      </c>
      <c r="H14" s="41"/>
      <c r="I14" s="42">
        <v>146960.7054348815</v>
      </c>
      <c r="J14" s="76">
        <f t="shared" si="3"/>
        <v>0.34958592236890701</v>
      </c>
      <c r="O14" s="67"/>
      <c r="P14" s="67"/>
      <c r="Q14" s="67"/>
      <c r="R14" s="71">
        <f t="shared" si="0"/>
        <v>2026</v>
      </c>
      <c r="S14" s="72">
        <f t="shared" si="5"/>
        <v>56310581.271716677</v>
      </c>
      <c r="T14" s="74">
        <f t="shared" si="4"/>
        <v>5.9325204676747454</v>
      </c>
      <c r="U14" s="73">
        <f t="shared" si="1"/>
        <v>0.34958592236890701</v>
      </c>
      <c r="V14" s="67"/>
      <c r="W14" s="67"/>
      <c r="X14" s="67"/>
    </row>
    <row r="15" spans="2:24" ht="16.5" thickBot="1" x14ac:dyDescent="0.3">
      <c r="B15" s="43">
        <v>2027</v>
      </c>
      <c r="C15" s="42">
        <v>0</v>
      </c>
      <c r="D15" s="41"/>
      <c r="E15" s="42">
        <v>2568761.3752844725</v>
      </c>
      <c r="F15" s="75">
        <f t="shared" si="2"/>
        <v>5.8754770016394113</v>
      </c>
      <c r="G15" s="42">
        <v>0</v>
      </c>
      <c r="H15" s="41"/>
      <c r="I15" s="42">
        <v>167552.15438832249</v>
      </c>
      <c r="J15" s="76">
        <f t="shared" si="3"/>
        <v>0.3832387232055387</v>
      </c>
      <c r="O15" s="67"/>
      <c r="P15" s="67"/>
      <c r="Q15" s="67"/>
      <c r="R15" s="71">
        <f t="shared" si="0"/>
        <v>2027</v>
      </c>
      <c r="S15" s="72">
        <f t="shared" si="5"/>
        <v>58563004.522585347</v>
      </c>
      <c r="T15" s="74">
        <f t="shared" si="4"/>
        <v>5.8754770016394113</v>
      </c>
      <c r="U15" s="73">
        <f t="shared" si="1"/>
        <v>0.3832387232055387</v>
      </c>
      <c r="V15" s="67"/>
      <c r="W15" s="67"/>
      <c r="X15" s="67"/>
    </row>
    <row r="16" spans="2:24" ht="16.5" thickBot="1" x14ac:dyDescent="0.3">
      <c r="B16" s="43">
        <v>2028</v>
      </c>
      <c r="C16" s="42">
        <v>0</v>
      </c>
      <c r="D16" s="41"/>
      <c r="E16" s="42">
        <v>2645824.2165430062</v>
      </c>
      <c r="F16" s="75">
        <f t="shared" si="2"/>
        <v>5.818982030469801</v>
      </c>
      <c r="G16" s="42">
        <v>0</v>
      </c>
      <c r="H16" s="41"/>
      <c r="I16" s="42">
        <v>190469.23896383215</v>
      </c>
      <c r="J16" s="76">
        <f t="shared" si="3"/>
        <v>0.41890049685006447</v>
      </c>
      <c r="O16" s="67"/>
      <c r="P16" s="67"/>
      <c r="Q16" s="67"/>
      <c r="R16" s="71">
        <f t="shared" si="0"/>
        <v>2028</v>
      </c>
      <c r="S16" s="72">
        <f t="shared" si="5"/>
        <v>60905524.70348876</v>
      </c>
      <c r="T16" s="74">
        <f t="shared" si="4"/>
        <v>5.818982030469801</v>
      </c>
      <c r="U16" s="73">
        <f t="shared" si="1"/>
        <v>0.41890049685006447</v>
      </c>
      <c r="V16" s="67"/>
      <c r="W16" s="67"/>
      <c r="X16" s="67"/>
    </row>
    <row r="17" spans="2:24" ht="16.5" thickBot="1" x14ac:dyDescent="0.3">
      <c r="B17" s="43">
        <v>2029</v>
      </c>
      <c r="C17" s="42">
        <v>0</v>
      </c>
      <c r="D17" s="41"/>
      <c r="E17" s="42">
        <v>2725198.9430392967</v>
      </c>
      <c r="F17" s="75">
        <f t="shared" si="2"/>
        <v>5.7630302801768218</v>
      </c>
      <c r="G17" s="42">
        <v>0</v>
      </c>
      <c r="H17" s="41"/>
      <c r="I17" s="42">
        <v>215609.99987742264</v>
      </c>
      <c r="J17" s="76">
        <f t="shared" si="3"/>
        <v>0.45595458679311185</v>
      </c>
      <c r="O17" s="67"/>
      <c r="P17" s="67"/>
      <c r="Q17" s="67"/>
      <c r="R17" s="71">
        <f t="shared" si="0"/>
        <v>2029</v>
      </c>
      <c r="S17" s="72">
        <f t="shared" si="5"/>
        <v>63341745.691628315</v>
      </c>
      <c r="T17" s="74">
        <f t="shared" si="4"/>
        <v>5.7630302801768218</v>
      </c>
      <c r="U17" s="73">
        <f t="shared" si="1"/>
        <v>0.45595458679311185</v>
      </c>
      <c r="V17" s="67"/>
      <c r="W17" s="67"/>
      <c r="X17" s="67"/>
    </row>
    <row r="18" spans="2:24" x14ac:dyDescent="0.25">
      <c r="O18" s="67"/>
      <c r="P18" s="67"/>
      <c r="Q18" s="67"/>
      <c r="R18" s="67"/>
      <c r="S18" s="67"/>
      <c r="T18" s="67"/>
      <c r="U18" s="67"/>
      <c r="V18" s="67"/>
      <c r="W18" s="67"/>
      <c r="X18" s="67"/>
    </row>
    <row r="19" spans="2:24" x14ac:dyDescent="0.25">
      <c r="E19" s="70">
        <f>(E17/E8)^(1/9)-1</f>
        <v>3.0000000000000027E-2</v>
      </c>
      <c r="I19" s="70">
        <f>(I17/I8)^(1/9)-1</f>
        <v>0.29789987595880296</v>
      </c>
      <c r="O19" s="67"/>
      <c r="P19" s="67"/>
      <c r="Q19" s="67"/>
      <c r="R19" s="67"/>
      <c r="S19" s="67"/>
      <c r="T19" s="67"/>
      <c r="U19" s="67"/>
      <c r="V19" s="67"/>
      <c r="W19" s="67"/>
      <c r="X19" s="67"/>
    </row>
    <row r="20" spans="2:24" x14ac:dyDescent="0.25">
      <c r="O20" s="67"/>
      <c r="P20" s="67"/>
      <c r="Q20" s="67"/>
      <c r="R20" s="67"/>
      <c r="S20" s="67"/>
      <c r="T20" s="67"/>
      <c r="U20" s="67"/>
      <c r="V20" s="67"/>
      <c r="W20" s="67"/>
      <c r="X20" s="67"/>
    </row>
    <row r="21" spans="2:24" x14ac:dyDescent="0.25">
      <c r="O21" s="67"/>
      <c r="P21" s="67"/>
      <c r="Q21" s="67"/>
      <c r="R21" s="67"/>
      <c r="S21" s="67"/>
      <c r="T21" s="67"/>
      <c r="U21" s="67"/>
      <c r="V21" s="67"/>
      <c r="W21" s="67"/>
      <c r="X21" s="67"/>
    </row>
    <row r="22" spans="2:24" x14ac:dyDescent="0.25">
      <c r="O22" s="67"/>
      <c r="P22" s="67"/>
      <c r="Q22" s="67"/>
      <c r="R22" s="67"/>
      <c r="S22" s="67"/>
      <c r="T22" s="67"/>
      <c r="U22" s="67"/>
      <c r="V22" s="67"/>
      <c r="W22" s="67"/>
      <c r="X22" s="67"/>
    </row>
    <row r="23" spans="2:24" x14ac:dyDescent="0.25">
      <c r="O23" s="67"/>
      <c r="P23" s="67"/>
      <c r="Q23" s="67"/>
      <c r="R23" s="67"/>
      <c r="S23" s="67"/>
      <c r="T23" s="67"/>
      <c r="U23" s="67"/>
      <c r="V23" s="67"/>
      <c r="W23" s="67"/>
      <c r="X23" s="67"/>
    </row>
    <row r="24" spans="2:24" x14ac:dyDescent="0.25">
      <c r="O24" s="67"/>
      <c r="P24" s="67"/>
      <c r="Q24" s="67"/>
      <c r="R24" s="67"/>
      <c r="S24" s="67"/>
      <c r="T24" s="67"/>
      <c r="U24" s="67"/>
      <c r="V24" s="67"/>
      <c r="W24" s="67"/>
      <c r="X24" s="67"/>
    </row>
    <row r="25" spans="2:24" x14ac:dyDescent="0.25">
      <c r="O25" s="67"/>
      <c r="P25" s="67"/>
      <c r="Q25" s="67"/>
      <c r="R25" s="67"/>
      <c r="S25" s="67"/>
      <c r="T25" s="67"/>
      <c r="U25" s="67"/>
      <c r="V25" s="67"/>
      <c r="W25" s="67"/>
      <c r="X25" s="67"/>
    </row>
    <row r="26" spans="2:24" x14ac:dyDescent="0.25">
      <c r="O26" s="67"/>
      <c r="P26" s="67"/>
      <c r="Q26" s="67"/>
      <c r="R26" s="67"/>
      <c r="S26" s="67"/>
      <c r="T26" s="67"/>
      <c r="U26" s="67"/>
      <c r="V26" s="67"/>
      <c r="W26" s="67"/>
      <c r="X26" s="67"/>
    </row>
    <row r="27" spans="2:24" x14ac:dyDescent="0.25">
      <c r="O27" s="67"/>
      <c r="P27" s="67"/>
      <c r="Q27" s="67"/>
      <c r="R27" s="67"/>
      <c r="S27" s="67"/>
      <c r="T27" s="67"/>
      <c r="U27" s="67"/>
      <c r="V27" s="67"/>
      <c r="W27" s="67"/>
      <c r="X27" s="67"/>
    </row>
    <row r="28" spans="2:24" x14ac:dyDescent="0.25">
      <c r="O28" s="67"/>
      <c r="P28" s="67"/>
      <c r="Q28" s="67"/>
      <c r="R28" s="67"/>
      <c r="S28" s="67"/>
      <c r="T28" s="67"/>
      <c r="U28" s="67"/>
      <c r="V28" s="67"/>
      <c r="W28" s="67"/>
      <c r="X28" s="67"/>
    </row>
    <row r="29" spans="2:24" x14ac:dyDescent="0.25">
      <c r="O29" s="67"/>
      <c r="P29" s="67"/>
      <c r="Q29" s="67"/>
      <c r="R29" s="67"/>
      <c r="S29" s="67"/>
      <c r="T29" s="67"/>
      <c r="U29" s="67"/>
      <c r="V29" s="67"/>
      <c r="W29" s="67"/>
      <c r="X29" s="67"/>
    </row>
    <row r="30" spans="2:24" x14ac:dyDescent="0.25">
      <c r="O30" s="67"/>
      <c r="P30" s="67"/>
      <c r="Q30" s="67"/>
      <c r="R30" s="67"/>
      <c r="S30" s="67"/>
      <c r="T30" s="67"/>
      <c r="U30" s="67"/>
      <c r="V30" s="67"/>
      <c r="W30" s="67"/>
      <c r="X30" s="67"/>
    </row>
    <row r="31" spans="2:24" x14ac:dyDescent="0.25">
      <c r="O31" s="67"/>
      <c r="P31" s="67"/>
      <c r="Q31" s="67"/>
      <c r="R31" s="67"/>
      <c r="S31" s="67"/>
      <c r="T31" s="67"/>
      <c r="U31" s="67"/>
      <c r="V31" s="67"/>
      <c r="W31" s="67"/>
      <c r="X31" s="67"/>
    </row>
    <row r="32" spans="2:24" x14ac:dyDescent="0.25">
      <c r="O32" s="67"/>
      <c r="P32" s="67"/>
      <c r="Q32" s="67"/>
      <c r="R32" s="67"/>
      <c r="S32" s="67"/>
      <c r="T32" s="67"/>
      <c r="U32" s="67"/>
      <c r="V32" s="67"/>
      <c r="W32" s="67"/>
      <c r="X32" s="67"/>
    </row>
  </sheetData>
  <mergeCells count="8">
    <mergeCell ref="B2:J2"/>
    <mergeCell ref="B3:B7"/>
    <mergeCell ref="C3:F3"/>
    <mergeCell ref="G3:J3"/>
    <mergeCell ref="C4:D4"/>
    <mergeCell ref="E4:F4"/>
    <mergeCell ref="G4:H4"/>
    <mergeCell ref="I4:J4"/>
  </mergeCells>
  <pageMargins left="0.7" right="0.7" top="0.75" bottom="0.75" header="0.3" footer="0.3"/>
  <pageSetup orientation="portrait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2"/>
  <sheetViews>
    <sheetView tabSelected="1" zoomScale="80" zoomScaleNormal="80" workbookViewId="0">
      <selection activeCell="M8" sqref="M8"/>
    </sheetView>
  </sheetViews>
  <sheetFormatPr defaultColWidth="9" defaultRowHeight="15" x14ac:dyDescent="0.25"/>
  <cols>
    <col min="1" max="4" width="9" style="40"/>
    <col min="5" max="5" width="11.28515625" style="40" bestFit="1" customWidth="1"/>
    <col min="6" max="8" width="9" style="40"/>
    <col min="9" max="9" width="10.5703125" style="40" customWidth="1"/>
    <col min="10" max="14" width="9" style="40"/>
    <col min="15" max="15" width="13.5703125" style="40" customWidth="1"/>
    <col min="16" max="16" width="14.140625" style="40" bestFit="1" customWidth="1"/>
    <col min="17" max="17" width="12.5703125" style="40" bestFit="1" customWidth="1"/>
    <col min="18" max="18" width="9" style="40"/>
    <col min="19" max="19" width="12.5703125" style="40" bestFit="1" customWidth="1"/>
    <col min="20" max="16384" width="9" style="40"/>
  </cols>
  <sheetData>
    <row r="1" spans="2:24" ht="15.75" thickBot="1" x14ac:dyDescent="0.3"/>
    <row r="2" spans="2:24" ht="16.5" thickBot="1" x14ac:dyDescent="0.3">
      <c r="B2" s="78" t="s">
        <v>46</v>
      </c>
      <c r="C2" s="79"/>
      <c r="D2" s="79"/>
      <c r="E2" s="79"/>
      <c r="F2" s="79"/>
      <c r="G2" s="79"/>
      <c r="H2" s="79"/>
      <c r="I2" s="79"/>
      <c r="J2" s="80"/>
    </row>
    <row r="3" spans="2:24" ht="16.5" thickBot="1" x14ac:dyDescent="0.3">
      <c r="B3" s="81" t="s">
        <v>45</v>
      </c>
      <c r="C3" s="78" t="s">
        <v>44</v>
      </c>
      <c r="D3" s="79"/>
      <c r="E3" s="79"/>
      <c r="F3" s="80"/>
      <c r="G3" s="78" t="s">
        <v>43</v>
      </c>
      <c r="H3" s="79"/>
      <c r="I3" s="79"/>
      <c r="J3" s="80"/>
      <c r="O3" s="67" t="s">
        <v>77</v>
      </c>
      <c r="P3" s="68">
        <v>108582846</v>
      </c>
      <c r="Q3" s="67"/>
      <c r="R3" s="67"/>
      <c r="S3" s="67"/>
      <c r="T3" s="67"/>
      <c r="U3" s="67"/>
      <c r="V3" s="67"/>
      <c r="W3" s="67"/>
      <c r="X3" s="67"/>
    </row>
    <row r="4" spans="2:24" ht="16.5" thickBot="1" x14ac:dyDescent="0.3">
      <c r="B4" s="82"/>
      <c r="C4" s="78" t="s">
        <v>42</v>
      </c>
      <c r="D4" s="80"/>
      <c r="E4" s="78" t="s">
        <v>41</v>
      </c>
      <c r="F4" s="80"/>
      <c r="G4" s="78" t="s">
        <v>42</v>
      </c>
      <c r="H4" s="80"/>
      <c r="I4" s="78" t="s">
        <v>41</v>
      </c>
      <c r="J4" s="80"/>
      <c r="O4" s="40" t="s">
        <v>79</v>
      </c>
      <c r="P4" s="68">
        <f>P3*P12</f>
        <v>42791413.780139998</v>
      </c>
      <c r="R4" s="67"/>
      <c r="S4" s="67"/>
      <c r="T4" s="67"/>
      <c r="U4" s="67"/>
      <c r="V4" s="67"/>
      <c r="W4" s="67"/>
      <c r="X4" s="67"/>
    </row>
    <row r="5" spans="2:24" ht="15.75" x14ac:dyDescent="0.25">
      <c r="B5" s="82"/>
      <c r="C5" s="44" t="s">
        <v>40</v>
      </c>
      <c r="D5" s="44" t="s">
        <v>39</v>
      </c>
      <c r="E5" s="44" t="s">
        <v>40</v>
      </c>
      <c r="F5" s="44" t="s">
        <v>39</v>
      </c>
      <c r="G5" s="44" t="s">
        <v>40</v>
      </c>
      <c r="H5" s="44" t="s">
        <v>39</v>
      </c>
      <c r="I5" s="44" t="s">
        <v>40</v>
      </c>
      <c r="J5" s="44" t="s">
        <v>39</v>
      </c>
      <c r="O5" s="67" t="s">
        <v>38</v>
      </c>
      <c r="P5" s="68">
        <v>83930698</v>
      </c>
      <c r="Q5" s="67"/>
      <c r="R5" s="67"/>
      <c r="S5" s="67"/>
      <c r="T5" s="67"/>
      <c r="U5" s="67"/>
      <c r="V5" s="67"/>
      <c r="W5" s="67"/>
      <c r="X5" s="67"/>
    </row>
    <row r="6" spans="2:24" ht="16.5" thickBot="1" x14ac:dyDescent="0.3">
      <c r="B6" s="82"/>
      <c r="C6" s="41" t="s">
        <v>38</v>
      </c>
      <c r="D6" s="41" t="s">
        <v>37</v>
      </c>
      <c r="E6" s="41" t="s">
        <v>38</v>
      </c>
      <c r="F6" s="41" t="s">
        <v>37</v>
      </c>
      <c r="G6" s="41" t="s">
        <v>38</v>
      </c>
      <c r="H6" s="41" t="s">
        <v>37</v>
      </c>
      <c r="I6" s="41" t="s">
        <v>38</v>
      </c>
      <c r="J6" s="41" t="s">
        <v>37</v>
      </c>
      <c r="O6" s="67" t="s">
        <v>78</v>
      </c>
      <c r="P6" s="68">
        <v>60885411</v>
      </c>
      <c r="Q6" s="67"/>
      <c r="R6" s="67"/>
      <c r="S6" s="67"/>
      <c r="T6" s="67"/>
      <c r="U6" s="67"/>
      <c r="V6" s="67"/>
      <c r="W6" s="67"/>
      <c r="X6" s="67"/>
    </row>
    <row r="7" spans="2:24" ht="16.5" thickBot="1" x14ac:dyDescent="0.3">
      <c r="B7" s="83"/>
      <c r="C7" s="41" t="s">
        <v>36</v>
      </c>
      <c r="D7" s="41" t="s">
        <v>35</v>
      </c>
      <c r="E7" s="41" t="s">
        <v>36</v>
      </c>
      <c r="F7" s="41" t="s">
        <v>35</v>
      </c>
      <c r="G7" s="41" t="s">
        <v>36</v>
      </c>
      <c r="H7" s="41" t="s">
        <v>35</v>
      </c>
      <c r="I7" s="41" t="s">
        <v>36</v>
      </c>
      <c r="J7" s="41" t="s">
        <v>35</v>
      </c>
      <c r="O7" s="67"/>
      <c r="P7" s="67"/>
      <c r="Q7" s="67"/>
      <c r="S7" s="67"/>
      <c r="T7" s="67"/>
      <c r="U7" s="67"/>
      <c r="V7" s="67"/>
      <c r="W7" s="67"/>
      <c r="X7" s="67"/>
    </row>
    <row r="8" spans="2:24" ht="16.5" thickBot="1" x14ac:dyDescent="0.3">
      <c r="B8" s="43">
        <v>2020</v>
      </c>
      <c r="C8" s="42">
        <v>0</v>
      </c>
      <c r="D8" s="41"/>
      <c r="E8" s="42">
        <v>2088638.0689104842</v>
      </c>
      <c r="F8" s="75">
        <v>6.2866015141769234</v>
      </c>
      <c r="G8" s="42">
        <v>0</v>
      </c>
      <c r="H8" s="41"/>
      <c r="I8" s="42">
        <v>20629.950265850923</v>
      </c>
      <c r="J8" s="76">
        <v>6.2094184008790784E-2</v>
      </c>
      <c r="O8" s="67"/>
      <c r="P8" s="67">
        <f>P6/P5</f>
        <v>0.72542481417228299</v>
      </c>
      <c r="Q8" s="67"/>
      <c r="R8" s="71">
        <f t="shared" ref="R8:R17" si="0">B8</f>
        <v>2020</v>
      </c>
      <c r="S8" s="72">
        <f>P4*(1+P$9)</f>
        <v>44503070.331345595</v>
      </c>
      <c r="T8" s="74">
        <f t="shared" ref="T8:T17" si="1">((E8*P$11)/S8)*100</f>
        <v>6.2866015141769234</v>
      </c>
      <c r="U8" s="73">
        <f t="shared" ref="U8:U17" si="2">((I8*P$11)/S8)*100</f>
        <v>6.2094184008790784E-2</v>
      </c>
      <c r="V8" s="67"/>
      <c r="W8" s="67"/>
      <c r="X8" s="67"/>
    </row>
    <row r="9" spans="2:24" ht="16.5" thickBot="1" x14ac:dyDescent="0.3">
      <c r="B9" s="43">
        <v>2021</v>
      </c>
      <c r="C9" s="42">
        <v>0</v>
      </c>
      <c r="D9" s="41"/>
      <c r="E9" s="42">
        <v>2151297.2109777979</v>
      </c>
      <c r="F9" s="75">
        <v>6.2261534226944502</v>
      </c>
      <c r="G9" s="42">
        <v>0</v>
      </c>
      <c r="H9" s="41"/>
      <c r="I9" s="42">
        <v>43208.038261142836</v>
      </c>
      <c r="J9" s="76">
        <v>0.12505007394364329</v>
      </c>
      <c r="O9" s="67"/>
      <c r="P9" s="40">
        <v>0.04</v>
      </c>
      <c r="Q9" s="67"/>
      <c r="R9" s="71">
        <f t="shared" si="0"/>
        <v>2021</v>
      </c>
      <c r="S9" s="72">
        <f t="shared" ref="S9:S17" si="3">S8*(1+P$9)</f>
        <v>46283193.144599423</v>
      </c>
      <c r="T9" s="74">
        <f t="shared" si="1"/>
        <v>6.2261534226944502</v>
      </c>
      <c r="U9" s="73">
        <f t="shared" si="2"/>
        <v>0.12505007394364329</v>
      </c>
      <c r="V9" s="67"/>
      <c r="W9" s="67"/>
      <c r="X9" s="67"/>
    </row>
    <row r="10" spans="2:24" ht="16.5" thickBot="1" x14ac:dyDescent="0.3">
      <c r="B10" s="43">
        <v>2022</v>
      </c>
      <c r="C10" s="42">
        <v>0</v>
      </c>
      <c r="D10" s="41"/>
      <c r="E10" s="42">
        <v>2215836.1273071333</v>
      </c>
      <c r="F10" s="75">
        <v>6.1662865628608534</v>
      </c>
      <c r="G10" s="42">
        <v>0</v>
      </c>
      <c r="H10" s="41"/>
      <c r="I10" s="42">
        <v>67980.685815444915</v>
      </c>
      <c r="J10" s="76">
        <v>0.18917842538621107</v>
      </c>
      <c r="O10" s="67"/>
      <c r="P10" s="67"/>
      <c r="Q10" s="67"/>
      <c r="R10" s="71">
        <f t="shared" si="0"/>
        <v>2022</v>
      </c>
      <c r="S10" s="72">
        <f t="shared" si="3"/>
        <v>48134520.870383404</v>
      </c>
      <c r="T10" s="74">
        <f t="shared" si="1"/>
        <v>6.1662865628608534</v>
      </c>
      <c r="U10" s="73">
        <f t="shared" si="2"/>
        <v>0.18917842538621107</v>
      </c>
      <c r="V10" s="67"/>
      <c r="W10" s="67"/>
      <c r="X10" s="67"/>
    </row>
    <row r="11" spans="2:24" ht="16.5" thickBot="1" x14ac:dyDescent="0.3">
      <c r="B11" s="43">
        <v>2023</v>
      </c>
      <c r="C11" s="42">
        <v>0</v>
      </c>
      <c r="D11" s="41"/>
      <c r="E11" s="42">
        <v>2282311.2111263457</v>
      </c>
      <c r="F11" s="75">
        <v>6.1069953459102635</v>
      </c>
      <c r="G11" s="42">
        <v>0</v>
      </c>
      <c r="H11" s="41"/>
      <c r="I11" s="42">
        <v>90147.858908898706</v>
      </c>
      <c r="J11" s="76">
        <v>0.24121712767152631</v>
      </c>
      <c r="O11" s="67"/>
      <c r="P11" s="40">
        <v>1.3394999999999999</v>
      </c>
      <c r="Q11" s="67"/>
      <c r="R11" s="71">
        <f t="shared" si="0"/>
        <v>2023</v>
      </c>
      <c r="S11" s="72">
        <f t="shared" si="3"/>
        <v>50059901.705198742</v>
      </c>
      <c r="T11" s="74">
        <f t="shared" si="1"/>
        <v>6.1069953459102635</v>
      </c>
      <c r="U11" s="73">
        <f t="shared" si="2"/>
        <v>0.24121712767152631</v>
      </c>
      <c r="V11" s="67"/>
      <c r="W11" s="67"/>
      <c r="X11" s="67"/>
    </row>
    <row r="12" spans="2:24" ht="16.5" thickBot="1" x14ac:dyDescent="0.3">
      <c r="B12" s="43">
        <v>2024</v>
      </c>
      <c r="C12" s="42">
        <v>0</v>
      </c>
      <c r="D12" s="41"/>
      <c r="E12" s="42">
        <v>2350780.5474601365</v>
      </c>
      <c r="F12" s="75">
        <v>6.048274236814974</v>
      </c>
      <c r="G12" s="42">
        <v>0</v>
      </c>
      <c r="H12" s="41"/>
      <c r="I12" s="42">
        <v>109732.99043537813</v>
      </c>
      <c r="J12" s="76">
        <v>0.2823297222261093</v>
      </c>
      <c r="O12" s="67"/>
      <c r="P12" s="69">
        <f>'Capital Structure Sch 4'!J46</f>
        <v>0.39409</v>
      </c>
      <c r="Q12" s="67"/>
      <c r="R12" s="71">
        <f t="shared" si="0"/>
        <v>2024</v>
      </c>
      <c r="S12" s="72">
        <f t="shared" si="3"/>
        <v>52062297.773406692</v>
      </c>
      <c r="T12" s="74">
        <f t="shared" si="1"/>
        <v>6.048274236814974</v>
      </c>
      <c r="U12" s="73">
        <f t="shared" si="2"/>
        <v>0.2823297222261093</v>
      </c>
      <c r="V12" s="67"/>
      <c r="W12" s="67"/>
      <c r="X12" s="67"/>
    </row>
    <row r="13" spans="2:24" ht="16.5" thickBot="1" x14ac:dyDescent="0.3">
      <c r="B13" s="43">
        <v>2025</v>
      </c>
      <c r="C13" s="42">
        <v>0</v>
      </c>
      <c r="D13" s="41"/>
      <c r="E13" s="42">
        <v>2421303.9638839401</v>
      </c>
      <c r="F13" s="75">
        <v>5.9901177537686747</v>
      </c>
      <c r="G13" s="42">
        <v>0</v>
      </c>
      <c r="H13" s="41"/>
      <c r="I13" s="42">
        <v>128097.23950848912</v>
      </c>
      <c r="J13" s="76">
        <v>0.3169026111689538</v>
      </c>
      <c r="O13" s="67"/>
      <c r="P13" s="70">
        <f>(E17/E8)^(1/9)-1</f>
        <v>3.0000000000000027E-2</v>
      </c>
      <c r="Q13" s="67"/>
      <c r="R13" s="71">
        <f t="shared" si="0"/>
        <v>2025</v>
      </c>
      <c r="S13" s="72">
        <f t="shared" si="3"/>
        <v>54144789.684342958</v>
      </c>
      <c r="T13" s="74">
        <f t="shared" si="1"/>
        <v>5.9901177537686747</v>
      </c>
      <c r="U13" s="73">
        <f t="shared" si="2"/>
        <v>0.3169026111689538</v>
      </c>
      <c r="V13" s="67"/>
      <c r="W13" s="67"/>
      <c r="X13" s="67"/>
    </row>
    <row r="14" spans="2:24" ht="16.5" thickBot="1" x14ac:dyDescent="0.3">
      <c r="B14" s="43">
        <v>2026</v>
      </c>
      <c r="C14" s="42">
        <v>0</v>
      </c>
      <c r="D14" s="41"/>
      <c r="E14" s="42">
        <v>2493943.0828004587</v>
      </c>
      <c r="F14" s="75">
        <v>5.9325204676747454</v>
      </c>
      <c r="G14" s="42">
        <v>0</v>
      </c>
      <c r="H14" s="41"/>
      <c r="I14" s="42">
        <v>146960.7054348815</v>
      </c>
      <c r="J14" s="76">
        <v>0.34958592236890701</v>
      </c>
      <c r="O14" s="67"/>
      <c r="P14" s="70">
        <f>(I17/I8)^(1/9)-1</f>
        <v>0.29789987595880296</v>
      </c>
      <c r="Q14" s="67"/>
      <c r="R14" s="71">
        <f t="shared" si="0"/>
        <v>2026</v>
      </c>
      <c r="S14" s="72">
        <f t="shared" si="3"/>
        <v>56310581.271716677</v>
      </c>
      <c r="T14" s="74">
        <f t="shared" si="1"/>
        <v>5.9325204676747454</v>
      </c>
      <c r="U14" s="73">
        <f t="shared" si="2"/>
        <v>0.34958592236890701</v>
      </c>
      <c r="V14" s="67"/>
      <c r="W14" s="67"/>
      <c r="X14" s="67"/>
    </row>
    <row r="15" spans="2:24" ht="16.5" thickBot="1" x14ac:dyDescent="0.3">
      <c r="B15" s="43">
        <v>2027</v>
      </c>
      <c r="C15" s="42">
        <v>0</v>
      </c>
      <c r="D15" s="41"/>
      <c r="E15" s="42">
        <v>2568761.3752844725</v>
      </c>
      <c r="F15" s="75">
        <v>5.8754770016394113</v>
      </c>
      <c r="G15" s="42">
        <v>0</v>
      </c>
      <c r="H15" s="41"/>
      <c r="I15" s="42">
        <v>167552.15438832249</v>
      </c>
      <c r="J15" s="76">
        <v>0.3832387232055387</v>
      </c>
      <c r="O15" s="67"/>
      <c r="P15" s="67"/>
      <c r="Q15" s="67"/>
      <c r="R15" s="71">
        <f t="shared" si="0"/>
        <v>2027</v>
      </c>
      <c r="S15" s="72">
        <f t="shared" si="3"/>
        <v>58563004.522585347</v>
      </c>
      <c r="T15" s="74">
        <f t="shared" si="1"/>
        <v>5.8754770016394113</v>
      </c>
      <c r="U15" s="73">
        <f t="shared" si="2"/>
        <v>0.3832387232055387</v>
      </c>
      <c r="V15" s="67"/>
      <c r="W15" s="67"/>
      <c r="X15" s="67"/>
    </row>
    <row r="16" spans="2:24" ht="16.5" thickBot="1" x14ac:dyDescent="0.3">
      <c r="B16" s="43">
        <v>2028</v>
      </c>
      <c r="C16" s="42">
        <v>0</v>
      </c>
      <c r="D16" s="41"/>
      <c r="E16" s="42">
        <v>2645824.2165430062</v>
      </c>
      <c r="F16" s="75">
        <v>5.818982030469801</v>
      </c>
      <c r="G16" s="42">
        <v>0</v>
      </c>
      <c r="H16" s="41"/>
      <c r="I16" s="42">
        <v>190469.23896383215</v>
      </c>
      <c r="J16" s="76">
        <v>0.41890049685006447</v>
      </c>
      <c r="O16" s="67"/>
      <c r="P16" s="67"/>
      <c r="Q16" s="67"/>
      <c r="R16" s="71">
        <f t="shared" si="0"/>
        <v>2028</v>
      </c>
      <c r="S16" s="72">
        <f t="shared" si="3"/>
        <v>60905524.70348876</v>
      </c>
      <c r="T16" s="74">
        <f t="shared" si="1"/>
        <v>5.818982030469801</v>
      </c>
      <c r="U16" s="73">
        <f t="shared" si="2"/>
        <v>0.41890049685006447</v>
      </c>
      <c r="V16" s="67"/>
      <c r="W16" s="67"/>
      <c r="X16" s="67"/>
    </row>
    <row r="17" spans="2:24" ht="16.5" thickBot="1" x14ac:dyDescent="0.3">
      <c r="B17" s="43">
        <v>2029</v>
      </c>
      <c r="C17" s="42">
        <v>0</v>
      </c>
      <c r="D17" s="41"/>
      <c r="E17" s="42">
        <v>2725198.9430392967</v>
      </c>
      <c r="F17" s="75">
        <v>5.7630302801768218</v>
      </c>
      <c r="G17" s="42">
        <v>0</v>
      </c>
      <c r="H17" s="41"/>
      <c r="I17" s="42">
        <v>215609.99987742264</v>
      </c>
      <c r="J17" s="76">
        <v>0.45595458679311185</v>
      </c>
      <c r="O17" s="67"/>
      <c r="P17" s="67"/>
      <c r="Q17" s="67"/>
      <c r="R17" s="71">
        <f t="shared" si="0"/>
        <v>2029</v>
      </c>
      <c r="S17" s="72">
        <f t="shared" si="3"/>
        <v>63341745.691628315</v>
      </c>
      <c r="T17" s="74">
        <f t="shared" si="1"/>
        <v>5.7630302801768218</v>
      </c>
      <c r="U17" s="73">
        <f t="shared" si="2"/>
        <v>0.45595458679311185</v>
      </c>
      <c r="V17" s="67"/>
      <c r="W17" s="67"/>
      <c r="X17" s="67"/>
    </row>
    <row r="18" spans="2:24" x14ac:dyDescent="0.25">
      <c r="O18" s="67"/>
      <c r="P18" s="67"/>
      <c r="Q18" s="67"/>
      <c r="R18" s="67"/>
      <c r="S18" s="67"/>
      <c r="T18" s="67"/>
      <c r="U18" s="67"/>
      <c r="V18" s="67"/>
      <c r="W18" s="67"/>
      <c r="X18" s="67"/>
    </row>
    <row r="19" spans="2:24" x14ac:dyDescent="0.25">
      <c r="O19" s="67"/>
      <c r="P19" s="67"/>
      <c r="Q19" s="67"/>
      <c r="R19" s="67"/>
      <c r="S19" s="67"/>
      <c r="T19" s="67"/>
      <c r="U19" s="67"/>
      <c r="V19" s="67"/>
      <c r="W19" s="67"/>
      <c r="X19" s="67"/>
    </row>
    <row r="20" spans="2:24" x14ac:dyDescent="0.25">
      <c r="O20" s="67"/>
      <c r="P20" s="67"/>
      <c r="Q20" s="67"/>
      <c r="R20" s="67"/>
      <c r="S20" s="67"/>
      <c r="T20" s="67"/>
      <c r="U20" s="67"/>
      <c r="V20" s="67"/>
      <c r="W20" s="67"/>
      <c r="X20" s="67"/>
    </row>
    <row r="21" spans="2:24" x14ac:dyDescent="0.25">
      <c r="O21" s="67"/>
      <c r="P21" s="67"/>
      <c r="Q21" s="67"/>
      <c r="R21" s="67"/>
      <c r="S21" s="67"/>
      <c r="T21" s="67"/>
      <c r="U21" s="67"/>
      <c r="V21" s="67"/>
      <c r="W21" s="67"/>
      <c r="X21" s="67"/>
    </row>
    <row r="22" spans="2:24" x14ac:dyDescent="0.25">
      <c r="O22" s="67"/>
      <c r="P22" s="67"/>
      <c r="Q22" s="67"/>
      <c r="R22" s="67"/>
      <c r="S22" s="67"/>
      <c r="T22" s="67"/>
      <c r="U22" s="67"/>
      <c r="V22" s="67"/>
      <c r="W22" s="67"/>
      <c r="X22" s="67"/>
    </row>
    <row r="23" spans="2:24" x14ac:dyDescent="0.25">
      <c r="O23" s="67"/>
      <c r="P23" s="67"/>
      <c r="Q23" s="67"/>
      <c r="R23" s="67"/>
      <c r="S23" s="67"/>
      <c r="T23" s="67"/>
      <c r="U23" s="67"/>
      <c r="V23" s="67"/>
      <c r="W23" s="67"/>
      <c r="X23" s="67"/>
    </row>
    <row r="24" spans="2:24" x14ac:dyDescent="0.25">
      <c r="O24" s="67"/>
      <c r="P24" s="67"/>
      <c r="Q24" s="67"/>
      <c r="R24" s="67"/>
      <c r="S24" s="67"/>
      <c r="T24" s="67"/>
      <c r="U24" s="67"/>
      <c r="V24" s="67"/>
      <c r="W24" s="67"/>
      <c r="X24" s="67"/>
    </row>
    <row r="25" spans="2:24" x14ac:dyDescent="0.25">
      <c r="O25" s="67"/>
      <c r="P25" s="67"/>
      <c r="Q25" s="67"/>
      <c r="R25" s="67"/>
      <c r="S25" s="67"/>
      <c r="T25" s="67"/>
      <c r="U25" s="67"/>
      <c r="V25" s="67"/>
      <c r="W25" s="67"/>
      <c r="X25" s="67"/>
    </row>
    <row r="26" spans="2:24" x14ac:dyDescent="0.25">
      <c r="O26" s="67"/>
      <c r="P26" s="67"/>
      <c r="Q26" s="67"/>
      <c r="R26" s="67"/>
      <c r="S26" s="67"/>
      <c r="T26" s="67"/>
      <c r="U26" s="67"/>
      <c r="V26" s="67"/>
      <c r="W26" s="67"/>
      <c r="X26" s="67"/>
    </row>
    <row r="27" spans="2:24" x14ac:dyDescent="0.25">
      <c r="O27" s="67"/>
      <c r="P27" s="67"/>
      <c r="Q27" s="67"/>
      <c r="R27" s="67"/>
      <c r="S27" s="67"/>
      <c r="T27" s="67"/>
      <c r="U27" s="67"/>
      <c r="V27" s="67"/>
      <c r="W27" s="67"/>
      <c r="X27" s="67"/>
    </row>
    <row r="28" spans="2:24" x14ac:dyDescent="0.25">
      <c r="O28" s="67"/>
      <c r="P28" s="67"/>
      <c r="Q28" s="67"/>
      <c r="R28" s="67"/>
      <c r="S28" s="67"/>
      <c r="T28" s="67"/>
      <c r="U28" s="67"/>
      <c r="V28" s="67"/>
      <c r="W28" s="67"/>
      <c r="X28" s="67"/>
    </row>
    <row r="29" spans="2:24" x14ac:dyDescent="0.25">
      <c r="O29" s="67"/>
      <c r="P29" s="67"/>
      <c r="Q29" s="67"/>
      <c r="R29" s="67"/>
      <c r="S29" s="67"/>
      <c r="T29" s="67"/>
      <c r="U29" s="67"/>
      <c r="V29" s="67"/>
      <c r="W29" s="67"/>
      <c r="X29" s="67"/>
    </row>
    <row r="30" spans="2:24" x14ac:dyDescent="0.25">
      <c r="O30" s="67"/>
      <c r="P30" s="67"/>
      <c r="Q30" s="67"/>
      <c r="R30" s="67"/>
      <c r="S30" s="67"/>
      <c r="T30" s="67"/>
      <c r="U30" s="67"/>
      <c r="V30" s="67"/>
      <c r="W30" s="67"/>
      <c r="X30" s="67"/>
    </row>
    <row r="31" spans="2:24" x14ac:dyDescent="0.25">
      <c r="O31" s="67"/>
      <c r="P31" s="67"/>
      <c r="Q31" s="67"/>
      <c r="R31" s="67"/>
      <c r="S31" s="67"/>
      <c r="T31" s="67"/>
      <c r="U31" s="67"/>
      <c r="V31" s="67"/>
      <c r="W31" s="67"/>
      <c r="X31" s="67"/>
    </row>
    <row r="32" spans="2:24" x14ac:dyDescent="0.25">
      <c r="O32" s="67"/>
      <c r="P32" s="67"/>
      <c r="Q32" s="67"/>
      <c r="R32" s="67"/>
      <c r="S32" s="67"/>
      <c r="T32" s="67"/>
      <c r="U32" s="67"/>
      <c r="V32" s="67"/>
      <c r="W32" s="67"/>
      <c r="X32" s="67"/>
    </row>
  </sheetData>
  <mergeCells count="8">
    <mergeCell ref="B2:J2"/>
    <mergeCell ref="B3:B7"/>
    <mergeCell ref="C3:F3"/>
    <mergeCell ref="G3:J3"/>
    <mergeCell ref="C4:D4"/>
    <mergeCell ref="E4:F4"/>
    <mergeCell ref="G4:H4"/>
    <mergeCell ref="I4:J4"/>
  </mergeCells>
  <pageMargins left="0.7" right="0.7" top="0.75" bottom="0.75" header="0.3" footer="0.3"/>
  <pageSetup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FE</vt:lpstr>
      <vt:lpstr>Capital Structure Sch 4</vt:lpstr>
      <vt:lpstr>LR</vt:lpstr>
      <vt:lpstr>Basis Point Adjustment</vt:lpstr>
      <vt:lpstr>'Capital Structure Sch 4'!Print_Area</vt:lpstr>
    </vt:vector>
  </TitlesOfParts>
  <Company>Chesapeake Utilities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Setup</dc:creator>
  <cp:lastModifiedBy>Windows User</cp:lastModifiedBy>
  <dcterms:created xsi:type="dcterms:W3CDTF">2019-06-10T17:04:10Z</dcterms:created>
  <dcterms:modified xsi:type="dcterms:W3CDTF">2019-06-11T17:40:08Z</dcterms:modified>
</cp:coreProperties>
</file>