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 checkCompatibility="1"/>
  <bookViews>
    <workbookView xWindow="1125" yWindow="165" windowWidth="14340" windowHeight="13560" tabRatio="927"/>
  </bookViews>
  <sheets>
    <sheet name="CT-1 " sheetId="31" r:id="rId1"/>
    <sheet name="CT-2 1 of 3" sheetId="30" r:id="rId2"/>
    <sheet name="CT-2 2 of 3" sheetId="29" r:id="rId3"/>
    <sheet name="CT-2 3 of 3" sheetId="28" r:id="rId4"/>
    <sheet name="CT-3 " sheetId="27" r:id="rId5"/>
    <sheet name="CT-4 " sheetId="26" r:id="rId6"/>
    <sheet name="CT-5" sheetId="25" r:id="rId7"/>
    <sheet name="Module1" sheetId="23" state="veryHidden" r:id="rId8"/>
  </sheets>
  <definedNames>
    <definedName name="\0">#REF!</definedName>
    <definedName name="\M">#REF!</definedName>
    <definedName name="\Z">#REF!</definedName>
    <definedName name="_2MTHCOST">#REF!</definedName>
    <definedName name="_C1P1">#REF!</definedName>
    <definedName name="_C2P1">#REF!</definedName>
    <definedName name="_C2P2" localSheetId="0">#REF!</definedName>
    <definedName name="_C2P2" localSheetId="1">#REF!</definedName>
    <definedName name="_C2P2" localSheetId="2">#REF!</definedName>
    <definedName name="_C2P2" localSheetId="3">#REF!</definedName>
    <definedName name="_C2P2" localSheetId="4">#REF!</definedName>
    <definedName name="_C2P2" localSheetId="5">#REF!</definedName>
    <definedName name="_C2P2" localSheetId="6">#REF!</definedName>
    <definedName name="_C2P2">#REF!</definedName>
    <definedName name="_C2P3">#REF!</definedName>
    <definedName name="_C3ALL">#REF!</definedName>
    <definedName name="_C4P1">#REF!</definedName>
    <definedName name="_C5P1">#REF!</definedName>
    <definedName name="ANSWER">#REF!</definedName>
    <definedName name="C_">#REF!</definedName>
    <definedName name="CHGROUND">#REF!</definedName>
    <definedName name="COUNTER">#REF!</definedName>
    <definedName name="CROUND">#REF!</definedName>
    <definedName name="CSCHED">#REF!</definedName>
    <definedName name="CT">#REF!</definedName>
    <definedName name="CT1P1">#REF!</definedName>
    <definedName name="CT2P1">#REF!</definedName>
    <definedName name="CT2P23">#REF!</definedName>
    <definedName name="CT3ALL">#REF!</definedName>
    <definedName name="CT4P1">#REF!</definedName>
    <definedName name="CT5P1">#REF!</definedName>
    <definedName name="CT6P1">#REF!</definedName>
    <definedName name="CTSCHED">#REF!</definedName>
    <definedName name="FBTRUEUP">#REF!</definedName>
    <definedName name="IMPORTTB">#REF!</definedName>
    <definedName name="INITIAL">#REF!</definedName>
    <definedName name="INPUT">#REF!</definedName>
    <definedName name="MACROS">#REF!</definedName>
    <definedName name="_xlnm.Print_Area" localSheetId="4">'CT-3 '!$A$1:$Q$163</definedName>
    <definedName name="_xlnm.Recorder">#REF!</definedName>
    <definedName name="TABLES">#REF!</definedName>
  </definedNames>
  <calcPr calcId="152511"/>
</workbook>
</file>

<file path=xl/calcChain.xml><?xml version="1.0" encoding="utf-8"?>
<calcChain xmlns="http://schemas.openxmlformats.org/spreadsheetml/2006/main">
  <c r="F8" i="25" l="1"/>
  <c r="D8" i="25"/>
  <c r="F7" i="26"/>
  <c r="D7" i="26"/>
  <c r="B27" i="27" l="1"/>
  <c r="E139" i="27"/>
  <c r="F139" i="27"/>
  <c r="G139" i="27"/>
  <c r="H139" i="27"/>
  <c r="I139" i="27"/>
  <c r="J139" i="27"/>
  <c r="K139" i="27"/>
  <c r="L139" i="27"/>
  <c r="M139" i="27"/>
  <c r="N139" i="27"/>
  <c r="O139" i="27"/>
  <c r="J77" i="27"/>
  <c r="J96" i="27" s="1"/>
  <c r="F39" i="30"/>
  <c r="F28" i="31"/>
  <c r="P15" i="27"/>
  <c r="B24" i="28"/>
  <c r="B21" i="27"/>
  <c r="B23" i="28"/>
  <c r="B20" i="27"/>
  <c r="B22" i="28"/>
  <c r="B19" i="27"/>
  <c r="B21" i="28"/>
  <c r="B18" i="27"/>
  <c r="B20" i="28"/>
  <c r="B17" i="27"/>
  <c r="B19" i="28"/>
  <c r="B16" i="27"/>
  <c r="B18" i="28"/>
  <c r="B15" i="27"/>
  <c r="B17" i="28"/>
  <c r="B14" i="27"/>
  <c r="B16" i="28"/>
  <c r="B13" i="27"/>
  <c r="H62" i="30"/>
  <c r="N48" i="29"/>
  <c r="O47" i="28"/>
  <c r="N54" i="27"/>
  <c r="O110" i="27" s="1"/>
  <c r="O162" i="27" s="1"/>
  <c r="H60" i="30"/>
  <c r="N46" i="29" s="1"/>
  <c r="O45" i="28" s="1"/>
  <c r="N52" i="27" s="1"/>
  <c r="O108" i="27" s="1"/>
  <c r="F9" i="30"/>
  <c r="F6" i="29" s="1"/>
  <c r="F8" i="28" s="1"/>
  <c r="F8" i="27" s="1"/>
  <c r="F64" i="27" s="1"/>
  <c r="F119" i="27" s="1"/>
  <c r="D9" i="30"/>
  <c r="D6" i="29" s="1"/>
  <c r="D8" i="28" s="1"/>
  <c r="D8" i="27" s="1"/>
  <c r="D64" i="27" s="1"/>
  <c r="D119" i="27" s="1"/>
  <c r="C4" i="30"/>
  <c r="C2" i="29"/>
  <c r="C3" i="28"/>
  <c r="C3" i="27" s="1"/>
  <c r="N33" i="29"/>
  <c r="P33" i="29"/>
  <c r="N35" i="29"/>
  <c r="P35" i="29" s="1"/>
  <c r="O14" i="28"/>
  <c r="O13" i="28"/>
  <c r="N14" i="28"/>
  <c r="N13" i="28"/>
  <c r="M14" i="28"/>
  <c r="L14" i="28"/>
  <c r="K14" i="28"/>
  <c r="K13" i="28"/>
  <c r="K12" i="28"/>
  <c r="J14" i="28"/>
  <c r="I14" i="28"/>
  <c r="I13" i="28"/>
  <c r="I12" i="28"/>
  <c r="H14" i="28"/>
  <c r="H13" i="28"/>
  <c r="G14" i="28"/>
  <c r="G13" i="28"/>
  <c r="F14" i="28"/>
  <c r="E14" i="28"/>
  <c r="D14" i="28"/>
  <c r="D13" i="28"/>
  <c r="D12" i="28"/>
  <c r="P14" i="28"/>
  <c r="B26" i="27"/>
  <c r="B28" i="28"/>
  <c r="B25" i="27"/>
  <c r="B27" i="28"/>
  <c r="B24" i="27" s="1"/>
  <c r="B26" i="28"/>
  <c r="B23" i="27"/>
  <c r="B25" i="28"/>
  <c r="B22" i="27" s="1"/>
  <c r="P34" i="27"/>
  <c r="P33" i="27"/>
  <c r="P32" i="27"/>
  <c r="P30" i="27"/>
  <c r="P29" i="27"/>
  <c r="P28" i="27"/>
  <c r="E14" i="31"/>
  <c r="C14" i="31"/>
  <c r="O38" i="29"/>
  <c r="N36" i="29"/>
  <c r="P36" i="29"/>
  <c r="O40" i="28"/>
  <c r="P35" i="27"/>
  <c r="P31" i="27"/>
  <c r="N34" i="29"/>
  <c r="P34" i="29" s="1"/>
  <c r="N36" i="28"/>
  <c r="P36" i="28"/>
  <c r="N30" i="29"/>
  <c r="P30" i="29" s="1"/>
  <c r="N31" i="29"/>
  <c r="P31" i="29" s="1"/>
  <c r="N32" i="29"/>
  <c r="P32" i="29" s="1"/>
  <c r="N31" i="28"/>
  <c r="P31" i="28"/>
  <c r="N29" i="29"/>
  <c r="P29" i="29" s="1"/>
  <c r="N32" i="28"/>
  <c r="P32" i="28"/>
  <c r="N37" i="28"/>
  <c r="P37" i="28" s="1"/>
  <c r="N34" i="28"/>
  <c r="P34" i="28"/>
  <c r="N33" i="28"/>
  <c r="P33" i="28" s="1"/>
  <c r="N35" i="28"/>
  <c r="P35" i="28"/>
  <c r="N18" i="28"/>
  <c r="P18" i="28" s="1"/>
  <c r="Q72" i="27"/>
  <c r="P17" i="27"/>
  <c r="N18" i="29"/>
  <c r="P18" i="29" s="1"/>
  <c r="N16" i="29"/>
  <c r="P16" i="29" s="1"/>
  <c r="P47" i="26"/>
  <c r="I49" i="25" s="1"/>
  <c r="F74" i="27" l="1"/>
  <c r="J74" i="27"/>
  <c r="J79" i="27" s="1"/>
  <c r="N74" i="27"/>
  <c r="G74" i="27"/>
  <c r="K74" i="27"/>
  <c r="O74" i="27"/>
  <c r="H74" i="27"/>
  <c r="L74" i="27"/>
  <c r="P74" i="27"/>
  <c r="E74" i="27"/>
  <c r="I74" i="27"/>
  <c r="M74" i="27"/>
  <c r="H39" i="30"/>
  <c r="J141" i="27"/>
  <c r="J143" i="27" s="1"/>
  <c r="J145" i="27" s="1"/>
  <c r="O160" i="27"/>
  <c r="P45" i="26"/>
  <c r="I47" i="25" s="1"/>
  <c r="C60" i="27"/>
  <c r="C115" i="27" s="1"/>
  <c r="C3" i="26"/>
  <c r="C3" i="25" s="1"/>
  <c r="J38" i="29"/>
  <c r="D25" i="30" s="1"/>
  <c r="N26" i="28"/>
  <c r="P26" i="28" s="1"/>
  <c r="P24" i="27"/>
  <c r="P21" i="27"/>
  <c r="P141" i="27"/>
  <c r="P143" i="27" s="1"/>
  <c r="P145" i="27" s="1"/>
  <c r="D38" i="29"/>
  <c r="D13" i="30" s="1"/>
  <c r="H13" i="30" s="1"/>
  <c r="N26" i="29"/>
  <c r="P26" i="29" s="1"/>
  <c r="N22" i="29"/>
  <c r="P22" i="29" s="1"/>
  <c r="P22" i="27"/>
  <c r="G38" i="29"/>
  <c r="D19" i="30" s="1"/>
  <c r="P18" i="27"/>
  <c r="N14" i="29"/>
  <c r="P14" i="29" s="1"/>
  <c r="N15" i="29"/>
  <c r="P15" i="29" s="1"/>
  <c r="N21" i="29"/>
  <c r="P21" i="29" s="1"/>
  <c r="N24" i="29"/>
  <c r="P24" i="29" s="1"/>
  <c r="N25" i="29"/>
  <c r="P25" i="29" s="1"/>
  <c r="N23" i="29"/>
  <c r="P23" i="29" s="1"/>
  <c r="N17" i="29"/>
  <c r="P17" i="29" s="1"/>
  <c r="P20" i="27"/>
  <c r="P16" i="27"/>
  <c r="K141" i="27"/>
  <c r="K143" i="27" s="1"/>
  <c r="K145" i="27" s="1"/>
  <c r="I141" i="27"/>
  <c r="I143" i="27" s="1"/>
  <c r="I145" i="27" s="1"/>
  <c r="G141" i="27"/>
  <c r="G143" i="27" s="1"/>
  <c r="G145" i="27" s="1"/>
  <c r="K38" i="29"/>
  <c r="D27" i="30" s="1"/>
  <c r="H27" i="30" s="1"/>
  <c r="H77" i="27"/>
  <c r="H96" i="27" s="1"/>
  <c r="E38" i="29"/>
  <c r="D15" i="30" s="1"/>
  <c r="H15" i="30" s="1"/>
  <c r="I38" i="29"/>
  <c r="D23" i="30" s="1"/>
  <c r="H23" i="30" s="1"/>
  <c r="P23" i="27"/>
  <c r="P19" i="27"/>
  <c r="M141" i="27"/>
  <c r="M143" i="27" s="1"/>
  <c r="M145" i="27" s="1"/>
  <c r="H141" i="27"/>
  <c r="H143" i="27" s="1"/>
  <c r="H145" i="27" s="1"/>
  <c r="F141" i="27"/>
  <c r="F143" i="27" s="1"/>
  <c r="F145" i="27" s="1"/>
  <c r="N28" i="29"/>
  <c r="P28" i="29" s="1"/>
  <c r="L38" i="29"/>
  <c r="D29" i="30" s="1"/>
  <c r="H29" i="30" s="1"/>
  <c r="M38" i="29"/>
  <c r="D31" i="30" s="1"/>
  <c r="G40" i="28"/>
  <c r="H38" i="29"/>
  <c r="D21" i="30" s="1"/>
  <c r="H21" i="30" s="1"/>
  <c r="H19" i="30"/>
  <c r="N24" i="28"/>
  <c r="P24" i="28" s="1"/>
  <c r="F40" i="28"/>
  <c r="F38" i="29"/>
  <c r="D17" i="30" s="1"/>
  <c r="N19" i="28"/>
  <c r="P19" i="28" s="1"/>
  <c r="H31" i="30"/>
  <c r="K40" i="28"/>
  <c r="N27" i="29"/>
  <c r="P27" i="29" s="1"/>
  <c r="E40" i="28"/>
  <c r="N20" i="29"/>
  <c r="P20" i="29" s="1"/>
  <c r="N19" i="29"/>
  <c r="P19" i="29" s="1"/>
  <c r="H25" i="30"/>
  <c r="N30" i="28"/>
  <c r="P30" i="28" s="1"/>
  <c r="L40" i="28"/>
  <c r="N29" i="28"/>
  <c r="P29" i="28" s="1"/>
  <c r="N28" i="28"/>
  <c r="P28" i="28" s="1"/>
  <c r="N27" i="28"/>
  <c r="P27" i="28" s="1"/>
  <c r="N25" i="28"/>
  <c r="P25" i="28" s="1"/>
  <c r="N23" i="28"/>
  <c r="P23" i="28" s="1"/>
  <c r="N22" i="28"/>
  <c r="P22" i="28" s="1"/>
  <c r="N21" i="28"/>
  <c r="P21" i="28" s="1"/>
  <c r="D40" i="28"/>
  <c r="J40" i="28"/>
  <c r="N20" i="28"/>
  <c r="P20" i="28" s="1"/>
  <c r="I40" i="28"/>
  <c r="H40" i="28"/>
  <c r="M40" i="28"/>
  <c r="N16" i="28"/>
  <c r="P16" i="28" s="1"/>
  <c r="F33" i="30"/>
  <c r="P14" i="27"/>
  <c r="P13" i="27"/>
  <c r="P27" i="27"/>
  <c r="P26" i="27"/>
  <c r="P25" i="27"/>
  <c r="N37" i="27"/>
  <c r="N43" i="27" s="1"/>
  <c r="O82" i="27" s="1"/>
  <c r="M37" i="27"/>
  <c r="M43" i="27" s="1"/>
  <c r="N82" i="27" s="1"/>
  <c r="O37" i="27"/>
  <c r="O43" i="27" s="1"/>
  <c r="P82" i="27" s="1"/>
  <c r="D37" i="27"/>
  <c r="D43" i="27" s="1"/>
  <c r="E82" i="27" s="1"/>
  <c r="F37" i="27"/>
  <c r="F43" i="27" s="1"/>
  <c r="G82" i="27" s="1"/>
  <c r="K37" i="27"/>
  <c r="K43" i="27" s="1"/>
  <c r="L82" i="27" s="1"/>
  <c r="G37" i="27"/>
  <c r="G43" i="27" s="1"/>
  <c r="H82" i="27" s="1"/>
  <c r="E37" i="27"/>
  <c r="E43" i="27" s="1"/>
  <c r="F82" i="27" s="1"/>
  <c r="J37" i="27"/>
  <c r="J43" i="27" s="1"/>
  <c r="K82" i="27" s="1"/>
  <c r="I37" i="27"/>
  <c r="I43" i="27" s="1"/>
  <c r="J82" i="27" s="1"/>
  <c r="L37" i="27"/>
  <c r="L43" i="27" s="1"/>
  <c r="M82" i="27" s="1"/>
  <c r="H37" i="27"/>
  <c r="H43" i="27" s="1"/>
  <c r="I82" i="27" s="1"/>
  <c r="O141" i="27"/>
  <c r="O143" i="27" s="1"/>
  <c r="O145" i="27" s="1"/>
  <c r="N141" i="27"/>
  <c r="N143" i="27" s="1"/>
  <c r="N145" i="27" s="1"/>
  <c r="L141" i="27"/>
  <c r="L143" i="27" s="1"/>
  <c r="L145" i="27" s="1"/>
  <c r="E141" i="27"/>
  <c r="E143" i="27" s="1"/>
  <c r="E145" i="27" s="1"/>
  <c r="E90" i="27"/>
  <c r="L77" i="27"/>
  <c r="L96" i="27" s="1"/>
  <c r="M77" i="27"/>
  <c r="M96" i="27" s="1"/>
  <c r="I77" i="27"/>
  <c r="I96" i="27" s="1"/>
  <c r="E77" i="27"/>
  <c r="F77" i="27"/>
  <c r="Q96" i="27"/>
  <c r="N77" i="27"/>
  <c r="N96" i="27" s="1"/>
  <c r="K77" i="27"/>
  <c r="K96" i="27" s="1"/>
  <c r="G77" i="27"/>
  <c r="G96" i="27" s="1"/>
  <c r="O77" i="27"/>
  <c r="O96" i="27" s="1"/>
  <c r="Q70" i="27"/>
  <c r="Q74" i="27" s="1"/>
  <c r="Q79" i="27" l="1"/>
  <c r="D44" i="30"/>
  <c r="H44" i="30"/>
  <c r="D33" i="30"/>
  <c r="D37" i="30" s="1"/>
  <c r="D50" i="30" s="1"/>
  <c r="H17" i="30"/>
  <c r="J84" i="27"/>
  <c r="N17" i="28"/>
  <c r="P17" i="28" s="1"/>
  <c r="P40" i="28" s="1"/>
  <c r="M79" i="27"/>
  <c r="M84" i="27" s="1"/>
  <c r="K79" i="27"/>
  <c r="K84" i="27" s="1"/>
  <c r="H79" i="27"/>
  <c r="H84" i="27" s="1"/>
  <c r="O79" i="27"/>
  <c r="O84" i="27" s="1"/>
  <c r="I79" i="27"/>
  <c r="I84" i="27" s="1"/>
  <c r="P38" i="29"/>
  <c r="N38" i="29"/>
  <c r="N40" i="28"/>
  <c r="F37" i="30"/>
  <c r="F50" i="30" s="1"/>
  <c r="P37" i="27"/>
  <c r="P43" i="27" s="1"/>
  <c r="Q82" i="27" s="1"/>
  <c r="F79" i="27"/>
  <c r="F84" i="27" s="1"/>
  <c r="F96" i="27"/>
  <c r="L79" i="27"/>
  <c r="L84" i="27" s="1"/>
  <c r="E79" i="27"/>
  <c r="E84" i="27" s="1"/>
  <c r="E96" i="27"/>
  <c r="Q90" i="27"/>
  <c r="Q126" i="27" s="1"/>
  <c r="E126" i="27"/>
  <c r="P77" i="27"/>
  <c r="G79" i="27"/>
  <c r="G84" i="27" s="1"/>
  <c r="N79" i="27"/>
  <c r="N84" i="27" s="1"/>
  <c r="H33" i="30" l="1"/>
  <c r="H37" i="30" s="1"/>
  <c r="Q84" i="27"/>
  <c r="F18" i="31" s="1"/>
  <c r="H50" i="30"/>
  <c r="E129" i="27"/>
  <c r="E131" i="27" s="1"/>
  <c r="E133" i="27" s="1"/>
  <c r="E148" i="27" s="1"/>
  <c r="E87" i="27" s="1"/>
  <c r="E99" i="27" s="1"/>
  <c r="F90" i="27" s="1"/>
  <c r="F126" i="27" s="1"/>
  <c r="F26" i="31"/>
  <c r="H28" i="31" s="1"/>
  <c r="F55" i="30"/>
  <c r="P96" i="27"/>
  <c r="P79" i="27"/>
  <c r="P84" i="27" s="1"/>
  <c r="Q129" i="27" l="1"/>
  <c r="Q131" i="27" s="1"/>
  <c r="Q133" i="27" s="1"/>
  <c r="F129" i="27"/>
  <c r="F131" i="27" s="1"/>
  <c r="F133" i="27" s="1"/>
  <c r="F148" i="27" s="1"/>
  <c r="F87" i="27" s="1"/>
  <c r="F99" i="27" s="1"/>
  <c r="G90" i="27" s="1"/>
  <c r="G126" i="27" l="1"/>
  <c r="G129" i="27"/>
  <c r="G131" i="27" l="1"/>
  <c r="G133" i="27" s="1"/>
  <c r="G148" i="27" s="1"/>
  <c r="G87" i="27" l="1"/>
  <c r="G99" i="27" s="1"/>
  <c r="H90" i="27" s="1"/>
  <c r="H126" i="27" l="1"/>
  <c r="H129" i="27"/>
  <c r="H131" i="27" l="1"/>
  <c r="H133" i="27" s="1"/>
  <c r="H148" i="27" s="1"/>
  <c r="H87" i="27" l="1"/>
  <c r="H99" i="27" s="1"/>
  <c r="I90" i="27" s="1"/>
  <c r="I126" i="27" l="1"/>
  <c r="I129" i="27"/>
  <c r="I131" i="27" l="1"/>
  <c r="I133" i="27" s="1"/>
  <c r="I148" i="27" s="1"/>
  <c r="I87" i="27" l="1"/>
  <c r="I99" i="27" s="1"/>
  <c r="J90" i="27" s="1"/>
  <c r="J126" i="27" l="1"/>
  <c r="J129" i="27"/>
  <c r="J131" i="27" l="1"/>
  <c r="J133" i="27" s="1"/>
  <c r="J148" i="27" s="1"/>
  <c r="J87" i="27" s="1"/>
  <c r="J99" i="27" s="1"/>
  <c r="K90" i="27" s="1"/>
  <c r="K126" i="27" l="1"/>
  <c r="K129" i="27"/>
  <c r="K131" i="27" l="1"/>
  <c r="K133" i="27" s="1"/>
  <c r="K148" i="27" s="1"/>
  <c r="K87" i="27" s="1"/>
  <c r="K99" i="27" s="1"/>
  <c r="L90" i="27" s="1"/>
  <c r="L129" i="27" l="1"/>
  <c r="L126" i="27"/>
  <c r="L131" i="27" l="1"/>
  <c r="L133" i="27" s="1"/>
  <c r="L148" i="27" s="1"/>
  <c r="L87" i="27" s="1"/>
  <c r="L99" i="27" s="1"/>
  <c r="M90" i="27" s="1"/>
  <c r="M129" i="27" s="1"/>
  <c r="M126" i="27" l="1"/>
  <c r="M131" i="27" s="1"/>
  <c r="M133" i="27" s="1"/>
  <c r="M148" i="27" s="1"/>
  <c r="M87" i="27" s="1"/>
  <c r="M99" i="27" s="1"/>
  <c r="N90" i="27" s="1"/>
  <c r="N126" i="27" s="1"/>
  <c r="N129" i="27" l="1"/>
  <c r="N131" i="27" s="1"/>
  <c r="N133" i="27" s="1"/>
  <c r="N148" i="27" s="1"/>
  <c r="N87" i="27" s="1"/>
  <c r="N99" i="27" s="1"/>
  <c r="O90" i="27" s="1"/>
  <c r="O126" i="27" l="1"/>
  <c r="O129" i="27"/>
  <c r="O131" i="27" l="1"/>
  <c r="O133" i="27" s="1"/>
  <c r="O148" i="27" s="1"/>
  <c r="O87" i="27" s="1"/>
  <c r="O99" i="27" s="1"/>
  <c r="P90" i="27" s="1"/>
  <c r="P126" i="27" l="1"/>
  <c r="P129" i="27"/>
  <c r="P131" i="27" l="1"/>
  <c r="P133" i="27" s="1"/>
  <c r="P148" i="27" s="1"/>
  <c r="P87" i="27" l="1"/>
  <c r="P99" i="27" s="1"/>
  <c r="Q148" i="27"/>
  <c r="Q87" i="27" s="1"/>
  <c r="F20" i="31" l="1"/>
  <c r="H20" i="31" s="1"/>
  <c r="H30" i="31" s="1"/>
  <c r="Q99" i="27"/>
  <c r="D52" i="30"/>
  <c r="H52" i="30" l="1"/>
  <c r="H55" i="30" s="1"/>
  <c r="D55" i="30"/>
</calcChain>
</file>

<file path=xl/sharedStrings.xml><?xml version="1.0" encoding="utf-8"?>
<sst xmlns="http://schemas.openxmlformats.org/spreadsheetml/2006/main" count="419" uniqueCount="212">
  <si>
    <t>TOTAL</t>
  </si>
  <si>
    <t>ACTUAL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</si>
  <si>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</si>
  <si>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</si>
  <si>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</si>
  <si>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</si>
  <si>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</si>
  <si>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</si>
  <si>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</si>
  <si>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</si>
  <si>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</si>
  <si>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AUGUST</t>
  </si>
  <si>
    <t>SEPTEMBER</t>
  </si>
  <si>
    <t>JULY</t>
  </si>
  <si>
    <t>LEGAL</t>
  </si>
  <si>
    <t>TRAVEL</t>
  </si>
  <si>
    <t>INCENTIVES</t>
  </si>
  <si>
    <t>OTHER</t>
  </si>
  <si>
    <t>FLORIDA PUBLIC UTILITIES COMPANY</t>
  </si>
  <si>
    <t>THROUGH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</si>
  <si>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</si>
  <si>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</si>
  <si>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</si>
  <si>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</si>
  <si>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</si>
  <si>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</si>
  <si>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</si>
  <si>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</si>
  <si>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</si>
  <si>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</si>
  <si>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</si>
  <si>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</si>
  <si>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</si>
  <si>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</si>
  <si>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</si>
  <si>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</si>
  <si>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PAGE 1 OF 1</t>
  </si>
  <si>
    <t xml:space="preserve">FOR MONTHS </t>
  </si>
  <si>
    <t xml:space="preserve"> 1.</t>
  </si>
  <si>
    <t xml:space="preserve"> 2.</t>
  </si>
  <si>
    <t xml:space="preserve"> 3.</t>
  </si>
  <si>
    <t xml:space="preserve"> 4.</t>
  </si>
  <si>
    <t xml:space="preserve"> 5.</t>
  </si>
  <si>
    <t xml:space="preserve"> 6.</t>
  </si>
  <si>
    <t xml:space="preserve"> 7.</t>
  </si>
  <si>
    <t xml:space="preserve"> 8.</t>
  </si>
  <si>
    <t xml:space="preserve"> </t>
  </si>
  <si>
    <t>EXHIBIT NO. _______________</t>
  </si>
  <si>
    <t>PAGE 1 OF 3</t>
  </si>
  <si>
    <t xml:space="preserve"> 9.</t>
  </si>
  <si>
    <t>Common</t>
  </si>
  <si>
    <t>TOTAL ALL PROGRAMS</t>
  </si>
  <si>
    <t>LESS AMOUNT INCLUDED</t>
  </si>
  <si>
    <t xml:space="preserve">  IN RATE BASE</t>
  </si>
  <si>
    <t>PAGE 2 OF 3</t>
  </si>
  <si>
    <t>LABOR</t>
  </si>
  <si>
    <t>MATERIALS</t>
  </si>
  <si>
    <t>GENERAL</t>
  </si>
  <si>
    <t>&amp;</t>
  </si>
  <si>
    <t>OUTSIDE</t>
  </si>
  <si>
    <t>VEHICLE</t>
  </si>
  <si>
    <t>SUB</t>
  </si>
  <si>
    <t>PROGRAM</t>
  </si>
  <si>
    <t>PROGRAM NAME</t>
  </si>
  <si>
    <t>PAYROLL</t>
  </si>
  <si>
    <t>ADVERTISING</t>
  </si>
  <si>
    <t>SERVICES</t>
  </si>
  <si>
    <t>COST</t>
  </si>
  <si>
    <t>SUPPLIES</t>
  </si>
  <si>
    <t>ADMIN.</t>
  </si>
  <si>
    <t>REVENUES</t>
  </si>
  <si>
    <t>PAGE 3 OF 3</t>
  </si>
  <si>
    <t>SCHEDULE OF CAPITAL INVESTMENT,DEPRECIATION &amp; RETURN</t>
  </si>
  <si>
    <t>PROGRAM NAME:</t>
  </si>
  <si>
    <t>BEGINNING</t>
  </si>
  <si>
    <t>OF PERIOD</t>
  </si>
  <si>
    <t>INVESTMENT</t>
  </si>
  <si>
    <t>DEPRECIATION BASE</t>
  </si>
  <si>
    <t>DEPRECIATION EXPENSE</t>
  </si>
  <si>
    <t>CUMULATIVE INVESTMENT</t>
  </si>
  <si>
    <t>LESS:ACCUMULATED DEPRECIATION</t>
  </si>
  <si>
    <t>NET INVESTMENT</t>
  </si>
  <si>
    <t>RETURN ON AVERAGE INVESTMENT</t>
  </si>
  <si>
    <t>RETURN REQUIREMENTS</t>
  </si>
  <si>
    <t>NONE</t>
  </si>
  <si>
    <t xml:space="preserve"> 10.</t>
  </si>
  <si>
    <t>B.</t>
  </si>
  <si>
    <t>CONSERVATION REVENUES</t>
  </si>
  <si>
    <t>TOTAL REVENUES</t>
  </si>
  <si>
    <t>C.</t>
  </si>
  <si>
    <t>INTEREST PROVISION</t>
  </si>
  <si>
    <t>BEGINNING TRUE-UP (LINE B-9)</t>
  </si>
  <si>
    <t>ENDING TRUE-UP BEFORE INTEREST</t>
  </si>
  <si>
    <t>TOTAL BEG. AND ENDING TRUE-UP</t>
  </si>
  <si>
    <t>TOTAL (LINE C-5 + C-6)</t>
  </si>
  <si>
    <t>MONTHLY AVERAGE INTEREST RATE</t>
  </si>
  <si>
    <t xml:space="preserve"> 11.</t>
  </si>
  <si>
    <t xml:space="preserve"> 12.</t>
  </si>
  <si>
    <t>Commercial Chiller Upgrade Program</t>
  </si>
  <si>
    <t>Solar Photovoltaic Program</t>
  </si>
  <si>
    <t>Commercial Indoor Efficient Lighting Rebate</t>
  </si>
  <si>
    <t>Commercial Window Film Installation Program</t>
  </si>
  <si>
    <t>Solar Water Heating Program</t>
  </si>
  <si>
    <t>SCHEDULE CT-5</t>
  </si>
  <si>
    <t>RECONCILIATION AND EXPLANATION OF</t>
  </si>
  <si>
    <t>DIFFERENCES BETWEEN FILING AND PSC AUDIT</t>
  </si>
  <si>
    <t>AUDIT EXCEPTION:</t>
  </si>
  <si>
    <t>TO OUR KNOWLEDGE, NONE EXIST</t>
  </si>
  <si>
    <t>COMPANY RESPONSE:</t>
  </si>
  <si>
    <t>SCHEDULE CT-4</t>
  </si>
  <si>
    <t>AVERAGE INVESTMENT</t>
  </si>
  <si>
    <t>TOTAL DEPRECIATION AND RETURN</t>
  </si>
  <si>
    <t>SCHEDULE CT-3</t>
  </si>
  <si>
    <t>ENERGY CONSERVATION ADJUSTMENT CALCULATION OF TRUE-UP AND INTEREST PROVISION</t>
  </si>
  <si>
    <t>SUMMARY OF EXPENSES BY PROGRAM BY MONTH</t>
  </si>
  <si>
    <t>A.</t>
  </si>
  <si>
    <t>CONSERVATION EXPENSE</t>
  </si>
  <si>
    <t>BY PROGRAM</t>
  </si>
  <si>
    <t>17.</t>
  </si>
  <si>
    <t>18.</t>
  </si>
  <si>
    <t>19.</t>
  </si>
  <si>
    <t>20.</t>
  </si>
  <si>
    <t>21.</t>
  </si>
  <si>
    <t>22.</t>
  </si>
  <si>
    <t>23.</t>
  </si>
  <si>
    <t>RECOVERABLE</t>
  </si>
  <si>
    <t xml:space="preserve">  CONSERVATION EXPENSES</t>
  </si>
  <si>
    <t>CALCULATION OF TRUE-UP AND INTEREST PROVISION</t>
  </si>
  <si>
    <t>RESIDENTIAL CONSERVATION</t>
  </si>
  <si>
    <t>CONSERVATION ADJ. REVENUES</t>
  </si>
  <si>
    <t xml:space="preserve"> 4. </t>
  </si>
  <si>
    <t>PRIOR PERIOD TRUE-UP ADJ. NOT</t>
  </si>
  <si>
    <t xml:space="preserve">  APPLICABLE TO THIS PERIOD</t>
  </si>
  <si>
    <t>CONSERVATION REVENUE APPLICABLE</t>
  </si>
  <si>
    <t>CONSERVATION EXPENSES (FROM CT-3,</t>
  </si>
  <si>
    <t xml:space="preserve">  PAGE 1, LINE 23)</t>
  </si>
  <si>
    <t>TRUE-UP THIS PERIOD (LINE 5 - 6)</t>
  </si>
  <si>
    <t>INTEREST PROVISION THIS PERIOD</t>
  </si>
  <si>
    <t xml:space="preserve">  (FROM CT-3, PAGE 3, LINE 10)</t>
  </si>
  <si>
    <t>TRUE-UP AND INTEREST PROVISION</t>
  </si>
  <si>
    <t xml:space="preserve">  BEGINNING OF MONTH</t>
  </si>
  <si>
    <t>9A.</t>
  </si>
  <si>
    <t xml:space="preserve">DEFERRED TRUE-UP BEGINNING </t>
  </si>
  <si>
    <t xml:space="preserve">  OF PERIOD</t>
  </si>
  <si>
    <t>PRIOR TRUE-UP COLLECTED</t>
  </si>
  <si>
    <t xml:space="preserve">  (REFUNDED)</t>
  </si>
  <si>
    <t>TOTAL NET TRUE-UP</t>
  </si>
  <si>
    <t xml:space="preserve">  (LINES 7+8+9+9A+10)</t>
  </si>
  <si>
    <t xml:space="preserve">  (LINES B7+B9+B9A+B10)</t>
  </si>
  <si>
    <t>AVERAGE TRUE-UP (LINE C-3 X 50%)</t>
  </si>
  <si>
    <t>INTEREST RATE - FIRST DAY OF</t>
  </si>
  <si>
    <t xml:space="preserve">  REPORTING BUSINESS MONTH</t>
  </si>
  <si>
    <t xml:space="preserve">  SUBSEQUENT BUSINESS MONTH</t>
  </si>
  <si>
    <t>AVG. INTEREST RATE (C-7 X 50%)</t>
  </si>
  <si>
    <t xml:space="preserve">  (LINE C-4 X C-9)</t>
  </si>
  <si>
    <t>SCHEDULE CT-2</t>
  </si>
  <si>
    <t>CONSERVATION COSTS PER PROGRAM--VARIANCE ACTUAL VS PROJECTED</t>
  </si>
  <si>
    <t>VARIANCE ACTUAL VS PROJECTED</t>
  </si>
  <si>
    <t>ACTUAL CONSERVATION PROGRAM COSTS PER PROGRAM</t>
  </si>
  <si>
    <t xml:space="preserve">  FOR MONTHS </t>
  </si>
  <si>
    <t>ANALYSIS OF ENERGY CONSERVATION PROGRAM COSTS</t>
  </si>
  <si>
    <t>ACTUAL VS PROJECTED</t>
  </si>
  <si>
    <t xml:space="preserve">   PROJECTED*</t>
  </si>
  <si>
    <t>DIFFERENCE</t>
  </si>
  <si>
    <t>LABOR/PAYROLL</t>
  </si>
  <si>
    <t>OUTSIDE SERVICES/CONTRACT</t>
  </si>
  <si>
    <t>VEHICLE COST</t>
  </si>
  <si>
    <t>MATERIAL &amp; SUPPLIES</t>
  </si>
  <si>
    <t>GENERAL &amp; ADMIN</t>
  </si>
  <si>
    <t xml:space="preserve">    SUB-TOTAL</t>
  </si>
  <si>
    <t>PROGRAM REVENUES</t>
  </si>
  <si>
    <t xml:space="preserve">    TOTAL PROGRAM COSTS</t>
  </si>
  <si>
    <t>LESS: PRIOR PERIOD TRUE-UP</t>
  </si>
  <si>
    <t xml:space="preserve">   AMOUNTS INCLUDED IN</t>
  </si>
  <si>
    <t xml:space="preserve">      RATE BASE</t>
  </si>
  <si>
    <t xml:space="preserve">   CONSERVATION ADJ REVENUE</t>
  </si>
  <si>
    <t>TRUE-UP BEFORE INTEREST</t>
  </si>
  <si>
    <t>ADD INTEREST PROVISION</t>
  </si>
  <si>
    <t>END OF PERIOD TRUE-UP</t>
  </si>
  <si>
    <t>() REFLECTS OVERRECOVERY</t>
  </si>
  <si>
    <t>SCHEDULE CT-1</t>
  </si>
  <si>
    <t>CONSERVATION ADJUSTMENT TRUE-UP</t>
  </si>
  <si>
    <t>ADJUSTED END OF PERIOD TOTAL NET TRUE-UP</t>
  </si>
  <si>
    <t>FOR MONTHS</t>
  </si>
  <si>
    <t>END OF PERIOD NET TRUE-UP</t>
  </si>
  <si>
    <t xml:space="preserve">   PRINCIPAL</t>
  </si>
  <si>
    <t xml:space="preserve">   INTEREST</t>
  </si>
  <si>
    <t>LESS PROJECTED TRUE-UP</t>
  </si>
  <si>
    <t>(DATE) HEARINGS</t>
  </si>
  <si>
    <t>ADJUSTED END OF PERIOD TOTAL TRUE-UP</t>
  </si>
  <si>
    <t>Residential Energy Survey</t>
  </si>
  <si>
    <t>Loan Program (discontinued but remains open)</t>
  </si>
  <si>
    <t>Commercial Energy Survey</t>
  </si>
  <si>
    <t>Low Income Education</t>
  </si>
  <si>
    <t>Residential Heating &amp; Cooling Upgrade</t>
  </si>
  <si>
    <t>Electric Conservation Demonstration and Development</t>
  </si>
  <si>
    <t>Commercial Heating &amp; Cooling Upgrade</t>
  </si>
  <si>
    <t xml:space="preserve">(CDY-1) </t>
  </si>
  <si>
    <t>COMPANY: FLORIDA PUBLIC UTILITIES - CONSOLIDATED ELECTRIC</t>
  </si>
  <si>
    <t>* 6 MONTHS ACTUAL AND 6 MONTHS PROJECTED</t>
  </si>
  <si>
    <t>Commercial Reflective Roof</t>
  </si>
  <si>
    <t>Commercial Energy Consultant</t>
  </si>
  <si>
    <t>DOCKET NO. 20190002-EG</t>
  </si>
  <si>
    <t>PAGE 1 OF 18</t>
  </si>
  <si>
    <t>PAGE 2 OF 18</t>
  </si>
  <si>
    <t>PAGE 3 OF 18</t>
  </si>
  <si>
    <t>PAGE 4 OF 18</t>
  </si>
  <si>
    <t>PAGE 5 OF 18</t>
  </si>
  <si>
    <t>PAGE 6 OF 18</t>
  </si>
  <si>
    <t>PAGE 7 OF 18</t>
  </si>
  <si>
    <t>PAGE 8 OF 18</t>
  </si>
  <si>
    <t>PAGE 9 OF 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</si>
</sst>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%"/>
    <numFmt numFmtId="165" formatCode="mmmm\-yy"/>
    <numFmt numFmtId="166" formatCode="_(* #,##0_);_(* \(#,##0\);_(* &quot;-&quot;??_);_(@_)"/>
  </numFmts>
  <fonts count="27">
    <font>
      <sz val="12"/>
      <name val="Arial MT"/>
    </font>
    <font>
      <sz val="10"/>
      <name val="Arial"/>
      <family val="2"/>
    </font>
    <font>
      <sz val="12"/>
      <color indexed="12"/>
      <name val="Arial MT"/>
    </font>
    <font>
      <b/>
      <sz val="12"/>
      <name val="Arial MT"/>
    </font>
    <font>
      <sz val="12"/>
      <name val="Arial MT"/>
    </font>
    <font>
      <sz val="12"/>
      <color indexed="8"/>
      <name val="Arial MT"/>
      <family val="2"/>
    </font>
    <font>
      <sz val="12"/>
      <color indexed="8"/>
      <name val="Arial MT"/>
    </font>
    <font>
      <sz val="11"/>
      <color indexed="8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3"/>
      <name val="Arial MT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0">
    <xf numFmtId="37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5" applyNumberFormat="0" applyAlignment="0" applyProtection="0"/>
    <xf numFmtId="0" fontId="13" fillId="28" borderId="6" applyNumberForma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5" applyNumberFormat="0" applyAlignment="0" applyProtection="0"/>
    <xf numFmtId="0" fontId="20" fillId="0" borderId="10" applyNumberFormat="0" applyFill="0" applyAlignment="0" applyProtection="0"/>
    <xf numFmtId="0" fontId="21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" fillId="0" borderId="0"/>
    <xf numFmtId="0" fontId="9" fillId="0" borderId="0"/>
    <xf numFmtId="0" fontId="4" fillId="0" borderId="0"/>
    <xf numFmtId="0" fontId="9" fillId="0" borderId="0"/>
    <xf numFmtId="0" fontId="4" fillId="0" borderId="0"/>
    <xf numFmtId="0" fontId="1" fillId="0" borderId="0"/>
    <xf numFmtId="37" fontId="4" fillId="0" borderId="0"/>
    <xf numFmtId="0" fontId="1" fillId="0" borderId="0"/>
    <xf numFmtId="37" fontId="4" fillId="0" borderId="0"/>
    <xf numFmtId="0" fontId="4" fillId="0" borderId="0"/>
    <xf numFmtId="0" fontId="4" fillId="0" borderId="0"/>
    <xf numFmtId="0" fontId="9" fillId="0" borderId="0"/>
    <xf numFmtId="0" fontId="4" fillId="0" borderId="0"/>
    <xf numFmtId="0" fontId="4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4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7" fillId="32" borderId="11" applyNumberFormat="0" applyFont="0" applyAlignment="0" applyProtection="0"/>
    <xf numFmtId="0" fontId="22" fillId="27" borderId="12" applyNumberFormat="0" applyAlignment="0" applyProtection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</cellStyleXfs>
  <cellXfs count="74">
    <xf numFmtId="37" fontId="0" fillId="0" borderId="0" xfId="0"/>
    <xf numFmtId="37" fontId="0" fillId="0" borderId="0" xfId="0" applyNumberFormat="1" applyProtection="1"/>
    <xf numFmtId="37" fontId="0" fillId="0" borderId="0" xfId="0" applyAlignment="1">
      <alignment horizontal="left"/>
    </xf>
    <xf numFmtId="37" fontId="3" fillId="0" borderId="0" xfId="0" applyFont="1"/>
    <xf numFmtId="37" fontId="0" fillId="0" borderId="0" xfId="0" applyNumberFormat="1" applyAlignment="1" applyProtection="1">
      <alignment horizontal="left"/>
    </xf>
    <xf numFmtId="37" fontId="3" fillId="0" borderId="1" xfId="0" applyFont="1" applyBorder="1" applyAlignment="1">
      <alignment horizontal="center"/>
    </xf>
    <xf numFmtId="37" fontId="5" fillId="0" borderId="0" xfId="0" applyFont="1" applyProtection="1">
      <protection locked="0"/>
    </xf>
    <xf numFmtId="37" fontId="5" fillId="0" borderId="0" xfId="0" applyFont="1"/>
    <xf numFmtId="37" fontId="3" fillId="0" borderId="1" xfId="0" applyNumberFormat="1" applyFont="1" applyBorder="1" applyAlignment="1" applyProtection="1">
      <alignment horizontal="center"/>
    </xf>
    <xf numFmtId="37" fontId="0" fillId="0" borderId="0" xfId="0" quotePrefix="1" applyNumberFormat="1" applyAlignment="1" applyProtection="1">
      <alignment horizontal="left"/>
    </xf>
    <xf numFmtId="37" fontId="0" fillId="0" borderId="0" xfId="0" applyBorder="1"/>
    <xf numFmtId="37" fontId="3" fillId="0" borderId="0" xfId="0" applyNumberFormat="1" applyFont="1" applyBorder="1" applyAlignment="1" applyProtection="1">
      <alignment horizontal="center"/>
    </xf>
    <xf numFmtId="37" fontId="5" fillId="0" borderId="0" xfId="0" applyFont="1" applyProtection="1"/>
    <xf numFmtId="37" fontId="3" fillId="0" borderId="0" xfId="0" applyNumberFormat="1" applyFont="1" applyProtection="1"/>
    <xf numFmtId="37" fontId="3" fillId="0" borderId="0" xfId="0" applyNumberFormat="1" applyFont="1" applyAlignment="1" applyProtection="1">
      <alignment horizontal="left"/>
    </xf>
    <xf numFmtId="165" fontId="3" fillId="0" borderId="0" xfId="0" applyNumberFormat="1" applyFont="1" applyAlignment="1" applyProtection="1">
      <alignment horizontal="center"/>
    </xf>
    <xf numFmtId="37" fontId="3" fillId="0" borderId="0" xfId="0" applyNumberFormat="1" applyFont="1" applyAlignment="1" applyProtection="1">
      <alignment horizontal="center"/>
    </xf>
    <xf numFmtId="37" fontId="0" fillId="0" borderId="0" xfId="0" applyNumberFormat="1" applyAlignment="1" applyProtection="1">
      <alignment horizontal="center"/>
    </xf>
    <xf numFmtId="165" fontId="3" fillId="0" borderId="0" xfId="0" applyNumberFormat="1" applyFont="1" applyProtection="1"/>
    <xf numFmtId="37" fontId="0" fillId="0" borderId="2" xfId="0" applyNumberFormat="1" applyBorder="1" applyAlignment="1" applyProtection="1">
      <alignment horizontal="fill"/>
    </xf>
    <xf numFmtId="37" fontId="0" fillId="0" borderId="1" xfId="0" applyNumberFormat="1" applyBorder="1" applyAlignment="1" applyProtection="1">
      <alignment horizontal="center"/>
    </xf>
    <xf numFmtId="37" fontId="0" fillId="0" borderId="2" xfId="0" applyNumberFormat="1" applyBorder="1" applyAlignment="1" applyProtection="1">
      <alignment horizontal="center"/>
    </xf>
    <xf numFmtId="37" fontId="4" fillId="0" borderId="0" xfId="0" applyNumberFormat="1" applyFont="1" applyProtection="1"/>
    <xf numFmtId="37" fontId="4" fillId="0" borderId="0" xfId="0" applyFont="1"/>
    <xf numFmtId="37" fontId="4" fillId="0" borderId="0" xfId="0" applyNumberFormat="1" applyFont="1" applyAlignment="1" applyProtection="1">
      <alignment horizontal="center"/>
    </xf>
    <xf numFmtId="37" fontId="4" fillId="0" borderId="0" xfId="0" quotePrefix="1" applyNumberFormat="1" applyFont="1" applyAlignment="1" applyProtection="1">
      <alignment horizontal="left"/>
    </xf>
    <xf numFmtId="37" fontId="4" fillId="0" borderId="0" xfId="0" quotePrefix="1" applyNumberFormat="1" applyFont="1" applyProtection="1"/>
    <xf numFmtId="37" fontId="4" fillId="0" borderId="1" xfId="0" applyNumberFormat="1" applyFont="1" applyBorder="1" applyAlignment="1" applyProtection="1">
      <alignment horizontal="center"/>
    </xf>
    <xf numFmtId="37" fontId="4" fillId="0" borderId="1" xfId="0" applyNumberFormat="1" applyFont="1" applyBorder="1" applyAlignment="1" applyProtection="1"/>
    <xf numFmtId="37" fontId="4" fillId="0" borderId="0" xfId="0" applyNumberFormat="1" applyFont="1" applyAlignment="1" applyProtection="1">
      <alignment horizontal="left"/>
    </xf>
    <xf numFmtId="37" fontId="4" fillId="0" borderId="2" xfId="0" applyNumberFormat="1" applyFont="1" applyBorder="1" applyProtection="1"/>
    <xf numFmtId="37" fontId="6" fillId="0" borderId="0" xfId="0" applyFont="1"/>
    <xf numFmtId="37" fontId="6" fillId="0" borderId="0" xfId="0" applyFont="1" applyProtection="1">
      <protection locked="0"/>
    </xf>
    <xf numFmtId="37" fontId="4" fillId="0" borderId="1" xfId="0" applyNumberFormat="1" applyFont="1" applyBorder="1" applyProtection="1"/>
    <xf numFmtId="37" fontId="2" fillId="0" borderId="0" xfId="0" applyNumberFormat="1" applyFont="1" applyProtection="1">
      <protection locked="0"/>
    </xf>
    <xf numFmtId="37" fontId="4" fillId="0" borderId="0" xfId="0" applyFont="1" applyAlignment="1">
      <alignment horizontal="left"/>
    </xf>
    <xf numFmtId="37" fontId="6" fillId="0" borderId="0" xfId="0" applyFont="1" applyProtection="1"/>
    <xf numFmtId="10" fontId="4" fillId="0" borderId="0" xfId="0" applyNumberFormat="1" applyFont="1" applyProtection="1"/>
    <xf numFmtId="37" fontId="4" fillId="0" borderId="0" xfId="0" applyNumberFormat="1" applyFont="1" applyAlignment="1" applyProtection="1">
      <alignment horizontal="right"/>
    </xf>
    <xf numFmtId="164" fontId="4" fillId="0" borderId="0" xfId="0" applyNumberFormat="1" applyFont="1" applyProtection="1"/>
    <xf numFmtId="37" fontId="0" fillId="0" borderId="0" xfId="0" applyNumberFormat="1" applyAlignment="1" applyProtection="1">
      <alignment horizontal="fill"/>
    </xf>
    <xf numFmtId="49" fontId="0" fillId="0" borderId="0" xfId="0" applyNumberFormat="1"/>
    <xf numFmtId="49" fontId="0" fillId="0" borderId="0" xfId="0" applyNumberFormat="1" applyProtection="1"/>
    <xf numFmtId="37" fontId="0" fillId="0" borderId="1" xfId="0" applyNumberFormat="1" applyBorder="1" applyProtection="1"/>
    <xf numFmtId="37" fontId="0" fillId="0" borderId="0" xfId="0" applyNumberFormat="1" applyBorder="1" applyAlignment="1" applyProtection="1">
      <alignment horizontal="right"/>
    </xf>
    <xf numFmtId="37" fontId="0" fillId="0" borderId="2" xfId="0" applyNumberFormat="1" applyBorder="1" applyProtection="1"/>
    <xf numFmtId="37" fontId="0" fillId="0" borderId="0" xfId="0" applyNumberFormat="1" applyAlignment="1" applyProtection="1">
      <alignment horizontal="right"/>
    </xf>
    <xf numFmtId="49" fontId="0" fillId="0" borderId="0" xfId="0" applyNumberFormat="1" applyAlignment="1">
      <alignment horizontal="left"/>
    </xf>
    <xf numFmtId="37" fontId="3" fillId="0" borderId="0" xfId="0" applyNumberFormat="1" applyFont="1" applyBorder="1" applyProtection="1"/>
    <xf numFmtId="37" fontId="0" fillId="0" borderId="0" xfId="0" applyNumberFormat="1" applyBorder="1" applyProtection="1"/>
    <xf numFmtId="37" fontId="0" fillId="0" borderId="0" xfId="0" quotePrefix="1" applyNumberFormat="1" applyBorder="1" applyAlignment="1" applyProtection="1">
      <alignment horizontal="fill"/>
    </xf>
    <xf numFmtId="37" fontId="0" fillId="0" borderId="0" xfId="0" quotePrefix="1" applyNumberFormat="1" applyAlignment="1" applyProtection="1"/>
    <xf numFmtId="37" fontId="0" fillId="0" borderId="0" xfId="0" applyNumberFormat="1" applyAlignment="1" applyProtection="1"/>
    <xf numFmtId="37" fontId="0" fillId="0" borderId="0" xfId="0" applyNumberFormat="1" applyBorder="1" applyAlignment="1" applyProtection="1">
      <alignment horizontal="fill"/>
    </xf>
    <xf numFmtId="37" fontId="0" fillId="0" borderId="1" xfId="0" applyNumberFormat="1" applyBorder="1" applyAlignment="1" applyProtection="1">
      <alignment horizontal="fill"/>
    </xf>
    <xf numFmtId="165" fontId="0" fillId="0" borderId="0" xfId="0" applyNumberFormat="1" applyAlignment="1" applyProtection="1">
      <alignment horizontal="center"/>
    </xf>
    <xf numFmtId="165" fontId="0" fillId="0" borderId="0" xfId="0" applyNumberFormat="1" applyAlignment="1" applyProtection="1">
      <alignment horizontal="left"/>
    </xf>
    <xf numFmtId="37" fontId="5" fillId="0" borderId="1" xfId="0" applyNumberFormat="1" applyFont="1" applyBorder="1" applyProtection="1">
      <protection locked="0"/>
    </xf>
    <xf numFmtId="37" fontId="5" fillId="0" borderId="0" xfId="0" quotePrefix="1" applyFont="1" applyAlignment="1" applyProtection="1">
      <alignment horizontal="left"/>
    </xf>
    <xf numFmtId="43" fontId="4" fillId="0" borderId="0" xfId="28" applyFont="1"/>
    <xf numFmtId="43" fontId="4" fillId="0" borderId="0" xfId="28" quotePrefix="1" applyFont="1"/>
    <xf numFmtId="166" fontId="0" fillId="0" borderId="3" xfId="28" applyNumberFormat="1" applyFont="1" applyBorder="1"/>
    <xf numFmtId="166" fontId="0" fillId="0" borderId="0" xfId="28" applyNumberFormat="1" applyFont="1" applyBorder="1"/>
    <xf numFmtId="37" fontId="4" fillId="0" borderId="0" xfId="0" applyFont="1" applyBorder="1"/>
    <xf numFmtId="37" fontId="4" fillId="0" borderId="4" xfId="0" applyNumberFormat="1" applyFont="1" applyBorder="1" applyProtection="1"/>
    <xf numFmtId="37" fontId="4" fillId="0" borderId="0" xfId="0" applyNumberFormat="1" applyFont="1" applyBorder="1" applyProtection="1"/>
    <xf numFmtId="37" fontId="26" fillId="0" borderId="1" xfId="0" applyNumberFormat="1" applyFont="1" applyBorder="1" applyProtection="1"/>
    <xf numFmtId="37" fontId="0" fillId="0" borderId="1" xfId="0" applyNumberFormat="1" applyFont="1" applyBorder="1" applyProtection="1"/>
    <xf numFmtId="37" fontId="0" fillId="0" borderId="0" xfId="0" quotePrefix="1" applyNumberFormat="1" applyFont="1" applyBorder="1" applyAlignment="1" applyProtection="1">
      <alignment horizontal="fill"/>
    </xf>
    <xf numFmtId="37" fontId="0" fillId="0" borderId="0" xfId="0" applyNumberFormat="1" applyFont="1" applyBorder="1" applyProtection="1"/>
    <xf numFmtId="37" fontId="3" fillId="0" borderId="0" xfId="0" applyNumberFormat="1" applyFont="1" applyBorder="1" applyAlignment="1" applyProtection="1">
      <alignment horizontal="center"/>
      <protection locked="0"/>
    </xf>
    <xf numFmtId="37" fontId="3" fillId="0" borderId="1" xfId="0" applyNumberFormat="1" applyFont="1" applyBorder="1" applyAlignment="1" applyProtection="1">
      <alignment horizontal="center"/>
      <protection locked="0"/>
    </xf>
    <xf numFmtId="37" fontId="0" fillId="0" borderId="0" xfId="0" quotePrefix="1" applyFont="1" applyAlignment="1" applyProtection="1">
      <alignment horizontal="left"/>
      <protection locked="0"/>
    </xf>
    <xf numFmtId="10" fontId="0" fillId="0" borderId="1" xfId="0" applyNumberFormat="1" applyFont="1" applyBorder="1" applyProtection="1"/>
  </cellXfs>
  <cellStyles count="100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omma 2" xfId="29"/>
    <cellStyle name="Comma 2 2" xfId="30"/>
    <cellStyle name="Comma 2 3" xfId="31"/>
    <cellStyle name="Comma 2 4" xfId="32"/>
    <cellStyle name="Comma 2 5" xfId="33"/>
    <cellStyle name="Comma 3" xfId="34"/>
    <cellStyle name="Comma 3 2" xfId="35"/>
    <cellStyle name="Comma 3 3" xfId="36"/>
    <cellStyle name="Comma 3 3 2" xfId="37"/>
    <cellStyle name="Comma 3 3 3" xfId="38"/>
    <cellStyle name="Comma 3 4" xfId="39"/>
    <cellStyle name="Currency 2" xfId="40"/>
    <cellStyle name="Explanatory Text" xfId="41" builtinId="53" customBuiltin="1"/>
    <cellStyle name="Good" xfId="42" builtinId="26" customBuiltin="1"/>
    <cellStyle name="Heading 1" xfId="43" builtinId="16" customBuiltin="1"/>
    <cellStyle name="Heading 2" xfId="44" builtinId="17" customBuiltin="1"/>
    <cellStyle name="Heading 3" xfId="45" builtinId="18" customBuiltin="1"/>
    <cellStyle name="Heading 4" xfId="46" builtinId="19" customBuiltin="1"/>
    <cellStyle name="Input" xfId="47" builtinId="20" customBuiltin="1"/>
    <cellStyle name="Linked Cell" xfId="48" builtinId="24" customBuiltin="1"/>
    <cellStyle name="Neutral" xfId="49" builtinId="28" customBuiltin="1"/>
    <cellStyle name="Normal" xfId="0" builtinId="0"/>
    <cellStyle name="Normal 10" xfId="50"/>
    <cellStyle name="Normal 11" xfId="51"/>
    <cellStyle name="Normal 12" xfId="52"/>
    <cellStyle name="Normal 13" xfId="53"/>
    <cellStyle name="Normal 14" xfId="54"/>
    <cellStyle name="Normal 15" xfId="55"/>
    <cellStyle name="Normal 16" xfId="56"/>
    <cellStyle name="Normal 17" xfId="57"/>
    <cellStyle name="Normal 18" xfId="58"/>
    <cellStyle name="Normal 19" xfId="59"/>
    <cellStyle name="Normal 2" xfId="60"/>
    <cellStyle name="Normal 2 2" xfId="61"/>
    <cellStyle name="Normal 2 3" xfId="62"/>
    <cellStyle name="Normal 2 4" xfId="63"/>
    <cellStyle name="Normal 20" xfId="64"/>
    <cellStyle name="Normal 21" xfId="65"/>
    <cellStyle name="Normal 3" xfId="66"/>
    <cellStyle name="Normal 3 2" xfId="67"/>
    <cellStyle name="Normal 3 3" xfId="68"/>
    <cellStyle name="Normal 3 4" xfId="69"/>
    <cellStyle name="Normal 4" xfId="70"/>
    <cellStyle name="Normal 4 2" xfId="71"/>
    <cellStyle name="Normal 5" xfId="72"/>
    <cellStyle name="Normal 5 2" xfId="73"/>
    <cellStyle name="Normal 5 3" xfId="74"/>
    <cellStyle name="Normal 5 4" xfId="75"/>
    <cellStyle name="Normal 5 4 2" xfId="76"/>
    <cellStyle name="Normal 5 4 3" xfId="77"/>
    <cellStyle name="Normal 6" xfId="78"/>
    <cellStyle name="Normal 6 2" xfId="79"/>
    <cellStyle name="Normal 6 3" xfId="80"/>
    <cellStyle name="Normal 6 4" xfId="81"/>
    <cellStyle name="Normal 6 4 2" xfId="82"/>
    <cellStyle name="Normal 6 4 3" xfId="83"/>
    <cellStyle name="Normal 6 5" xfId="84"/>
    <cellStyle name="Normal 7" xfId="85"/>
    <cellStyle name="Normal 8" xfId="86"/>
    <cellStyle name="Normal 9" xfId="87"/>
    <cellStyle name="Note 2" xfId="88"/>
    <cellStyle name="Output" xfId="89" builtinId="21" customBuiltin="1"/>
    <cellStyle name="Percent 2" xfId="90"/>
    <cellStyle name="Percent 2 2" xfId="91"/>
    <cellStyle name="Percent 2 3" xfId="92"/>
    <cellStyle name="Percent 2 4" xfId="93"/>
    <cellStyle name="Percent 2 4 2" xfId="94"/>
    <cellStyle name="Percent 2 4 3" xfId="95"/>
    <cellStyle name="Percent 2 5" xfId="96"/>
    <cellStyle name="Title" xfId="97" builtinId="15" customBuiltin="1"/>
    <cellStyle name="Total" xfId="98" builtinId="25" customBuiltin="1"/>
    <cellStyle name="Warning Text" xfId="99" builtinId="11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tabColor rgb="FF00B050"/>
    <pageSetUpPr fitToPage="1"/>
  </sheetPr>
  <dimension ref="A2:L52"/>
  <sheetViews>
    <sheetView tabSelected="1" zoomScaleNormal="100" workbookViewId="0">
      <selection activeCell="H52" sqref="H52"/>
    </sheetView>
  </sheetViews>
  <sheetFormatPr defaultRowHeight="15"/>
  <cols>
    <col min="1" max="1" width="5.77734375" customWidth="1"/>
    <col min="2" max="2" width="15.77734375" customWidth="1"/>
    <col min="3" max="3" width="13.77734375" customWidth="1"/>
    <col min="4" max="4" width="11.77734375" customWidth="1"/>
    <col min="5" max="5" width="12.77734375" customWidth="1"/>
    <col min="6" max="6" width="13.77734375" customWidth="1"/>
    <col min="7" max="10" width="11.77734375" customWidth="1"/>
  </cols>
  <sheetData>
    <row r="2" spans="1:1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 ht="15.75">
      <c r="A4" s="1"/>
      <c r="B4" s="1"/>
      <c r="C4" s="3" t="s">
        <v>198</v>
      </c>
      <c r="D4" s="13"/>
      <c r="E4" s="13"/>
      <c r="F4" s="13"/>
      <c r="G4" s="13"/>
      <c r="H4" s="13" t="s">
        <v>180</v>
      </c>
      <c r="I4" s="13"/>
      <c r="J4" s="1"/>
      <c r="K4" s="1"/>
      <c r="L4" s="1"/>
    </row>
    <row r="5" spans="1:12" ht="15.75">
      <c r="A5" s="1"/>
      <c r="B5" s="1"/>
      <c r="C5" s="13"/>
      <c r="D5" s="13"/>
      <c r="E5" s="13"/>
      <c r="F5" s="13"/>
      <c r="G5" s="13"/>
      <c r="H5" s="13" t="s">
        <v>36</v>
      </c>
      <c r="I5" s="13"/>
      <c r="J5" s="1"/>
      <c r="K5" s="1"/>
      <c r="L5" s="1"/>
    </row>
    <row r="6" spans="1:12" ht="15.75">
      <c r="A6" s="1"/>
      <c r="B6" s="1"/>
      <c r="C6" s="13" t="s">
        <v>181</v>
      </c>
      <c r="D6" s="13"/>
      <c r="E6" s="13"/>
      <c r="F6" s="13"/>
      <c r="G6" s="13"/>
      <c r="H6" s="13"/>
      <c r="I6" s="13"/>
      <c r="J6" s="1"/>
      <c r="K6" s="1"/>
      <c r="L6" s="1"/>
    </row>
    <row r="7" spans="1:12" ht="15.75">
      <c r="A7" s="1"/>
      <c r="B7" s="1"/>
      <c r="C7" s="13"/>
      <c r="D7" s="13"/>
      <c r="E7" s="13"/>
      <c r="F7" s="13"/>
      <c r="G7" s="13"/>
      <c r="H7" s="13"/>
      <c r="I7" s="13"/>
      <c r="J7" s="1"/>
      <c r="K7" s="1"/>
      <c r="L7" s="1"/>
    </row>
    <row r="8" spans="1:12" ht="15.75">
      <c r="A8" s="1"/>
      <c r="B8" s="1"/>
      <c r="C8" s="13" t="s">
        <v>37</v>
      </c>
      <c r="D8" s="18">
        <v>43101</v>
      </c>
      <c r="E8" s="16" t="s">
        <v>19</v>
      </c>
      <c r="F8" s="18">
        <v>43435</v>
      </c>
      <c r="G8" s="13"/>
      <c r="H8" s="13"/>
      <c r="I8" s="13"/>
      <c r="J8" s="1"/>
      <c r="K8" s="1"/>
      <c r="L8" s="1"/>
    </row>
    <row r="9" spans="1:12" ht="1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</row>
    <row r="10" spans="1:12" ht="1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</row>
    <row r="11" spans="1:1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</row>
    <row r="12" spans="1:12">
      <c r="A12" s="1" t="s">
        <v>38</v>
      </c>
      <c r="B12" s="1" t="s">
        <v>182</v>
      </c>
      <c r="C12" s="1"/>
      <c r="D12" s="1"/>
      <c r="E12" s="1"/>
      <c r="F12" s="1"/>
      <c r="G12" s="1"/>
      <c r="H12" s="1"/>
      <c r="I12" s="1"/>
      <c r="J12" s="1"/>
      <c r="K12" s="1"/>
      <c r="L12" s="1"/>
    </row>
    <row r="13" spans="1:1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</row>
    <row r="14" spans="1:12">
      <c r="A14" s="1" t="s">
        <v>39</v>
      </c>
      <c r="B14" s="1" t="s">
        <v>183</v>
      </c>
      <c r="C14" s="55">
        <f>+D8</f>
        <v>43101</v>
      </c>
      <c r="D14" s="17" t="s">
        <v>19</v>
      </c>
      <c r="E14" s="55">
        <f>+F8</f>
        <v>43435</v>
      </c>
      <c r="F14" s="1"/>
      <c r="G14" s="1"/>
      <c r="H14" s="1"/>
      <c r="I14" s="1"/>
      <c r="J14" s="1"/>
      <c r="K14" s="1"/>
      <c r="L14" s="1"/>
    </row>
    <row r="15" spans="1:1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</row>
    <row r="16" spans="1:12">
      <c r="A16" s="1" t="s">
        <v>40</v>
      </c>
      <c r="B16" s="1" t="s">
        <v>184</v>
      </c>
      <c r="C16" s="1"/>
      <c r="D16" s="1"/>
      <c r="E16" s="1"/>
      <c r="F16" s="1"/>
      <c r="G16" s="1"/>
      <c r="H16" s="1"/>
      <c r="I16" s="1"/>
      <c r="J16" s="1"/>
      <c r="K16" s="1"/>
      <c r="L16" s="1"/>
    </row>
    <row r="17" spans="1:1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</row>
    <row r="18" spans="1:12">
      <c r="A18" s="1" t="s">
        <v>41</v>
      </c>
      <c r="B18" s="1" t="s">
        <v>185</v>
      </c>
      <c r="C18" s="1"/>
      <c r="D18" s="1"/>
      <c r="E18" s="1"/>
      <c r="F18" s="43">
        <f>'CT-3 '!Q84</f>
        <v>-50245.602590934373</v>
      </c>
      <c r="G18" s="1"/>
      <c r="H18" s="1"/>
      <c r="I18" s="1"/>
      <c r="J18" s="1"/>
      <c r="K18" s="1"/>
      <c r="L18" s="1"/>
    </row>
    <row r="19" spans="1:12">
      <c r="A19" s="1"/>
      <c r="B19" s="1"/>
      <c r="C19" s="1"/>
      <c r="D19" s="1"/>
      <c r="E19" s="1"/>
      <c r="F19" s="40"/>
      <c r="G19" s="1"/>
      <c r="H19" s="1"/>
      <c r="I19" s="1"/>
      <c r="J19" s="1"/>
      <c r="K19" s="1"/>
      <c r="L19" s="1"/>
    </row>
    <row r="20" spans="1:12">
      <c r="A20" s="1" t="s">
        <v>42</v>
      </c>
      <c r="B20" s="1" t="s">
        <v>186</v>
      </c>
      <c r="C20" s="1"/>
      <c r="D20" s="1"/>
      <c r="E20" s="1"/>
      <c r="F20" s="43">
        <f>'CT-3 '!Q87</f>
        <v>-1387</v>
      </c>
      <c r="G20" s="1"/>
      <c r="H20" s="43">
        <f>F18+F20</f>
        <v>-51632.602590934373</v>
      </c>
      <c r="I20" s="1"/>
      <c r="J20" s="1"/>
      <c r="K20" s="1"/>
      <c r="L20" s="1"/>
    </row>
    <row r="21" spans="1:12">
      <c r="A21" s="1"/>
      <c r="B21" s="1"/>
      <c r="C21" s="1"/>
      <c r="D21" s="1"/>
      <c r="E21" s="1"/>
      <c r="F21" s="40"/>
      <c r="G21" s="1"/>
      <c r="H21" s="40"/>
      <c r="I21" s="1"/>
      <c r="J21" s="1"/>
      <c r="K21" s="1"/>
      <c r="L21" s="1"/>
    </row>
    <row r="22" spans="1:12">
      <c r="A22" s="1" t="s">
        <v>43</v>
      </c>
      <c r="B22" s="1" t="s">
        <v>187</v>
      </c>
      <c r="C22" s="1"/>
      <c r="D22" s="1"/>
      <c r="E22" s="1"/>
      <c r="F22" s="1"/>
      <c r="G22" s="1"/>
      <c r="H22" s="1"/>
      <c r="I22" s="1"/>
      <c r="J22" s="1"/>
      <c r="K22" s="1"/>
      <c r="L22" s="1"/>
    </row>
    <row r="23" spans="1:1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</row>
    <row r="24" spans="1:12">
      <c r="A24" s="1" t="s">
        <v>44</v>
      </c>
      <c r="B24" s="56">
        <v>43033</v>
      </c>
      <c r="C24" s="1" t="s">
        <v>188</v>
      </c>
      <c r="D24" s="1"/>
      <c r="E24" s="1"/>
      <c r="F24" s="1"/>
      <c r="G24" s="1"/>
      <c r="H24" s="1"/>
      <c r="I24" s="1"/>
      <c r="J24" s="1"/>
      <c r="K24" s="1"/>
      <c r="L24" s="1"/>
    </row>
    <row r="25" spans="1:1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</row>
    <row r="26" spans="1:12">
      <c r="A26" s="1" t="s">
        <v>45</v>
      </c>
      <c r="B26" s="1" t="s">
        <v>185</v>
      </c>
      <c r="C26" s="1"/>
      <c r="D26" s="1"/>
      <c r="E26" s="1"/>
      <c r="F26" s="57">
        <f>'CT-2 1 of 3'!F50</f>
        <v>-73782.699999999953</v>
      </c>
      <c r="G26" s="1"/>
      <c r="H26" s="1"/>
      <c r="I26" s="1"/>
      <c r="J26" s="1"/>
      <c r="K26" s="1"/>
      <c r="L26" s="1"/>
    </row>
    <row r="27" spans="1:12">
      <c r="A27" s="1"/>
      <c r="B27" s="1"/>
      <c r="C27" s="1"/>
      <c r="D27" s="1"/>
      <c r="E27" s="1"/>
      <c r="F27" s="40"/>
      <c r="G27" s="1"/>
      <c r="H27" s="1"/>
      <c r="I27" s="1"/>
      <c r="J27" s="1"/>
      <c r="K27" s="1"/>
      <c r="L27" s="1"/>
    </row>
    <row r="28" spans="1:12">
      <c r="A28" s="1" t="s">
        <v>49</v>
      </c>
      <c r="B28" s="1" t="s">
        <v>186</v>
      </c>
      <c r="C28" s="1"/>
      <c r="D28" s="1"/>
      <c r="E28" s="1"/>
      <c r="F28" s="57">
        <f>'CT-2 1 of 3'!F52</f>
        <v>-1576</v>
      </c>
      <c r="G28" s="1"/>
      <c r="H28" s="43">
        <f>F26+F28</f>
        <v>-75358.699999999953</v>
      </c>
      <c r="I28" s="1"/>
      <c r="J28" s="1"/>
      <c r="K28" s="1"/>
      <c r="L28" s="1"/>
    </row>
    <row r="29" spans="1:12">
      <c r="A29" s="1"/>
      <c r="B29" s="1"/>
      <c r="C29" s="1"/>
      <c r="D29" s="1"/>
      <c r="E29" s="1"/>
      <c r="F29" s="40"/>
      <c r="G29" s="1"/>
      <c r="H29" s="40"/>
      <c r="I29" s="1"/>
      <c r="J29" s="1"/>
      <c r="K29" s="1"/>
      <c r="L29" s="1"/>
    </row>
    <row r="30" spans="1:12" ht="15.75" thickBot="1">
      <c r="A30" s="1" t="s">
        <v>29</v>
      </c>
      <c r="B30" s="1" t="s">
        <v>189</v>
      </c>
      <c r="C30" s="1"/>
      <c r="D30" s="1"/>
      <c r="E30" s="1"/>
      <c r="F30" s="1"/>
      <c r="G30" s="1"/>
      <c r="H30" s="45">
        <f>H20-H28</f>
        <v>23726.09740906558</v>
      </c>
      <c r="I30" s="1"/>
      <c r="J30" s="1"/>
      <c r="K30" s="1"/>
      <c r="L30" s="1"/>
    </row>
    <row r="31" spans="1:12" ht="15.75" thickTop="1">
      <c r="A31" s="1"/>
      <c r="B31" s="1"/>
      <c r="C31" s="1"/>
      <c r="D31" s="1"/>
      <c r="E31" s="1"/>
      <c r="F31" s="1"/>
      <c r="G31" s="1"/>
      <c r="H31" s="40"/>
      <c r="I31" s="1"/>
      <c r="J31" s="1"/>
      <c r="K31" s="1"/>
      <c r="L31" s="1"/>
    </row>
    <row r="32" spans="1:1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</row>
    <row r="33" spans="1:1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</row>
    <row r="48" spans="1:12">
      <c r="H48" t="s">
        <v>47</v>
      </c>
    </row>
    <row r="49" spans="8:8">
      <c r="H49" s="58" t="s">
        <v>202</v>
      </c>
    </row>
    <row r="50" spans="8:8">
      <c r="H50" t="s">
        <v>18</v>
      </c>
    </row>
    <row r="51" spans="8:8">
      <c r="H51" s="58" t="s">
        <v>197</v>
      </c>
    </row>
    <row r="52" spans="8:8">
      <c r="H52" s="72" t="s">
        <v>203</v>
      </c>
    </row>
  </sheetData>
  <pageMargins left="0.75" right="0.75" top="1" bottom="1" header="0.5" footer="0.5"/>
  <pageSetup scale="61" orientation="portrait" horizontalDpi="4294967292" r:id="rId1"/>
  <headerFooter alignWithMargins="0">
    <oddHeader xml:space="preserve">&amp;C
</oddHeader>
    <oddFooter xml:space="preserve">&amp;C
</oddFooter>
  </headerFooter>
  <colBreaks count="1" manualBreakCount="1">
    <brk id="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tabColor rgb="FF00B050"/>
    <pageSetUpPr fitToPage="1"/>
  </sheetPr>
  <dimension ref="A3:S63"/>
  <sheetViews>
    <sheetView zoomScaleNormal="100" workbookViewId="0">
      <selection activeCell="D39" sqref="D39"/>
    </sheetView>
  </sheetViews>
  <sheetFormatPr defaultRowHeight="15"/>
  <cols>
    <col min="1" max="1" width="5.77734375" customWidth="1"/>
    <col min="2" max="2" width="15.77734375" customWidth="1"/>
    <col min="3" max="3" width="15.109375" customWidth="1"/>
    <col min="4" max="5" width="11.77734375" customWidth="1"/>
    <col min="6" max="6" width="14.33203125" customWidth="1"/>
    <col min="7" max="36" width="11.77734375" customWidth="1"/>
  </cols>
  <sheetData>
    <row r="3" spans="1:19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9" ht="15.75">
      <c r="A4" s="1"/>
      <c r="B4" s="1"/>
      <c r="C4" s="13" t="str">
        <f>+'CT-1 '!C4</f>
        <v>COMPANY: FLORIDA PUBLIC UTILITIES - CONSOLIDATED ELECTRIC</v>
      </c>
      <c r="D4" s="13"/>
      <c r="E4" s="13"/>
      <c r="F4" s="13"/>
      <c r="G4" s="13"/>
      <c r="H4" s="13" t="s">
        <v>155</v>
      </c>
      <c r="I4" s="13"/>
      <c r="J4" s="13"/>
      <c r="K4" s="13"/>
      <c r="L4" s="13"/>
      <c r="M4" s="3"/>
      <c r="N4" s="3"/>
      <c r="O4" s="3"/>
      <c r="P4" s="3"/>
      <c r="Q4" s="3"/>
      <c r="R4" s="3"/>
      <c r="S4" s="3"/>
    </row>
    <row r="5" spans="1:19" ht="15.75">
      <c r="A5" s="1"/>
      <c r="B5" s="1"/>
      <c r="C5" s="13"/>
      <c r="D5" s="13"/>
      <c r="E5" s="13"/>
      <c r="F5" s="13"/>
      <c r="G5" s="13"/>
      <c r="H5" s="13" t="s">
        <v>48</v>
      </c>
      <c r="I5" s="13"/>
      <c r="J5" s="13"/>
      <c r="K5" s="13"/>
      <c r="L5" s="13"/>
      <c r="M5" s="3"/>
      <c r="N5" s="3"/>
      <c r="O5" s="3"/>
      <c r="P5" s="3"/>
      <c r="Q5" s="3"/>
      <c r="R5" s="3"/>
      <c r="S5" s="3"/>
    </row>
    <row r="6" spans="1:19" ht="15.75">
      <c r="A6" s="1"/>
      <c r="B6" s="1"/>
      <c r="C6" s="13" t="s">
        <v>160</v>
      </c>
      <c r="D6" s="13"/>
      <c r="E6" s="13"/>
      <c r="F6" s="13"/>
      <c r="G6" s="13"/>
      <c r="H6" s="13"/>
      <c r="I6" s="13"/>
      <c r="J6" s="13"/>
      <c r="K6" s="13"/>
      <c r="L6" s="13"/>
      <c r="M6" s="3"/>
      <c r="N6" s="3"/>
      <c r="O6" s="3"/>
      <c r="P6" s="3"/>
      <c r="Q6" s="3"/>
      <c r="R6" s="3"/>
      <c r="S6" s="3"/>
    </row>
    <row r="7" spans="1:19" ht="15.75">
      <c r="A7" s="1"/>
      <c r="B7" s="1"/>
      <c r="C7" s="13" t="s">
        <v>161</v>
      </c>
      <c r="D7" s="13"/>
      <c r="E7" s="13"/>
      <c r="F7" s="13"/>
      <c r="G7" s="13"/>
      <c r="H7" s="13"/>
      <c r="I7" s="13"/>
      <c r="J7" s="13"/>
      <c r="K7" s="13"/>
      <c r="L7" s="13"/>
      <c r="M7" s="3"/>
      <c r="N7" s="3"/>
      <c r="O7" s="3"/>
      <c r="P7" s="3"/>
      <c r="Q7" s="3"/>
      <c r="R7" s="3"/>
      <c r="S7" s="3"/>
    </row>
    <row r="8" spans="1:19" ht="15.75">
      <c r="A8" s="1"/>
      <c r="B8" s="1"/>
      <c r="C8" s="13"/>
      <c r="D8" s="13"/>
      <c r="E8" s="13"/>
      <c r="F8" s="13"/>
      <c r="G8" s="13"/>
      <c r="H8" s="13"/>
      <c r="I8" s="13"/>
      <c r="J8" s="13"/>
      <c r="K8" s="13"/>
      <c r="L8" s="13"/>
      <c r="M8" s="3"/>
      <c r="N8" s="3"/>
      <c r="O8" s="3"/>
      <c r="P8" s="3"/>
      <c r="Q8" s="3"/>
      <c r="R8" s="3"/>
      <c r="S8" s="3"/>
    </row>
    <row r="9" spans="1:19" ht="15.75">
      <c r="A9" s="1"/>
      <c r="B9" s="1"/>
      <c r="C9" s="13" t="s">
        <v>159</v>
      </c>
      <c r="D9" s="15">
        <f>'CT-1 '!D8</f>
        <v>43101</v>
      </c>
      <c r="E9" s="16" t="s">
        <v>19</v>
      </c>
      <c r="F9" s="18">
        <f>'CT-1 '!F8</f>
        <v>43435</v>
      </c>
      <c r="G9" s="13"/>
      <c r="H9" s="13"/>
      <c r="I9" s="13"/>
      <c r="J9" s="13"/>
      <c r="K9" s="13"/>
      <c r="L9" s="13"/>
      <c r="M9" s="3"/>
      <c r="N9" s="3"/>
      <c r="O9" s="3"/>
      <c r="P9" s="3"/>
      <c r="Q9" s="3"/>
      <c r="R9" s="3"/>
      <c r="S9" s="3"/>
    </row>
    <row r="10" spans="1:19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</row>
    <row r="11" spans="1:19" ht="15.75">
      <c r="A11" s="1"/>
      <c r="B11" s="1"/>
      <c r="C11" s="1" t="s">
        <v>46</v>
      </c>
      <c r="D11" s="8" t="s">
        <v>1</v>
      </c>
      <c r="E11" s="13"/>
      <c r="F11" s="71" t="s">
        <v>162</v>
      </c>
      <c r="G11" s="13"/>
      <c r="H11" s="8" t="s">
        <v>163</v>
      </c>
      <c r="I11" s="1"/>
      <c r="J11" s="1"/>
      <c r="K11" s="1"/>
      <c r="L11" s="1"/>
    </row>
    <row r="12" spans="1:19" ht="15.75">
      <c r="A12" s="1"/>
      <c r="B12" s="1"/>
      <c r="C12" s="1"/>
      <c r="D12" s="11"/>
      <c r="E12" s="13"/>
      <c r="F12" s="70"/>
      <c r="G12" s="48"/>
      <c r="H12" s="11"/>
      <c r="I12" s="49"/>
      <c r="J12" s="49"/>
      <c r="K12" s="49"/>
      <c r="L12" s="49"/>
      <c r="M12" s="10"/>
      <c r="N12" s="10"/>
      <c r="O12" s="10"/>
      <c r="P12" s="10"/>
      <c r="Q12" s="10"/>
      <c r="R12" s="10"/>
      <c r="S12" s="10"/>
    </row>
    <row r="13" spans="1:19">
      <c r="A13" s="9" t="s">
        <v>38</v>
      </c>
      <c r="B13" s="1" t="s">
        <v>164</v>
      </c>
      <c r="C13" s="1"/>
      <c r="D13" s="49">
        <f>'CT-2 2 of 3'!D38</f>
        <v>311916.89999999997</v>
      </c>
      <c r="E13" s="49"/>
      <c r="F13" s="69">
        <v>345943.42</v>
      </c>
      <c r="G13" s="49"/>
      <c r="H13" s="49">
        <f>D13-F13</f>
        <v>-34026.520000000019</v>
      </c>
      <c r="I13" s="1"/>
      <c r="J13" s="1"/>
      <c r="K13" s="1"/>
      <c r="L13" s="1"/>
    </row>
    <row r="14" spans="1:19">
      <c r="A14" s="1"/>
      <c r="B14" s="1"/>
      <c r="C14" s="1"/>
      <c r="D14" s="50"/>
      <c r="E14" s="49"/>
      <c r="F14" s="68"/>
      <c r="G14" s="49"/>
      <c r="H14" s="50"/>
      <c r="I14" s="1"/>
      <c r="J14" s="1"/>
      <c r="K14" s="1"/>
      <c r="L14" s="1"/>
    </row>
    <row r="15" spans="1:19">
      <c r="A15" s="1" t="s">
        <v>39</v>
      </c>
      <c r="B15" s="1" t="s">
        <v>65</v>
      </c>
      <c r="C15" s="1"/>
      <c r="D15" s="49">
        <f>'CT-2 2 of 3'!E38</f>
        <v>85185.500000000015</v>
      </c>
      <c r="E15" s="49"/>
      <c r="F15" s="69">
        <v>74889.84</v>
      </c>
      <c r="G15" s="49"/>
      <c r="H15" s="49">
        <f>D15-F15</f>
        <v>10295.660000000018</v>
      </c>
      <c r="I15" s="1"/>
      <c r="J15" s="1"/>
      <c r="K15" s="1"/>
      <c r="L15" s="1"/>
    </row>
    <row r="16" spans="1:19">
      <c r="A16" s="1"/>
      <c r="B16" s="1"/>
      <c r="C16" s="1"/>
      <c r="D16" s="50"/>
      <c r="E16" s="49"/>
      <c r="F16" s="68"/>
      <c r="G16" s="49"/>
      <c r="H16" s="50"/>
      <c r="I16" s="1"/>
      <c r="J16" s="1"/>
      <c r="K16" s="1"/>
      <c r="L16" s="1"/>
    </row>
    <row r="17" spans="1:12">
      <c r="A17" s="1" t="s">
        <v>40</v>
      </c>
      <c r="B17" s="9" t="s">
        <v>14</v>
      </c>
      <c r="C17" s="1"/>
      <c r="D17" s="49">
        <f>'CT-2 2 of 3'!F38</f>
        <v>14424.82</v>
      </c>
      <c r="E17" s="49"/>
      <c r="F17" s="69">
        <v>8336</v>
      </c>
      <c r="G17" s="49"/>
      <c r="H17" s="49">
        <f>D17-F17</f>
        <v>6088.82</v>
      </c>
      <c r="I17" s="1"/>
      <c r="J17" s="1"/>
      <c r="K17" s="1"/>
      <c r="L17" s="1"/>
    </row>
    <row r="18" spans="1:12">
      <c r="A18" s="1"/>
      <c r="B18" s="1"/>
      <c r="C18" s="1"/>
      <c r="D18" s="50"/>
      <c r="E18" s="49"/>
      <c r="F18" s="68"/>
      <c r="G18" s="49"/>
      <c r="H18" s="50"/>
      <c r="I18" s="1"/>
      <c r="J18" s="1"/>
      <c r="K18" s="1"/>
      <c r="L18" s="1"/>
    </row>
    <row r="19" spans="1:12">
      <c r="A19" s="1" t="s">
        <v>41</v>
      </c>
      <c r="B19" s="9" t="s">
        <v>165</v>
      </c>
      <c r="C19" s="1"/>
      <c r="D19" s="49">
        <f>'CT-2 2 of 3'!G38</f>
        <v>149571.31999999998</v>
      </c>
      <c r="E19" s="49"/>
      <c r="F19" s="69">
        <v>119066.57</v>
      </c>
      <c r="G19" s="49"/>
      <c r="H19" s="49">
        <f>D19-F19</f>
        <v>30504.749999999971</v>
      </c>
      <c r="I19" s="1"/>
      <c r="J19" s="1"/>
      <c r="K19" s="1"/>
      <c r="L19" s="1"/>
    </row>
    <row r="20" spans="1:12">
      <c r="A20" s="1"/>
      <c r="B20" s="1"/>
      <c r="C20" s="1"/>
      <c r="D20" s="50"/>
      <c r="E20" s="49"/>
      <c r="F20" s="68"/>
      <c r="G20" s="49"/>
      <c r="H20" s="50"/>
      <c r="I20" s="1"/>
      <c r="J20" s="1"/>
      <c r="K20" s="1"/>
      <c r="L20" s="1"/>
    </row>
    <row r="21" spans="1:12">
      <c r="A21" s="1" t="s">
        <v>42</v>
      </c>
      <c r="B21" s="1" t="s">
        <v>166</v>
      </c>
      <c r="C21" s="1"/>
      <c r="D21" s="49">
        <f>'CT-2 2 of 3'!H38</f>
        <v>10491.620000000004</v>
      </c>
      <c r="E21" s="49"/>
      <c r="F21" s="69">
        <v>11703.76</v>
      </c>
      <c r="G21" s="49"/>
      <c r="H21" s="49">
        <f>D21-F21</f>
        <v>-1212.1399999999958</v>
      </c>
      <c r="I21" s="1"/>
      <c r="J21" s="1"/>
      <c r="K21" s="1"/>
      <c r="L21" s="1"/>
    </row>
    <row r="22" spans="1:12">
      <c r="A22" s="1"/>
      <c r="B22" s="1"/>
      <c r="C22" s="1"/>
      <c r="D22" s="50"/>
      <c r="E22" s="49"/>
      <c r="F22" s="68"/>
      <c r="G22" s="49"/>
      <c r="H22" s="50"/>
      <c r="I22" s="1"/>
      <c r="J22" s="1"/>
      <c r="K22" s="1"/>
      <c r="L22" s="1"/>
    </row>
    <row r="23" spans="1:12">
      <c r="A23" s="1" t="s">
        <v>43</v>
      </c>
      <c r="B23" t="s">
        <v>167</v>
      </c>
      <c r="C23" s="1"/>
      <c r="D23" s="49">
        <f>'CT-2 2 of 3'!I38</f>
        <v>5096.880000000001</v>
      </c>
      <c r="E23" s="49"/>
      <c r="F23" s="69">
        <v>7026.98</v>
      </c>
      <c r="G23" s="49"/>
      <c r="H23" s="49">
        <f>D23-F23</f>
        <v>-1930.0999999999985</v>
      </c>
      <c r="I23" s="1"/>
      <c r="J23" s="1"/>
      <c r="K23" s="1"/>
      <c r="L23" s="1"/>
    </row>
    <row r="24" spans="1:12">
      <c r="A24" s="1"/>
      <c r="C24" s="1"/>
      <c r="D24" s="50"/>
      <c r="E24" s="49"/>
      <c r="F24" s="68"/>
      <c r="G24" s="49"/>
      <c r="H24" s="50"/>
      <c r="I24" s="1"/>
      <c r="J24" s="1"/>
      <c r="K24" s="1"/>
      <c r="L24" s="1"/>
    </row>
    <row r="25" spans="1:12">
      <c r="A25" s="1" t="s">
        <v>44</v>
      </c>
      <c r="B25" s="1" t="s">
        <v>15</v>
      </c>
      <c r="C25" s="1"/>
      <c r="D25" s="49">
        <f>'CT-2 2 of 3'!J38</f>
        <v>35371.609999999993</v>
      </c>
      <c r="E25" s="49"/>
      <c r="F25" s="69">
        <v>44078.96</v>
      </c>
      <c r="G25" s="49"/>
      <c r="H25" s="49">
        <f>D25-F25</f>
        <v>-8707.3500000000058</v>
      </c>
      <c r="I25" s="1"/>
      <c r="J25" s="1"/>
      <c r="K25" s="1"/>
      <c r="L25" s="1"/>
    </row>
    <row r="26" spans="1:12">
      <c r="A26" s="1"/>
      <c r="B26" s="1"/>
      <c r="C26" s="1"/>
      <c r="D26" s="50"/>
      <c r="E26" s="49"/>
      <c r="F26" s="68"/>
      <c r="G26" s="49"/>
      <c r="H26" s="50"/>
      <c r="I26" s="1"/>
      <c r="J26" s="1"/>
      <c r="K26" s="1"/>
      <c r="L26" s="1"/>
    </row>
    <row r="27" spans="1:12">
      <c r="A27" s="1" t="s">
        <v>45</v>
      </c>
      <c r="B27" s="1" t="s">
        <v>168</v>
      </c>
      <c r="C27" s="1"/>
      <c r="D27" s="49">
        <f>'CT-2 2 of 3'!K38</f>
        <v>0</v>
      </c>
      <c r="E27" s="49"/>
      <c r="F27" s="69">
        <v>0</v>
      </c>
      <c r="G27" s="49"/>
      <c r="H27" s="49">
        <f>D27-F27</f>
        <v>0</v>
      </c>
      <c r="I27" s="1"/>
      <c r="J27" s="1"/>
      <c r="K27" s="1"/>
      <c r="L27" s="1"/>
    </row>
    <row r="28" spans="1:12">
      <c r="A28" s="1"/>
      <c r="B28" s="1"/>
      <c r="C28" s="1"/>
      <c r="D28" s="50"/>
      <c r="E28" s="49"/>
      <c r="F28" s="68"/>
      <c r="G28" s="49"/>
      <c r="H28" s="50"/>
      <c r="I28" s="1"/>
      <c r="J28" s="1"/>
      <c r="K28" s="1"/>
      <c r="L28" s="1"/>
    </row>
    <row r="29" spans="1:12">
      <c r="A29" s="1" t="s">
        <v>49</v>
      </c>
      <c r="B29" s="1" t="s">
        <v>16</v>
      </c>
      <c r="C29" s="1"/>
      <c r="D29" s="49">
        <f>'CT-2 2 of 3'!L38</f>
        <v>39018.300000000003</v>
      </c>
      <c r="E29" s="49"/>
      <c r="F29" s="69">
        <v>24474.720000000001</v>
      </c>
      <c r="G29" s="49"/>
      <c r="H29" s="49">
        <f>D29-F29</f>
        <v>14543.580000000002</v>
      </c>
      <c r="I29" s="1"/>
      <c r="J29" s="1"/>
      <c r="K29" s="1"/>
      <c r="L29" s="1"/>
    </row>
    <row r="30" spans="1:12">
      <c r="A30" s="1"/>
      <c r="B30" s="1"/>
      <c r="C30" s="1"/>
      <c r="D30" s="49"/>
      <c r="E30" s="49"/>
      <c r="F30" s="69"/>
      <c r="G30" s="49"/>
      <c r="H30" s="49"/>
      <c r="I30" s="1"/>
      <c r="J30" s="1"/>
      <c r="K30" s="1"/>
      <c r="L30" s="1"/>
    </row>
    <row r="31" spans="1:12">
      <c r="A31" s="51" t="s">
        <v>85</v>
      </c>
      <c r="B31" s="1" t="s">
        <v>17</v>
      </c>
      <c r="C31" s="1"/>
      <c r="D31" s="43">
        <f>'CT-2 2 of 3'!M38</f>
        <v>5076.9599999999991</v>
      </c>
      <c r="E31" s="43"/>
      <c r="F31" s="67">
        <v>13156.05</v>
      </c>
      <c r="G31" s="43"/>
      <c r="H31" s="43">
        <f>D31-F31</f>
        <v>-8079.09</v>
      </c>
      <c r="I31" s="1"/>
      <c r="J31" s="1"/>
      <c r="K31" s="1"/>
      <c r="L31" s="1"/>
    </row>
    <row r="32" spans="1:12">
      <c r="A32" s="52"/>
      <c r="B32" s="1"/>
      <c r="C32" s="1"/>
      <c r="D32" s="50"/>
      <c r="E32" s="49"/>
      <c r="F32" s="50"/>
      <c r="G32" s="49"/>
      <c r="H32" s="50"/>
      <c r="I32" s="1"/>
      <c r="J32" s="1"/>
      <c r="K32" s="1"/>
      <c r="L32" s="1"/>
    </row>
    <row r="33" spans="1:12">
      <c r="A33" s="51" t="s">
        <v>96</v>
      </c>
      <c r="B33" s="1" t="s">
        <v>169</v>
      </c>
      <c r="C33" s="1"/>
      <c r="D33" s="49">
        <f>SUM(D13:D32)</f>
        <v>656153.90999999992</v>
      </c>
      <c r="E33" s="49"/>
      <c r="F33" s="49">
        <f>SUM(F13:F32)</f>
        <v>648676.30000000005</v>
      </c>
      <c r="G33" s="49"/>
      <c r="H33" s="49">
        <f>D33-F33</f>
        <v>7477.6099999998696</v>
      </c>
      <c r="I33" s="1"/>
      <c r="J33" s="1"/>
      <c r="K33" s="1"/>
      <c r="L33" s="1"/>
    </row>
    <row r="34" spans="1:12">
      <c r="A34" s="52"/>
      <c r="B34" s="1"/>
      <c r="C34" s="1"/>
      <c r="D34" s="49"/>
      <c r="E34" s="49"/>
      <c r="F34" s="49"/>
      <c r="G34" s="49"/>
      <c r="H34" s="49"/>
      <c r="I34" s="1"/>
      <c r="J34" s="1"/>
      <c r="K34" s="1"/>
      <c r="L34" s="1"/>
    </row>
    <row r="35" spans="1:12">
      <c r="A35" s="51" t="s">
        <v>97</v>
      </c>
      <c r="B35" s="1" t="s">
        <v>170</v>
      </c>
      <c r="C35" s="1"/>
      <c r="D35" s="43"/>
      <c r="E35" s="43"/>
      <c r="F35" s="66"/>
      <c r="G35" s="43"/>
      <c r="H35" s="43"/>
      <c r="I35" s="1"/>
      <c r="J35" s="1"/>
      <c r="K35" s="1"/>
      <c r="L35" s="1"/>
    </row>
    <row r="36" spans="1:12">
      <c r="A36" s="52"/>
      <c r="B36" s="1"/>
      <c r="C36" s="1"/>
      <c r="D36" s="44"/>
      <c r="E36" s="49"/>
      <c r="F36" s="50"/>
      <c r="G36" s="49"/>
      <c r="H36" s="50"/>
      <c r="I36" s="1"/>
      <c r="J36" s="1"/>
      <c r="K36" s="1"/>
      <c r="L36" s="1"/>
    </row>
    <row r="37" spans="1:12">
      <c r="A37" s="51" t="s">
        <v>32</v>
      </c>
      <c r="B37" s="1" t="s">
        <v>171</v>
      </c>
      <c r="C37" s="1"/>
      <c r="D37" s="43">
        <f>D33</f>
        <v>656153.90999999992</v>
      </c>
      <c r="E37" s="43"/>
      <c r="F37" s="43">
        <f>F33</f>
        <v>648676.30000000005</v>
      </c>
      <c r="G37" s="43"/>
      <c r="H37" s="43">
        <f>H33</f>
        <v>7477.6099999998696</v>
      </c>
      <c r="I37" s="1"/>
      <c r="J37" s="1"/>
      <c r="K37" s="1"/>
      <c r="L37" s="1"/>
    </row>
    <row r="38" spans="1:12">
      <c r="A38" s="1"/>
      <c r="B38" s="1"/>
      <c r="C38" s="1"/>
      <c r="D38" s="53"/>
      <c r="E38" s="53"/>
      <c r="F38" s="53"/>
      <c r="G38" s="53"/>
      <c r="H38" s="53"/>
      <c r="I38" s="1"/>
      <c r="J38" s="1"/>
      <c r="K38" s="1"/>
      <c r="L38" s="1"/>
    </row>
    <row r="39" spans="1:12">
      <c r="A39" s="9" t="s">
        <v>33</v>
      </c>
      <c r="B39" s="1" t="s">
        <v>172</v>
      </c>
      <c r="C39" s="1"/>
      <c r="D39" s="49">
        <v>-60042</v>
      </c>
      <c r="E39" s="49"/>
      <c r="F39" s="69">
        <f>D39</f>
        <v>-60042</v>
      </c>
      <c r="G39" s="49"/>
      <c r="H39" s="49">
        <f>D39-F39</f>
        <v>0</v>
      </c>
      <c r="I39" s="1"/>
      <c r="J39" s="1"/>
      <c r="K39" s="1"/>
      <c r="L39" s="1"/>
    </row>
    <row r="40" spans="1:12">
      <c r="A40" s="1"/>
      <c r="B40" s="1"/>
      <c r="C40" s="1"/>
      <c r="D40" s="44"/>
      <c r="E40" s="49"/>
      <c r="F40" s="50"/>
      <c r="G40" s="49"/>
      <c r="H40" s="50"/>
      <c r="I40" s="1"/>
      <c r="J40" s="1"/>
      <c r="K40" s="1"/>
      <c r="L40" s="1"/>
    </row>
    <row r="41" spans="1:12">
      <c r="A41" s="9" t="s">
        <v>34</v>
      </c>
      <c r="B41" s="1" t="s">
        <v>173</v>
      </c>
      <c r="C41" s="1"/>
      <c r="D41" s="49"/>
      <c r="E41" s="49"/>
      <c r="F41" s="49"/>
      <c r="G41" s="49"/>
      <c r="H41" s="49"/>
      <c r="I41" s="1"/>
      <c r="J41" s="1"/>
      <c r="K41" s="1"/>
      <c r="L41" s="1"/>
    </row>
    <row r="42" spans="1:12">
      <c r="A42" s="1"/>
      <c r="B42" s="1" t="s">
        <v>174</v>
      </c>
      <c r="C42" s="1"/>
      <c r="D42" s="49"/>
      <c r="E42" s="49"/>
      <c r="F42" s="49"/>
      <c r="G42" s="49"/>
      <c r="H42" s="49"/>
      <c r="I42" s="1"/>
      <c r="J42" s="1"/>
      <c r="K42" s="1"/>
      <c r="L42" s="1"/>
    </row>
    <row r="43" spans="1:12">
      <c r="A43" s="1"/>
      <c r="B43" s="1" t="s">
        <v>46</v>
      </c>
      <c r="C43" s="1"/>
      <c r="D43" s="44"/>
      <c r="E43" s="49"/>
      <c r="F43" s="50"/>
      <c r="G43" s="49"/>
      <c r="H43" s="50"/>
      <c r="I43" s="1"/>
      <c r="J43" s="1"/>
      <c r="K43" s="1"/>
      <c r="L43" s="1"/>
    </row>
    <row r="44" spans="1:12">
      <c r="A44" s="9" t="s">
        <v>35</v>
      </c>
      <c r="B44" s="1" t="s">
        <v>175</v>
      </c>
      <c r="C44" s="1"/>
      <c r="D44" s="49">
        <f>'CT-3 '!Q74</f>
        <v>-646357.51259093452</v>
      </c>
      <c r="E44" s="49"/>
      <c r="F44" s="69">
        <v>-662417</v>
      </c>
      <c r="G44" s="49"/>
      <c r="H44" s="49">
        <f>D44-F44</f>
        <v>16059.487409065478</v>
      </c>
      <c r="I44" s="1"/>
      <c r="J44" s="1"/>
      <c r="K44" s="1"/>
      <c r="L44" s="1"/>
    </row>
    <row r="45" spans="1:12">
      <c r="A45" s="1"/>
      <c r="B45" s="1"/>
      <c r="C45" s="1"/>
      <c r="D45" s="44"/>
      <c r="E45" s="49"/>
      <c r="F45" s="50"/>
      <c r="G45" s="49"/>
      <c r="H45" s="50"/>
      <c r="I45" s="1"/>
      <c r="J45" s="1"/>
      <c r="K45" s="1"/>
      <c r="L45" s="1"/>
    </row>
    <row r="46" spans="1:12">
      <c r="A46" s="9" t="s">
        <v>118</v>
      </c>
      <c r="B46" s="1"/>
      <c r="C46" s="1"/>
      <c r="D46" s="43"/>
      <c r="E46" s="43"/>
      <c r="F46" s="43"/>
      <c r="G46" s="43"/>
      <c r="H46" s="43"/>
      <c r="I46" s="1"/>
      <c r="J46" s="1"/>
      <c r="K46" s="1"/>
      <c r="L46" s="1"/>
    </row>
    <row r="47" spans="1:12">
      <c r="A47" s="1"/>
      <c r="B47" s="1"/>
      <c r="C47" s="1"/>
      <c r="D47" s="44"/>
      <c r="E47" s="49"/>
      <c r="F47" s="50"/>
      <c r="G47" s="49"/>
      <c r="H47" s="50"/>
      <c r="I47" s="1"/>
      <c r="J47" s="1"/>
      <c r="K47" s="1"/>
      <c r="L47" s="1"/>
    </row>
    <row r="48" spans="1:12">
      <c r="A48" s="1"/>
      <c r="B48" s="1"/>
      <c r="C48" s="1"/>
      <c r="D48" s="53"/>
      <c r="E48" s="53"/>
      <c r="F48" s="53"/>
      <c r="G48" s="53"/>
      <c r="H48" s="53"/>
      <c r="I48" s="1"/>
      <c r="J48" s="1"/>
      <c r="K48" s="1"/>
      <c r="L48" s="1"/>
    </row>
    <row r="49" spans="1:12">
      <c r="A49" s="1"/>
      <c r="B49" s="1"/>
      <c r="C49" s="1"/>
      <c r="D49" s="49"/>
      <c r="E49" s="49"/>
      <c r="F49" s="49"/>
      <c r="G49" s="49"/>
      <c r="H49" s="49"/>
      <c r="I49" s="1"/>
      <c r="J49" s="1"/>
      <c r="K49" s="1"/>
      <c r="L49" s="1"/>
    </row>
    <row r="50" spans="1:12">
      <c r="A50" s="9" t="s">
        <v>119</v>
      </c>
      <c r="B50" s="1" t="s">
        <v>176</v>
      </c>
      <c r="C50" s="1"/>
      <c r="D50" s="43">
        <f>D37+D39+D44</f>
        <v>-50245.602590934606</v>
      </c>
      <c r="E50" s="43"/>
      <c r="F50" s="43">
        <f>F37+F39+F44+F46</f>
        <v>-73782.699999999953</v>
      </c>
      <c r="G50" s="43"/>
      <c r="H50" s="43">
        <f>D50-F50</f>
        <v>23537.097409065347</v>
      </c>
      <c r="I50" s="1"/>
      <c r="J50" s="1"/>
      <c r="K50" s="1"/>
      <c r="L50" s="1"/>
    </row>
    <row r="51" spans="1:12">
      <c r="A51" s="1"/>
      <c r="B51" s="1"/>
      <c r="C51" s="1"/>
      <c r="D51" s="44"/>
      <c r="E51" s="49"/>
      <c r="F51" s="50"/>
      <c r="G51" s="49"/>
      <c r="H51" s="50"/>
      <c r="I51" s="1"/>
      <c r="J51" s="1"/>
      <c r="K51" s="1"/>
      <c r="L51" s="1"/>
    </row>
    <row r="52" spans="1:12">
      <c r="A52" s="9" t="s">
        <v>120</v>
      </c>
      <c r="B52" s="1" t="s">
        <v>177</v>
      </c>
      <c r="C52" s="1"/>
      <c r="D52" s="49">
        <f>'CT-3 '!Q87</f>
        <v>-1387</v>
      </c>
      <c r="E52" s="49"/>
      <c r="F52" s="69">
        <v>-1576</v>
      </c>
      <c r="G52" s="49"/>
      <c r="H52" s="49">
        <f>D52-F52</f>
        <v>189</v>
      </c>
      <c r="I52" s="1"/>
      <c r="J52" s="1"/>
      <c r="K52" s="1"/>
      <c r="L52" s="1"/>
    </row>
    <row r="53" spans="1:12">
      <c r="A53" s="1"/>
      <c r="B53" s="1"/>
      <c r="C53" s="1"/>
      <c r="D53" s="59"/>
      <c r="E53" s="59"/>
      <c r="F53" s="60"/>
      <c r="G53" s="59"/>
      <c r="H53" s="60"/>
      <c r="I53" s="1"/>
      <c r="J53" s="1"/>
      <c r="K53" s="1"/>
      <c r="L53" s="1"/>
    </row>
    <row r="54" spans="1:12">
      <c r="A54" s="1"/>
      <c r="B54" s="1"/>
      <c r="C54" s="1"/>
      <c r="D54" s="54"/>
      <c r="E54" s="54"/>
      <c r="F54" s="54"/>
      <c r="G54" s="54"/>
      <c r="H54" s="54"/>
      <c r="I54" s="1"/>
      <c r="K54" s="1"/>
      <c r="L54" s="1"/>
    </row>
    <row r="55" spans="1:12" ht="15.75" thickBot="1">
      <c r="A55" s="9" t="s">
        <v>121</v>
      </c>
      <c r="B55" s="1" t="s">
        <v>178</v>
      </c>
      <c r="C55" s="1"/>
      <c r="D55" s="45">
        <f>D52+D50</f>
        <v>-51632.602590934606</v>
      </c>
      <c r="E55" s="45"/>
      <c r="F55" s="45">
        <f>F52+F50+F53</f>
        <v>-75358.699999999953</v>
      </c>
      <c r="G55" s="45"/>
      <c r="H55" s="45">
        <f>H52+H50</f>
        <v>23726.097409065347</v>
      </c>
      <c r="I55" s="1"/>
      <c r="K55" s="1"/>
      <c r="L55" s="1"/>
    </row>
    <row r="56" spans="1:12" ht="15.75" thickTop="1">
      <c r="A56" s="1"/>
      <c r="B56" s="1"/>
      <c r="C56" s="1"/>
      <c r="D56" s="53"/>
      <c r="E56" s="53"/>
      <c r="F56" s="53"/>
      <c r="G56" s="53"/>
      <c r="H56" s="53"/>
      <c r="I56" s="1"/>
      <c r="K56" s="1"/>
      <c r="L56" s="1"/>
    </row>
    <row r="57" spans="1:12">
      <c r="A57" s="1"/>
      <c r="B57" s="1" t="s">
        <v>179</v>
      </c>
      <c r="C57" s="1"/>
      <c r="D57" s="1"/>
      <c r="E57" s="1"/>
      <c r="F57" s="1"/>
      <c r="G57" s="1"/>
      <c r="H57" s="1"/>
      <c r="I57" s="1"/>
      <c r="K57" s="1"/>
      <c r="L57" s="1"/>
    </row>
    <row r="58" spans="1:12">
      <c r="A58" s="1"/>
      <c r="B58" s="9" t="s">
        <v>199</v>
      </c>
      <c r="C58" s="1"/>
      <c r="D58" s="1"/>
      <c r="E58" s="1"/>
      <c r="F58" s="1"/>
      <c r="G58" s="1"/>
      <c r="H58" s="1"/>
      <c r="I58" s="1"/>
      <c r="K58" s="1"/>
      <c r="L58" s="1"/>
    </row>
    <row r="59" spans="1:12">
      <c r="H59" t="s">
        <v>47</v>
      </c>
    </row>
    <row r="60" spans="1:12">
      <c r="H60" s="12" t="str">
        <f>+'CT-1 '!H49</f>
        <v>DOCKET NO. 20190002-EG</v>
      </c>
    </row>
    <row r="61" spans="1:12">
      <c r="H61" s="7" t="s">
        <v>18</v>
      </c>
    </row>
    <row r="62" spans="1:12">
      <c r="H62" s="12" t="str">
        <f>+'CT-1 '!H51</f>
        <v xml:space="preserve">(CDY-1) </v>
      </c>
    </row>
    <row r="63" spans="1:12">
      <c r="H63" s="72" t="s">
        <v>204</v>
      </c>
    </row>
  </sheetData>
  <pageMargins left="0.75" right="0.75" top="1" bottom="1" header="0.5" footer="0.5"/>
  <pageSetup scale="61" orientation="portrait" horizontalDpi="4294967292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>
    <tabColor rgb="FF00B050"/>
    <pageSetUpPr fitToPage="1"/>
  </sheetPr>
  <dimension ref="A1:P49"/>
  <sheetViews>
    <sheetView zoomScale="75" zoomScaleNormal="75" workbookViewId="0">
      <selection activeCell="D32" sqref="D32"/>
    </sheetView>
  </sheetViews>
  <sheetFormatPr defaultRowHeight="15"/>
  <cols>
    <col min="1" max="1" width="4" bestFit="1" customWidth="1"/>
    <col min="2" max="2" width="26.5546875" customWidth="1"/>
    <col min="3" max="3" width="19.21875" customWidth="1"/>
    <col min="4" max="4" width="11.77734375" customWidth="1"/>
    <col min="5" max="5" width="13" customWidth="1"/>
    <col min="6" max="6" width="13.88671875" customWidth="1"/>
    <col min="7" max="15" width="11.77734375" customWidth="1"/>
    <col min="16" max="16" width="16.109375" bestFit="1" customWidth="1"/>
    <col min="17" max="24" width="11.77734375" customWidth="1"/>
  </cols>
  <sheetData>
    <row r="1" spans="1:16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5.75">
      <c r="A2" s="13"/>
      <c r="B2" s="13"/>
      <c r="C2" s="14" t="str">
        <f>+'CT-2 1 of 3'!C4</f>
        <v>COMPANY: FLORIDA PUBLIC UTILITIES - CONSOLIDATED ELECTRIC</v>
      </c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 t="s">
        <v>155</v>
      </c>
      <c r="P2" s="13"/>
    </row>
    <row r="3" spans="1:16" ht="15.75">
      <c r="A3" s="13"/>
      <c r="B3" s="13"/>
      <c r="C3" s="14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 t="s">
        <v>54</v>
      </c>
      <c r="P3" s="13"/>
    </row>
    <row r="4" spans="1:16" ht="15.75">
      <c r="A4" s="13"/>
      <c r="B4" s="13"/>
      <c r="C4" s="14" t="s">
        <v>158</v>
      </c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</row>
    <row r="5" spans="1:16" ht="15.75">
      <c r="A5" s="13"/>
      <c r="B5" s="13"/>
      <c r="C5" s="14" t="s">
        <v>46</v>
      </c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</row>
    <row r="6" spans="1:16" ht="15.75">
      <c r="A6" s="13"/>
      <c r="B6" s="13"/>
      <c r="C6" s="14" t="s">
        <v>159</v>
      </c>
      <c r="D6" s="15">
        <f>+'CT-2 1 of 3'!D9</f>
        <v>43101</v>
      </c>
      <c r="E6" s="16" t="s">
        <v>19</v>
      </c>
      <c r="F6" s="15">
        <f>+'CT-2 1 of 3'!F9</f>
        <v>43435</v>
      </c>
      <c r="G6" s="13"/>
      <c r="H6" s="13"/>
      <c r="I6" s="13"/>
      <c r="J6" s="13"/>
      <c r="K6" s="13"/>
      <c r="L6" s="13"/>
      <c r="M6" s="13"/>
      <c r="N6" s="13"/>
      <c r="O6" s="13"/>
      <c r="P6" s="13"/>
    </row>
    <row r="7" spans="1:16" ht="15.75">
      <c r="A7" s="13"/>
      <c r="B7" s="13"/>
      <c r="C7" s="14"/>
      <c r="D7" s="16"/>
      <c r="E7" s="16"/>
      <c r="F7" s="16"/>
      <c r="G7" s="13"/>
      <c r="H7" s="13"/>
      <c r="I7" s="13"/>
      <c r="J7" s="13"/>
      <c r="K7" s="13"/>
      <c r="L7" s="13"/>
      <c r="M7" s="13"/>
      <c r="N7" s="13"/>
      <c r="O7" s="13"/>
      <c r="P7" s="13"/>
    </row>
    <row r="8" spans="1:16" ht="15.75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</row>
    <row r="9" spans="1:16" ht="15.75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</row>
    <row r="10" spans="1:16" ht="15.75">
      <c r="A10" s="13"/>
      <c r="B10" s="13"/>
      <c r="C10" s="13"/>
      <c r="D10" s="16" t="s">
        <v>55</v>
      </c>
      <c r="E10" s="16"/>
      <c r="F10" s="16"/>
      <c r="G10" s="16"/>
      <c r="H10" s="16"/>
      <c r="I10" s="16" t="s">
        <v>56</v>
      </c>
      <c r="J10" s="16"/>
      <c r="K10" s="16" t="s">
        <v>57</v>
      </c>
      <c r="L10" s="16"/>
      <c r="M10" s="16"/>
      <c r="N10" s="16"/>
      <c r="O10" s="16"/>
      <c r="P10" s="13"/>
    </row>
    <row r="11" spans="1:16" ht="15.75">
      <c r="A11" s="13"/>
      <c r="B11" s="13"/>
      <c r="C11" s="16" t="s">
        <v>46</v>
      </c>
      <c r="D11" s="16" t="s">
        <v>58</v>
      </c>
      <c r="E11" s="16"/>
      <c r="F11" s="16"/>
      <c r="G11" s="16" t="s">
        <v>59</v>
      </c>
      <c r="H11" s="16" t="s">
        <v>60</v>
      </c>
      <c r="I11" s="16" t="s">
        <v>58</v>
      </c>
      <c r="J11" s="16"/>
      <c r="K11" s="16" t="s">
        <v>58</v>
      </c>
      <c r="L11" s="16"/>
      <c r="M11" s="16"/>
      <c r="N11" s="16" t="s">
        <v>61</v>
      </c>
      <c r="O11" s="16" t="s">
        <v>62</v>
      </c>
      <c r="P11" s="13"/>
    </row>
    <row r="12" spans="1:16" ht="15.75">
      <c r="A12" s="13"/>
      <c r="B12" s="13" t="s">
        <v>63</v>
      </c>
      <c r="C12" s="13"/>
      <c r="D12" s="8" t="s">
        <v>64</v>
      </c>
      <c r="E12" s="8" t="s">
        <v>65</v>
      </c>
      <c r="F12" s="8" t="s">
        <v>14</v>
      </c>
      <c r="G12" s="8" t="s">
        <v>66</v>
      </c>
      <c r="H12" s="8" t="s">
        <v>67</v>
      </c>
      <c r="I12" s="8" t="s">
        <v>68</v>
      </c>
      <c r="J12" s="8" t="s">
        <v>15</v>
      </c>
      <c r="K12" s="8" t="s">
        <v>69</v>
      </c>
      <c r="L12" s="8" t="s">
        <v>16</v>
      </c>
      <c r="M12" s="8" t="s">
        <v>17</v>
      </c>
      <c r="N12" s="8" t="s">
        <v>0</v>
      </c>
      <c r="O12" s="8" t="s">
        <v>70</v>
      </c>
      <c r="P12" s="8" t="s">
        <v>0</v>
      </c>
    </row>
    <row r="13" spans="1:16">
      <c r="A13" s="1"/>
      <c r="B13" s="1"/>
      <c r="C13" s="1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</row>
    <row r="14" spans="1:16">
      <c r="A14" s="47" t="s">
        <v>20</v>
      </c>
      <c r="B14" t="s">
        <v>50</v>
      </c>
      <c r="D14">
        <v>259603.61000000002</v>
      </c>
      <c r="E14">
        <v>43212.700000000012</v>
      </c>
      <c r="F14">
        <v>14424.82</v>
      </c>
      <c r="G14">
        <v>103260.02999999998</v>
      </c>
      <c r="H14">
        <v>8218.4000000000051</v>
      </c>
      <c r="I14">
        <v>4253.9600000000009</v>
      </c>
      <c r="J14">
        <v>30138.389999999996</v>
      </c>
      <c r="K14">
        <v>0</v>
      </c>
      <c r="L14">
        <v>0</v>
      </c>
      <c r="M14">
        <v>4900.9599999999991</v>
      </c>
      <c r="N14" s="1">
        <f t="shared" ref="N14:N22" si="0">SUM(D14:M14)</f>
        <v>468012.87000000011</v>
      </c>
      <c r="O14" s="1"/>
      <c r="P14" s="1">
        <f t="shared" ref="P14:P32" si="1">N14-O14</f>
        <v>468012.87000000011</v>
      </c>
    </row>
    <row r="15" spans="1:16">
      <c r="A15" s="47" t="s">
        <v>21</v>
      </c>
      <c r="B15" s="1" t="s">
        <v>190</v>
      </c>
      <c r="D15">
        <v>45407.260000000009</v>
      </c>
      <c r="E15">
        <v>7643.1799999999994</v>
      </c>
      <c r="F15">
        <v>0</v>
      </c>
      <c r="G15">
        <v>10338.14</v>
      </c>
      <c r="H15">
        <v>2008.7600000000007</v>
      </c>
      <c r="I15">
        <v>747.22000000000014</v>
      </c>
      <c r="J15">
        <v>4482.4999999999991</v>
      </c>
      <c r="K15">
        <v>0</v>
      </c>
      <c r="L15">
        <v>0</v>
      </c>
      <c r="M15">
        <v>171.63</v>
      </c>
      <c r="N15" s="1">
        <f t="shared" si="0"/>
        <v>70798.690000000017</v>
      </c>
      <c r="O15" s="1"/>
      <c r="P15" s="1">
        <f t="shared" si="1"/>
        <v>70798.690000000017</v>
      </c>
    </row>
    <row r="16" spans="1:16">
      <c r="A16" s="47" t="s">
        <v>22</v>
      </c>
      <c r="B16" s="4" t="s">
        <v>191</v>
      </c>
      <c r="N16" s="1">
        <f t="shared" si="0"/>
        <v>0</v>
      </c>
      <c r="O16" s="1"/>
      <c r="P16" s="1">
        <f t="shared" si="1"/>
        <v>0</v>
      </c>
    </row>
    <row r="17" spans="1:16">
      <c r="A17" s="47" t="s">
        <v>23</v>
      </c>
      <c r="B17" s="1" t="s">
        <v>192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 s="1">
        <f t="shared" si="0"/>
        <v>0</v>
      </c>
      <c r="O17" s="1"/>
      <c r="P17" s="1">
        <f t="shared" si="1"/>
        <v>0</v>
      </c>
    </row>
    <row r="18" spans="1:16">
      <c r="A18" s="47" t="s">
        <v>24</v>
      </c>
      <c r="B18" s="1" t="s">
        <v>193</v>
      </c>
      <c r="D18">
        <v>395.72</v>
      </c>
      <c r="E18">
        <v>3718.6600000000003</v>
      </c>
      <c r="F18">
        <v>0</v>
      </c>
      <c r="G18">
        <v>0</v>
      </c>
      <c r="H18">
        <v>11.76</v>
      </c>
      <c r="I18">
        <v>12.16</v>
      </c>
      <c r="J18">
        <v>61.71</v>
      </c>
      <c r="K18">
        <v>0</v>
      </c>
      <c r="L18">
        <v>0</v>
      </c>
      <c r="M18">
        <v>0</v>
      </c>
      <c r="N18" s="1">
        <f t="shared" si="0"/>
        <v>4200.01</v>
      </c>
      <c r="O18" s="1"/>
      <c r="P18" s="1">
        <f t="shared" si="1"/>
        <v>4200.01</v>
      </c>
    </row>
    <row r="19" spans="1:16">
      <c r="A19" s="47" t="s">
        <v>25</v>
      </c>
      <c r="B19" s="1" t="s">
        <v>196</v>
      </c>
      <c r="D19">
        <v>248.45000000000002</v>
      </c>
      <c r="E19">
        <v>8038.02</v>
      </c>
      <c r="F19">
        <v>0</v>
      </c>
      <c r="G19">
        <v>280.54999999999995</v>
      </c>
      <c r="H19">
        <v>9.56</v>
      </c>
      <c r="I19">
        <v>6.78</v>
      </c>
      <c r="J19">
        <v>12.49</v>
      </c>
      <c r="K19">
        <v>0</v>
      </c>
      <c r="L19">
        <v>0</v>
      </c>
      <c r="M19">
        <v>1.08</v>
      </c>
      <c r="N19" s="1">
        <f t="shared" si="0"/>
        <v>8596.93</v>
      </c>
      <c r="O19" s="1"/>
      <c r="P19" s="1">
        <f t="shared" si="1"/>
        <v>8596.93</v>
      </c>
    </row>
    <row r="20" spans="1:16">
      <c r="A20" s="47" t="s">
        <v>26</v>
      </c>
      <c r="B20" s="1" t="s">
        <v>194</v>
      </c>
      <c r="D20">
        <v>1008.9400000000002</v>
      </c>
      <c r="E20">
        <v>11620.549999999996</v>
      </c>
      <c r="F20">
        <v>0</v>
      </c>
      <c r="G20">
        <v>280.54999999999995</v>
      </c>
      <c r="H20">
        <v>31.41</v>
      </c>
      <c r="I20">
        <v>4.7799999999999994</v>
      </c>
      <c r="J20">
        <v>128.73999999999978</v>
      </c>
      <c r="K20">
        <v>0</v>
      </c>
      <c r="L20">
        <v>24580.36</v>
      </c>
      <c r="M20">
        <v>0</v>
      </c>
      <c r="N20" s="1">
        <f t="shared" si="0"/>
        <v>37655.329999999994</v>
      </c>
      <c r="O20" s="1"/>
      <c r="P20" s="1">
        <f t="shared" si="1"/>
        <v>37655.329999999994</v>
      </c>
    </row>
    <row r="21" spans="1:16">
      <c r="A21" s="47" t="s">
        <v>27</v>
      </c>
      <c r="B21" s="1" t="s">
        <v>100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 s="1">
        <f t="shared" si="0"/>
        <v>0</v>
      </c>
      <c r="O21" s="1"/>
      <c r="P21" s="1">
        <f t="shared" si="1"/>
        <v>0</v>
      </c>
    </row>
    <row r="22" spans="1:16">
      <c r="A22" s="47" t="s">
        <v>28</v>
      </c>
      <c r="B22" s="1" t="s">
        <v>101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 s="1">
        <f t="shared" si="0"/>
        <v>0</v>
      </c>
      <c r="O22" s="1"/>
      <c r="P22" s="1">
        <f t="shared" si="1"/>
        <v>0</v>
      </c>
    </row>
    <row r="23" spans="1:16">
      <c r="A23" s="42" t="s">
        <v>29</v>
      </c>
      <c r="B23" s="1" t="s">
        <v>98</v>
      </c>
      <c r="C23" s="1"/>
      <c r="D23">
        <v>0</v>
      </c>
      <c r="E23">
        <v>3807.0200000000004</v>
      </c>
      <c r="F23">
        <v>0</v>
      </c>
      <c r="G23">
        <v>186.2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 s="1">
        <f t="shared" ref="N23:N32" si="2">SUM(D23:M23)</f>
        <v>3993.2200000000003</v>
      </c>
      <c r="O23" s="1"/>
      <c r="P23" s="1">
        <f t="shared" si="1"/>
        <v>3993.2200000000003</v>
      </c>
    </row>
    <row r="24" spans="1:16">
      <c r="A24" s="42" t="s">
        <v>30</v>
      </c>
      <c r="B24" s="1" t="s">
        <v>102</v>
      </c>
      <c r="C24" s="1"/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 s="1">
        <f t="shared" si="2"/>
        <v>0</v>
      </c>
      <c r="O24" s="1"/>
      <c r="P24" s="1">
        <f t="shared" si="1"/>
        <v>0</v>
      </c>
    </row>
    <row r="25" spans="1:16">
      <c r="A25" s="42" t="s">
        <v>31</v>
      </c>
      <c r="B25" s="1" t="s">
        <v>99</v>
      </c>
      <c r="C25" s="1"/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 s="1">
        <f t="shared" si="2"/>
        <v>0</v>
      </c>
      <c r="O25" s="1"/>
      <c r="P25" s="1">
        <f t="shared" si="1"/>
        <v>0</v>
      </c>
    </row>
    <row r="26" spans="1:16">
      <c r="A26" s="42" t="s">
        <v>32</v>
      </c>
      <c r="B26" s="1" t="s">
        <v>195</v>
      </c>
      <c r="C26" s="1"/>
      <c r="D26">
        <v>0</v>
      </c>
      <c r="E26">
        <v>0</v>
      </c>
      <c r="F26">
        <v>0</v>
      </c>
      <c r="G26">
        <v>34781.5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 s="1">
        <f t="shared" si="2"/>
        <v>34781.5</v>
      </c>
      <c r="O26" s="1"/>
      <c r="P26" s="1">
        <f t="shared" si="1"/>
        <v>34781.5</v>
      </c>
    </row>
    <row r="27" spans="1:16">
      <c r="A27" s="42" t="s">
        <v>33</v>
      </c>
      <c r="B27" s="1" t="s">
        <v>200</v>
      </c>
      <c r="C27" s="1"/>
      <c r="D27">
        <v>645.2399999999999</v>
      </c>
      <c r="E27">
        <v>5315.4199999999992</v>
      </c>
      <c r="F27">
        <v>0</v>
      </c>
      <c r="G27">
        <v>186.2</v>
      </c>
      <c r="H27">
        <v>32.08</v>
      </c>
      <c r="I27">
        <v>5.42</v>
      </c>
      <c r="J27">
        <v>40.800000000000004</v>
      </c>
      <c r="K27">
        <v>0</v>
      </c>
      <c r="L27">
        <v>14437.94</v>
      </c>
      <c r="M27">
        <v>0.33</v>
      </c>
      <c r="N27" s="1">
        <f>SUM(D27:M27)</f>
        <v>20663.43</v>
      </c>
      <c r="O27" s="1"/>
      <c r="P27" s="1">
        <f>N27-O27</f>
        <v>20663.43</v>
      </c>
    </row>
    <row r="28" spans="1:16">
      <c r="A28" s="42" t="s">
        <v>34</v>
      </c>
      <c r="B28" s="1" t="s">
        <v>201</v>
      </c>
      <c r="C28" s="1"/>
      <c r="D28">
        <v>4607.6799999999994</v>
      </c>
      <c r="E28">
        <v>1829.95</v>
      </c>
      <c r="F28">
        <v>0</v>
      </c>
      <c r="G28">
        <v>258.15000000000003</v>
      </c>
      <c r="H28">
        <v>179.65</v>
      </c>
      <c r="I28">
        <v>66.559999999999988</v>
      </c>
      <c r="J28">
        <v>506.97999999999996</v>
      </c>
      <c r="K28">
        <v>0</v>
      </c>
      <c r="L28">
        <v>0</v>
      </c>
      <c r="M28">
        <v>2.96</v>
      </c>
      <c r="N28" s="1">
        <f>SUM(D28:M28)</f>
        <v>7451.9299999999985</v>
      </c>
      <c r="O28" s="1"/>
      <c r="P28" s="1">
        <f>N28-O28</f>
        <v>7451.9299999999985</v>
      </c>
    </row>
    <row r="29" spans="1:16">
      <c r="A29" s="42" t="s">
        <v>35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>
        <f t="shared" si="2"/>
        <v>0</v>
      </c>
      <c r="O29" s="1"/>
      <c r="P29" s="1">
        <f t="shared" si="1"/>
        <v>0</v>
      </c>
    </row>
    <row r="30" spans="1:16">
      <c r="A30" s="42" t="s">
        <v>118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>
        <f t="shared" si="2"/>
        <v>0</v>
      </c>
      <c r="O30" s="1"/>
      <c r="P30" s="1">
        <f t="shared" si="1"/>
        <v>0</v>
      </c>
    </row>
    <row r="31" spans="1:16">
      <c r="A31" s="42" t="s">
        <v>119</v>
      </c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>
        <f t="shared" si="2"/>
        <v>0</v>
      </c>
      <c r="O31" s="1"/>
      <c r="P31" s="1">
        <f t="shared" si="1"/>
        <v>0</v>
      </c>
    </row>
    <row r="32" spans="1:16">
      <c r="A32" s="42" t="s">
        <v>120</v>
      </c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>
        <f t="shared" si="2"/>
        <v>0</v>
      </c>
      <c r="O32" s="1"/>
      <c r="P32" s="1">
        <f t="shared" si="1"/>
        <v>0</v>
      </c>
    </row>
    <row r="33" spans="1:16">
      <c r="A33" s="42" t="s">
        <v>121</v>
      </c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>
        <f>SUM(D33:M33)</f>
        <v>0</v>
      </c>
      <c r="O33" s="1"/>
      <c r="P33" s="1">
        <f>N33-O33</f>
        <v>0</v>
      </c>
    </row>
    <row r="34" spans="1:16">
      <c r="A34" s="42" t="s">
        <v>122</v>
      </c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>
        <f>SUM(D34:M34)</f>
        <v>0</v>
      </c>
      <c r="O34" s="1"/>
      <c r="P34" s="1">
        <f>N34-O34</f>
        <v>0</v>
      </c>
    </row>
    <row r="35" spans="1:16">
      <c r="A35" s="42" t="s">
        <v>123</v>
      </c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>
        <f>SUM(D35:M35)</f>
        <v>0</v>
      </c>
      <c r="O35" s="1"/>
      <c r="P35" s="1">
        <f>N35-O35</f>
        <v>0</v>
      </c>
    </row>
    <row r="36" spans="1:16">
      <c r="A36" s="1"/>
      <c r="B36" s="1"/>
      <c r="C36" s="1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>
        <f>SUM(D36:M36)</f>
        <v>0</v>
      </c>
      <c r="O36" s="43"/>
      <c r="P36" s="43">
        <f>N36-O36</f>
        <v>0</v>
      </c>
    </row>
    <row r="37" spans="1:16">
      <c r="A37" s="17" t="s">
        <v>46</v>
      </c>
      <c r="B37" s="1"/>
      <c r="C37" s="1"/>
      <c r="D37" s="17"/>
      <c r="E37" s="46"/>
      <c r="F37" s="46"/>
      <c r="G37" s="46"/>
      <c r="H37" s="46"/>
      <c r="I37" s="17"/>
      <c r="J37" s="17"/>
      <c r="K37" s="17"/>
      <c r="L37" s="17"/>
      <c r="M37" s="17"/>
      <c r="N37" s="17"/>
      <c r="O37" s="17"/>
      <c r="P37" s="17"/>
    </row>
    <row r="38" spans="1:16" ht="15.75" thickBot="1">
      <c r="A38" s="1"/>
      <c r="B38" s="17" t="s">
        <v>51</v>
      </c>
      <c r="C38" s="1"/>
      <c r="D38" s="45">
        <f>SUM(D14:D36)</f>
        <v>311916.89999999997</v>
      </c>
      <c r="E38" s="45">
        <f t="shared" ref="E38:M38" si="3">SUM(E14:E36)</f>
        <v>85185.500000000015</v>
      </c>
      <c r="F38" s="45">
        <f t="shared" si="3"/>
        <v>14424.82</v>
      </c>
      <c r="G38" s="45">
        <f t="shared" si="3"/>
        <v>149571.31999999998</v>
      </c>
      <c r="H38" s="45">
        <f t="shared" si="3"/>
        <v>10491.620000000004</v>
      </c>
      <c r="I38" s="45">
        <f t="shared" si="3"/>
        <v>5096.880000000001</v>
      </c>
      <c r="J38" s="45">
        <f t="shared" si="3"/>
        <v>35371.609999999993</v>
      </c>
      <c r="K38" s="45">
        <f t="shared" si="3"/>
        <v>0</v>
      </c>
      <c r="L38" s="45">
        <f t="shared" si="3"/>
        <v>39018.300000000003</v>
      </c>
      <c r="M38" s="45">
        <f t="shared" si="3"/>
        <v>5076.9599999999991</v>
      </c>
      <c r="N38" s="45">
        <f>SUM(N14:N36)</f>
        <v>656153.91000000027</v>
      </c>
      <c r="O38" s="45">
        <f>SUM(O14:O36)</f>
        <v>0</v>
      </c>
      <c r="P38" s="45">
        <f>SUM(P14:P36)</f>
        <v>656153.91000000027</v>
      </c>
    </row>
    <row r="39" spans="1:16" ht="15.75" thickTop="1">
      <c r="A39" s="1"/>
      <c r="B39" s="1"/>
      <c r="C39" s="1"/>
      <c r="D39" s="17"/>
      <c r="E39" s="46"/>
      <c r="F39" s="46"/>
      <c r="G39" s="46"/>
      <c r="H39" s="46"/>
      <c r="I39" s="17"/>
      <c r="J39" s="17"/>
      <c r="K39" s="17"/>
      <c r="L39" s="17"/>
      <c r="M39" s="17"/>
      <c r="N39" s="17"/>
      <c r="O39" s="17"/>
      <c r="P39" s="17"/>
    </row>
    <row r="40" spans="1:16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</row>
    <row r="41" spans="1:16">
      <c r="A41" s="4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</row>
    <row r="42" spans="1:16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1:16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</row>
    <row r="44" spans="1:16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1:16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t="s">
        <v>47</v>
      </c>
      <c r="O45" s="1"/>
      <c r="P45" s="1"/>
    </row>
    <row r="46" spans="1:16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2" t="str">
        <f>+'CT-2 1 of 3'!H60</f>
        <v>DOCKET NO. 20190002-EG</v>
      </c>
      <c r="O46" s="1"/>
      <c r="P46" s="1"/>
    </row>
    <row r="47" spans="1:16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6" t="s">
        <v>18</v>
      </c>
      <c r="O47" s="1"/>
      <c r="P47" s="1"/>
    </row>
    <row r="48" spans="1:16">
      <c r="N48" s="12" t="str">
        <f>+'CT-2 1 of 3'!H62</f>
        <v xml:space="preserve">(CDY-1) </v>
      </c>
    </row>
    <row r="49" spans="14:14">
      <c r="N49" s="72" t="s">
        <v>205</v>
      </c>
    </row>
  </sheetData>
  <pageMargins left="0.39" right="0.27" top="0.78" bottom="0.68" header="0.5" footer="0.5"/>
  <pageSetup scale="52" orientation="landscape" horizontalDpi="4294967292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>
    <tabColor rgb="FF00B050"/>
    <pageSetUpPr fitToPage="1"/>
  </sheetPr>
  <dimension ref="A1:Q48"/>
  <sheetViews>
    <sheetView topLeftCell="A4" zoomScale="75" zoomScaleNormal="75" workbookViewId="0">
      <selection activeCell="P57" sqref="P57"/>
    </sheetView>
  </sheetViews>
  <sheetFormatPr defaultRowHeight="15"/>
  <cols>
    <col min="1" max="1" width="4" bestFit="1" customWidth="1"/>
    <col min="2" max="2" width="25.88671875" customWidth="1"/>
    <col min="3" max="3" width="19.21875" customWidth="1"/>
    <col min="4" max="4" width="11.77734375" customWidth="1"/>
    <col min="5" max="5" width="13.44140625" customWidth="1"/>
    <col min="6" max="6" width="13.88671875" customWidth="1"/>
    <col min="7" max="35" width="11.77734375" customWidth="1"/>
  </cols>
  <sheetData>
    <row r="1" spans="1:17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spans="1:17" ht="15.75">
      <c r="A3" s="1"/>
      <c r="B3" s="1"/>
      <c r="C3" s="13" t="str">
        <f>+'CT-2 2 of 3'!C2</f>
        <v>COMPANY: FLORIDA PUBLIC UTILITIES - CONSOLIDATED ELECTRIC</v>
      </c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 t="s">
        <v>155</v>
      </c>
      <c r="Q3" s="1"/>
    </row>
    <row r="4" spans="1:17" ht="15.75">
      <c r="A4" s="1"/>
      <c r="B4" s="1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 t="s">
        <v>71</v>
      </c>
      <c r="Q4" s="1"/>
    </row>
    <row r="5" spans="1:17" ht="15.75">
      <c r="A5" s="1"/>
      <c r="B5" s="1"/>
      <c r="C5" s="14" t="s">
        <v>156</v>
      </c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"/>
      <c r="Q5" s="1"/>
    </row>
    <row r="6" spans="1:17" ht="15.75">
      <c r="A6" s="1"/>
      <c r="B6" s="1"/>
      <c r="C6" s="14" t="s">
        <v>157</v>
      </c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"/>
      <c r="Q6" s="1"/>
    </row>
    <row r="7" spans="1:17" ht="15.75">
      <c r="A7" s="1"/>
      <c r="B7" s="1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"/>
      <c r="Q7" s="1"/>
    </row>
    <row r="8" spans="1:17" ht="15.75">
      <c r="A8" s="1"/>
      <c r="B8" s="1"/>
      <c r="C8" s="13" t="s">
        <v>37</v>
      </c>
      <c r="D8" s="15">
        <f>+'CT-2 2 of 3'!D6</f>
        <v>43101</v>
      </c>
      <c r="E8" s="16" t="s">
        <v>19</v>
      </c>
      <c r="F8" s="15">
        <f>+'CT-2 2 of 3'!F6</f>
        <v>43435</v>
      </c>
      <c r="G8" s="13"/>
      <c r="H8" s="13"/>
      <c r="I8" s="13"/>
      <c r="J8" s="13"/>
      <c r="K8" s="13"/>
      <c r="L8" s="13"/>
      <c r="M8" s="13"/>
      <c r="N8" s="13"/>
      <c r="O8" s="13"/>
      <c r="P8" s="1"/>
      <c r="Q8" s="1"/>
    </row>
    <row r="9" spans="1:17" ht="15.75">
      <c r="A9" s="1"/>
      <c r="B9" s="1"/>
      <c r="C9" s="13"/>
      <c r="D9" s="16"/>
      <c r="E9" s="16"/>
      <c r="F9" s="16"/>
      <c r="G9" s="13"/>
      <c r="H9" s="13"/>
      <c r="I9" s="13"/>
      <c r="J9" s="13"/>
      <c r="K9" s="13"/>
      <c r="L9" s="13"/>
      <c r="M9" s="13"/>
      <c r="N9" s="13"/>
      <c r="O9" s="13"/>
      <c r="P9" s="1"/>
      <c r="Q9" s="1"/>
    </row>
    <row r="10" spans="1:17" ht="15.75">
      <c r="A10" s="1"/>
      <c r="B10" s="1"/>
      <c r="C10" s="13"/>
      <c r="D10" s="16"/>
      <c r="E10" s="16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"/>
      <c r="Q10" s="1"/>
    </row>
    <row r="11" spans="1:17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</row>
    <row r="12" spans="1:17" ht="15.75">
      <c r="A12" s="1"/>
      <c r="B12" s="1"/>
      <c r="C12" s="1"/>
      <c r="D12" s="16" t="str">
        <f>+'CT-2 2 of 3'!D10</f>
        <v>LABOR</v>
      </c>
      <c r="E12" s="16"/>
      <c r="F12" s="16"/>
      <c r="G12" s="16"/>
      <c r="H12" s="16"/>
      <c r="I12" s="16" t="str">
        <f>+'CT-2 2 of 3'!I10</f>
        <v>MATERIALS</v>
      </c>
      <c r="J12" s="16"/>
      <c r="K12" s="16" t="str">
        <f>+'CT-2 2 of 3'!K10</f>
        <v>GENERAL</v>
      </c>
      <c r="L12" s="16"/>
      <c r="M12" s="16"/>
      <c r="N12" s="16"/>
      <c r="O12" s="16"/>
      <c r="P12" s="16"/>
    </row>
    <row r="13" spans="1:17" ht="15.75">
      <c r="A13" s="1"/>
      <c r="B13" s="1"/>
      <c r="C13" s="17" t="s">
        <v>46</v>
      </c>
      <c r="D13" s="16" t="str">
        <f>+'CT-2 2 of 3'!D11</f>
        <v>&amp;</v>
      </c>
      <c r="E13" s="16"/>
      <c r="F13" s="16"/>
      <c r="G13" s="16" t="str">
        <f>+'CT-2 2 of 3'!G11</f>
        <v>OUTSIDE</v>
      </c>
      <c r="H13" s="16" t="str">
        <f>+'CT-2 2 of 3'!H11</f>
        <v>VEHICLE</v>
      </c>
      <c r="I13" s="16" t="str">
        <f>+'CT-2 2 of 3'!I11</f>
        <v>&amp;</v>
      </c>
      <c r="J13" s="16"/>
      <c r="K13" s="16" t="str">
        <f>+'CT-2 2 of 3'!K11</f>
        <v>&amp;</v>
      </c>
      <c r="L13" s="16"/>
      <c r="M13" s="16"/>
      <c r="N13" s="16" t="str">
        <f>+'CT-2 2 of 3'!N11</f>
        <v>SUB</v>
      </c>
      <c r="O13" s="16" t="str">
        <f>+'CT-2 2 of 3'!O11</f>
        <v>PROGRAM</v>
      </c>
      <c r="P13" s="16"/>
    </row>
    <row r="14" spans="1:17" ht="15.75">
      <c r="A14" s="1"/>
      <c r="B14" s="13" t="s">
        <v>63</v>
      </c>
      <c r="C14" s="1"/>
      <c r="D14" s="8" t="str">
        <f>+'CT-2 2 of 3'!D12</f>
        <v>PAYROLL</v>
      </c>
      <c r="E14" s="8" t="str">
        <f>+'CT-2 2 of 3'!E12</f>
        <v>ADVERTISING</v>
      </c>
      <c r="F14" s="8" t="str">
        <f>+'CT-2 2 of 3'!F12</f>
        <v>LEGAL</v>
      </c>
      <c r="G14" s="8" t="str">
        <f>+'CT-2 2 of 3'!G12</f>
        <v>SERVICES</v>
      </c>
      <c r="H14" s="8" t="str">
        <f>+'CT-2 2 of 3'!H12</f>
        <v>COST</v>
      </c>
      <c r="I14" s="8" t="str">
        <f>+'CT-2 2 of 3'!I12</f>
        <v>SUPPLIES</v>
      </c>
      <c r="J14" s="8" t="str">
        <f>+'CT-2 2 of 3'!J12</f>
        <v>TRAVEL</v>
      </c>
      <c r="K14" s="8" t="str">
        <f>+'CT-2 2 of 3'!K12</f>
        <v>ADMIN.</v>
      </c>
      <c r="L14" s="8" t="str">
        <f>+'CT-2 2 of 3'!L12</f>
        <v>INCENTIVES</v>
      </c>
      <c r="M14" s="8" t="str">
        <f>+'CT-2 2 of 3'!M12</f>
        <v>OTHER</v>
      </c>
      <c r="N14" s="8" t="str">
        <f>+'CT-2 2 of 3'!N12</f>
        <v>TOTAL</v>
      </c>
      <c r="O14" s="8" t="str">
        <f>+'CT-2 2 of 3'!O12</f>
        <v>REVENUES</v>
      </c>
      <c r="P14" s="8" t="str">
        <f>+'CT-2 2 of 3'!P12</f>
        <v>TOTAL</v>
      </c>
    </row>
    <row r="15" spans="1:17">
      <c r="A15" s="1"/>
      <c r="B15" s="1"/>
      <c r="C15" s="1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</row>
    <row r="16" spans="1:17">
      <c r="A16" s="41" t="s">
        <v>20</v>
      </c>
      <c r="B16" s="1" t="str">
        <f>+'CT-2 2 of 3'!B14</f>
        <v>Common</v>
      </c>
      <c r="D16">
        <v>-8052.2099999999919</v>
      </c>
      <c r="E16">
        <v>2007.3300000000163</v>
      </c>
      <c r="F16">
        <v>6088.82</v>
      </c>
      <c r="G16">
        <v>51380.859999999986</v>
      </c>
      <c r="H16">
        <v>402.93000000000484</v>
      </c>
      <c r="I16">
        <v>-819.94999999999891</v>
      </c>
      <c r="J16">
        <v>281.48999999999432</v>
      </c>
      <c r="K16">
        <v>0</v>
      </c>
      <c r="L16">
        <v>0</v>
      </c>
      <c r="M16">
        <v>-5238.9500000000007</v>
      </c>
      <c r="N16" s="1">
        <f t="shared" ref="N16:N24" si="0">SUM(D16:M16)</f>
        <v>46050.320000000022</v>
      </c>
      <c r="P16" s="1">
        <f t="shared" ref="P16:P24" si="1">N16-O16</f>
        <v>46050.320000000022</v>
      </c>
    </row>
    <row r="17" spans="1:16">
      <c r="A17" s="41" t="s">
        <v>21</v>
      </c>
      <c r="B17" s="1" t="str">
        <f>+'CT-2 2 of 3'!B15</f>
        <v>Residential Energy Survey</v>
      </c>
      <c r="D17">
        <v>-9385.6199999999953</v>
      </c>
      <c r="E17">
        <v>1243.6099999999997</v>
      </c>
      <c r="F17">
        <v>0</v>
      </c>
      <c r="G17">
        <v>-7316.2099999999991</v>
      </c>
      <c r="H17">
        <v>-705.11999999999944</v>
      </c>
      <c r="I17">
        <v>-456.44999999999993</v>
      </c>
      <c r="J17">
        <v>-2952.130000000001</v>
      </c>
      <c r="K17">
        <v>0</v>
      </c>
      <c r="L17">
        <v>0</v>
      </c>
      <c r="M17">
        <v>-2491.87</v>
      </c>
      <c r="N17" s="1">
        <f t="shared" si="0"/>
        <v>-22063.789999999994</v>
      </c>
      <c r="P17" s="1">
        <f t="shared" si="1"/>
        <v>-22063.789999999994</v>
      </c>
    </row>
    <row r="18" spans="1:16">
      <c r="A18" s="41" t="s">
        <v>22</v>
      </c>
      <c r="B18" s="1" t="str">
        <f>+'CT-2 2 of 3'!B16</f>
        <v>Loan Program (discontinued but remains open)</v>
      </c>
      <c r="N18" s="1">
        <f t="shared" si="0"/>
        <v>0</v>
      </c>
      <c r="P18" s="1">
        <f t="shared" si="1"/>
        <v>0</v>
      </c>
    </row>
    <row r="19" spans="1:16">
      <c r="A19" s="41" t="s">
        <v>23</v>
      </c>
      <c r="B19" s="1" t="str">
        <f>+'CT-2 2 of 3'!B17</f>
        <v>Commercial Energy Survey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 s="1">
        <f t="shared" si="0"/>
        <v>0</v>
      </c>
      <c r="P19" s="1">
        <f t="shared" si="1"/>
        <v>0</v>
      </c>
    </row>
    <row r="20" spans="1:16">
      <c r="A20" s="41" t="s">
        <v>24</v>
      </c>
      <c r="B20" s="1" t="str">
        <f>+'CT-2 2 of 3'!B18</f>
        <v>Low Income Education</v>
      </c>
      <c r="D20">
        <v>45.720000000000027</v>
      </c>
      <c r="E20">
        <v>3718.6600000000003</v>
      </c>
      <c r="F20">
        <v>0</v>
      </c>
      <c r="G20">
        <v>-7500</v>
      </c>
      <c r="H20">
        <v>-38.24</v>
      </c>
      <c r="I20">
        <v>-237.84</v>
      </c>
      <c r="J20">
        <v>-38.29</v>
      </c>
      <c r="K20">
        <v>0</v>
      </c>
      <c r="L20">
        <v>0</v>
      </c>
      <c r="M20">
        <v>0</v>
      </c>
      <c r="N20" s="1">
        <f t="shared" si="0"/>
        <v>-4049.99</v>
      </c>
      <c r="P20" s="1">
        <f t="shared" si="1"/>
        <v>-4049.99</v>
      </c>
    </row>
    <row r="21" spans="1:16">
      <c r="A21" s="41" t="s">
        <v>25</v>
      </c>
      <c r="B21" s="1" t="str">
        <f>+'CT-2 2 of 3'!B19</f>
        <v>Commercial Heating &amp; Cooling Upgrade</v>
      </c>
      <c r="D21">
        <v>-49.999999999999972</v>
      </c>
      <c r="E21">
        <v>1809.6500000000005</v>
      </c>
      <c r="F21">
        <v>0</v>
      </c>
      <c r="G21">
        <v>186.19999999999996</v>
      </c>
      <c r="H21">
        <v>0</v>
      </c>
      <c r="I21">
        <v>0</v>
      </c>
      <c r="J21">
        <v>0</v>
      </c>
      <c r="K21">
        <v>0</v>
      </c>
      <c r="L21">
        <v>-500</v>
      </c>
      <c r="M21">
        <v>0</v>
      </c>
      <c r="N21" s="1">
        <f t="shared" si="0"/>
        <v>1445.8500000000006</v>
      </c>
      <c r="P21" s="1">
        <f t="shared" si="1"/>
        <v>1445.8500000000006</v>
      </c>
    </row>
    <row r="22" spans="1:16">
      <c r="A22" s="41" t="s">
        <v>26</v>
      </c>
      <c r="B22" s="1" t="str">
        <f>+'CT-2 2 of 3'!B20</f>
        <v>Residential Heating &amp; Cooling Upgrade</v>
      </c>
      <c r="D22">
        <v>-312.71999999999991</v>
      </c>
      <c r="E22">
        <v>4568.6999999999953</v>
      </c>
      <c r="F22">
        <v>0</v>
      </c>
      <c r="G22">
        <v>186.19999999999996</v>
      </c>
      <c r="H22">
        <v>-56.78</v>
      </c>
      <c r="I22">
        <v>-47.18</v>
      </c>
      <c r="J22">
        <v>-2958.3500000000004</v>
      </c>
      <c r="K22">
        <v>0</v>
      </c>
      <c r="L22">
        <v>3605.6399999999994</v>
      </c>
      <c r="M22">
        <v>-50</v>
      </c>
      <c r="N22" s="1">
        <f t="shared" si="0"/>
        <v>4935.5099999999939</v>
      </c>
      <c r="P22" s="1">
        <f t="shared" si="1"/>
        <v>4935.5099999999939</v>
      </c>
    </row>
    <row r="23" spans="1:16">
      <c r="A23" s="41" t="s">
        <v>27</v>
      </c>
      <c r="B23" s="1" t="str">
        <f>+'CT-2 2 of 3'!B21</f>
        <v>Commercial Indoor Efficient Lighting Rebate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 s="1">
        <f t="shared" si="0"/>
        <v>0</v>
      </c>
      <c r="P23" s="1">
        <f t="shared" si="1"/>
        <v>0</v>
      </c>
    </row>
    <row r="24" spans="1:16">
      <c r="A24" s="41" t="s">
        <v>28</v>
      </c>
      <c r="B24" s="1" t="str">
        <f>+'CT-2 2 of 3'!B22</f>
        <v>Commercial Window Film Installation Program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 s="1">
        <f t="shared" si="0"/>
        <v>0</v>
      </c>
      <c r="P24" s="1">
        <f t="shared" si="1"/>
        <v>0</v>
      </c>
    </row>
    <row r="25" spans="1:16">
      <c r="A25" s="42" t="s">
        <v>29</v>
      </c>
      <c r="B25" s="1" t="str">
        <f>+'CT-2 2 of 3'!B23</f>
        <v>Commercial Chiller Upgrade Program</v>
      </c>
      <c r="C25" s="1"/>
      <c r="D25">
        <v>-3000</v>
      </c>
      <c r="E25">
        <v>-2421.3499999999995</v>
      </c>
      <c r="F25">
        <v>0</v>
      </c>
      <c r="G25">
        <v>186.2</v>
      </c>
      <c r="H25">
        <v>-175</v>
      </c>
      <c r="I25">
        <v>-50</v>
      </c>
      <c r="J25">
        <v>-500</v>
      </c>
      <c r="K25">
        <v>0</v>
      </c>
      <c r="L25">
        <v>-500</v>
      </c>
      <c r="M25">
        <v>-50</v>
      </c>
      <c r="N25" s="1">
        <f t="shared" ref="N25:N37" si="2">SUM(D25:M25)</f>
        <v>-6510.15</v>
      </c>
      <c r="O25" s="1"/>
      <c r="P25" s="1">
        <f t="shared" ref="P25:P37" si="3">N25-O25</f>
        <v>-6510.15</v>
      </c>
    </row>
    <row r="26" spans="1:16">
      <c r="A26" s="42" t="s">
        <v>30</v>
      </c>
      <c r="B26" s="1" t="str">
        <f>+'CT-2 2 of 3'!B24</f>
        <v>Solar Water Heating Program</v>
      </c>
      <c r="C26" s="1"/>
      <c r="D26">
        <v>0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 s="1">
        <f t="shared" si="2"/>
        <v>0</v>
      </c>
      <c r="O26" s="1"/>
      <c r="P26" s="1">
        <f t="shared" si="3"/>
        <v>0</v>
      </c>
    </row>
    <row r="27" spans="1:16">
      <c r="A27" s="42" t="s">
        <v>31</v>
      </c>
      <c r="B27" s="1" t="str">
        <f>+'CT-2 2 of 3'!B25</f>
        <v>Solar Photovoltaic Program</v>
      </c>
      <c r="C27" s="1"/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 s="1">
        <f t="shared" si="2"/>
        <v>0</v>
      </c>
      <c r="O27" s="1"/>
      <c r="P27" s="1">
        <f t="shared" si="3"/>
        <v>0</v>
      </c>
    </row>
    <row r="28" spans="1:16">
      <c r="A28" s="42" t="s">
        <v>32</v>
      </c>
      <c r="B28" s="1" t="str">
        <f>+'CT-2 2 of 3'!B26</f>
        <v>Electric Conservation Demonstration and Development</v>
      </c>
      <c r="C28" s="1"/>
      <c r="D28">
        <v>-2500</v>
      </c>
      <c r="E28">
        <v>0</v>
      </c>
      <c r="F28">
        <v>0</v>
      </c>
      <c r="G28">
        <v>531.5</v>
      </c>
      <c r="H28">
        <v>-125</v>
      </c>
      <c r="I28">
        <v>-75</v>
      </c>
      <c r="J28">
        <v>-500</v>
      </c>
      <c r="K28">
        <v>0</v>
      </c>
      <c r="L28">
        <v>0</v>
      </c>
      <c r="M28">
        <v>-50</v>
      </c>
      <c r="N28" s="1">
        <f t="shared" si="2"/>
        <v>-2718.5</v>
      </c>
      <c r="O28" s="1"/>
      <c r="P28" s="1">
        <f t="shared" si="3"/>
        <v>-2718.5</v>
      </c>
    </row>
    <row r="29" spans="1:16">
      <c r="A29" s="42" t="s">
        <v>33</v>
      </c>
      <c r="B29" s="1" t="s">
        <v>200</v>
      </c>
      <c r="C29" s="1"/>
      <c r="D29">
        <v>-1604.7600000000002</v>
      </c>
      <c r="E29">
        <v>-1896.3000000000002</v>
      </c>
      <c r="F29">
        <v>0</v>
      </c>
      <c r="G29">
        <v>186.2</v>
      </c>
      <c r="H29">
        <v>-42.92</v>
      </c>
      <c r="I29">
        <v>-44.58</v>
      </c>
      <c r="J29">
        <v>-359.2</v>
      </c>
      <c r="K29">
        <v>0</v>
      </c>
      <c r="L29">
        <v>11937.94</v>
      </c>
      <c r="M29">
        <v>-49.67</v>
      </c>
      <c r="N29" s="1">
        <f>SUM(D29:M29)</f>
        <v>8126.71</v>
      </c>
      <c r="O29" s="1"/>
      <c r="P29" s="1">
        <f>N29-O29</f>
        <v>8126.71</v>
      </c>
    </row>
    <row r="30" spans="1:16">
      <c r="A30" s="42" t="s">
        <v>34</v>
      </c>
      <c r="B30" s="1" t="s">
        <v>201</v>
      </c>
      <c r="C30" s="1"/>
      <c r="D30">
        <v>-9166.93</v>
      </c>
      <c r="E30">
        <v>1265.3600000000001</v>
      </c>
      <c r="F30">
        <v>0</v>
      </c>
      <c r="G30">
        <v>-7336.2000000000007</v>
      </c>
      <c r="H30">
        <v>-472.01</v>
      </c>
      <c r="I30">
        <v>-199.10000000000002</v>
      </c>
      <c r="J30">
        <v>-1680.87</v>
      </c>
      <c r="K30">
        <v>0</v>
      </c>
      <c r="L30">
        <v>0</v>
      </c>
      <c r="M30">
        <v>-148.6</v>
      </c>
      <c r="N30" s="1">
        <f>SUM(D30:M30)</f>
        <v>-17738.349999999999</v>
      </c>
      <c r="O30" s="1"/>
      <c r="P30" s="1">
        <f>N30-O30</f>
        <v>-17738.349999999999</v>
      </c>
    </row>
    <row r="31" spans="1:16">
      <c r="A31" s="42" t="s">
        <v>35</v>
      </c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>
        <f t="shared" si="2"/>
        <v>0</v>
      </c>
      <c r="O31" s="1"/>
      <c r="P31" s="1">
        <f t="shared" si="3"/>
        <v>0</v>
      </c>
    </row>
    <row r="32" spans="1:16">
      <c r="A32" s="42" t="s">
        <v>118</v>
      </c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>
        <f t="shared" si="2"/>
        <v>0</v>
      </c>
      <c r="O32" s="1"/>
      <c r="P32" s="1">
        <f t="shared" si="3"/>
        <v>0</v>
      </c>
    </row>
    <row r="33" spans="1:17">
      <c r="A33" s="42" t="s">
        <v>119</v>
      </c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>
        <f t="shared" si="2"/>
        <v>0</v>
      </c>
      <c r="O33" s="1"/>
      <c r="P33" s="1">
        <f t="shared" si="3"/>
        <v>0</v>
      </c>
    </row>
    <row r="34" spans="1:17">
      <c r="A34" s="42" t="s">
        <v>120</v>
      </c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>
        <f t="shared" si="2"/>
        <v>0</v>
      </c>
      <c r="O34" s="1"/>
      <c r="P34" s="1">
        <f t="shared" si="3"/>
        <v>0</v>
      </c>
    </row>
    <row r="35" spans="1:17">
      <c r="A35" s="42" t="s">
        <v>121</v>
      </c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>
        <f t="shared" si="2"/>
        <v>0</v>
      </c>
      <c r="O35" s="1"/>
      <c r="P35" s="1">
        <f t="shared" si="3"/>
        <v>0</v>
      </c>
    </row>
    <row r="36" spans="1:17">
      <c r="A36" s="42" t="s">
        <v>122</v>
      </c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>
        <f t="shared" si="2"/>
        <v>0</v>
      </c>
      <c r="O36" s="1"/>
      <c r="P36" s="1">
        <f t="shared" si="3"/>
        <v>0</v>
      </c>
    </row>
    <row r="37" spans="1:17">
      <c r="A37" s="42" t="s">
        <v>123</v>
      </c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>
        <f t="shared" si="2"/>
        <v>0</v>
      </c>
      <c r="O37" s="1"/>
      <c r="P37" s="1">
        <f t="shared" si="3"/>
        <v>0</v>
      </c>
    </row>
    <row r="38" spans="1:17">
      <c r="A38" s="1"/>
      <c r="B38" s="1"/>
      <c r="C38" s="1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</row>
    <row r="39" spans="1:17">
      <c r="A39" s="17" t="s">
        <v>46</v>
      </c>
      <c r="B39" s="1"/>
      <c r="C39" s="1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</row>
    <row r="40" spans="1:17" ht="15.75" thickBot="1">
      <c r="A40" s="1"/>
      <c r="B40" s="17" t="s">
        <v>51</v>
      </c>
      <c r="C40" s="1"/>
      <c r="D40" s="45">
        <f>SUM(D16:D38)</f>
        <v>-34026.51999999999</v>
      </c>
      <c r="E40" s="45">
        <f t="shared" ref="E40:M40" si="4">SUM(E16:E38)</f>
        <v>10295.660000000014</v>
      </c>
      <c r="F40" s="45">
        <f t="shared" si="4"/>
        <v>6088.82</v>
      </c>
      <c r="G40" s="45">
        <f t="shared" si="4"/>
        <v>30504.749999999975</v>
      </c>
      <c r="H40" s="45">
        <f t="shared" si="4"/>
        <v>-1212.1399999999944</v>
      </c>
      <c r="I40" s="45">
        <f t="shared" si="4"/>
        <v>-1930.0999999999985</v>
      </c>
      <c r="J40" s="45">
        <f t="shared" si="4"/>
        <v>-8707.3500000000058</v>
      </c>
      <c r="K40" s="45">
        <f t="shared" si="4"/>
        <v>0</v>
      </c>
      <c r="L40" s="45">
        <f t="shared" si="4"/>
        <v>14543.58</v>
      </c>
      <c r="M40" s="45">
        <f t="shared" si="4"/>
        <v>-8079.0900000000011</v>
      </c>
      <c r="N40" s="45">
        <f>SUM(D40:M40)</f>
        <v>7477.61</v>
      </c>
      <c r="O40" s="45">
        <f>SUM(O25:O38)</f>
        <v>0</v>
      </c>
      <c r="P40" s="45">
        <f>SUM(P16:P38)</f>
        <v>7477.6100000000297</v>
      </c>
    </row>
    <row r="41" spans="1:17" ht="15.75" thickTop="1">
      <c r="A41" s="1"/>
      <c r="B41" s="1"/>
      <c r="C41" s="1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</row>
    <row r="42" spans="1:17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</row>
    <row r="43" spans="1:17">
      <c r="A43" s="17" t="s">
        <v>46</v>
      </c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</row>
    <row r="44" spans="1:17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t="s">
        <v>47</v>
      </c>
      <c r="P44" s="1"/>
      <c r="Q44" s="1"/>
    </row>
    <row r="45" spans="1:17">
      <c r="O45" s="12" t="str">
        <f>+'CT-2 2 of 3'!N46</f>
        <v>DOCKET NO. 20190002-EG</v>
      </c>
    </row>
    <row r="46" spans="1:17">
      <c r="O46" s="7" t="s">
        <v>18</v>
      </c>
    </row>
    <row r="47" spans="1:17">
      <c r="O47" s="12" t="str">
        <f>+'CT-2 2 of 3'!N48</f>
        <v xml:space="preserve">(CDY-1) </v>
      </c>
    </row>
    <row r="48" spans="1:17">
      <c r="O48" s="72" t="s">
        <v>206</v>
      </c>
    </row>
  </sheetData>
  <pageMargins left="0.36" right="0.3" top="0.73" bottom="0.78" header="0.5" footer="0.5"/>
  <pageSetup scale="50" orientation="landscape" horizontalDpi="4294967292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tabColor rgb="FF00B050"/>
  </sheetPr>
  <dimension ref="A1:V163"/>
  <sheetViews>
    <sheetView topLeftCell="A106" zoomScale="75" zoomScaleNormal="75" workbookViewId="0">
      <selection activeCell="E139" sqref="E139:P139"/>
    </sheetView>
  </sheetViews>
  <sheetFormatPr defaultColWidth="8.88671875" defaultRowHeight="15"/>
  <cols>
    <col min="1" max="1" width="5" style="23" bestFit="1" customWidth="1"/>
    <col min="2" max="2" width="24.88671875" style="23" customWidth="1"/>
    <col min="3" max="3" width="19.21875" style="23" customWidth="1"/>
    <col min="4" max="4" width="12.109375" style="23" customWidth="1"/>
    <col min="5" max="5" width="11.77734375" style="23" customWidth="1"/>
    <col min="6" max="6" width="14.77734375" style="23" customWidth="1"/>
    <col min="7" max="7" width="11.77734375" style="23" customWidth="1"/>
    <col min="8" max="8" width="11" style="23" customWidth="1"/>
    <col min="9" max="9" width="9.88671875" style="23" customWidth="1"/>
    <col min="10" max="10" width="10.44140625" style="23" customWidth="1"/>
    <col min="11" max="17" width="11.77734375" style="23" customWidth="1"/>
    <col min="18" max="16384" width="8.88671875" style="23"/>
  </cols>
  <sheetData>
    <row r="1" spans="1:17">
      <c r="A1" s="22"/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</row>
    <row r="2" spans="1:17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</row>
    <row r="3" spans="1:17" ht="15.75">
      <c r="A3" s="22"/>
      <c r="B3" s="13"/>
      <c r="C3" s="13" t="str">
        <f>+'CT-2 3 of 3'!C3</f>
        <v>COMPANY: FLORIDA PUBLIC UTILITIES - CONSOLIDATED ELECTRIC</v>
      </c>
      <c r="D3" s="13"/>
      <c r="E3" s="13"/>
      <c r="F3" s="13"/>
      <c r="G3" s="13"/>
      <c r="H3" s="13"/>
      <c r="I3" s="13"/>
      <c r="J3" s="3"/>
      <c r="K3" s="13"/>
      <c r="L3" s="13"/>
      <c r="M3" s="13"/>
      <c r="N3" s="13"/>
      <c r="O3" s="13" t="s">
        <v>112</v>
      </c>
      <c r="P3" s="13"/>
      <c r="Q3" s="22"/>
    </row>
    <row r="4" spans="1:17" ht="15.75">
      <c r="A4" s="22"/>
      <c r="B4" s="13"/>
      <c r="C4" s="13"/>
      <c r="D4" s="13"/>
      <c r="E4" s="13"/>
      <c r="F4" s="13"/>
      <c r="G4" s="13"/>
      <c r="H4" s="13"/>
      <c r="I4" s="13"/>
      <c r="J4" s="3"/>
      <c r="K4" s="13"/>
      <c r="L4" s="13"/>
      <c r="M4" s="13"/>
      <c r="N4" s="13"/>
      <c r="O4" s="13" t="s">
        <v>48</v>
      </c>
      <c r="P4" s="13"/>
      <c r="Q4" s="22"/>
    </row>
    <row r="5" spans="1:17" ht="15.75">
      <c r="A5" s="22"/>
      <c r="B5" s="13"/>
      <c r="C5" s="14" t="s">
        <v>113</v>
      </c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22"/>
    </row>
    <row r="6" spans="1:17" ht="15.75">
      <c r="A6" s="22"/>
      <c r="B6" s="13"/>
      <c r="C6" s="14" t="s">
        <v>114</v>
      </c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22"/>
    </row>
    <row r="7" spans="1:17" ht="15.75">
      <c r="A7" s="22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22"/>
    </row>
    <row r="8" spans="1:17" ht="15.75">
      <c r="A8" s="22"/>
      <c r="B8" s="13"/>
      <c r="C8" s="13" t="s">
        <v>37</v>
      </c>
      <c r="D8" s="15">
        <f>+'CT-2 3 of 3'!D8</f>
        <v>43101</v>
      </c>
      <c r="E8" s="16" t="s">
        <v>19</v>
      </c>
      <c r="F8" s="15">
        <f>+'CT-2 3 of 3'!F8</f>
        <v>43435</v>
      </c>
      <c r="G8" s="13"/>
      <c r="H8" s="13"/>
      <c r="I8" s="13"/>
      <c r="J8" s="13"/>
      <c r="K8" s="13"/>
      <c r="L8" s="13"/>
      <c r="M8" s="13"/>
      <c r="N8" s="13"/>
      <c r="O8" s="13"/>
      <c r="P8" s="13"/>
      <c r="Q8" s="22"/>
    </row>
    <row r="9" spans="1:17" ht="15.75">
      <c r="A9" s="22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22"/>
    </row>
    <row r="10" spans="1:17" ht="15.75">
      <c r="A10" s="24" t="s">
        <v>115</v>
      </c>
      <c r="B10" s="14" t="s">
        <v>116</v>
      </c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22"/>
    </row>
    <row r="11" spans="1:17" ht="15.75">
      <c r="A11" s="22"/>
      <c r="B11" s="14" t="s">
        <v>117</v>
      </c>
      <c r="C11" s="13"/>
      <c r="D11" s="8" t="s">
        <v>5</v>
      </c>
      <c r="E11" s="8" t="s">
        <v>6</v>
      </c>
      <c r="F11" s="8" t="s">
        <v>7</v>
      </c>
      <c r="G11" s="8" t="s">
        <v>8</v>
      </c>
      <c r="H11" s="8" t="s">
        <v>9</v>
      </c>
      <c r="I11" s="8" t="s">
        <v>10</v>
      </c>
      <c r="J11" s="5" t="s">
        <v>13</v>
      </c>
      <c r="K11" s="8" t="s">
        <v>11</v>
      </c>
      <c r="L11" s="8" t="s">
        <v>12</v>
      </c>
      <c r="M11" s="8" t="s">
        <v>2</v>
      </c>
      <c r="N11" s="8" t="s">
        <v>3</v>
      </c>
      <c r="O11" s="8" t="s">
        <v>4</v>
      </c>
      <c r="P11" s="8" t="s">
        <v>0</v>
      </c>
      <c r="Q11" s="22"/>
    </row>
    <row r="12" spans="1:17">
      <c r="A12" s="22"/>
      <c r="B12" s="22"/>
      <c r="C12" s="22"/>
      <c r="D12" s="22"/>
      <c r="E12" s="22"/>
      <c r="F12" s="22"/>
      <c r="G12" s="22"/>
      <c r="H12" s="22"/>
      <c r="I12" s="22"/>
      <c r="K12" s="22"/>
      <c r="L12" s="22"/>
      <c r="M12" s="22"/>
      <c r="N12" s="22"/>
      <c r="O12" s="22"/>
      <c r="P12" s="64"/>
      <c r="Q12" s="22"/>
    </row>
    <row r="13" spans="1:17">
      <c r="A13" s="22" t="s">
        <v>38</v>
      </c>
      <c r="B13" s="22" t="str">
        <f>+'CT-2 3 of 3'!B16</f>
        <v>Common</v>
      </c>
      <c r="C13" s="22"/>
      <c r="D13" s="61">
        <v>32031.31</v>
      </c>
      <c r="E13" s="61">
        <v>41300.449999999997</v>
      </c>
      <c r="F13" s="61">
        <v>31116.7</v>
      </c>
      <c r="G13" s="61">
        <v>34710.049999999996</v>
      </c>
      <c r="H13" s="61">
        <v>40881.369999999995</v>
      </c>
      <c r="I13" s="61">
        <v>46072.67</v>
      </c>
      <c r="J13" s="61">
        <v>33343.980000000003</v>
      </c>
      <c r="K13" s="61">
        <v>45396.740000000005</v>
      </c>
      <c r="L13" s="61">
        <v>38555.130000000005</v>
      </c>
      <c r="M13" s="61">
        <v>48758.210000000006</v>
      </c>
      <c r="N13" s="61">
        <v>33938.75</v>
      </c>
      <c r="O13" s="61">
        <v>41907.509999999995</v>
      </c>
      <c r="P13" s="22">
        <f t="shared" ref="P13:P35" si="0">SUM(D13:O13)</f>
        <v>468012.87000000005</v>
      </c>
      <c r="Q13" s="22"/>
    </row>
    <row r="14" spans="1:17">
      <c r="A14" s="22" t="s">
        <v>39</v>
      </c>
      <c r="B14" s="22" t="str">
        <f>+'CT-2 3 of 3'!B17</f>
        <v>Residential Energy Survey</v>
      </c>
      <c r="C14" s="22"/>
      <c r="D14" s="62">
        <v>7541.65</v>
      </c>
      <c r="E14" s="62">
        <v>10122.710000000005</v>
      </c>
      <c r="F14" s="62">
        <v>9664.18</v>
      </c>
      <c r="G14" s="62">
        <v>5655.6699999999992</v>
      </c>
      <c r="H14" s="62">
        <v>3665.28</v>
      </c>
      <c r="I14" s="62">
        <v>3912.9900000000007</v>
      </c>
      <c r="J14" s="62">
        <v>7848.52</v>
      </c>
      <c r="K14" s="62">
        <v>6401.9</v>
      </c>
      <c r="L14" s="62">
        <v>9194.4499999999989</v>
      </c>
      <c r="M14" s="62">
        <v>5825.0599999999995</v>
      </c>
      <c r="N14" s="62">
        <v>2573.9899999999998</v>
      </c>
      <c r="O14" s="62">
        <v>-1607.7100000000005</v>
      </c>
      <c r="P14" s="22">
        <f t="shared" si="0"/>
        <v>70798.69</v>
      </c>
      <c r="Q14" s="22"/>
    </row>
    <row r="15" spans="1:17">
      <c r="A15" s="22" t="s">
        <v>40</v>
      </c>
      <c r="B15" s="22" t="str">
        <f>+'CT-2 3 of 3'!B18</f>
        <v>Loan Program (discontinued but remains open)</v>
      </c>
      <c r="C15" s="22"/>
      <c r="D15" s="63"/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3"/>
      <c r="P15" s="22">
        <f t="shared" si="0"/>
        <v>0</v>
      </c>
      <c r="Q15" s="22"/>
    </row>
    <row r="16" spans="1:17">
      <c r="A16" s="22" t="s">
        <v>41</v>
      </c>
      <c r="B16" s="22" t="str">
        <f>+'CT-2 3 of 3'!B19</f>
        <v>Commercial Energy Survey</v>
      </c>
      <c r="C16" s="22"/>
      <c r="D16" s="62">
        <v>0</v>
      </c>
      <c r="E16" s="62">
        <v>0</v>
      </c>
      <c r="F16" s="62">
        <v>0</v>
      </c>
      <c r="G16" s="62">
        <v>0</v>
      </c>
      <c r="H16" s="62">
        <v>0</v>
      </c>
      <c r="I16" s="62">
        <v>0</v>
      </c>
      <c r="J16" s="62">
        <v>0</v>
      </c>
      <c r="K16" s="62">
        <v>0</v>
      </c>
      <c r="L16" s="62">
        <v>0</v>
      </c>
      <c r="M16" s="62">
        <v>0</v>
      </c>
      <c r="N16" s="62">
        <v>0</v>
      </c>
      <c r="O16" s="62">
        <v>0</v>
      </c>
      <c r="P16" s="22">
        <f t="shared" si="0"/>
        <v>0</v>
      </c>
      <c r="Q16" s="22"/>
    </row>
    <row r="17" spans="1:17">
      <c r="A17" s="22" t="s">
        <v>42</v>
      </c>
      <c r="B17" s="22" t="str">
        <f>+'CT-2 3 of 3'!B20</f>
        <v>Low Income Education</v>
      </c>
      <c r="C17" s="22"/>
      <c r="D17" s="62">
        <v>0</v>
      </c>
      <c r="E17" s="62">
        <v>0</v>
      </c>
      <c r="F17" s="62">
        <v>0</v>
      </c>
      <c r="G17" s="62">
        <v>0</v>
      </c>
      <c r="H17" s="62">
        <v>0</v>
      </c>
      <c r="I17" s="62">
        <v>0</v>
      </c>
      <c r="J17" s="62">
        <v>0</v>
      </c>
      <c r="K17" s="62">
        <v>0</v>
      </c>
      <c r="L17" s="62">
        <v>0</v>
      </c>
      <c r="M17" s="62">
        <v>0</v>
      </c>
      <c r="N17" s="62">
        <v>1237.5</v>
      </c>
      <c r="O17" s="62">
        <v>2962.51</v>
      </c>
      <c r="P17" s="22">
        <f t="shared" si="0"/>
        <v>4200.01</v>
      </c>
      <c r="Q17" s="22"/>
    </row>
    <row r="18" spans="1:17">
      <c r="A18" s="22" t="s">
        <v>43</v>
      </c>
      <c r="B18" s="22" t="str">
        <f>+'CT-2 3 of 3'!B21</f>
        <v>Commercial Heating &amp; Cooling Upgrade</v>
      </c>
      <c r="C18" s="22"/>
      <c r="D18" s="62">
        <v>486.96</v>
      </c>
      <c r="E18" s="62">
        <v>332.28999999999996</v>
      </c>
      <c r="F18" s="62">
        <v>165.61999999999998</v>
      </c>
      <c r="G18" s="62">
        <v>165.62</v>
      </c>
      <c r="H18" s="62">
        <v>259.97000000000003</v>
      </c>
      <c r="I18" s="62">
        <v>190.62</v>
      </c>
      <c r="J18" s="62">
        <v>536.72</v>
      </c>
      <c r="K18" s="62">
        <v>202.34</v>
      </c>
      <c r="L18" s="62">
        <v>1391.3400000000001</v>
      </c>
      <c r="M18" s="62">
        <v>1216.3400000000001</v>
      </c>
      <c r="N18" s="62">
        <v>1893.93</v>
      </c>
      <c r="O18" s="62">
        <v>1755.18</v>
      </c>
      <c r="P18" s="22">
        <f t="shared" si="0"/>
        <v>8596.93</v>
      </c>
      <c r="Q18" s="22"/>
    </row>
    <row r="19" spans="1:17">
      <c r="A19" s="22" t="s">
        <v>44</v>
      </c>
      <c r="B19" s="22" t="str">
        <f>+'CT-2 3 of 3'!B22</f>
        <v>Residential Heating &amp; Cooling Upgrade</v>
      </c>
      <c r="C19" s="22"/>
      <c r="D19" s="62">
        <v>1516.12</v>
      </c>
      <c r="E19" s="62">
        <v>1383.2100000000003</v>
      </c>
      <c r="F19" s="62">
        <v>1487.45</v>
      </c>
      <c r="G19" s="62">
        <v>4893.8500000000004</v>
      </c>
      <c r="H19" s="62">
        <v>1088.8199999999995</v>
      </c>
      <c r="I19" s="62">
        <v>3025.37</v>
      </c>
      <c r="J19" s="62">
        <v>9989.3999999999978</v>
      </c>
      <c r="K19" s="62">
        <v>1491.0900000000004</v>
      </c>
      <c r="L19" s="62">
        <v>6251.82</v>
      </c>
      <c r="M19" s="62">
        <v>2484.9299999999998</v>
      </c>
      <c r="N19" s="62">
        <v>1443.26</v>
      </c>
      <c r="O19" s="62">
        <v>2600.0100000000002</v>
      </c>
      <c r="P19" s="22">
        <f t="shared" si="0"/>
        <v>37655.33</v>
      </c>
      <c r="Q19" s="22"/>
    </row>
    <row r="20" spans="1:17">
      <c r="A20" s="22" t="s">
        <v>45</v>
      </c>
      <c r="B20" s="22" t="str">
        <f>+'CT-2 3 of 3'!B23</f>
        <v>Commercial Indoor Efficient Lighting Rebate</v>
      </c>
      <c r="C20" s="22"/>
      <c r="D20" s="62">
        <v>0</v>
      </c>
      <c r="E20" s="62">
        <v>0</v>
      </c>
      <c r="F20" s="62">
        <v>0</v>
      </c>
      <c r="G20" s="62">
        <v>0</v>
      </c>
      <c r="H20" s="62">
        <v>0</v>
      </c>
      <c r="I20" s="62">
        <v>0</v>
      </c>
      <c r="J20" s="62">
        <v>0</v>
      </c>
      <c r="K20" s="62">
        <v>0</v>
      </c>
      <c r="L20" s="62">
        <v>0</v>
      </c>
      <c r="M20" s="62">
        <v>0</v>
      </c>
      <c r="N20" s="62">
        <v>0</v>
      </c>
      <c r="O20" s="62">
        <v>0</v>
      </c>
      <c r="P20" s="22">
        <f t="shared" si="0"/>
        <v>0</v>
      </c>
      <c r="Q20" s="22"/>
    </row>
    <row r="21" spans="1:17">
      <c r="A21" s="22" t="s">
        <v>49</v>
      </c>
      <c r="B21" s="22" t="str">
        <f>+'CT-2 3 of 3'!B24</f>
        <v>Commercial Window Film Installation Program</v>
      </c>
      <c r="C21" s="22"/>
      <c r="D21" s="62">
        <v>0</v>
      </c>
      <c r="E21" s="62">
        <v>0</v>
      </c>
      <c r="F21" s="62">
        <v>0</v>
      </c>
      <c r="G21" s="62">
        <v>0</v>
      </c>
      <c r="H21" s="62">
        <v>0</v>
      </c>
      <c r="I21" s="62">
        <v>0</v>
      </c>
      <c r="J21" s="62">
        <v>0</v>
      </c>
      <c r="K21" s="62">
        <v>0</v>
      </c>
      <c r="L21" s="62">
        <v>0</v>
      </c>
      <c r="M21" s="62">
        <v>0</v>
      </c>
      <c r="N21" s="62">
        <v>0</v>
      </c>
      <c r="O21" s="62">
        <v>0</v>
      </c>
      <c r="P21" s="22">
        <f t="shared" si="0"/>
        <v>0</v>
      </c>
      <c r="Q21" s="22"/>
    </row>
    <row r="22" spans="1:17">
      <c r="A22" s="22" t="s">
        <v>29</v>
      </c>
      <c r="B22" s="22" t="str">
        <f>+'CT-2 3 of 3'!B25</f>
        <v>Commercial Chiller Upgrade Program</v>
      </c>
      <c r="C22" s="22"/>
      <c r="D22" s="62">
        <v>208.6</v>
      </c>
      <c r="E22" s="62">
        <v>332.28999999999996</v>
      </c>
      <c r="F22" s="62">
        <v>165.61999999999998</v>
      </c>
      <c r="G22" s="62">
        <v>165.62</v>
      </c>
      <c r="H22" s="62">
        <v>165.62</v>
      </c>
      <c r="I22" s="62">
        <v>190.62</v>
      </c>
      <c r="J22" s="62">
        <v>536.72</v>
      </c>
      <c r="K22" s="62">
        <v>202.34</v>
      </c>
      <c r="L22" s="62">
        <v>202.34</v>
      </c>
      <c r="M22" s="62">
        <v>202.33999999999997</v>
      </c>
      <c r="N22" s="62">
        <v>879.93000000000006</v>
      </c>
      <c r="O22" s="62">
        <v>741.18000000000006</v>
      </c>
      <c r="P22" s="22">
        <f>SUM(D22:O22)</f>
        <v>3993.2200000000003</v>
      </c>
      <c r="Q22" s="22"/>
    </row>
    <row r="23" spans="1:17">
      <c r="A23" s="22" t="s">
        <v>30</v>
      </c>
      <c r="B23" s="22" t="str">
        <f>+'CT-2 3 of 3'!B26</f>
        <v>Solar Water Heating Program</v>
      </c>
      <c r="C23" s="22"/>
      <c r="D23" s="62">
        <v>0</v>
      </c>
      <c r="E23" s="62">
        <v>0</v>
      </c>
      <c r="F23" s="62">
        <v>0</v>
      </c>
      <c r="G23" s="62">
        <v>0</v>
      </c>
      <c r="H23" s="62">
        <v>0</v>
      </c>
      <c r="I23" s="62">
        <v>0</v>
      </c>
      <c r="J23" s="62">
        <v>0</v>
      </c>
      <c r="K23" s="62">
        <v>0</v>
      </c>
      <c r="L23" s="62">
        <v>0</v>
      </c>
      <c r="M23" s="62">
        <v>0</v>
      </c>
      <c r="N23" s="62">
        <v>0</v>
      </c>
      <c r="O23" s="62">
        <v>0</v>
      </c>
      <c r="P23" s="22">
        <f t="shared" si="0"/>
        <v>0</v>
      </c>
      <c r="Q23" s="22"/>
    </row>
    <row r="24" spans="1:17">
      <c r="A24" s="22" t="s">
        <v>31</v>
      </c>
      <c r="B24" s="22" t="str">
        <f>+'CT-2 3 of 3'!B27</f>
        <v>Solar Photovoltaic Program</v>
      </c>
      <c r="C24" s="22"/>
      <c r="D24" s="62">
        <v>0</v>
      </c>
      <c r="E24" s="62">
        <v>0</v>
      </c>
      <c r="F24" s="62">
        <v>0</v>
      </c>
      <c r="G24" s="62">
        <v>0</v>
      </c>
      <c r="H24" s="62">
        <v>0</v>
      </c>
      <c r="I24" s="62">
        <v>0</v>
      </c>
      <c r="J24" s="62">
        <v>0</v>
      </c>
      <c r="K24" s="62">
        <v>0</v>
      </c>
      <c r="L24" s="62">
        <v>0</v>
      </c>
      <c r="M24" s="62">
        <v>0</v>
      </c>
      <c r="N24" s="62">
        <v>0</v>
      </c>
      <c r="O24" s="62">
        <v>0</v>
      </c>
      <c r="P24" s="22">
        <f t="shared" si="0"/>
        <v>0</v>
      </c>
      <c r="Q24" s="22"/>
    </row>
    <row r="25" spans="1:17">
      <c r="A25" s="22" t="s">
        <v>32</v>
      </c>
      <c r="B25" s="22" t="str">
        <f>+'CT-2 3 of 3'!B28</f>
        <v>Electric Conservation Demonstration and Development</v>
      </c>
      <c r="C25" s="22"/>
      <c r="D25" s="62">
        <v>0</v>
      </c>
      <c r="E25" s="62">
        <v>0</v>
      </c>
      <c r="F25" s="62">
        <v>0</v>
      </c>
      <c r="G25" s="62">
        <v>0</v>
      </c>
      <c r="H25" s="62">
        <v>0</v>
      </c>
      <c r="I25" s="62">
        <v>0</v>
      </c>
      <c r="J25" s="62">
        <v>0</v>
      </c>
      <c r="K25" s="62">
        <v>0</v>
      </c>
      <c r="L25" s="62">
        <v>29031.5</v>
      </c>
      <c r="M25" s="62">
        <v>0</v>
      </c>
      <c r="N25" s="62">
        <v>0</v>
      </c>
      <c r="O25" s="62">
        <v>5750</v>
      </c>
      <c r="P25" s="22">
        <f t="shared" si="0"/>
        <v>34781.5</v>
      </c>
      <c r="Q25" s="22"/>
    </row>
    <row r="26" spans="1:17">
      <c r="A26" s="22" t="s">
        <v>33</v>
      </c>
      <c r="B26" s="22" t="str">
        <f>+'CT-2 3 of 3'!B29</f>
        <v>Commercial Reflective Roof</v>
      </c>
      <c r="C26" s="22"/>
      <c r="D26" s="62">
        <v>1191.96</v>
      </c>
      <c r="E26" s="62">
        <v>332.28</v>
      </c>
      <c r="F26" s="62">
        <v>165.61999999999998</v>
      </c>
      <c r="G26" s="62">
        <v>165.62</v>
      </c>
      <c r="H26" s="62">
        <v>165.62</v>
      </c>
      <c r="I26" s="62">
        <v>190.62</v>
      </c>
      <c r="J26" s="62">
        <v>536.72</v>
      </c>
      <c r="K26" s="62">
        <v>202.34</v>
      </c>
      <c r="L26" s="62">
        <v>935.16</v>
      </c>
      <c r="M26" s="62">
        <v>10712.000000000002</v>
      </c>
      <c r="N26" s="62">
        <v>1050.77</v>
      </c>
      <c r="O26" s="62">
        <v>5014.72</v>
      </c>
      <c r="P26" s="22">
        <f t="shared" si="0"/>
        <v>20663.430000000004</v>
      </c>
      <c r="Q26" s="22"/>
    </row>
    <row r="27" spans="1:17">
      <c r="A27" s="22" t="s">
        <v>34</v>
      </c>
      <c r="B27" s="22" t="str">
        <f>'CT-2 2 of 3'!B28</f>
        <v>Commercial Energy Consultant</v>
      </c>
      <c r="C27" s="22"/>
      <c r="D27" s="62">
        <v>271.55</v>
      </c>
      <c r="E27" s="62">
        <v>0</v>
      </c>
      <c r="F27" s="62">
        <v>0</v>
      </c>
      <c r="G27" s="62">
        <v>805.35</v>
      </c>
      <c r="H27" s="62">
        <v>588.38000000000011</v>
      </c>
      <c r="I27" s="62">
        <v>475</v>
      </c>
      <c r="J27" s="62">
        <v>1121.68</v>
      </c>
      <c r="K27" s="62">
        <v>780.8900000000001</v>
      </c>
      <c r="L27" s="62">
        <v>1165.2099999999998</v>
      </c>
      <c r="M27" s="62">
        <v>792.82</v>
      </c>
      <c r="N27" s="62">
        <v>900.28</v>
      </c>
      <c r="O27" s="62">
        <v>550.77</v>
      </c>
      <c r="P27" s="22">
        <f t="shared" si="0"/>
        <v>7451.93</v>
      </c>
      <c r="Q27" s="22"/>
    </row>
    <row r="28" spans="1:17">
      <c r="A28" s="22" t="s">
        <v>35</v>
      </c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>
        <f t="shared" si="0"/>
        <v>0</v>
      </c>
      <c r="Q28" s="22"/>
    </row>
    <row r="29" spans="1:17">
      <c r="A29" s="25" t="s">
        <v>118</v>
      </c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>
        <f t="shared" si="0"/>
        <v>0</v>
      </c>
      <c r="Q29" s="22"/>
    </row>
    <row r="30" spans="1:17">
      <c r="A30" s="25" t="s">
        <v>119</v>
      </c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>
        <f t="shared" si="0"/>
        <v>0</v>
      </c>
      <c r="Q30" s="22"/>
    </row>
    <row r="31" spans="1:17">
      <c r="A31" s="26" t="s">
        <v>120</v>
      </c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>
        <f t="shared" si="0"/>
        <v>0</v>
      </c>
      <c r="Q31" s="22"/>
    </row>
    <row r="32" spans="1:17">
      <c r="A32" s="26" t="s">
        <v>121</v>
      </c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>
        <f t="shared" si="0"/>
        <v>0</v>
      </c>
      <c r="Q32" s="22"/>
    </row>
    <row r="33" spans="1:17">
      <c r="A33" s="26" t="s">
        <v>122</v>
      </c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>
        <f t="shared" si="0"/>
        <v>0</v>
      </c>
      <c r="Q33" s="22"/>
    </row>
    <row r="34" spans="1:17">
      <c r="A34" s="26" t="s">
        <v>123</v>
      </c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>
        <f t="shared" si="0"/>
        <v>0</v>
      </c>
      <c r="Q34" s="22"/>
    </row>
    <row r="35" spans="1:17">
      <c r="A35" s="26"/>
      <c r="B35" s="22"/>
      <c r="C35" s="22"/>
      <c r="D35" s="27"/>
      <c r="E35" s="27"/>
      <c r="F35" s="27"/>
      <c r="G35" s="27"/>
      <c r="H35" s="27"/>
      <c r="I35" s="28"/>
      <c r="J35" s="27"/>
      <c r="K35" s="28"/>
      <c r="L35" s="27"/>
      <c r="M35" s="27"/>
      <c r="N35" s="27"/>
      <c r="O35" s="27"/>
      <c r="P35" s="28">
        <f t="shared" si="0"/>
        <v>0</v>
      </c>
      <c r="Q35" s="22"/>
    </row>
    <row r="36" spans="1:17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</row>
    <row r="37" spans="1:17">
      <c r="A37" s="22" t="s">
        <v>122</v>
      </c>
      <c r="B37" s="29" t="s">
        <v>51</v>
      </c>
      <c r="C37" s="22"/>
      <c r="D37" s="22">
        <f>SUM(D13:D35)</f>
        <v>43248.15</v>
      </c>
      <c r="E37" s="22">
        <f t="shared" ref="E37:O37" si="1">SUM(E13:E35)</f>
        <v>53803.23</v>
      </c>
      <c r="F37" s="22">
        <f t="shared" si="1"/>
        <v>42765.19000000001</v>
      </c>
      <c r="G37" s="22">
        <f t="shared" si="1"/>
        <v>46561.78</v>
      </c>
      <c r="H37" s="22">
        <f t="shared" si="1"/>
        <v>46815.06</v>
      </c>
      <c r="I37" s="22">
        <f t="shared" si="1"/>
        <v>54057.890000000007</v>
      </c>
      <c r="J37" s="22">
        <f t="shared" si="1"/>
        <v>53913.74</v>
      </c>
      <c r="K37" s="22">
        <f t="shared" si="1"/>
        <v>54677.64</v>
      </c>
      <c r="L37" s="22">
        <f t="shared" si="1"/>
        <v>86726.95</v>
      </c>
      <c r="M37" s="22">
        <f t="shared" si="1"/>
        <v>69991.700000000012</v>
      </c>
      <c r="N37" s="22">
        <f t="shared" si="1"/>
        <v>43918.409999999996</v>
      </c>
      <c r="O37" s="22">
        <f t="shared" si="1"/>
        <v>59674.17</v>
      </c>
      <c r="P37" s="22">
        <f>SUM(P13:P35)</f>
        <v>656153.91000000015</v>
      </c>
      <c r="Q37" s="22"/>
    </row>
    <row r="38" spans="1:17">
      <c r="A38" s="22"/>
      <c r="B38" s="29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</row>
    <row r="39" spans="1:17">
      <c r="A39" s="22" t="s">
        <v>123</v>
      </c>
      <c r="B39" s="29" t="s">
        <v>52</v>
      </c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</row>
    <row r="40" spans="1:17">
      <c r="A40" s="22"/>
      <c r="B40" s="29" t="s">
        <v>53</v>
      </c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</row>
    <row r="41" spans="1:17">
      <c r="A41" s="22"/>
      <c r="B41" s="29"/>
      <c r="C41" s="22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2"/>
    </row>
    <row r="42" spans="1:17">
      <c r="A42" s="22" t="s">
        <v>124</v>
      </c>
      <c r="B42" s="29" t="s">
        <v>125</v>
      </c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</row>
    <row r="43" spans="1:17" ht="15.75" thickBot="1">
      <c r="A43" s="22"/>
      <c r="B43" s="29" t="s">
        <v>126</v>
      </c>
      <c r="C43" s="22"/>
      <c r="D43" s="30">
        <f t="shared" ref="D43:P43" si="2">D37-D40</f>
        <v>43248.15</v>
      </c>
      <c r="E43" s="30">
        <f t="shared" si="2"/>
        <v>53803.23</v>
      </c>
      <c r="F43" s="30">
        <f t="shared" si="2"/>
        <v>42765.19000000001</v>
      </c>
      <c r="G43" s="30">
        <f t="shared" si="2"/>
        <v>46561.78</v>
      </c>
      <c r="H43" s="30">
        <f t="shared" si="2"/>
        <v>46815.06</v>
      </c>
      <c r="I43" s="30">
        <f t="shared" si="2"/>
        <v>54057.890000000007</v>
      </c>
      <c r="J43" s="30">
        <f t="shared" si="2"/>
        <v>53913.74</v>
      </c>
      <c r="K43" s="30">
        <f t="shared" si="2"/>
        <v>54677.64</v>
      </c>
      <c r="L43" s="30">
        <f t="shared" si="2"/>
        <v>86726.95</v>
      </c>
      <c r="M43" s="30">
        <f t="shared" si="2"/>
        <v>69991.700000000012</v>
      </c>
      <c r="N43" s="30">
        <f t="shared" si="2"/>
        <v>43918.409999999996</v>
      </c>
      <c r="O43" s="30">
        <f t="shared" si="2"/>
        <v>59674.17</v>
      </c>
      <c r="P43" s="30">
        <f t="shared" si="2"/>
        <v>656153.91000000015</v>
      </c>
      <c r="Q43" s="22"/>
    </row>
    <row r="44" spans="1:17" ht="15.75" thickTop="1">
      <c r="A44" s="22"/>
      <c r="B44" s="22"/>
      <c r="C44" s="22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2"/>
    </row>
    <row r="45" spans="1:17">
      <c r="A45" s="22"/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</row>
    <row r="46" spans="1:17">
      <c r="A46" s="22"/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</row>
    <row r="47" spans="1:17">
      <c r="A47" s="22"/>
      <c r="B47" s="22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</row>
    <row r="51" spans="1:22">
      <c r="N51" s="31" t="s">
        <v>47</v>
      </c>
    </row>
    <row r="52" spans="1:22">
      <c r="N52" s="32" t="str">
        <f>+'CT-2 3 of 3'!O45</f>
        <v>DOCKET NO. 20190002-EG</v>
      </c>
    </row>
    <row r="53" spans="1:22">
      <c r="N53" s="31" t="s">
        <v>18</v>
      </c>
    </row>
    <row r="54" spans="1:22">
      <c r="N54" s="32" t="str">
        <f>+'CT-2 3 of 3'!O47</f>
        <v xml:space="preserve">(CDY-1) </v>
      </c>
    </row>
    <row r="55" spans="1:22">
      <c r="N55" s="72" t="s">
        <v>207</v>
      </c>
    </row>
    <row r="56" spans="1:22">
      <c r="A56" s="22"/>
      <c r="B56" s="22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</row>
    <row r="57" spans="1:22">
      <c r="A57" s="22"/>
      <c r="B57" s="22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</row>
    <row r="58" spans="1:22">
      <c r="A58" s="22"/>
      <c r="B58" s="22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</row>
    <row r="59" spans="1:22">
      <c r="A59" s="22"/>
      <c r="B59" s="22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</row>
    <row r="60" spans="1:22" ht="15.75">
      <c r="A60" s="22"/>
      <c r="B60" s="22"/>
      <c r="C60" s="13" t="str">
        <f>+C3</f>
        <v>COMPANY: FLORIDA PUBLIC UTILITIES - CONSOLIDATED ELECTRIC</v>
      </c>
      <c r="D60" s="13"/>
      <c r="E60" s="13"/>
      <c r="F60" s="13"/>
      <c r="G60" s="13"/>
      <c r="H60" s="13"/>
      <c r="I60" s="13"/>
      <c r="J60" s="3"/>
      <c r="K60" s="13"/>
      <c r="L60" s="13"/>
      <c r="M60" s="13"/>
      <c r="N60" s="13"/>
      <c r="O60" s="13"/>
      <c r="P60" s="13" t="s">
        <v>112</v>
      </c>
      <c r="Q60" s="13"/>
      <c r="R60" s="3"/>
      <c r="S60" s="3"/>
      <c r="T60" s="3"/>
      <c r="U60" s="3"/>
      <c r="V60" s="3"/>
    </row>
    <row r="61" spans="1:22" ht="15.75">
      <c r="A61" s="22"/>
      <c r="B61" s="22"/>
      <c r="C61" s="13"/>
      <c r="D61" s="13"/>
      <c r="E61" s="13"/>
      <c r="F61" s="13"/>
      <c r="G61" s="13"/>
      <c r="H61" s="13"/>
      <c r="I61" s="13"/>
      <c r="J61" s="3"/>
      <c r="K61" s="13"/>
      <c r="L61" s="13"/>
      <c r="M61" s="13"/>
      <c r="N61" s="13"/>
      <c r="O61" s="13"/>
      <c r="P61" s="13" t="s">
        <v>54</v>
      </c>
      <c r="Q61" s="13"/>
      <c r="R61" s="3"/>
      <c r="S61" s="3"/>
      <c r="T61" s="3"/>
      <c r="U61" s="3"/>
      <c r="V61" s="3"/>
    </row>
    <row r="62" spans="1:22" ht="15.75">
      <c r="A62" s="22"/>
      <c r="B62" s="22"/>
      <c r="C62" s="14" t="s">
        <v>127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3"/>
      <c r="S62" s="3"/>
      <c r="T62" s="3"/>
      <c r="U62" s="3"/>
      <c r="V62" s="3"/>
    </row>
    <row r="63" spans="1:22" ht="15.75">
      <c r="A63" s="22"/>
      <c r="B63" s="22"/>
      <c r="C63" s="16" t="s">
        <v>46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3"/>
      <c r="S63" s="3"/>
      <c r="T63" s="3"/>
      <c r="U63" s="3"/>
      <c r="V63" s="3"/>
    </row>
    <row r="64" spans="1:22" ht="15.75">
      <c r="A64" s="22"/>
      <c r="B64" s="22"/>
      <c r="C64" s="13" t="s">
        <v>37</v>
      </c>
      <c r="D64" s="15">
        <f>+D8</f>
        <v>43101</v>
      </c>
      <c r="E64" s="16" t="s">
        <v>19</v>
      </c>
      <c r="F64" s="15">
        <f>+F8</f>
        <v>43435</v>
      </c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3"/>
      <c r="S64" s="3"/>
      <c r="T64" s="3"/>
      <c r="U64" s="3"/>
      <c r="V64" s="3"/>
    </row>
    <row r="65" spans="1:17">
      <c r="A65" s="22"/>
      <c r="B65" s="22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</row>
    <row r="66" spans="1:17">
      <c r="A66" s="22"/>
      <c r="B66" s="22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</row>
    <row r="67" spans="1:17">
      <c r="A67" s="24" t="s">
        <v>46</v>
      </c>
      <c r="B67" s="24" t="s">
        <v>46</v>
      </c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</row>
    <row r="68" spans="1:17" ht="15.75">
      <c r="A68" s="16" t="s">
        <v>86</v>
      </c>
      <c r="B68" s="14" t="s">
        <v>87</v>
      </c>
      <c r="C68" s="22"/>
      <c r="D68" s="22"/>
      <c r="E68" s="8" t="s">
        <v>5</v>
      </c>
      <c r="F68" s="8" t="s">
        <v>6</v>
      </c>
      <c r="G68" s="8" t="s">
        <v>7</v>
      </c>
      <c r="H68" s="8" t="s">
        <v>8</v>
      </c>
      <c r="I68" s="8" t="s">
        <v>9</v>
      </c>
      <c r="J68" s="8" t="s">
        <v>10</v>
      </c>
      <c r="K68" s="5" t="s">
        <v>13</v>
      </c>
      <c r="L68" s="8" t="s">
        <v>11</v>
      </c>
      <c r="M68" s="8" t="s">
        <v>12</v>
      </c>
      <c r="N68" s="8" t="s">
        <v>2</v>
      </c>
      <c r="O68" s="8" t="s">
        <v>3</v>
      </c>
      <c r="P68" s="8" t="s">
        <v>4</v>
      </c>
      <c r="Q68" s="8" t="s">
        <v>0</v>
      </c>
    </row>
    <row r="69" spans="1:17">
      <c r="A69" s="22"/>
      <c r="B69" s="29"/>
      <c r="C69" s="22"/>
      <c r="D69" s="22"/>
      <c r="E69" s="22"/>
      <c r="F69" s="22"/>
      <c r="G69" s="22"/>
      <c r="H69" s="22"/>
      <c r="I69" s="22"/>
      <c r="J69" s="22"/>
      <c r="L69" s="22"/>
      <c r="M69" s="22"/>
      <c r="N69" s="22"/>
      <c r="O69" s="22"/>
      <c r="P69" s="22"/>
      <c r="Q69" s="22"/>
    </row>
    <row r="70" spans="1:17">
      <c r="A70" s="22" t="s">
        <v>38</v>
      </c>
      <c r="B70" s="29" t="s">
        <v>128</v>
      </c>
      <c r="C70" s="22"/>
      <c r="D70" s="22"/>
      <c r="E70" s="22">
        <v>-63940.263010632341</v>
      </c>
      <c r="F70" s="22">
        <v>-49968.332800383716</v>
      </c>
      <c r="G70" s="22">
        <v>-41402.83995523223</v>
      </c>
      <c r="H70" s="22">
        <v>-44349.228555440088</v>
      </c>
      <c r="I70" s="22">
        <v>-43726.836677592131</v>
      </c>
      <c r="J70" s="22">
        <v>-60694.49996002877</v>
      </c>
      <c r="K70" s="22">
        <v>-66034.095451275076</v>
      </c>
      <c r="L70" s="22">
        <v>-63868.564633463902</v>
      </c>
      <c r="M70" s="22">
        <v>-67507.044927652081</v>
      </c>
      <c r="N70" s="22">
        <v>-40861.469741785913</v>
      </c>
      <c r="O70" s="22">
        <v>-26728.825245823005</v>
      </c>
      <c r="P70" s="22">
        <v>-77275.511631625224</v>
      </c>
      <c r="Q70" s="65">
        <f>SUM(E70:P70)</f>
        <v>-646357.51259093452</v>
      </c>
    </row>
    <row r="71" spans="1:17">
      <c r="A71" s="22"/>
      <c r="B71" s="29"/>
      <c r="C71" s="22"/>
      <c r="D71" s="22"/>
      <c r="E71" s="22"/>
      <c r="F71" s="22"/>
      <c r="G71" s="22"/>
      <c r="H71" s="22"/>
      <c r="I71" s="22"/>
      <c r="J71" s="22"/>
      <c r="L71" s="22"/>
      <c r="M71" s="22"/>
      <c r="N71" s="22"/>
      <c r="O71" s="22"/>
      <c r="P71" s="22"/>
      <c r="Q71" s="22"/>
    </row>
    <row r="72" spans="1:17">
      <c r="A72" s="22" t="s">
        <v>39</v>
      </c>
      <c r="B72" s="29" t="s">
        <v>129</v>
      </c>
      <c r="C72" s="22"/>
      <c r="D72" s="22"/>
      <c r="E72" s="33"/>
      <c r="F72" s="33"/>
      <c r="G72" s="33"/>
      <c r="H72" s="33"/>
      <c r="I72" s="33"/>
      <c r="J72" s="33"/>
      <c r="K72" s="33"/>
      <c r="L72" s="33"/>
      <c r="M72" s="33"/>
      <c r="N72" s="33"/>
      <c r="O72" s="33"/>
      <c r="P72" s="33"/>
      <c r="Q72" s="33">
        <f>SUM(E72:P72)</f>
        <v>0</v>
      </c>
    </row>
    <row r="73" spans="1:17">
      <c r="A73" s="22"/>
      <c r="B73" s="29"/>
      <c r="C73" s="22"/>
      <c r="D73" s="22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</row>
    <row r="74" spans="1:17">
      <c r="A74" s="22" t="s">
        <v>40</v>
      </c>
      <c r="B74" s="29" t="s">
        <v>88</v>
      </c>
      <c r="C74" s="22"/>
      <c r="D74" s="22"/>
      <c r="E74" s="22">
        <f t="shared" ref="E74:Q74" si="3">SUM(E70+E72)</f>
        <v>-63940.263010632341</v>
      </c>
      <c r="F74" s="22">
        <f t="shared" si="3"/>
        <v>-49968.332800383716</v>
      </c>
      <c r="G74" s="22">
        <f t="shared" si="3"/>
        <v>-41402.83995523223</v>
      </c>
      <c r="H74" s="22">
        <f t="shared" si="3"/>
        <v>-44349.228555440088</v>
      </c>
      <c r="I74" s="22">
        <f t="shared" si="3"/>
        <v>-43726.836677592131</v>
      </c>
      <c r="J74" s="22">
        <f t="shared" si="3"/>
        <v>-60694.49996002877</v>
      </c>
      <c r="K74" s="22">
        <f t="shared" si="3"/>
        <v>-66034.095451275076</v>
      </c>
      <c r="L74" s="22">
        <f t="shared" si="3"/>
        <v>-63868.564633463902</v>
      </c>
      <c r="M74" s="22">
        <f t="shared" si="3"/>
        <v>-67507.044927652081</v>
      </c>
      <c r="N74" s="22">
        <f t="shared" si="3"/>
        <v>-40861.469741785913</v>
      </c>
      <c r="O74" s="22">
        <f t="shared" si="3"/>
        <v>-26728.825245823005</v>
      </c>
      <c r="P74" s="22">
        <f t="shared" si="3"/>
        <v>-77275.511631625224</v>
      </c>
      <c r="Q74" s="22">
        <f t="shared" si="3"/>
        <v>-646357.51259093452</v>
      </c>
    </row>
    <row r="75" spans="1:17">
      <c r="A75" s="22"/>
      <c r="B75" s="29"/>
      <c r="C75" s="22"/>
      <c r="D75" s="22"/>
      <c r="E75" s="22"/>
      <c r="F75" s="34"/>
      <c r="G75" s="34"/>
      <c r="H75" s="22"/>
      <c r="I75" s="22"/>
      <c r="J75" s="22"/>
      <c r="K75" s="22"/>
      <c r="L75" s="22"/>
      <c r="M75" s="22"/>
      <c r="N75" s="22"/>
      <c r="O75" s="22"/>
      <c r="P75" s="22"/>
      <c r="Q75" s="22"/>
    </row>
    <row r="76" spans="1:17">
      <c r="A76" s="22" t="s">
        <v>130</v>
      </c>
      <c r="B76" s="29" t="s">
        <v>131</v>
      </c>
      <c r="C76" s="22"/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</row>
    <row r="77" spans="1:17">
      <c r="A77" s="22"/>
      <c r="B77" s="29" t="s">
        <v>132</v>
      </c>
      <c r="C77" s="22"/>
      <c r="D77" s="22"/>
      <c r="E77" s="33">
        <f t="shared" ref="E77:O77" si="4">ROUND(+$Q77/12,0)</f>
        <v>-5004</v>
      </c>
      <c r="F77" s="33">
        <f t="shared" si="4"/>
        <v>-5004</v>
      </c>
      <c r="G77" s="33">
        <f t="shared" si="4"/>
        <v>-5004</v>
      </c>
      <c r="H77" s="33">
        <f t="shared" si="4"/>
        <v>-5004</v>
      </c>
      <c r="I77" s="33">
        <f t="shared" si="4"/>
        <v>-5004</v>
      </c>
      <c r="J77" s="33">
        <f t="shared" si="4"/>
        <v>-5004</v>
      </c>
      <c r="K77" s="33">
        <f t="shared" si="4"/>
        <v>-5004</v>
      </c>
      <c r="L77" s="33">
        <f t="shared" si="4"/>
        <v>-5004</v>
      </c>
      <c r="M77" s="33">
        <f t="shared" si="4"/>
        <v>-5004</v>
      </c>
      <c r="N77" s="33">
        <f t="shared" si="4"/>
        <v>-5004</v>
      </c>
      <c r="O77" s="33">
        <f t="shared" si="4"/>
        <v>-5004</v>
      </c>
      <c r="P77" s="33">
        <f>Q77-SUM(E77:O77)</f>
        <v>-4998</v>
      </c>
      <c r="Q77" s="33">
        <v>-60042</v>
      </c>
    </row>
    <row r="78" spans="1:17">
      <c r="A78" s="22"/>
      <c r="B78" s="29"/>
      <c r="C78" s="22"/>
      <c r="D78" s="22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4"/>
    </row>
    <row r="79" spans="1:17">
      <c r="A79" s="22" t="s">
        <v>42</v>
      </c>
      <c r="B79" s="29" t="s">
        <v>133</v>
      </c>
      <c r="C79" s="22"/>
      <c r="D79" s="22"/>
      <c r="E79" s="22">
        <f t="shared" ref="E79:Q79" si="5">E74+E77</f>
        <v>-68944.263010632334</v>
      </c>
      <c r="F79" s="22">
        <f t="shared" si="5"/>
        <v>-54972.332800383716</v>
      </c>
      <c r="G79" s="22">
        <f t="shared" si="5"/>
        <v>-46406.83995523223</v>
      </c>
      <c r="H79" s="22">
        <f t="shared" si="5"/>
        <v>-49353.228555440088</v>
      </c>
      <c r="I79" s="22">
        <f t="shared" si="5"/>
        <v>-48730.836677592131</v>
      </c>
      <c r="J79" s="22">
        <f t="shared" si="5"/>
        <v>-65698.49996002877</v>
      </c>
      <c r="K79" s="22">
        <f t="shared" si="5"/>
        <v>-71038.095451275076</v>
      </c>
      <c r="L79" s="22">
        <f t="shared" si="5"/>
        <v>-68872.564633463902</v>
      </c>
      <c r="M79" s="22">
        <f t="shared" si="5"/>
        <v>-72511.044927652081</v>
      </c>
      <c r="N79" s="22">
        <f t="shared" si="5"/>
        <v>-45865.469741785913</v>
      </c>
      <c r="O79" s="22">
        <f t="shared" si="5"/>
        <v>-31732.825245823005</v>
      </c>
      <c r="P79" s="22">
        <f t="shared" si="5"/>
        <v>-82273.511631625224</v>
      </c>
      <c r="Q79" s="22">
        <f t="shared" si="5"/>
        <v>-706399.51259093452</v>
      </c>
    </row>
    <row r="80" spans="1:17">
      <c r="A80" s="22"/>
      <c r="B80" s="29"/>
      <c r="C80" s="22"/>
      <c r="D80" s="22"/>
      <c r="E80" s="22"/>
      <c r="F80" s="22"/>
      <c r="G80" s="22"/>
      <c r="H80" s="22"/>
      <c r="I80" s="22"/>
      <c r="J80" s="22"/>
      <c r="K80" s="22"/>
      <c r="L80" s="22"/>
      <c r="M80" s="22"/>
      <c r="N80" s="22"/>
      <c r="O80" s="22"/>
      <c r="P80" s="22"/>
      <c r="Q80" s="22"/>
    </row>
    <row r="81" spans="1:17">
      <c r="A81" s="22" t="s">
        <v>43</v>
      </c>
      <c r="B81" s="29" t="s">
        <v>134</v>
      </c>
      <c r="C81" s="22"/>
      <c r="D81" s="22"/>
      <c r="E81" s="22"/>
      <c r="F81" s="22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</row>
    <row r="82" spans="1:17">
      <c r="A82" s="22"/>
      <c r="B82" s="25" t="s">
        <v>135</v>
      </c>
      <c r="C82" s="22"/>
      <c r="D82" s="22"/>
      <c r="E82" s="33">
        <f t="shared" ref="E82:Q82" si="6">+D43</f>
        <v>43248.15</v>
      </c>
      <c r="F82" s="33">
        <f t="shared" si="6"/>
        <v>53803.23</v>
      </c>
      <c r="G82" s="33">
        <f t="shared" si="6"/>
        <v>42765.19000000001</v>
      </c>
      <c r="H82" s="33">
        <f t="shared" si="6"/>
        <v>46561.78</v>
      </c>
      <c r="I82" s="33">
        <f t="shared" si="6"/>
        <v>46815.06</v>
      </c>
      <c r="J82" s="33">
        <f t="shared" si="6"/>
        <v>54057.890000000007</v>
      </c>
      <c r="K82" s="33">
        <f t="shared" si="6"/>
        <v>53913.74</v>
      </c>
      <c r="L82" s="33">
        <f t="shared" si="6"/>
        <v>54677.64</v>
      </c>
      <c r="M82" s="33">
        <f t="shared" si="6"/>
        <v>86726.95</v>
      </c>
      <c r="N82" s="33">
        <f t="shared" si="6"/>
        <v>69991.700000000012</v>
      </c>
      <c r="O82" s="33">
        <f t="shared" si="6"/>
        <v>43918.409999999996</v>
      </c>
      <c r="P82" s="33">
        <f t="shared" si="6"/>
        <v>59674.17</v>
      </c>
      <c r="Q82" s="33">
        <f t="shared" si="6"/>
        <v>656153.91000000015</v>
      </c>
    </row>
    <row r="83" spans="1:17">
      <c r="A83" s="22"/>
      <c r="B83" s="29"/>
      <c r="C83" s="22"/>
      <c r="D83" s="22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4"/>
    </row>
    <row r="84" spans="1:17">
      <c r="A84" s="22" t="s">
        <v>44</v>
      </c>
      <c r="B84" s="29" t="s">
        <v>136</v>
      </c>
      <c r="C84" s="22"/>
      <c r="D84" s="22"/>
      <c r="E84" s="22">
        <f>E79+E82</f>
        <v>-25696.113010632333</v>
      </c>
      <c r="F84" s="22">
        <f t="shared" ref="F84:Q84" si="7">F79+F82</f>
        <v>-1169.1028003837127</v>
      </c>
      <c r="G84" s="22">
        <f t="shared" si="7"/>
        <v>-3641.6499552322202</v>
      </c>
      <c r="H84" s="22">
        <f t="shared" si="7"/>
        <v>-2791.448555440089</v>
      </c>
      <c r="I84" s="22">
        <f t="shared" si="7"/>
        <v>-1915.7766775921336</v>
      </c>
      <c r="J84" s="22">
        <f t="shared" si="7"/>
        <v>-11640.609960028763</v>
      </c>
      <c r="K84" s="22">
        <f t="shared" si="7"/>
        <v>-17124.355451275078</v>
      </c>
      <c r="L84" s="22">
        <f t="shared" si="7"/>
        <v>-14194.924633463903</v>
      </c>
      <c r="M84" s="22">
        <f t="shared" si="7"/>
        <v>14215.905072347916</v>
      </c>
      <c r="N84" s="22">
        <f t="shared" si="7"/>
        <v>24126.230258214098</v>
      </c>
      <c r="O84" s="22">
        <f t="shared" si="7"/>
        <v>12185.584754176991</v>
      </c>
      <c r="P84" s="22">
        <f t="shared" si="7"/>
        <v>-22599.341631625226</v>
      </c>
      <c r="Q84" s="22">
        <f t="shared" si="7"/>
        <v>-50245.602590934373</v>
      </c>
    </row>
    <row r="85" spans="1:17">
      <c r="A85" s="22"/>
      <c r="B85" s="29"/>
      <c r="C85" s="22"/>
      <c r="D85" s="22"/>
      <c r="E85" s="22"/>
      <c r="F85" s="22"/>
      <c r="G85" s="22"/>
      <c r="H85" s="22"/>
      <c r="I85" s="22"/>
      <c r="J85" s="22"/>
      <c r="K85" s="22"/>
      <c r="L85" s="22"/>
      <c r="M85" s="22"/>
      <c r="N85" s="22"/>
      <c r="O85" s="22"/>
      <c r="P85" s="22"/>
      <c r="Q85" s="22"/>
    </row>
    <row r="86" spans="1:17">
      <c r="A86" s="22" t="s">
        <v>45</v>
      </c>
      <c r="B86" s="29" t="s">
        <v>137</v>
      </c>
      <c r="C86" s="22"/>
      <c r="D86" s="22"/>
      <c r="E86" s="22"/>
      <c r="F86" s="22"/>
      <c r="G86" s="22"/>
      <c r="H86" s="22"/>
      <c r="I86" s="22"/>
      <c r="J86" s="22"/>
      <c r="K86" s="22"/>
      <c r="L86" s="22"/>
      <c r="M86" s="22"/>
      <c r="N86" s="22"/>
      <c r="O86" s="22"/>
      <c r="P86" s="22"/>
      <c r="Q86" s="22"/>
    </row>
    <row r="87" spans="1:17">
      <c r="A87" s="22"/>
      <c r="B87" s="29" t="s">
        <v>138</v>
      </c>
      <c r="C87" s="22"/>
      <c r="D87" s="22"/>
      <c r="E87" s="22">
        <f t="shared" ref="E87:Q87" si="8">+E148</f>
        <v>-88</v>
      </c>
      <c r="F87" s="22">
        <f t="shared" si="8"/>
        <v>-104</v>
      </c>
      <c r="G87" s="22">
        <f t="shared" si="8"/>
        <v>-112</v>
      </c>
      <c r="H87" s="22">
        <f t="shared" si="8"/>
        <v>-117</v>
      </c>
      <c r="I87" s="22">
        <f t="shared" si="8"/>
        <v>-113</v>
      </c>
      <c r="J87" s="22">
        <f t="shared" si="8"/>
        <v>-119</v>
      </c>
      <c r="K87" s="22">
        <f t="shared" si="8"/>
        <v>-138</v>
      </c>
      <c r="L87" s="22">
        <f t="shared" si="8"/>
        <v>-157</v>
      </c>
      <c r="M87" s="22">
        <f t="shared" si="8"/>
        <v>-155</v>
      </c>
      <c r="N87" s="22">
        <f t="shared" si="8"/>
        <v>-119</v>
      </c>
      <c r="O87" s="22">
        <f t="shared" si="8"/>
        <v>-80</v>
      </c>
      <c r="P87" s="22">
        <f t="shared" si="8"/>
        <v>-85</v>
      </c>
      <c r="Q87" s="22">
        <f t="shared" si="8"/>
        <v>-1387</v>
      </c>
    </row>
    <row r="88" spans="1:17">
      <c r="A88" s="22"/>
      <c r="B88" s="29"/>
      <c r="C88" s="22"/>
      <c r="D88" s="22"/>
      <c r="E88" s="22"/>
      <c r="F88" s="22"/>
      <c r="G88" s="22"/>
      <c r="H88" s="22"/>
      <c r="I88" s="22"/>
      <c r="J88" s="22"/>
      <c r="K88" s="22"/>
      <c r="L88" s="22"/>
      <c r="M88" s="22"/>
      <c r="N88" s="22"/>
      <c r="O88" s="22"/>
      <c r="P88" s="22"/>
      <c r="Q88" s="22"/>
    </row>
    <row r="89" spans="1:17">
      <c r="A89" s="22" t="s">
        <v>49</v>
      </c>
      <c r="B89" s="29" t="s">
        <v>139</v>
      </c>
      <c r="C89" s="22"/>
      <c r="D89" s="22"/>
      <c r="E89" s="22"/>
      <c r="F89" s="22"/>
      <c r="G89" s="22"/>
      <c r="H89" s="22"/>
      <c r="I89" s="22"/>
      <c r="J89" s="22"/>
      <c r="K89" s="22"/>
      <c r="L89" s="22"/>
      <c r="M89" s="22"/>
      <c r="N89" s="22"/>
      <c r="O89" s="22"/>
      <c r="P89" s="22"/>
      <c r="Q89" s="22"/>
    </row>
    <row r="90" spans="1:17">
      <c r="A90" s="22"/>
      <c r="B90" s="29" t="s">
        <v>140</v>
      </c>
      <c r="C90" s="22"/>
      <c r="D90" s="22"/>
      <c r="E90" s="22">
        <f>+Q77</f>
        <v>-60042</v>
      </c>
      <c r="F90" s="22">
        <f t="shared" ref="F90:P90" si="9">E99</f>
        <v>-80822.11301063234</v>
      </c>
      <c r="G90" s="22">
        <f t="shared" si="9"/>
        <v>-77091.215811016053</v>
      </c>
      <c r="H90" s="22">
        <f t="shared" si="9"/>
        <v>-75840.865766248273</v>
      </c>
      <c r="I90" s="22">
        <f t="shared" si="9"/>
        <v>-73745.314321688362</v>
      </c>
      <c r="J90" s="22">
        <f t="shared" si="9"/>
        <v>-70770.090999280495</v>
      </c>
      <c r="K90" s="22">
        <f t="shared" si="9"/>
        <v>-77525.700959309266</v>
      </c>
      <c r="L90" s="22">
        <f t="shared" si="9"/>
        <v>-89784.056410584337</v>
      </c>
      <c r="M90" s="22">
        <f t="shared" si="9"/>
        <v>-99131.98104404824</v>
      </c>
      <c r="N90" s="22">
        <f t="shared" si="9"/>
        <v>-80067.075971700324</v>
      </c>
      <c r="O90" s="22">
        <f t="shared" si="9"/>
        <v>-51055.845713486226</v>
      </c>
      <c r="P90" s="22">
        <f t="shared" si="9"/>
        <v>-33946.260959309235</v>
      </c>
      <c r="Q90" s="22">
        <f>E90</f>
        <v>-60042</v>
      </c>
    </row>
    <row r="91" spans="1:17">
      <c r="A91" s="22"/>
      <c r="B91" s="29"/>
      <c r="C91" s="22"/>
      <c r="D91" s="22"/>
      <c r="E91" s="22"/>
      <c r="F91" s="22"/>
      <c r="G91" s="22"/>
      <c r="H91" s="22"/>
      <c r="I91" s="22"/>
      <c r="J91" s="22"/>
      <c r="K91" s="22"/>
      <c r="L91" s="22"/>
      <c r="M91" s="22"/>
      <c r="N91" s="22"/>
      <c r="O91" s="22"/>
      <c r="P91" s="22"/>
      <c r="Q91" s="22"/>
    </row>
    <row r="92" spans="1:17">
      <c r="A92" s="22" t="s">
        <v>141</v>
      </c>
      <c r="B92" s="29" t="s">
        <v>142</v>
      </c>
      <c r="C92" s="22"/>
      <c r="D92" s="22"/>
      <c r="E92" s="22"/>
      <c r="F92" s="22"/>
      <c r="G92" s="22"/>
      <c r="H92" s="22"/>
      <c r="I92" s="22"/>
      <c r="J92" s="22"/>
      <c r="K92" s="22"/>
      <c r="L92" s="22"/>
      <c r="M92" s="22"/>
      <c r="N92" s="22"/>
      <c r="O92" s="22"/>
      <c r="P92" s="22"/>
      <c r="Q92" s="22"/>
    </row>
    <row r="93" spans="1:17">
      <c r="A93" s="22"/>
      <c r="B93" s="29" t="s">
        <v>143</v>
      </c>
      <c r="C93" s="22"/>
      <c r="D93" s="22"/>
      <c r="E93" s="22"/>
      <c r="F93" s="22"/>
      <c r="G93" s="22"/>
      <c r="H93" s="22"/>
      <c r="I93" s="22"/>
      <c r="J93" s="22"/>
      <c r="K93" s="22"/>
      <c r="L93" s="22"/>
      <c r="M93" s="22"/>
      <c r="N93" s="22"/>
      <c r="O93" s="22"/>
      <c r="P93" s="22"/>
      <c r="Q93" s="22"/>
    </row>
    <row r="94" spans="1:17">
      <c r="A94" s="22"/>
      <c r="B94" s="29"/>
      <c r="C94" s="22"/>
      <c r="D94" s="22"/>
      <c r="E94" s="22"/>
      <c r="F94" s="22"/>
      <c r="G94" s="22"/>
      <c r="H94" s="22"/>
      <c r="I94" s="22"/>
      <c r="J94" s="22"/>
      <c r="K94" s="22"/>
      <c r="L94" s="22"/>
      <c r="M94" s="22"/>
      <c r="N94" s="22"/>
      <c r="O94" s="22"/>
      <c r="P94" s="22"/>
      <c r="Q94" s="22"/>
    </row>
    <row r="95" spans="1:17">
      <c r="A95" s="22" t="s">
        <v>29</v>
      </c>
      <c r="B95" s="29" t="s">
        <v>144</v>
      </c>
      <c r="C95" s="22"/>
      <c r="D95" s="22"/>
      <c r="E95" s="22"/>
      <c r="F95" s="22"/>
      <c r="G95" s="22"/>
      <c r="H95" s="22"/>
      <c r="I95" s="22"/>
      <c r="J95" s="22"/>
      <c r="K95" s="22"/>
      <c r="L95" s="22"/>
      <c r="M95" s="22"/>
      <c r="N95" s="22"/>
      <c r="O95" s="22"/>
      <c r="P95" s="22"/>
      <c r="Q95" s="22"/>
    </row>
    <row r="96" spans="1:17">
      <c r="A96" s="22"/>
      <c r="B96" s="29" t="s">
        <v>145</v>
      </c>
      <c r="C96" s="22"/>
      <c r="D96" s="22"/>
      <c r="E96" s="33">
        <f t="shared" ref="E96:Q96" si="10">E77*-1</f>
        <v>5004</v>
      </c>
      <c r="F96" s="33">
        <f t="shared" si="10"/>
        <v>5004</v>
      </c>
      <c r="G96" s="33">
        <f t="shared" si="10"/>
        <v>5004</v>
      </c>
      <c r="H96" s="33">
        <f t="shared" si="10"/>
        <v>5004</v>
      </c>
      <c r="I96" s="33">
        <f t="shared" si="10"/>
        <v>5004</v>
      </c>
      <c r="J96" s="33">
        <f t="shared" si="10"/>
        <v>5004</v>
      </c>
      <c r="K96" s="33">
        <f t="shared" si="10"/>
        <v>5004</v>
      </c>
      <c r="L96" s="33">
        <f t="shared" si="10"/>
        <v>5004</v>
      </c>
      <c r="M96" s="33">
        <f t="shared" si="10"/>
        <v>5004</v>
      </c>
      <c r="N96" s="33">
        <f t="shared" si="10"/>
        <v>5004</v>
      </c>
      <c r="O96" s="33">
        <f t="shared" si="10"/>
        <v>5004</v>
      </c>
      <c r="P96" s="33">
        <f t="shared" si="10"/>
        <v>4998</v>
      </c>
      <c r="Q96" s="33">
        <f t="shared" si="10"/>
        <v>60042</v>
      </c>
    </row>
    <row r="97" spans="1:17">
      <c r="A97" s="22"/>
      <c r="B97" s="29"/>
      <c r="C97" s="22"/>
      <c r="D97" s="22"/>
      <c r="E97" s="24"/>
      <c r="F97" s="24"/>
      <c r="G97" s="24"/>
      <c r="H97" s="24"/>
      <c r="I97" s="24"/>
      <c r="J97" s="24"/>
      <c r="K97" s="24"/>
      <c r="L97" s="24"/>
      <c r="M97" s="24"/>
      <c r="N97" s="24"/>
      <c r="O97" s="24"/>
      <c r="P97" s="24"/>
      <c r="Q97" s="24"/>
    </row>
    <row r="98" spans="1:17">
      <c r="A98" s="22" t="s">
        <v>30</v>
      </c>
      <c r="B98" s="29" t="s">
        <v>146</v>
      </c>
      <c r="C98" s="22"/>
      <c r="D98" s="22"/>
      <c r="E98" s="22"/>
      <c r="F98" s="22"/>
      <c r="G98" s="22"/>
      <c r="H98" s="22"/>
      <c r="I98" s="22"/>
      <c r="J98" s="22"/>
      <c r="K98" s="22"/>
      <c r="L98" s="22"/>
      <c r="M98" s="22"/>
      <c r="N98" s="22"/>
      <c r="O98" s="22"/>
      <c r="P98" s="22"/>
      <c r="Q98" s="22"/>
    </row>
    <row r="99" spans="1:17" ht="15.75" thickBot="1">
      <c r="A99" s="22"/>
      <c r="B99" s="29" t="s">
        <v>147</v>
      </c>
      <c r="C99" s="22"/>
      <c r="D99" s="22"/>
      <c r="E99" s="30">
        <f t="shared" ref="E99:Q99" si="11">SUM(E96+E90+E87+E84)</f>
        <v>-80822.11301063234</v>
      </c>
      <c r="F99" s="30">
        <f t="shared" si="11"/>
        <v>-77091.215811016053</v>
      </c>
      <c r="G99" s="30">
        <f t="shared" si="11"/>
        <v>-75840.865766248273</v>
      </c>
      <c r="H99" s="30">
        <f t="shared" si="11"/>
        <v>-73745.314321688362</v>
      </c>
      <c r="I99" s="30">
        <f t="shared" si="11"/>
        <v>-70770.090999280495</v>
      </c>
      <c r="J99" s="30">
        <f t="shared" si="11"/>
        <v>-77525.700959309266</v>
      </c>
      <c r="K99" s="30">
        <f t="shared" si="11"/>
        <v>-89784.056410584337</v>
      </c>
      <c r="L99" s="30">
        <f t="shared" si="11"/>
        <v>-99131.98104404824</v>
      </c>
      <c r="M99" s="30">
        <f t="shared" si="11"/>
        <v>-80067.075971700324</v>
      </c>
      <c r="N99" s="30">
        <f t="shared" si="11"/>
        <v>-51055.845713486226</v>
      </c>
      <c r="O99" s="30">
        <f t="shared" si="11"/>
        <v>-33946.260959309235</v>
      </c>
      <c r="P99" s="30">
        <f t="shared" si="11"/>
        <v>-51632.602590934461</v>
      </c>
      <c r="Q99" s="30">
        <f t="shared" si="11"/>
        <v>-51632.602590934373</v>
      </c>
    </row>
    <row r="100" spans="1:17" ht="15.75" thickTop="1">
      <c r="A100" s="22"/>
      <c r="B100" s="29"/>
      <c r="C100" s="22"/>
      <c r="D100" s="22"/>
      <c r="E100" s="24"/>
      <c r="F100" s="24"/>
      <c r="G100" s="24"/>
      <c r="H100" s="24"/>
      <c r="I100" s="24"/>
      <c r="J100" s="24"/>
      <c r="K100" s="24"/>
      <c r="L100" s="24"/>
      <c r="M100" s="24"/>
      <c r="N100" s="24"/>
      <c r="O100" s="24"/>
      <c r="P100" s="24"/>
      <c r="Q100" s="24"/>
    </row>
    <row r="101" spans="1:17">
      <c r="A101" s="22"/>
      <c r="B101" s="29"/>
      <c r="C101" s="22"/>
      <c r="D101" s="22"/>
      <c r="E101" s="22"/>
      <c r="F101" s="22"/>
      <c r="G101" s="22"/>
      <c r="H101" s="22"/>
      <c r="I101" s="22"/>
      <c r="J101" s="22"/>
      <c r="K101" s="22"/>
      <c r="L101" s="22"/>
      <c r="M101" s="22"/>
      <c r="N101" s="22"/>
      <c r="O101" s="22"/>
      <c r="P101" s="22"/>
      <c r="Q101" s="22"/>
    </row>
    <row r="102" spans="1:17">
      <c r="A102" s="22"/>
      <c r="B102" s="29"/>
      <c r="C102" s="22"/>
      <c r="D102" s="22"/>
      <c r="E102" s="22"/>
      <c r="F102" s="22"/>
      <c r="G102" s="22"/>
      <c r="H102" s="22"/>
      <c r="I102" s="22"/>
      <c r="J102" s="22"/>
      <c r="K102" s="22"/>
      <c r="L102" s="22"/>
      <c r="M102" s="22"/>
      <c r="N102" s="22"/>
      <c r="O102" s="22"/>
      <c r="P102" s="22"/>
      <c r="Q102" s="22"/>
    </row>
    <row r="103" spans="1:17">
      <c r="B103" s="35"/>
    </row>
    <row r="107" spans="1:17">
      <c r="O107" s="31" t="s">
        <v>47</v>
      </c>
    </row>
    <row r="108" spans="1:17">
      <c r="O108" s="36" t="str">
        <f>+N52</f>
        <v>DOCKET NO. 20190002-EG</v>
      </c>
    </row>
    <row r="109" spans="1:17">
      <c r="O109" s="31" t="s">
        <v>18</v>
      </c>
    </row>
    <row r="110" spans="1:17">
      <c r="O110" s="36" t="str">
        <f>+N54</f>
        <v xml:space="preserve">(CDY-1) </v>
      </c>
    </row>
    <row r="111" spans="1:17">
      <c r="O111" s="72" t="s">
        <v>208</v>
      </c>
    </row>
    <row r="112" spans="1:17">
      <c r="A112" s="22"/>
      <c r="B112" s="22"/>
      <c r="C112" s="22"/>
      <c r="D112" s="22"/>
      <c r="E112" s="22"/>
      <c r="F112" s="22"/>
      <c r="G112" s="22"/>
      <c r="H112" s="22"/>
      <c r="I112" s="22"/>
      <c r="J112" s="22"/>
      <c r="K112" s="22"/>
      <c r="L112" s="22"/>
      <c r="M112" s="22"/>
      <c r="N112" s="22"/>
      <c r="O112" s="22"/>
      <c r="P112" s="22"/>
      <c r="Q112" s="22"/>
    </row>
    <row r="113" spans="1:17">
      <c r="A113" s="22"/>
      <c r="B113" s="22"/>
      <c r="C113" s="22"/>
      <c r="D113" s="22"/>
      <c r="E113" s="22"/>
      <c r="F113" s="22"/>
      <c r="G113" s="22"/>
      <c r="H113" s="22"/>
      <c r="I113" s="22"/>
      <c r="J113" s="22"/>
      <c r="K113" s="22"/>
      <c r="L113" s="22"/>
      <c r="M113" s="22"/>
      <c r="N113" s="22"/>
      <c r="O113" s="22"/>
      <c r="P113" s="22"/>
      <c r="Q113" s="22"/>
    </row>
    <row r="114" spans="1:17">
      <c r="A114" s="22"/>
      <c r="B114" s="22"/>
      <c r="C114" s="22"/>
      <c r="D114" s="22"/>
      <c r="E114" s="22"/>
      <c r="F114" s="22"/>
      <c r="G114" s="22"/>
      <c r="H114" s="22"/>
      <c r="I114" s="22"/>
      <c r="J114" s="22"/>
      <c r="K114" s="22"/>
      <c r="L114" s="22"/>
      <c r="M114" s="22"/>
      <c r="N114" s="22"/>
      <c r="O114" s="22"/>
      <c r="P114" s="22"/>
      <c r="Q114" s="22"/>
    </row>
    <row r="115" spans="1:17" ht="15.75">
      <c r="A115" s="22"/>
      <c r="B115" s="22"/>
      <c r="C115" s="13" t="str">
        <f>+C60</f>
        <v>COMPANY: FLORIDA PUBLIC UTILITIES - CONSOLIDATED ELECTRIC</v>
      </c>
      <c r="D115" s="13"/>
      <c r="E115" s="13"/>
      <c r="F115" s="13"/>
      <c r="G115" s="13"/>
      <c r="H115" s="13"/>
      <c r="I115" s="13"/>
      <c r="J115" s="3"/>
      <c r="K115" s="13"/>
      <c r="L115" s="13"/>
      <c r="M115" s="13"/>
      <c r="N115" s="13"/>
      <c r="O115" s="13"/>
      <c r="P115" s="13" t="s">
        <v>112</v>
      </c>
      <c r="Q115" s="13"/>
    </row>
    <row r="116" spans="1:17" ht="15.75">
      <c r="A116" s="22"/>
      <c r="B116" s="22"/>
      <c r="C116" s="13"/>
      <c r="D116" s="13"/>
      <c r="E116" s="13"/>
      <c r="F116" s="13"/>
      <c r="G116" s="13"/>
      <c r="H116" s="13"/>
      <c r="I116" s="13"/>
      <c r="J116" s="3"/>
      <c r="K116" s="13"/>
      <c r="L116" s="13"/>
      <c r="M116" s="13"/>
      <c r="N116" s="13"/>
      <c r="O116" s="13"/>
      <c r="P116" s="13" t="s">
        <v>71</v>
      </c>
      <c r="Q116" s="13"/>
    </row>
    <row r="117" spans="1:17" ht="15.75">
      <c r="A117" s="22"/>
      <c r="B117" s="22"/>
      <c r="C117" s="14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</row>
    <row r="118" spans="1:17" ht="15.75">
      <c r="A118" s="22"/>
      <c r="B118" s="22"/>
      <c r="C118" s="16" t="s">
        <v>46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</row>
    <row r="119" spans="1:17" ht="15.75">
      <c r="A119" s="22"/>
      <c r="B119" s="22"/>
      <c r="C119" s="13" t="s">
        <v>37</v>
      </c>
      <c r="D119" s="15">
        <f>+D64</f>
        <v>43101</v>
      </c>
      <c r="E119" s="16" t="s">
        <v>19</v>
      </c>
      <c r="F119" s="15">
        <f>+F64</f>
        <v>43435</v>
      </c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</row>
    <row r="120" spans="1:17">
      <c r="A120" s="22"/>
      <c r="B120" s="22"/>
      <c r="C120" s="22"/>
      <c r="D120" s="22"/>
      <c r="E120" s="22"/>
      <c r="F120" s="22"/>
      <c r="G120" s="22"/>
      <c r="H120" s="22"/>
      <c r="I120" s="22"/>
      <c r="J120" s="22"/>
      <c r="K120" s="22"/>
      <c r="L120" s="22"/>
      <c r="M120" s="22"/>
      <c r="N120" s="22"/>
      <c r="O120" s="22"/>
      <c r="P120" s="22"/>
      <c r="Q120" s="22"/>
    </row>
    <row r="121" spans="1:17">
      <c r="A121" s="22"/>
      <c r="B121" s="22"/>
      <c r="C121" s="22"/>
      <c r="D121" s="22"/>
      <c r="E121" s="22"/>
      <c r="F121" s="22"/>
      <c r="G121" s="22"/>
      <c r="H121" s="22"/>
      <c r="I121" s="22"/>
      <c r="J121" s="22"/>
      <c r="K121" s="22"/>
      <c r="L121" s="22"/>
      <c r="M121" s="22"/>
      <c r="N121" s="22"/>
      <c r="O121" s="22"/>
      <c r="P121" s="22"/>
      <c r="Q121" s="22"/>
    </row>
    <row r="122" spans="1:17">
      <c r="A122" s="24" t="s">
        <v>46</v>
      </c>
      <c r="B122" s="24" t="s">
        <v>46</v>
      </c>
      <c r="C122" s="22"/>
      <c r="D122" s="22"/>
      <c r="E122" s="22"/>
      <c r="F122" s="22"/>
      <c r="G122" s="22"/>
      <c r="H122" s="22"/>
      <c r="I122" s="22"/>
      <c r="J122" s="22"/>
      <c r="K122" s="22"/>
      <c r="L122" s="22"/>
      <c r="M122" s="22"/>
      <c r="N122" s="22"/>
      <c r="O122" s="22"/>
      <c r="P122" s="22"/>
      <c r="Q122" s="22"/>
    </row>
    <row r="123" spans="1:17" ht="15.75">
      <c r="A123" s="16" t="s">
        <v>89</v>
      </c>
      <c r="B123" s="16" t="s">
        <v>90</v>
      </c>
      <c r="C123" s="13"/>
      <c r="D123" s="13"/>
      <c r="E123" s="8" t="s">
        <v>5</v>
      </c>
      <c r="F123" s="8" t="s">
        <v>6</v>
      </c>
      <c r="G123" s="8" t="s">
        <v>7</v>
      </c>
      <c r="H123" s="8" t="s">
        <v>8</v>
      </c>
      <c r="I123" s="8" t="s">
        <v>9</v>
      </c>
      <c r="J123" s="8" t="s">
        <v>10</v>
      </c>
      <c r="K123" s="5" t="s">
        <v>13</v>
      </c>
      <c r="L123" s="8" t="s">
        <v>11</v>
      </c>
      <c r="M123" s="8" t="s">
        <v>12</v>
      </c>
      <c r="N123" s="8" t="s">
        <v>2</v>
      </c>
      <c r="O123" s="8" t="s">
        <v>3</v>
      </c>
      <c r="P123" s="8" t="s">
        <v>4</v>
      </c>
      <c r="Q123" s="8" t="s">
        <v>0</v>
      </c>
    </row>
    <row r="124" spans="1:17">
      <c r="A124" s="22"/>
      <c r="B124" s="22"/>
      <c r="C124" s="22"/>
      <c r="D124" s="22"/>
      <c r="E124" s="22"/>
      <c r="F124" s="22"/>
      <c r="G124" s="22"/>
      <c r="H124" s="22"/>
      <c r="I124" s="22"/>
      <c r="J124" s="22"/>
      <c r="L124" s="22"/>
      <c r="M124" s="22"/>
      <c r="N124" s="22"/>
      <c r="O124" s="22"/>
      <c r="P124" s="22"/>
      <c r="Q124" s="22"/>
    </row>
    <row r="125" spans="1:17">
      <c r="A125" s="22"/>
      <c r="B125" s="22"/>
      <c r="C125" s="22"/>
      <c r="D125" s="22"/>
      <c r="E125" s="22"/>
      <c r="F125" s="22"/>
      <c r="G125" s="22"/>
      <c r="H125" s="22"/>
      <c r="I125" s="22"/>
      <c r="J125" s="22"/>
      <c r="L125" s="22"/>
      <c r="M125" s="22"/>
      <c r="N125" s="22"/>
      <c r="O125" s="22"/>
      <c r="P125" s="22"/>
      <c r="Q125" s="22"/>
    </row>
    <row r="126" spans="1:17">
      <c r="A126" s="22" t="s">
        <v>38</v>
      </c>
      <c r="B126" s="25" t="s">
        <v>91</v>
      </c>
      <c r="C126" s="22"/>
      <c r="D126" s="22"/>
      <c r="E126" s="22">
        <f t="shared" ref="E126:Q126" si="12">+E90</f>
        <v>-60042</v>
      </c>
      <c r="F126" s="22">
        <f t="shared" si="12"/>
        <v>-80822.11301063234</v>
      </c>
      <c r="G126" s="22">
        <f t="shared" si="12"/>
        <v>-77091.215811016053</v>
      </c>
      <c r="H126" s="22">
        <f t="shared" si="12"/>
        <v>-75840.865766248273</v>
      </c>
      <c r="I126" s="22">
        <f t="shared" si="12"/>
        <v>-73745.314321688362</v>
      </c>
      <c r="J126" s="22">
        <f t="shared" si="12"/>
        <v>-70770.090999280495</v>
      </c>
      <c r="K126" s="22">
        <f t="shared" si="12"/>
        <v>-77525.700959309266</v>
      </c>
      <c r="L126" s="22">
        <f t="shared" si="12"/>
        <v>-89784.056410584337</v>
      </c>
      <c r="M126" s="22">
        <f t="shared" si="12"/>
        <v>-99131.98104404824</v>
      </c>
      <c r="N126" s="22">
        <f t="shared" si="12"/>
        <v>-80067.075971700324</v>
      </c>
      <c r="O126" s="22">
        <f t="shared" si="12"/>
        <v>-51055.845713486226</v>
      </c>
      <c r="P126" s="22">
        <f t="shared" si="12"/>
        <v>-33946.260959309235</v>
      </c>
      <c r="Q126" s="22">
        <f t="shared" si="12"/>
        <v>-60042</v>
      </c>
    </row>
    <row r="127" spans="1:17">
      <c r="A127" s="22"/>
      <c r="B127" s="29"/>
      <c r="C127" s="22"/>
      <c r="D127" s="22"/>
      <c r="E127" s="22"/>
      <c r="F127" s="22"/>
      <c r="G127" s="22"/>
      <c r="H127" s="22"/>
      <c r="I127" s="22"/>
      <c r="J127" s="22"/>
      <c r="K127" s="22"/>
      <c r="L127" s="22"/>
      <c r="M127" s="22"/>
      <c r="N127" s="22"/>
      <c r="O127" s="22"/>
      <c r="P127" s="22"/>
      <c r="Q127" s="22"/>
    </row>
    <row r="128" spans="1:17">
      <c r="A128" s="22" t="s">
        <v>39</v>
      </c>
      <c r="B128" s="29" t="s">
        <v>92</v>
      </c>
      <c r="C128" s="22"/>
      <c r="D128" s="22"/>
      <c r="E128" s="22"/>
      <c r="F128" s="22"/>
      <c r="G128" s="22"/>
      <c r="H128" s="22"/>
      <c r="I128" s="22"/>
      <c r="J128" s="22"/>
      <c r="K128" s="22"/>
      <c r="L128" s="22"/>
      <c r="M128" s="22"/>
      <c r="N128" s="22"/>
      <c r="O128" s="22"/>
      <c r="P128" s="22"/>
      <c r="Q128" s="22"/>
    </row>
    <row r="129" spans="1:17">
      <c r="A129" s="22"/>
      <c r="B129" s="29" t="s">
        <v>148</v>
      </c>
      <c r="C129" s="22"/>
      <c r="D129" s="22"/>
      <c r="E129" s="33">
        <f t="shared" ref="E129:Q129" si="13">+E96+E90+E84</f>
        <v>-80734.11301063234</v>
      </c>
      <c r="F129" s="33">
        <f t="shared" si="13"/>
        <v>-76987.215811016053</v>
      </c>
      <c r="G129" s="33">
        <f t="shared" si="13"/>
        <v>-75728.865766248273</v>
      </c>
      <c r="H129" s="33">
        <f t="shared" si="13"/>
        <v>-73628.314321688362</v>
      </c>
      <c r="I129" s="33">
        <f t="shared" si="13"/>
        <v>-70657.090999280495</v>
      </c>
      <c r="J129" s="33">
        <f t="shared" si="13"/>
        <v>-77406.700959309266</v>
      </c>
      <c r="K129" s="33">
        <f t="shared" si="13"/>
        <v>-89646.056410584337</v>
      </c>
      <c r="L129" s="33">
        <f t="shared" si="13"/>
        <v>-98974.98104404824</v>
      </c>
      <c r="M129" s="33">
        <f t="shared" si="13"/>
        <v>-79912.075971700324</v>
      </c>
      <c r="N129" s="33">
        <f t="shared" si="13"/>
        <v>-50936.845713486226</v>
      </c>
      <c r="O129" s="33">
        <f t="shared" si="13"/>
        <v>-33866.260959309235</v>
      </c>
      <c r="P129" s="33">
        <f t="shared" si="13"/>
        <v>-51547.602590934461</v>
      </c>
      <c r="Q129" s="33">
        <f t="shared" si="13"/>
        <v>-50245.602590934373</v>
      </c>
    </row>
    <row r="130" spans="1:17">
      <c r="A130" s="22"/>
      <c r="B130" s="29"/>
      <c r="C130" s="22"/>
      <c r="D130" s="22"/>
      <c r="E130" s="24"/>
      <c r="F130" s="24"/>
      <c r="G130" s="24"/>
      <c r="H130" s="24"/>
      <c r="I130" s="24"/>
      <c r="J130" s="24"/>
      <c r="K130" s="24"/>
      <c r="L130" s="24"/>
      <c r="M130" s="24"/>
      <c r="N130" s="24"/>
      <c r="O130" s="24"/>
      <c r="P130" s="24"/>
      <c r="Q130" s="24"/>
    </row>
    <row r="131" spans="1:17">
      <c r="A131" s="22" t="s">
        <v>40</v>
      </c>
      <c r="B131" s="29" t="s">
        <v>93</v>
      </c>
      <c r="C131" s="22"/>
      <c r="D131" s="22"/>
      <c r="E131" s="22">
        <f t="shared" ref="E131:Q131" si="14">E126+E129</f>
        <v>-140776.11301063234</v>
      </c>
      <c r="F131" s="22">
        <f t="shared" si="14"/>
        <v>-157809.32882164838</v>
      </c>
      <c r="G131" s="22">
        <f t="shared" si="14"/>
        <v>-152820.08157726433</v>
      </c>
      <c r="H131" s="22">
        <f t="shared" si="14"/>
        <v>-149469.18008793663</v>
      </c>
      <c r="I131" s="22">
        <f t="shared" si="14"/>
        <v>-144402.40532096886</v>
      </c>
      <c r="J131" s="22">
        <f t="shared" si="14"/>
        <v>-148176.79195858975</v>
      </c>
      <c r="K131" s="22">
        <f t="shared" si="14"/>
        <v>-167171.7573698936</v>
      </c>
      <c r="L131" s="22">
        <f t="shared" si="14"/>
        <v>-188759.03745463258</v>
      </c>
      <c r="M131" s="22">
        <f t="shared" si="14"/>
        <v>-179044.05701574858</v>
      </c>
      <c r="N131" s="22">
        <f t="shared" si="14"/>
        <v>-131003.92168518655</v>
      </c>
      <c r="O131" s="22">
        <f t="shared" si="14"/>
        <v>-84922.10667279546</v>
      </c>
      <c r="P131" s="22">
        <f t="shared" si="14"/>
        <v>-85493.863550243695</v>
      </c>
      <c r="Q131" s="22">
        <f t="shared" si="14"/>
        <v>-110287.60259093437</v>
      </c>
    </row>
    <row r="132" spans="1:17">
      <c r="A132" s="22"/>
      <c r="B132" s="29"/>
      <c r="C132" s="22"/>
      <c r="D132" s="22"/>
      <c r="E132" s="22"/>
      <c r="F132" s="22"/>
      <c r="G132" s="22"/>
      <c r="H132" s="22"/>
      <c r="I132" s="22"/>
      <c r="J132" s="22"/>
      <c r="K132" s="22"/>
      <c r="L132" s="22"/>
      <c r="M132" s="22"/>
      <c r="N132" s="22"/>
      <c r="O132" s="22"/>
      <c r="P132" s="22"/>
      <c r="Q132" s="22"/>
    </row>
    <row r="133" spans="1:17">
      <c r="A133" s="22" t="s">
        <v>41</v>
      </c>
      <c r="B133" s="29" t="s">
        <v>149</v>
      </c>
      <c r="C133" s="22"/>
      <c r="D133" s="22"/>
      <c r="E133" s="22">
        <f t="shared" ref="E133:Q133" si="15">ROUND(+E131*0.5,0)</f>
        <v>-70388</v>
      </c>
      <c r="F133" s="22">
        <f t="shared" si="15"/>
        <v>-78905</v>
      </c>
      <c r="G133" s="22">
        <f t="shared" si="15"/>
        <v>-76410</v>
      </c>
      <c r="H133" s="22">
        <f t="shared" si="15"/>
        <v>-74735</v>
      </c>
      <c r="I133" s="22">
        <f t="shared" si="15"/>
        <v>-72201</v>
      </c>
      <c r="J133" s="22">
        <f t="shared" si="15"/>
        <v>-74088</v>
      </c>
      <c r="K133" s="22">
        <f t="shared" si="15"/>
        <v>-83586</v>
      </c>
      <c r="L133" s="22">
        <f t="shared" si="15"/>
        <v>-94380</v>
      </c>
      <c r="M133" s="22">
        <f t="shared" si="15"/>
        <v>-89522</v>
      </c>
      <c r="N133" s="22">
        <f t="shared" si="15"/>
        <v>-65502</v>
      </c>
      <c r="O133" s="22">
        <f t="shared" si="15"/>
        <v>-42461</v>
      </c>
      <c r="P133" s="22">
        <f t="shared" si="15"/>
        <v>-42747</v>
      </c>
      <c r="Q133" s="22">
        <f t="shared" si="15"/>
        <v>-55144</v>
      </c>
    </row>
    <row r="134" spans="1:17">
      <c r="A134" s="22"/>
      <c r="B134" s="29"/>
      <c r="C134" s="22"/>
      <c r="D134" s="22"/>
      <c r="E134" s="22"/>
      <c r="F134" s="22"/>
      <c r="G134" s="22"/>
      <c r="H134" s="22"/>
      <c r="I134" s="22"/>
      <c r="J134" s="22"/>
      <c r="K134" s="22"/>
      <c r="L134" s="22"/>
      <c r="M134" s="22"/>
      <c r="N134" s="22"/>
      <c r="O134" s="22"/>
      <c r="P134" s="22"/>
      <c r="Q134" s="22"/>
    </row>
    <row r="135" spans="1:17">
      <c r="A135" s="22" t="s">
        <v>42</v>
      </c>
      <c r="B135" s="29" t="s">
        <v>150</v>
      </c>
      <c r="C135" s="22"/>
      <c r="D135" s="22"/>
      <c r="E135" s="22"/>
      <c r="F135" s="22"/>
      <c r="G135" s="22"/>
      <c r="H135" s="22"/>
      <c r="I135" s="22"/>
      <c r="J135" s="22"/>
      <c r="K135" s="22"/>
      <c r="L135" s="22"/>
      <c r="M135" s="22"/>
      <c r="N135" s="22"/>
      <c r="O135" s="22"/>
      <c r="P135" s="22"/>
      <c r="Q135" s="22"/>
    </row>
    <row r="136" spans="1:17">
      <c r="A136" s="22"/>
      <c r="B136" s="29" t="s">
        <v>151</v>
      </c>
      <c r="C136" s="22"/>
      <c r="D136" s="22"/>
      <c r="E136" s="37">
        <v>1.49E-2</v>
      </c>
      <c r="F136" s="37">
        <v>1.4999999999999999E-2</v>
      </c>
      <c r="G136" s="37">
        <v>1.66E-2</v>
      </c>
      <c r="H136" s="37">
        <v>1.8599999999999998E-2</v>
      </c>
      <c r="I136" s="37">
        <v>1.9E-2</v>
      </c>
      <c r="J136" s="37">
        <v>1.8599999999999998E-2</v>
      </c>
      <c r="K136" s="37">
        <v>0.02</v>
      </c>
      <c r="L136" s="37">
        <v>1.9699999999999999E-2</v>
      </c>
      <c r="M136" s="37">
        <v>2.0199999999999999E-2</v>
      </c>
      <c r="N136" s="37">
        <v>2.1299999999999999E-2</v>
      </c>
      <c r="O136" s="37">
        <v>2.24E-2</v>
      </c>
      <c r="P136" s="37">
        <v>2.2700000000000001E-2</v>
      </c>
      <c r="Q136" s="22"/>
    </row>
    <row r="137" spans="1:17">
      <c r="A137" s="22"/>
      <c r="B137" s="29"/>
      <c r="C137" s="22"/>
      <c r="D137" s="22"/>
      <c r="E137" s="37"/>
      <c r="F137" s="37"/>
      <c r="G137" s="37"/>
      <c r="H137" s="37"/>
      <c r="I137" s="37"/>
      <c r="J137" s="37"/>
      <c r="K137" s="37"/>
      <c r="L137" s="37"/>
      <c r="M137" s="37"/>
      <c r="N137" s="37"/>
      <c r="O137" s="37"/>
      <c r="P137" s="37"/>
      <c r="Q137" s="22"/>
    </row>
    <row r="138" spans="1:17">
      <c r="A138" s="22" t="s">
        <v>43</v>
      </c>
      <c r="B138" s="29" t="s">
        <v>150</v>
      </c>
      <c r="C138" s="22"/>
      <c r="D138" s="22"/>
      <c r="E138" s="37"/>
      <c r="F138" s="37"/>
      <c r="G138" s="37"/>
      <c r="H138" s="37"/>
      <c r="I138" s="37"/>
      <c r="J138" s="37"/>
      <c r="K138" s="37"/>
      <c r="L138" s="37"/>
      <c r="M138" s="37"/>
      <c r="N138" s="37"/>
      <c r="O138" s="37"/>
      <c r="P138" s="37"/>
      <c r="Q138" s="22"/>
    </row>
    <row r="139" spans="1:17">
      <c r="A139" s="22"/>
      <c r="B139" s="29" t="s">
        <v>152</v>
      </c>
      <c r="C139" s="22"/>
      <c r="D139" s="22"/>
      <c r="E139" s="73">
        <f>F136</f>
        <v>1.4999999999999999E-2</v>
      </c>
      <c r="F139" s="73">
        <f t="shared" ref="F139:O139" si="16">G136</f>
        <v>1.66E-2</v>
      </c>
      <c r="G139" s="73">
        <f t="shared" si="16"/>
        <v>1.8599999999999998E-2</v>
      </c>
      <c r="H139" s="73">
        <f t="shared" si="16"/>
        <v>1.9E-2</v>
      </c>
      <c r="I139" s="73">
        <f t="shared" si="16"/>
        <v>1.8599999999999998E-2</v>
      </c>
      <c r="J139" s="73">
        <f t="shared" si="16"/>
        <v>0.02</v>
      </c>
      <c r="K139" s="73">
        <f t="shared" si="16"/>
        <v>1.9699999999999999E-2</v>
      </c>
      <c r="L139" s="73">
        <f t="shared" si="16"/>
        <v>2.0199999999999999E-2</v>
      </c>
      <c r="M139" s="73">
        <f t="shared" si="16"/>
        <v>2.1299999999999999E-2</v>
      </c>
      <c r="N139" s="73">
        <f t="shared" si="16"/>
        <v>2.24E-2</v>
      </c>
      <c r="O139" s="73">
        <f t="shared" si="16"/>
        <v>2.2700000000000001E-2</v>
      </c>
      <c r="P139" s="73">
        <v>2.5000000000000001E-2</v>
      </c>
      <c r="Q139" s="33"/>
    </row>
    <row r="140" spans="1:17">
      <c r="A140" s="22"/>
      <c r="B140" s="29"/>
      <c r="C140" s="22"/>
      <c r="D140" s="22"/>
      <c r="E140" s="38"/>
      <c r="F140" s="38"/>
      <c r="G140" s="38"/>
      <c r="H140" s="38"/>
      <c r="I140" s="38"/>
      <c r="J140" s="38"/>
      <c r="K140" s="38"/>
      <c r="L140" s="38"/>
      <c r="M140" s="38"/>
      <c r="N140" s="38"/>
      <c r="O140" s="38"/>
      <c r="P140" s="38"/>
      <c r="Q140" s="38"/>
    </row>
    <row r="141" spans="1:17">
      <c r="A141" s="22" t="s">
        <v>44</v>
      </c>
      <c r="B141" s="29" t="s">
        <v>94</v>
      </c>
      <c r="C141" s="22"/>
      <c r="D141" s="22"/>
      <c r="E141" s="37">
        <f t="shared" ref="E141:P141" si="17">E136+E139</f>
        <v>2.9899999999999999E-2</v>
      </c>
      <c r="F141" s="37">
        <f t="shared" si="17"/>
        <v>3.1600000000000003E-2</v>
      </c>
      <c r="G141" s="37">
        <f t="shared" si="17"/>
        <v>3.5199999999999995E-2</v>
      </c>
      <c r="H141" s="37">
        <f t="shared" si="17"/>
        <v>3.7599999999999995E-2</v>
      </c>
      <c r="I141" s="37">
        <f t="shared" si="17"/>
        <v>3.7599999999999995E-2</v>
      </c>
      <c r="J141" s="37">
        <f t="shared" si="17"/>
        <v>3.8599999999999995E-2</v>
      </c>
      <c r="K141" s="37">
        <f t="shared" si="17"/>
        <v>3.9699999999999999E-2</v>
      </c>
      <c r="L141" s="37">
        <f t="shared" si="17"/>
        <v>3.9899999999999998E-2</v>
      </c>
      <c r="M141" s="37">
        <f t="shared" si="17"/>
        <v>4.1499999999999995E-2</v>
      </c>
      <c r="N141" s="37">
        <f t="shared" si="17"/>
        <v>4.3700000000000003E-2</v>
      </c>
      <c r="O141" s="37">
        <f t="shared" si="17"/>
        <v>4.5100000000000001E-2</v>
      </c>
      <c r="P141" s="37">
        <f t="shared" si="17"/>
        <v>4.7700000000000006E-2</v>
      </c>
      <c r="Q141" s="22"/>
    </row>
    <row r="142" spans="1:17">
      <c r="A142" s="22"/>
      <c r="B142" s="29"/>
      <c r="C142" s="22"/>
      <c r="D142" s="22"/>
      <c r="E142" s="37"/>
      <c r="F142" s="37"/>
      <c r="G142" s="37"/>
      <c r="H142" s="37"/>
      <c r="I142" s="37"/>
      <c r="J142" s="37"/>
      <c r="K142" s="37"/>
      <c r="L142" s="37"/>
      <c r="M142" s="37"/>
      <c r="N142" s="37"/>
      <c r="O142" s="37"/>
      <c r="P142" s="37"/>
      <c r="Q142" s="22"/>
    </row>
    <row r="143" spans="1:17">
      <c r="A143" s="22" t="s">
        <v>45</v>
      </c>
      <c r="B143" s="29" t="s">
        <v>153</v>
      </c>
      <c r="C143" s="22"/>
      <c r="D143" s="22"/>
      <c r="E143" s="37">
        <f t="shared" ref="E143:P143" si="18">E141*0.5</f>
        <v>1.495E-2</v>
      </c>
      <c r="F143" s="37">
        <f t="shared" si="18"/>
        <v>1.5800000000000002E-2</v>
      </c>
      <c r="G143" s="37">
        <f t="shared" si="18"/>
        <v>1.7599999999999998E-2</v>
      </c>
      <c r="H143" s="37">
        <f t="shared" si="18"/>
        <v>1.8799999999999997E-2</v>
      </c>
      <c r="I143" s="37">
        <f t="shared" si="18"/>
        <v>1.8799999999999997E-2</v>
      </c>
      <c r="J143" s="37">
        <f t="shared" si="18"/>
        <v>1.9299999999999998E-2</v>
      </c>
      <c r="K143" s="37">
        <f t="shared" si="18"/>
        <v>1.985E-2</v>
      </c>
      <c r="L143" s="37">
        <f t="shared" si="18"/>
        <v>1.9949999999999999E-2</v>
      </c>
      <c r="M143" s="37">
        <f t="shared" si="18"/>
        <v>2.0749999999999998E-2</v>
      </c>
      <c r="N143" s="37">
        <f t="shared" si="18"/>
        <v>2.1850000000000001E-2</v>
      </c>
      <c r="O143" s="37">
        <f t="shared" si="18"/>
        <v>2.2550000000000001E-2</v>
      </c>
      <c r="P143" s="37">
        <f t="shared" si="18"/>
        <v>2.3850000000000003E-2</v>
      </c>
      <c r="Q143" s="22"/>
    </row>
    <row r="144" spans="1:17">
      <c r="A144" s="22"/>
      <c r="B144" s="29"/>
      <c r="C144" s="22"/>
      <c r="D144" s="22"/>
      <c r="E144" s="37"/>
      <c r="F144" s="37"/>
      <c r="G144" s="37"/>
      <c r="H144" s="37"/>
      <c r="I144" s="37"/>
      <c r="J144" s="37"/>
      <c r="K144" s="37"/>
      <c r="L144" s="37"/>
      <c r="M144" s="37"/>
      <c r="N144" s="37"/>
      <c r="O144" s="37"/>
      <c r="P144" s="37"/>
      <c r="Q144" s="22"/>
    </row>
    <row r="145" spans="1:17">
      <c r="A145" s="22" t="s">
        <v>49</v>
      </c>
      <c r="B145" s="29" t="s">
        <v>95</v>
      </c>
      <c r="C145" s="22"/>
      <c r="D145" s="22"/>
      <c r="E145" s="39">
        <f t="shared" ref="E145:P145" si="19">E143/12</f>
        <v>1.2458333333333334E-3</v>
      </c>
      <c r="F145" s="39">
        <f t="shared" si="19"/>
        <v>1.3166666666666667E-3</v>
      </c>
      <c r="G145" s="39">
        <f t="shared" si="19"/>
        <v>1.4666666666666665E-3</v>
      </c>
      <c r="H145" s="39">
        <f t="shared" si="19"/>
        <v>1.5666666666666665E-3</v>
      </c>
      <c r="I145" s="39">
        <f t="shared" si="19"/>
        <v>1.5666666666666665E-3</v>
      </c>
      <c r="J145" s="39">
        <f t="shared" si="19"/>
        <v>1.6083333333333331E-3</v>
      </c>
      <c r="K145" s="39">
        <f t="shared" si="19"/>
        <v>1.6541666666666666E-3</v>
      </c>
      <c r="L145" s="39">
        <f t="shared" si="19"/>
        <v>1.6624999999999999E-3</v>
      </c>
      <c r="M145" s="39">
        <f t="shared" si="19"/>
        <v>1.7291666666666664E-3</v>
      </c>
      <c r="N145" s="39">
        <f t="shared" si="19"/>
        <v>1.8208333333333334E-3</v>
      </c>
      <c r="O145" s="39">
        <f t="shared" si="19"/>
        <v>1.8791666666666668E-3</v>
      </c>
      <c r="P145" s="39">
        <f t="shared" si="19"/>
        <v>1.9875000000000001E-3</v>
      </c>
      <c r="Q145" s="22"/>
    </row>
    <row r="146" spans="1:17">
      <c r="A146" s="22"/>
      <c r="B146" s="29"/>
      <c r="C146" s="22"/>
      <c r="D146" s="22"/>
      <c r="E146" s="22"/>
      <c r="F146" s="22"/>
      <c r="G146" s="22"/>
      <c r="H146" s="22"/>
      <c r="I146" s="22"/>
      <c r="J146" s="22"/>
      <c r="K146" s="22"/>
      <c r="L146" s="22"/>
      <c r="M146" s="22"/>
      <c r="N146" s="22"/>
      <c r="O146" s="22"/>
      <c r="P146" s="22"/>
      <c r="Q146" s="22"/>
    </row>
    <row r="147" spans="1:17">
      <c r="A147" s="22" t="s">
        <v>29</v>
      </c>
      <c r="B147" s="29" t="s">
        <v>90</v>
      </c>
      <c r="C147" s="22"/>
      <c r="D147" s="22"/>
      <c r="E147" s="22"/>
      <c r="F147" s="22"/>
      <c r="G147" s="22"/>
      <c r="H147" s="22"/>
      <c r="I147" s="22"/>
      <c r="J147" s="22"/>
      <c r="K147" s="22"/>
      <c r="L147" s="22"/>
      <c r="M147" s="22"/>
      <c r="N147" s="22"/>
      <c r="O147" s="22"/>
      <c r="P147" s="22"/>
      <c r="Q147" s="22"/>
    </row>
    <row r="148" spans="1:17" ht="15.75" thickBot="1">
      <c r="A148" s="22"/>
      <c r="B148" s="29" t="s">
        <v>154</v>
      </c>
      <c r="C148" s="22"/>
      <c r="D148" s="22"/>
      <c r="E148" s="30">
        <f t="shared" ref="E148:P148" si="20">ROUND(+E133*E145,0)</f>
        <v>-88</v>
      </c>
      <c r="F148" s="30">
        <f t="shared" si="20"/>
        <v>-104</v>
      </c>
      <c r="G148" s="30">
        <f t="shared" si="20"/>
        <v>-112</v>
      </c>
      <c r="H148" s="30">
        <f t="shared" si="20"/>
        <v>-117</v>
      </c>
      <c r="I148" s="30">
        <f t="shared" si="20"/>
        <v>-113</v>
      </c>
      <c r="J148" s="30">
        <f t="shared" si="20"/>
        <v>-119</v>
      </c>
      <c r="K148" s="30">
        <f t="shared" si="20"/>
        <v>-138</v>
      </c>
      <c r="L148" s="30">
        <f t="shared" si="20"/>
        <v>-157</v>
      </c>
      <c r="M148" s="30">
        <f t="shared" si="20"/>
        <v>-155</v>
      </c>
      <c r="N148" s="30">
        <f t="shared" si="20"/>
        <v>-119</v>
      </c>
      <c r="O148" s="30">
        <f t="shared" si="20"/>
        <v>-80</v>
      </c>
      <c r="P148" s="30">
        <f t="shared" si="20"/>
        <v>-85</v>
      </c>
      <c r="Q148" s="30">
        <f>SUM(E148:P148)</f>
        <v>-1387</v>
      </c>
    </row>
    <row r="149" spans="1:17" ht="15.75" thickTop="1">
      <c r="A149" s="22"/>
      <c r="B149" s="22"/>
      <c r="C149" s="22"/>
      <c r="D149" s="22"/>
      <c r="E149" s="24"/>
      <c r="F149" s="24"/>
      <c r="G149" s="24"/>
      <c r="H149" s="24"/>
      <c r="I149" s="24"/>
      <c r="J149" s="24"/>
      <c r="K149" s="24"/>
      <c r="L149" s="24"/>
      <c r="M149" s="24"/>
      <c r="N149" s="24"/>
      <c r="O149" s="24"/>
      <c r="P149" s="24"/>
      <c r="Q149" s="24"/>
    </row>
    <row r="150" spans="1:17">
      <c r="A150" s="22"/>
      <c r="B150" s="22"/>
      <c r="C150" s="22"/>
      <c r="D150" s="22"/>
      <c r="E150" s="22"/>
      <c r="F150" s="22"/>
      <c r="G150" s="22"/>
      <c r="H150" s="22"/>
      <c r="I150" s="22"/>
      <c r="J150" s="22"/>
      <c r="K150" s="22"/>
      <c r="L150" s="22"/>
      <c r="M150" s="22"/>
      <c r="N150" s="22"/>
      <c r="O150" s="22"/>
      <c r="P150" s="22"/>
      <c r="Q150" s="22"/>
    </row>
    <row r="151" spans="1:17">
      <c r="A151" s="22"/>
      <c r="B151" s="22"/>
      <c r="C151" s="22"/>
      <c r="D151" s="22"/>
      <c r="E151" s="22"/>
      <c r="F151" s="22"/>
      <c r="G151" s="22"/>
      <c r="H151" s="22"/>
      <c r="I151" s="22"/>
      <c r="J151" s="22"/>
      <c r="K151" s="22"/>
      <c r="L151" s="22"/>
      <c r="M151" s="22"/>
      <c r="N151" s="22"/>
      <c r="O151" s="22"/>
      <c r="P151" s="22"/>
      <c r="Q151" s="22"/>
    </row>
    <row r="152" spans="1:17">
      <c r="A152" s="22"/>
      <c r="B152" s="22"/>
      <c r="C152" s="22"/>
      <c r="D152" s="22"/>
      <c r="E152" s="22"/>
      <c r="F152" s="22"/>
      <c r="G152" s="22"/>
      <c r="H152" s="22"/>
      <c r="I152" s="22"/>
      <c r="J152" s="22"/>
      <c r="K152" s="22"/>
      <c r="L152" s="22"/>
      <c r="M152" s="22"/>
      <c r="N152" s="22"/>
      <c r="O152" s="22"/>
      <c r="P152" s="22"/>
      <c r="Q152" s="22"/>
    </row>
    <row r="153" spans="1:17">
      <c r="A153" s="22"/>
      <c r="B153" s="22"/>
      <c r="C153" s="22"/>
      <c r="D153" s="22"/>
      <c r="E153" s="22"/>
      <c r="F153" s="22"/>
      <c r="G153" s="22"/>
      <c r="H153" s="22"/>
      <c r="I153" s="22"/>
      <c r="J153" s="22"/>
      <c r="K153" s="22"/>
      <c r="L153" s="22"/>
      <c r="M153" s="22"/>
      <c r="N153" s="22"/>
      <c r="O153" s="22"/>
      <c r="P153" s="22"/>
      <c r="Q153" s="22"/>
    </row>
    <row r="159" spans="1:17">
      <c r="O159" s="31" t="s">
        <v>47</v>
      </c>
    </row>
    <row r="160" spans="1:17">
      <c r="O160" s="32" t="str">
        <f>+O108</f>
        <v>DOCKET NO. 20190002-EG</v>
      </c>
    </row>
    <row r="161" spans="15:15">
      <c r="O161" s="31" t="s">
        <v>18</v>
      </c>
    </row>
    <row r="162" spans="15:15">
      <c r="O162" s="32" t="str">
        <f>+O110</f>
        <v xml:space="preserve">(CDY-1) </v>
      </c>
    </row>
    <row r="163" spans="15:15">
      <c r="O163" s="72" t="s">
        <v>209</v>
      </c>
    </row>
  </sheetData>
  <pageMargins left="0.23" right="0.3" top="0.78" bottom="0.73" header="0.5" footer="0.5"/>
  <pageSetup scale="50" fitToHeight="3" orientation="landscape" horizontalDpi="4294967292" r:id="rId1"/>
  <headerFooter alignWithMargins="0"/>
  <rowBreaks count="2" manualBreakCount="2">
    <brk id="55" max="16" man="1"/>
    <brk id="111" max="16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tabColor rgb="FF00B050"/>
    <pageSetUpPr fitToPage="1"/>
  </sheetPr>
  <dimension ref="A1:U48"/>
  <sheetViews>
    <sheetView zoomScaleNormal="100" workbookViewId="0">
      <selection activeCell="P48" sqref="P48"/>
    </sheetView>
  </sheetViews>
  <sheetFormatPr defaultRowHeight="15"/>
  <cols>
    <col min="1" max="1" width="5.77734375" customWidth="1"/>
    <col min="2" max="2" width="15.77734375" customWidth="1"/>
    <col min="3" max="3" width="13.77734375" customWidth="1"/>
    <col min="4" max="5" width="11.77734375" customWidth="1"/>
    <col min="6" max="6" width="13.33203125" customWidth="1"/>
    <col min="7" max="36" width="11.77734375" customWidth="1"/>
  </cols>
  <sheetData>
    <row r="1" spans="1:2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2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spans="1:21" ht="15.75">
      <c r="A3" s="1"/>
      <c r="B3" s="13"/>
      <c r="C3" s="13" t="str">
        <f>+'CT-3 '!C3</f>
        <v>COMPANY: FLORIDA PUBLIC UTILITIES - CONSOLIDATED ELECTRIC</v>
      </c>
      <c r="D3" s="13"/>
      <c r="E3" s="13"/>
      <c r="F3" s="13"/>
      <c r="G3" s="13"/>
      <c r="H3" s="13"/>
      <c r="I3" s="13"/>
      <c r="J3" s="3"/>
      <c r="K3" s="13"/>
      <c r="L3" s="13"/>
      <c r="M3" s="13"/>
      <c r="N3" s="13"/>
      <c r="O3" s="13"/>
      <c r="P3" s="13"/>
      <c r="Q3" s="13" t="s">
        <v>109</v>
      </c>
      <c r="R3" s="3"/>
      <c r="S3" s="3"/>
      <c r="T3" s="3"/>
      <c r="U3" s="3"/>
    </row>
    <row r="4" spans="1:21" ht="15.75">
      <c r="A4" s="1"/>
      <c r="B4" s="13"/>
      <c r="C4" s="13"/>
      <c r="D4" s="13"/>
      <c r="E4" s="13"/>
      <c r="F4" s="13"/>
      <c r="G4" s="13"/>
      <c r="H4" s="13"/>
      <c r="I4" s="13"/>
      <c r="J4" s="3"/>
      <c r="K4" s="13"/>
      <c r="L4" s="13"/>
      <c r="M4" s="13"/>
      <c r="N4" s="13"/>
      <c r="O4" s="13"/>
      <c r="P4" s="13"/>
      <c r="Q4" s="13" t="s">
        <v>36</v>
      </c>
      <c r="R4" s="3"/>
      <c r="S4" s="3"/>
      <c r="T4" s="3"/>
      <c r="U4" s="3"/>
    </row>
    <row r="5" spans="1:21" ht="15.75">
      <c r="A5" s="1"/>
      <c r="B5" s="13"/>
      <c r="C5" s="14" t="s">
        <v>72</v>
      </c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3"/>
      <c r="S5" s="3"/>
      <c r="T5" s="3"/>
      <c r="U5" s="3"/>
    </row>
    <row r="6" spans="1:21" ht="15.75">
      <c r="A6" s="1"/>
      <c r="B6" s="13"/>
      <c r="C6" s="16" t="s">
        <v>46</v>
      </c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3"/>
      <c r="S6" s="3"/>
      <c r="T6" s="3"/>
      <c r="U6" s="3"/>
    </row>
    <row r="7" spans="1:21" ht="15.75">
      <c r="A7" s="1"/>
      <c r="B7" s="13"/>
      <c r="C7" s="13" t="s">
        <v>37</v>
      </c>
      <c r="D7" s="15">
        <f>+'CT-1 '!D8</f>
        <v>43101</v>
      </c>
      <c r="E7" s="16" t="s">
        <v>19</v>
      </c>
      <c r="F7" s="18">
        <f>+'CT-1 '!F8</f>
        <v>43435</v>
      </c>
      <c r="G7" s="13"/>
      <c r="K7" s="13"/>
      <c r="L7" s="13"/>
      <c r="M7" s="13"/>
      <c r="N7" s="13"/>
      <c r="O7" s="13"/>
      <c r="P7" s="13"/>
      <c r="Q7" s="13"/>
      <c r="R7" s="3"/>
      <c r="S7" s="3"/>
      <c r="T7" s="3"/>
      <c r="U7" s="3"/>
    </row>
    <row r="8" spans="1:21" ht="15.75">
      <c r="A8" s="1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3"/>
      <c r="S8" s="3"/>
      <c r="T8" s="3"/>
      <c r="U8" s="3"/>
    </row>
    <row r="9" spans="1:21" ht="15.75">
      <c r="A9" s="1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3"/>
      <c r="S9" s="3"/>
      <c r="T9" s="3"/>
      <c r="U9" s="3"/>
    </row>
    <row r="10" spans="1:21" ht="15.75">
      <c r="A10" s="1"/>
      <c r="B10" s="16" t="s">
        <v>73</v>
      </c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3"/>
      <c r="S10" s="3"/>
      <c r="T10" s="3"/>
      <c r="U10" s="3"/>
    </row>
    <row r="11" spans="1:21" ht="15.75">
      <c r="A11" s="1"/>
      <c r="B11" s="13"/>
      <c r="C11" s="13"/>
      <c r="D11" s="13"/>
      <c r="E11" s="16" t="s">
        <v>74</v>
      </c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3"/>
      <c r="S11" s="3"/>
      <c r="T11" s="3"/>
      <c r="U11" s="3"/>
    </row>
    <row r="12" spans="1:21" ht="15.75">
      <c r="A12" s="1"/>
      <c r="B12" s="1"/>
      <c r="C12" s="1"/>
      <c r="D12" s="1"/>
      <c r="E12" s="8" t="s">
        <v>75</v>
      </c>
      <c r="F12" s="8" t="s">
        <v>5</v>
      </c>
      <c r="G12" s="8" t="s">
        <v>6</v>
      </c>
      <c r="H12" s="8" t="s">
        <v>7</v>
      </c>
      <c r="I12" s="5" t="s">
        <v>8</v>
      </c>
      <c r="J12" s="8" t="s">
        <v>9</v>
      </c>
      <c r="K12" s="8" t="s">
        <v>10</v>
      </c>
      <c r="L12" s="8" t="s">
        <v>13</v>
      </c>
      <c r="M12" s="8" t="s">
        <v>11</v>
      </c>
      <c r="N12" s="8" t="s">
        <v>12</v>
      </c>
      <c r="O12" s="8" t="s">
        <v>2</v>
      </c>
      <c r="P12" s="8" t="s">
        <v>3</v>
      </c>
      <c r="Q12" s="8" t="s">
        <v>4</v>
      </c>
      <c r="R12" s="5" t="s">
        <v>0</v>
      </c>
    </row>
    <row r="13" spans="1:2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M13" s="1"/>
      <c r="N13" s="1"/>
      <c r="O13" s="1"/>
      <c r="P13" s="1"/>
      <c r="Q13" s="1"/>
    </row>
    <row r="14" spans="1:21">
      <c r="A14" s="1" t="s">
        <v>38</v>
      </c>
      <c r="B14" s="4" t="s">
        <v>76</v>
      </c>
      <c r="C14" s="1"/>
      <c r="D14" s="1"/>
      <c r="E14" s="1"/>
      <c r="F14" s="1"/>
      <c r="G14" s="1"/>
      <c r="H14" s="1"/>
      <c r="I14" s="1"/>
      <c r="J14" s="1"/>
      <c r="K14" s="1"/>
      <c r="M14" s="1"/>
      <c r="N14" s="1"/>
      <c r="O14" s="1"/>
      <c r="P14" s="1"/>
      <c r="Q14" s="1"/>
    </row>
    <row r="15" spans="1:21">
      <c r="A15" s="1"/>
      <c r="B15" s="4"/>
      <c r="C15" s="1"/>
      <c r="D15" s="1"/>
      <c r="E15" s="1"/>
      <c r="F15" s="1"/>
      <c r="G15" s="1"/>
      <c r="H15" s="1"/>
      <c r="I15" s="1"/>
      <c r="J15" s="1"/>
      <c r="K15" s="1"/>
      <c r="M15" s="1"/>
      <c r="N15" s="1"/>
      <c r="O15" s="1"/>
      <c r="P15" s="1"/>
      <c r="Q15" s="1"/>
    </row>
    <row r="16" spans="1:21">
      <c r="A16" s="1" t="s">
        <v>39</v>
      </c>
      <c r="B16" s="4" t="s">
        <v>77</v>
      </c>
      <c r="C16" s="1"/>
      <c r="D16" s="1"/>
      <c r="E16" s="1"/>
      <c r="F16" s="1"/>
      <c r="G16" s="1"/>
      <c r="H16" s="1"/>
      <c r="I16" s="1"/>
      <c r="J16" s="1"/>
      <c r="K16" s="1"/>
      <c r="M16" s="1"/>
      <c r="N16" s="1"/>
      <c r="O16" s="1"/>
      <c r="P16" s="1"/>
      <c r="Q16" s="1"/>
    </row>
    <row r="17" spans="1:18">
      <c r="A17" s="1"/>
      <c r="B17" s="4"/>
      <c r="C17" s="1"/>
      <c r="D17" s="1"/>
      <c r="E17" s="1"/>
      <c r="F17" s="1"/>
      <c r="G17" s="1"/>
      <c r="H17" s="1"/>
      <c r="I17" s="1"/>
      <c r="J17" s="1"/>
      <c r="K17" s="1"/>
      <c r="M17" s="1"/>
      <c r="N17" s="1"/>
      <c r="O17" s="1"/>
      <c r="P17" s="1"/>
      <c r="Q17" s="1"/>
    </row>
    <row r="18" spans="1:18">
      <c r="A18" s="1" t="s">
        <v>40</v>
      </c>
      <c r="B18" s="4" t="s">
        <v>78</v>
      </c>
      <c r="C18" s="1"/>
      <c r="D18" s="1"/>
      <c r="E18" s="1"/>
      <c r="F18" s="1"/>
      <c r="G18" s="1"/>
      <c r="H18" s="1"/>
      <c r="I18" s="1"/>
      <c r="J18" s="1"/>
      <c r="K18" s="1"/>
      <c r="M18" s="1"/>
      <c r="N18" s="1"/>
      <c r="O18" s="1"/>
      <c r="P18" s="1"/>
      <c r="Q18" s="1"/>
    </row>
    <row r="19" spans="1:18" ht="15.75" thickBot="1">
      <c r="A19" s="1"/>
      <c r="B19" s="4"/>
      <c r="C19" s="1"/>
      <c r="D19" s="1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</row>
    <row r="20" spans="1:18" ht="15.75" thickTop="1">
      <c r="A20" s="1"/>
      <c r="B20" s="4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</row>
    <row r="21" spans="1:18">
      <c r="A21" s="1" t="s">
        <v>41</v>
      </c>
      <c r="B21" s="4" t="s">
        <v>79</v>
      </c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</row>
    <row r="22" spans="1:18">
      <c r="A22" s="1"/>
      <c r="B22" s="4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</row>
    <row r="23" spans="1:18">
      <c r="A23" s="1" t="s">
        <v>42</v>
      </c>
      <c r="B23" s="4" t="s">
        <v>80</v>
      </c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</row>
    <row r="24" spans="1:18">
      <c r="A24" s="1"/>
      <c r="B24" s="4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</row>
    <row r="25" spans="1:18">
      <c r="A25" s="1"/>
      <c r="B25" s="4"/>
      <c r="C25" s="1"/>
      <c r="D25" s="1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</row>
    <row r="26" spans="1:18">
      <c r="A26" s="1" t="s">
        <v>43</v>
      </c>
      <c r="B26" s="4" t="s">
        <v>81</v>
      </c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</row>
    <row r="27" spans="1:18" ht="15.75" thickBot="1">
      <c r="A27" s="1"/>
      <c r="B27" s="4"/>
      <c r="C27" s="1"/>
      <c r="D27" s="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</row>
    <row r="28" spans="1:18" ht="15.75" thickTop="1">
      <c r="A28" s="1"/>
      <c r="B28" s="4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</row>
    <row r="29" spans="1:18">
      <c r="A29" s="1" t="s">
        <v>44</v>
      </c>
      <c r="B29" s="4" t="s">
        <v>110</v>
      </c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</row>
    <row r="30" spans="1:18">
      <c r="A30" s="1"/>
      <c r="B30" s="4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</row>
    <row r="31" spans="1:18">
      <c r="A31" s="1" t="s">
        <v>45</v>
      </c>
      <c r="B31" s="4" t="s">
        <v>82</v>
      </c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</row>
    <row r="32" spans="1:18">
      <c r="A32" s="1"/>
      <c r="B32" s="4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</row>
    <row r="33" spans="1:18">
      <c r="A33" s="1" t="s">
        <v>49</v>
      </c>
      <c r="B33" s="4" t="s">
        <v>83</v>
      </c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</row>
    <row r="34" spans="1:18">
      <c r="A34" s="1"/>
      <c r="B34" s="4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</row>
    <row r="35" spans="1:18">
      <c r="A35" s="1" t="s">
        <v>29</v>
      </c>
      <c r="B35" s="4" t="s">
        <v>111</v>
      </c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7" t="s">
        <v>84</v>
      </c>
    </row>
    <row r="36" spans="1:18" ht="15.75" thickBot="1">
      <c r="A36" s="1"/>
      <c r="B36" s="4"/>
      <c r="C36" s="1"/>
      <c r="D36" s="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</row>
    <row r="37" spans="1:18" ht="15.75" thickTop="1">
      <c r="B37" s="2"/>
    </row>
    <row r="38" spans="1:18">
      <c r="B38" s="2"/>
    </row>
    <row r="39" spans="1:18">
      <c r="B39" s="2"/>
    </row>
    <row r="40" spans="1:18">
      <c r="B40" s="2"/>
    </row>
    <row r="41" spans="1:18">
      <c r="B41" s="2"/>
    </row>
    <row r="42" spans="1:18">
      <c r="B42" s="2"/>
    </row>
    <row r="44" spans="1:18">
      <c r="P44" s="7" t="s">
        <v>47</v>
      </c>
    </row>
    <row r="45" spans="1:18">
      <c r="P45" s="12" t="str">
        <f>+'CT-3 '!O108</f>
        <v>DOCKET NO. 20190002-EG</v>
      </c>
    </row>
    <row r="46" spans="1:18">
      <c r="P46" s="7" t="s">
        <v>18</v>
      </c>
    </row>
    <row r="47" spans="1:18">
      <c r="P47" s="12" t="str">
        <f>+'CT-3 '!N54</f>
        <v xml:space="preserve">(CDY-1) </v>
      </c>
    </row>
    <row r="48" spans="1:18">
      <c r="P48" s="72" t="s">
        <v>210</v>
      </c>
    </row>
  </sheetData>
  <pageMargins left="0.75" right="0.75" top="1" bottom="1" header="0.5" footer="0.5"/>
  <pageSetup scale="47" orientation="landscape" horizontalDpi="4294967292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tabColor rgb="FF00B050"/>
    <pageSetUpPr fitToPage="1"/>
  </sheetPr>
  <dimension ref="A1:M50"/>
  <sheetViews>
    <sheetView zoomScaleNormal="100" workbookViewId="0">
      <selection activeCell="I50" sqref="I50"/>
    </sheetView>
  </sheetViews>
  <sheetFormatPr defaultRowHeight="15"/>
  <cols>
    <col min="1" max="1" width="5.77734375" customWidth="1"/>
    <col min="2" max="2" width="15.77734375" customWidth="1"/>
    <col min="3" max="3" width="13.77734375" customWidth="1"/>
    <col min="4" max="5" width="11.77734375" customWidth="1"/>
    <col min="6" max="6" width="13.44140625" customWidth="1"/>
    <col min="7" max="45" width="11.77734375" customWidth="1"/>
  </cols>
  <sheetData>
    <row r="1" spans="1:1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ht="15.75">
      <c r="A3" s="1"/>
      <c r="B3" s="1"/>
      <c r="C3" s="13" t="str">
        <f>+'CT-4 '!C3</f>
        <v>COMPANY: FLORIDA PUBLIC UTILITIES - CONSOLIDATED ELECTRIC</v>
      </c>
      <c r="D3" s="13"/>
      <c r="E3" s="13"/>
      <c r="F3" s="13"/>
      <c r="G3" s="13"/>
      <c r="H3" s="13"/>
      <c r="I3" s="13" t="s">
        <v>103</v>
      </c>
      <c r="K3" s="13"/>
      <c r="L3" s="13"/>
      <c r="M3" s="13"/>
    </row>
    <row r="4" spans="1:13" ht="15.75">
      <c r="A4" s="1"/>
      <c r="B4" s="1"/>
      <c r="C4" s="13"/>
      <c r="D4" s="13"/>
      <c r="E4" s="13"/>
      <c r="F4" s="13"/>
      <c r="G4" s="13"/>
      <c r="H4" s="13"/>
      <c r="I4" s="13" t="s">
        <v>36</v>
      </c>
      <c r="K4" s="13"/>
      <c r="L4" s="13"/>
      <c r="M4" s="13"/>
    </row>
    <row r="5" spans="1:13" ht="15.75">
      <c r="A5" s="1"/>
      <c r="B5" s="1"/>
      <c r="C5" s="14" t="s">
        <v>104</v>
      </c>
      <c r="D5" s="13"/>
      <c r="E5" s="13"/>
      <c r="F5" s="13"/>
      <c r="G5" s="13"/>
      <c r="H5" s="13"/>
      <c r="I5" s="13"/>
      <c r="J5" s="13"/>
      <c r="K5" s="13"/>
      <c r="L5" s="13"/>
      <c r="M5" s="13"/>
    </row>
    <row r="6" spans="1:13" ht="15.75">
      <c r="A6" s="1"/>
      <c r="B6" s="1"/>
      <c r="C6" s="14" t="s">
        <v>105</v>
      </c>
      <c r="D6" s="13"/>
      <c r="E6" s="13"/>
      <c r="F6" s="13"/>
      <c r="G6" s="13"/>
      <c r="H6" s="13"/>
      <c r="I6" s="13"/>
      <c r="J6" s="13"/>
      <c r="K6" s="13"/>
      <c r="L6" s="13"/>
      <c r="M6" s="13"/>
    </row>
    <row r="7" spans="1:13" ht="15.75">
      <c r="A7" s="1"/>
      <c r="B7" s="1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</row>
    <row r="8" spans="1:13" ht="15.75">
      <c r="A8" s="1"/>
      <c r="B8" s="1"/>
      <c r="C8" s="13" t="s">
        <v>37</v>
      </c>
      <c r="D8" s="15">
        <f>+'CT-1 '!D8</f>
        <v>43101</v>
      </c>
      <c r="E8" s="16" t="s">
        <v>19</v>
      </c>
      <c r="F8" s="15">
        <f>+'CT-1 '!F8</f>
        <v>43435</v>
      </c>
      <c r="G8" s="13"/>
      <c r="H8" s="13"/>
      <c r="I8" s="13"/>
      <c r="J8" s="13"/>
      <c r="K8" s="13"/>
      <c r="L8" s="13"/>
      <c r="M8" s="13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</row>
    <row r="11" spans="1:1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</row>
    <row r="13" spans="1:13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</row>
    <row r="15" spans="1:13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</row>
    <row r="16" spans="1:13">
      <c r="B16" s="17" t="s">
        <v>106</v>
      </c>
      <c r="D16" s="1" t="s">
        <v>107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</row>
    <row r="18" spans="1:13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>
      <c r="B25" s="4" t="s">
        <v>108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</row>
    <row r="26" spans="1:1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</row>
    <row r="28" spans="1:1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46" spans="9:9">
      <c r="I46" s="7" t="s">
        <v>47</v>
      </c>
    </row>
    <row r="47" spans="9:9">
      <c r="I47" s="12" t="str">
        <f>+'CT-4 '!P45</f>
        <v>DOCKET NO. 20190002-EG</v>
      </c>
    </row>
    <row r="48" spans="9:9">
      <c r="I48" s="7" t="s">
        <v>18</v>
      </c>
    </row>
    <row r="49" spans="9:9">
      <c r="I49" s="12" t="str">
        <f>+'CT-4 '!P47</f>
        <v xml:space="preserve">(CDY-1) </v>
      </c>
    </row>
    <row r="50" spans="9:9">
      <c r="I50" s="72" t="s">
        <v>211</v>
      </c>
    </row>
  </sheetData>
  <pageMargins left="0.75" right="0.75" top="1" bottom="1" header="0.5" footer="0.5"/>
  <pageSetup scale="57" orientation="portrait" horizontalDpi="4294967292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CT-1 </vt:lpstr>
      <vt:lpstr>CT-2 1 of 3</vt:lpstr>
      <vt:lpstr>CT-2 2 of 3</vt:lpstr>
      <vt:lpstr>CT-2 3 of 3</vt:lpstr>
      <vt:lpstr>CT-3 </vt:lpstr>
      <vt:lpstr>CT-4 </vt:lpstr>
      <vt:lpstr>CT-5</vt:lpstr>
      <vt:lpstr>'CT-3 '!Print_Area</vt:lpstr>
    </vt:vector>
  </TitlesOfParts>
  <Company>FLORIDA PUBLIC UTILITIES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FLORIDA PUBLIC UTILITIES</dc:creator>
  <cp:lastModifiedBy>Windows User</cp:lastModifiedBy>
  <cp:lastPrinted>2019-04-29T15:32:00Z</cp:lastPrinted>
  <dcterms:created xsi:type="dcterms:W3CDTF">1996-12-11T15:37:22Z</dcterms:created>
  <dcterms:modified xsi:type="dcterms:W3CDTF">2019-06-06T18:06:21Z</dcterms:modified>
</cp:coreProperties>
</file>