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" windowWidth="10590" windowHeight="5325" tabRatio="708"/>
  </bookViews>
  <sheets>
    <sheet name="FPUC Dashboard" sheetId="23" r:id="rId1"/>
    <sheet name="FPUC Inputs" sheetId="24" r:id="rId2"/>
  </sheets>
  <externalReferences>
    <externalReference r:id="rId3"/>
    <externalReference r:id="rId4"/>
  </externalReferences>
  <definedNames>
    <definedName name="_Key1" localSheetId="0" hidden="1">[1]Index!#REF!</definedName>
    <definedName name="_Key1" localSheetId="1" hidden="1">[1]Index!#REF!</definedName>
    <definedName name="_Key1" hidden="1">[1]Index!#REF!</definedName>
    <definedName name="_Sort" localSheetId="0" hidden="1">#REF!</definedName>
    <definedName name="_Sort" localSheetId="1" hidden="1">#REF!</definedName>
    <definedName name="_Sort" hidden="1">#REF!</definedName>
    <definedName name="name">[2]Appendix!$B$2:$C$94</definedName>
    <definedName name="Pal_Workbook_GUID" hidden="1">"YIRMAU281UHJBZQ7ILWGWXW6"</definedName>
  </definedNames>
  <calcPr calcId="145621"/>
</workbook>
</file>

<file path=xl/calcChain.xml><?xml version="1.0" encoding="utf-8"?>
<calcChain xmlns="http://schemas.openxmlformats.org/spreadsheetml/2006/main">
  <c r="E7" i="23" l="1"/>
  <c r="G71" i="23"/>
  <c r="K99" i="23" l="1"/>
  <c r="L99" i="23"/>
  <c r="L96" i="23"/>
  <c r="L97" i="23"/>
  <c r="L98" i="23"/>
  <c r="L95" i="23"/>
  <c r="K96" i="23"/>
  <c r="K97" i="23"/>
  <c r="K98" i="23"/>
  <c r="K95" i="23"/>
  <c r="J96" i="23"/>
  <c r="J97" i="23"/>
  <c r="J98" i="23"/>
  <c r="J95" i="23"/>
  <c r="K71" i="23"/>
  <c r="E9" i="23" l="1"/>
  <c r="E6" i="23"/>
  <c r="C64" i="23" l="1"/>
  <c r="C63" i="23"/>
  <c r="C6" i="23" l="1"/>
  <c r="D9" i="23"/>
  <c r="C9" i="23"/>
  <c r="D6" i="23"/>
  <c r="K61" i="23"/>
  <c r="G62" i="23"/>
  <c r="H62" i="23" s="1"/>
  <c r="C74" i="23"/>
  <c r="D74" i="23" s="1"/>
  <c r="C73" i="23"/>
  <c r="D73" i="23" s="1"/>
  <c r="C71" i="23"/>
  <c r="D71" i="23" s="1"/>
  <c r="H72" i="23"/>
  <c r="D72" i="23"/>
  <c r="L71" i="23"/>
  <c r="L75" i="23" s="1"/>
  <c r="H71" i="23"/>
  <c r="H75" i="23" s="1"/>
  <c r="C62" i="23"/>
  <c r="D62" i="23" s="1"/>
  <c r="D64" i="23"/>
  <c r="D63" i="23"/>
  <c r="K65" i="23"/>
  <c r="H61" i="23"/>
  <c r="D61" i="23"/>
  <c r="H65" i="23" l="1"/>
  <c r="D75" i="23"/>
  <c r="G75" i="23"/>
  <c r="C75" i="23"/>
  <c r="C10" i="23" s="1"/>
  <c r="C11" i="23" s="1"/>
  <c r="K75" i="23"/>
  <c r="D65" i="23"/>
  <c r="C65" i="23"/>
  <c r="C7" i="23" s="1"/>
  <c r="C8" i="23" s="1"/>
  <c r="G65" i="23"/>
  <c r="D7" i="23" s="1"/>
  <c r="D8" i="23" s="1"/>
  <c r="L61" i="23"/>
  <c r="L65" i="23" s="1"/>
  <c r="D10" i="23" l="1"/>
  <c r="D11" i="23" s="1"/>
  <c r="B44" i="24" l="1"/>
  <c r="B45" i="24"/>
  <c r="G41" i="23"/>
  <c r="G44" i="23" s="1"/>
  <c r="C53" i="23"/>
  <c r="K51" i="23"/>
  <c r="K55" i="23" s="1"/>
  <c r="N10" i="23"/>
  <c r="N9" i="23"/>
  <c r="N7" i="23"/>
  <c r="N6" i="23"/>
  <c r="M10" i="23"/>
  <c r="O10" i="23" s="1"/>
  <c r="M9" i="23"/>
  <c r="O9" i="23" s="1"/>
  <c r="M7" i="23"/>
  <c r="O7" i="23" s="1"/>
  <c r="M6" i="23"/>
  <c r="I10" i="23"/>
  <c r="I9" i="23"/>
  <c r="I7" i="23"/>
  <c r="I6" i="23"/>
  <c r="H10" i="23"/>
  <c r="J10" i="23" s="1"/>
  <c r="H9" i="23"/>
  <c r="H7" i="23"/>
  <c r="H6" i="23"/>
  <c r="J6" i="23" s="1"/>
  <c r="I59" i="24"/>
  <c r="H59" i="24"/>
  <c r="I58" i="24"/>
  <c r="H58" i="24"/>
  <c r="K31" i="23" s="1"/>
  <c r="I57" i="24"/>
  <c r="H57" i="24"/>
  <c r="I56" i="24"/>
  <c r="H56" i="24"/>
  <c r="I54" i="24"/>
  <c r="H54" i="24"/>
  <c r="I53" i="24"/>
  <c r="H53" i="24"/>
  <c r="I52" i="24"/>
  <c r="H52" i="24"/>
  <c r="I51" i="24"/>
  <c r="H51" i="24"/>
  <c r="I48" i="24"/>
  <c r="H48" i="24"/>
  <c r="I47" i="24"/>
  <c r="H47" i="24"/>
  <c r="I46" i="24"/>
  <c r="H46" i="24"/>
  <c r="E4" i="24"/>
  <c r="E3" i="24"/>
  <c r="H8" i="23" l="1"/>
  <c r="I8" i="23"/>
  <c r="N11" i="23"/>
  <c r="N8" i="23"/>
  <c r="K18" i="23"/>
  <c r="G21" i="23"/>
  <c r="K21" i="23"/>
  <c r="C54" i="23"/>
  <c r="C51" i="23"/>
  <c r="C30" i="23"/>
  <c r="G31" i="23"/>
  <c r="K29" i="23"/>
  <c r="G29" i="23"/>
  <c r="G51" i="23"/>
  <c r="H52" i="23" s="1"/>
  <c r="C41" i="23"/>
  <c r="K40" i="23"/>
  <c r="K44" i="23" s="1"/>
  <c r="C18" i="23"/>
  <c r="K19" i="23"/>
  <c r="C42" i="23"/>
  <c r="C19" i="23"/>
  <c r="G18" i="23"/>
  <c r="G20" i="23"/>
  <c r="K20" i="23"/>
  <c r="C20" i="23"/>
  <c r="C43" i="23"/>
  <c r="G19" i="23"/>
  <c r="C29" i="23"/>
  <c r="C31" i="23"/>
  <c r="G32" i="23"/>
  <c r="K30" i="23"/>
  <c r="K32" i="23"/>
  <c r="G30" i="23"/>
  <c r="O11" i="23"/>
  <c r="M8" i="23"/>
  <c r="I11" i="23"/>
  <c r="H11" i="23"/>
  <c r="I49" i="24"/>
  <c r="I55" i="24"/>
  <c r="H55" i="24"/>
  <c r="H60" i="24"/>
  <c r="I60" i="24"/>
  <c r="H49" i="24"/>
  <c r="J7" i="23"/>
  <c r="J8" i="23" s="1"/>
  <c r="M11" i="23"/>
  <c r="O6" i="23"/>
  <c r="O8" i="23" s="1"/>
  <c r="J9" i="23"/>
  <c r="J11" i="23" s="1"/>
  <c r="G22" i="23" l="1"/>
  <c r="H21" i="23" s="1"/>
  <c r="C44" i="23"/>
  <c r="C33" i="23"/>
  <c r="G55" i="23"/>
  <c r="K33" i="23"/>
  <c r="L31" i="23" s="1"/>
  <c r="C55" i="23"/>
  <c r="G33" i="23"/>
  <c r="H30" i="23" s="1"/>
  <c r="C22" i="23"/>
  <c r="D40" i="23" s="1"/>
  <c r="K22" i="23"/>
  <c r="L20" i="23" s="1"/>
  <c r="H18" i="23"/>
  <c r="H20" i="23"/>
  <c r="L21" i="23"/>
  <c r="H19" i="23"/>
  <c r="H41" i="23"/>
  <c r="H40" i="23"/>
  <c r="E8" i="23"/>
  <c r="D31" i="23" l="1"/>
  <c r="D19" i="23"/>
  <c r="H51" i="23"/>
  <c r="H55" i="23" s="1"/>
  <c r="L29" i="23"/>
  <c r="E10" i="23"/>
  <c r="E11" i="23" s="1"/>
  <c r="H31" i="23"/>
  <c r="D52" i="23"/>
  <c r="D29" i="23"/>
  <c r="D30" i="23"/>
  <c r="H32" i="23"/>
  <c r="D54" i="23"/>
  <c r="D51" i="23"/>
  <c r="D53" i="23"/>
  <c r="D41" i="23"/>
  <c r="H29" i="23"/>
  <c r="H33" i="23" s="1"/>
  <c r="L32" i="23"/>
  <c r="L30" i="23"/>
  <c r="L51" i="23"/>
  <c r="L55" i="23" s="1"/>
  <c r="D20" i="23"/>
  <c r="D18" i="23"/>
  <c r="L18" i="23"/>
  <c r="D43" i="23"/>
  <c r="D42" i="23"/>
  <c r="L19" i="23"/>
  <c r="L40" i="23"/>
  <c r="L44" i="23" s="1"/>
  <c r="H22" i="23"/>
  <c r="H44" i="23"/>
  <c r="D55" i="23" l="1"/>
  <c r="D22" i="23"/>
  <c r="L33" i="23"/>
  <c r="D33" i="23"/>
  <c r="D44" i="23"/>
  <c r="L22" i="23"/>
</calcChain>
</file>

<file path=xl/sharedStrings.xml><?xml version="1.0" encoding="utf-8"?>
<sst xmlns="http://schemas.openxmlformats.org/spreadsheetml/2006/main" count="403" uniqueCount="112">
  <si>
    <t>Summary tables for all three sectors (Res/Com/Ind):</t>
  </si>
  <si>
    <t>Table 1. Theoretically Technical Potential Savings for Residential, Commercial, and Industrial Sectors</t>
  </si>
  <si>
    <t>Results Compare from 2013 Revision</t>
  </si>
  <si>
    <t>Results Compare from ITRON 2009</t>
  </si>
  <si>
    <t>Residential</t>
  </si>
  <si>
    <t>2020 Summer Peak (MW)</t>
  </si>
  <si>
    <t>Summer Peak (MW)</t>
  </si>
  <si>
    <t>Technical Summer Peak Savings (MW)</t>
  </si>
  <si>
    <t>Summer Peak Savings (MW)</t>
  </si>
  <si>
    <t>% of Summer Peak</t>
  </si>
  <si>
    <t>2020 Winter Peak (MW)</t>
  </si>
  <si>
    <t>Winter Peak (MW)</t>
  </si>
  <si>
    <t>Technical Winter Peak Savings (MW)</t>
  </si>
  <si>
    <t>Winter Peak Savings (MW)</t>
  </si>
  <si>
    <t>% of Winter Peak</t>
  </si>
  <si>
    <t>Segment</t>
  </si>
  <si>
    <t>Single Family</t>
  </si>
  <si>
    <t>Multi-Family</t>
  </si>
  <si>
    <t>Total</t>
  </si>
  <si>
    <t>End Use</t>
  </si>
  <si>
    <t>Space Heating</t>
  </si>
  <si>
    <t>Space Cooling</t>
  </si>
  <si>
    <t>Res Curtailable Load (MW)</t>
  </si>
  <si>
    <t>GS Curtailable Load (MW)</t>
  </si>
  <si>
    <t>GSD Curtailable Load (MW)</t>
  </si>
  <si>
    <t>Total Curtailable Load (MW)</t>
  </si>
  <si>
    <t>System Load (MW)</t>
  </si>
  <si>
    <t>% of System Load</t>
  </si>
  <si>
    <t>Summer</t>
  </si>
  <si>
    <t>Winter</t>
  </si>
  <si>
    <t>Summer MW</t>
  </si>
  <si>
    <t>Winter MW</t>
  </si>
  <si>
    <t>-</t>
  </si>
  <si>
    <t>MW</t>
  </si>
  <si>
    <t>Non-Res Curtailable</t>
  </si>
  <si>
    <t>Non-Residential</t>
  </si>
  <si>
    <t>% of Sector Peak</t>
  </si>
  <si>
    <t>GSD</t>
  </si>
  <si>
    <t>GS</t>
  </si>
  <si>
    <t>0-15,000 kWh</t>
  </si>
  <si>
    <t>15,001-25,000 kWh</t>
  </si>
  <si>
    <t>25,001-50,000 kWh</t>
  </si>
  <si>
    <t>50,000 kWh+</t>
  </si>
  <si>
    <t>0-50 kW</t>
  </si>
  <si>
    <t>51-300 kW</t>
  </si>
  <si>
    <t>301-500 kW</t>
  </si>
  <si>
    <t>501 kW+</t>
  </si>
  <si>
    <t>Mobile Home/Other</t>
  </si>
  <si>
    <t>Winter Peak Loads (kW)</t>
  </si>
  <si>
    <t>Res Segments Heating Load (kW)</t>
  </si>
  <si>
    <t>GS Segments Heating Load (kW)</t>
  </si>
  <si>
    <t>GSD Segments Total Load (kW)</t>
  </si>
  <si>
    <t>Residential Pool Pump and Water Heater Load</t>
  </si>
  <si>
    <t>Pool Pump</t>
  </si>
  <si>
    <t>Water Heater</t>
  </si>
  <si>
    <t>50,001 kWh +</t>
  </si>
  <si>
    <t>501 kW +</t>
  </si>
  <si>
    <t>Population</t>
  </si>
  <si>
    <t>SF Pool Pump</t>
  </si>
  <si>
    <t>SF Water Heater</t>
  </si>
  <si>
    <t>MF Pool Pump</t>
  </si>
  <si>
    <t>MF Water Heater</t>
  </si>
  <si>
    <t>MH Pool Pump</t>
  </si>
  <si>
    <t>MH Water Heater</t>
  </si>
  <si>
    <t>Total Pool Pump</t>
  </si>
  <si>
    <t>Total Water Heater</t>
  </si>
  <si>
    <t>Res Segments Cooling Load (kW)</t>
  </si>
  <si>
    <t>GS Segments Cooling Load (kW)</t>
  </si>
  <si>
    <t>Peak Day</t>
  </si>
  <si>
    <t>Peak Hour (HE)</t>
  </si>
  <si>
    <t>Residential Curtailable Load (MW)</t>
  </si>
  <si>
    <t>Total Residential Load (MW)</t>
  </si>
  <si>
    <t>GS Total Load (MW)</t>
  </si>
  <si>
    <t xml:space="preserve">Summer: </t>
  </si>
  <si>
    <t xml:space="preserve">Winter: </t>
  </si>
  <si>
    <t>All</t>
  </si>
  <si>
    <t>Res Baseline</t>
  </si>
  <si>
    <t>NonRes Baseline</t>
  </si>
  <si>
    <t>Summer Peak Loads by End Use (kW)</t>
  </si>
  <si>
    <t>Summer Peak Load</t>
  </si>
  <si>
    <t>Winter Peak Load</t>
  </si>
  <si>
    <t>Table 2. Summer Peak Demand by Segment by Sector</t>
  </si>
  <si>
    <t>Table 3. Winter Peak Demand by Segment by Sector</t>
  </si>
  <si>
    <t>Avg Summer Peak</t>
  </si>
  <si>
    <t>Avg Winter Peak</t>
  </si>
  <si>
    <t>%Diff between 2016 and 2020 system peak (from 10 year site plan):</t>
  </si>
  <si>
    <t>2015 Peak Load By Segments (No Disaggregation)</t>
  </si>
  <si>
    <t>FPUC Technical Potential - 2009 Study</t>
  </si>
  <si>
    <t>FPUC Technical Potential - 2014 Study</t>
  </si>
  <si>
    <t>Customer Counts (ALL CUSTOMERS INCL. DR)</t>
  </si>
  <si>
    <t>2015 Technical Potential</t>
  </si>
  <si>
    <t>FPUC Technical Potential 2018 (Scaled to 2020)</t>
  </si>
  <si>
    <t>Table 4. Summer Peak Potential by End Use by Sector (UNADJUSTED)</t>
  </si>
  <si>
    <t>Table 5. Winter Peak Potential by End Use by Sector (UNADJUSTED)</t>
  </si>
  <si>
    <t>Housing Type</t>
  </si>
  <si>
    <t>ADJUSTED TP RESULTS</t>
  </si>
  <si>
    <t>SMB Heating (kW)</t>
  </si>
  <si>
    <t>SMB Cooling (kW)</t>
  </si>
  <si>
    <t>LCI Winter kW</t>
  </si>
  <si>
    <t>LCI Summer kW</t>
  </si>
  <si>
    <t>Winter Res Heating (kW)</t>
  </si>
  <si>
    <t>Summer Res Cooling (kW)</t>
  </si>
  <si>
    <t>Summer Res Pool Pump (kW)</t>
  </si>
  <si>
    <t>Summer Res Water Heater (kW)</t>
  </si>
  <si>
    <t>Winter Res Pool Pump (kW)</t>
  </si>
  <si>
    <t>Winter Res Water Heater (kW)</t>
  </si>
  <si>
    <t>RES</t>
  </si>
  <si>
    <t>SMB</t>
  </si>
  <si>
    <t>LCI</t>
  </si>
  <si>
    <t>Multi Family</t>
  </si>
  <si>
    <t>Table 6. Summer Peak Potential by End Use by Sector (ADJUSTED)</t>
  </si>
  <si>
    <t>Table 7. Winter Peak Potential by End Use by Sector (ADJUSTED)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</si>
</sst>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Helv"/>
    </font>
    <font>
      <sz val="11"/>
      <color theme="1"/>
      <name val="Campton Light"/>
      <family val="2"/>
    </font>
    <font>
      <b/>
      <sz val="12"/>
      <color theme="4"/>
      <name val="Calibri"/>
      <family val="2"/>
      <scheme val="minor"/>
    </font>
    <font>
      <u/>
      <sz val="11"/>
      <color theme="6"/>
      <name val="Calibri"/>
      <family val="2"/>
    </font>
    <font>
      <u/>
      <sz val="10"/>
      <color theme="4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9"/>
      <color indexed="2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10"/>
      <color indexed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4"/>
        <bgColor indexed="64"/>
      </patternFill>
    </fill>
  </fills>
  <borders count="36">
    <border>
      <left/>
      <right/>
      <top/>
      <bottom/>
      <diagonal/>
    </border>
    <border>
      <left/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dashed">
        <color theme="4" tint="-0.24994659260841701"/>
      </left>
      <right style="dashed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/>
      <bottom style="medium">
        <color theme="4" tint="-0.499984740745262"/>
      </bottom>
      <diagonal/>
    </border>
    <border>
      <left style="dashed">
        <color theme="4" tint="-0.499984740745262"/>
      </left>
      <right/>
      <top/>
      <bottom style="medium">
        <color theme="4" tint="-0.499984740745262"/>
      </bottom>
      <diagonal/>
    </border>
    <border>
      <left/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dashed">
        <color theme="4" tint="-0.499984740745262"/>
      </left>
      <right style="dashed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</borders>
  <cellStyleXfs count="125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12" applyNumberFormat="0" applyAlignment="0" applyProtection="0"/>
    <xf numFmtId="0" fontId="15" fillId="10" borderId="13" applyNumberFormat="0" applyAlignment="0" applyProtection="0"/>
    <xf numFmtId="0" fontId="16" fillId="10" borderId="12" applyNumberFormat="0" applyAlignment="0" applyProtection="0"/>
    <xf numFmtId="0" fontId="17" fillId="0" borderId="14" applyNumberFormat="0" applyFill="0" applyAlignment="0" applyProtection="0"/>
    <xf numFmtId="0" fontId="18" fillId="11" borderId="15" applyNumberFormat="0" applyAlignment="0" applyProtection="0"/>
    <xf numFmtId="0" fontId="1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" fillId="3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/>
    <xf numFmtId="9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3" fontId="6" fillId="0" borderId="0" applyFont="0" applyFill="0" applyBorder="0" applyAlignment="0" applyProtection="0"/>
    <xf numFmtId="0" fontId="30" fillId="0" borderId="0"/>
    <xf numFmtId="8" fontId="30" fillId="0" borderId="0" applyFont="0" applyFill="0" applyBorder="0" applyAlignment="0" applyProtection="0"/>
    <xf numFmtId="166" fontId="6" fillId="0" borderId="0">
      <alignment horizontal="left" wrapText="1"/>
    </xf>
    <xf numFmtId="0" fontId="6" fillId="0" borderId="0"/>
    <xf numFmtId="0" fontId="30" fillId="0" borderId="0"/>
    <xf numFmtId="0" fontId="32" fillId="36" borderId="0"/>
    <xf numFmtId="9" fontId="6" fillId="0" borderId="0" applyFont="0" applyFill="0" applyBorder="0" applyAlignment="0" applyProtection="0"/>
    <xf numFmtId="0" fontId="1" fillId="0" borderId="0"/>
    <xf numFmtId="0" fontId="30" fillId="0" borderId="0"/>
    <xf numFmtId="0" fontId="21" fillId="0" borderId="29" applyNumberFormat="0" applyFont="0" applyProtection="0">
      <alignment wrapText="1"/>
    </xf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Protection="0">
      <alignment vertical="top" wrapText="1"/>
    </xf>
    <xf numFmtId="0" fontId="21" fillId="0" borderId="30" applyNumberFormat="0" applyProtection="0">
      <alignment vertical="top" wrapText="1"/>
    </xf>
    <xf numFmtId="0" fontId="22" fillId="0" borderId="9" applyNumberFormat="0" applyProtection="0">
      <alignment wrapText="1"/>
    </xf>
    <xf numFmtId="0" fontId="22" fillId="0" borderId="31" applyNumberFormat="0" applyProtection="0">
      <alignment horizontal="left" wrapText="1"/>
    </xf>
    <xf numFmtId="0" fontId="23" fillId="0" borderId="0" applyNumberFormat="0" applyFill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25" fillId="0" borderId="0"/>
    <xf numFmtId="0" fontId="1" fillId="0" borderId="0"/>
    <xf numFmtId="0" fontId="6" fillId="0" borderId="0"/>
    <xf numFmtId="0" fontId="26" fillId="0" borderId="0"/>
    <xf numFmtId="0" fontId="6" fillId="0" borderId="0"/>
    <xf numFmtId="0" fontId="25" fillId="12" borderId="16" applyNumberFormat="0" applyFont="0" applyAlignment="0" applyProtection="0"/>
    <xf numFmtId="0" fontId="22" fillId="0" borderId="32" applyNumberFormat="0" applyProtection="0">
      <alignment wrapText="1"/>
    </xf>
    <xf numFmtId="9" fontId="6" fillId="0" borderId="0" applyFont="0" applyFill="0" applyBorder="0" applyAlignment="0" applyProtection="0"/>
    <xf numFmtId="0" fontId="21" fillId="0" borderId="33" applyNumberFormat="0" applyFont="0" applyFill="0" applyProtection="0">
      <alignment wrapText="1"/>
    </xf>
    <xf numFmtId="0" fontId="22" fillId="0" borderId="34" applyNumberFormat="0" applyFill="0" applyProtection="0">
      <alignment wrapText="1"/>
    </xf>
    <xf numFmtId="0" fontId="27" fillId="0" borderId="0" applyNumberFormat="0" applyProtection="0">
      <alignment horizontal="left"/>
    </xf>
    <xf numFmtId="0" fontId="24" fillId="0" borderId="0"/>
    <xf numFmtId="9" fontId="2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33" fillId="0" borderId="0"/>
    <xf numFmtId="0" fontId="34" fillId="0" borderId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4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2" borderId="0" xfId="2"/>
    <xf numFmtId="0" fontId="3" fillId="2" borderId="0" xfId="2" applyAlignment="1">
      <alignment horizontal="center" vertical="center"/>
    </xf>
    <xf numFmtId="0" fontId="0" fillId="4" borderId="1" xfId="0" applyFill="1" applyBorder="1" applyAlignment="1">
      <alignment vertical="center"/>
    </xf>
    <xf numFmtId="3" fontId="0" fillId="4" borderId="2" xfId="0" applyNumberFormat="1" applyFill="1" applyBorder="1" applyAlignment="1">
      <alignment horizontal="center" vertical="center"/>
    </xf>
    <xf numFmtId="9" fontId="0" fillId="4" borderId="2" xfId="1" applyFont="1" applyFill="1" applyBorder="1" applyAlignment="1">
      <alignment horizontal="center" vertical="center"/>
    </xf>
    <xf numFmtId="9" fontId="0" fillId="4" borderId="2" xfId="1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3" fillId="5" borderId="0" xfId="0" applyFont="1" applyFill="1"/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3" fontId="0" fillId="4" borderId="8" xfId="0" applyNumberFormat="1" applyFill="1" applyBorder="1" applyAlignment="1">
      <alignment vertical="center"/>
    </xf>
    <xf numFmtId="10" fontId="0" fillId="4" borderId="7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4" fontId="21" fillId="0" borderId="18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18" xfId="0" applyFont="1" applyFill="1" applyBorder="1" applyAlignment="1">
      <alignment horizontal="center"/>
    </xf>
    <xf numFmtId="3" fontId="21" fillId="0" borderId="18" xfId="1" applyNumberFormat="1" applyFont="1" applyFill="1" applyBorder="1" applyAlignment="1">
      <alignment horizontal="center"/>
    </xf>
    <xf numFmtId="3" fontId="21" fillId="0" borderId="18" xfId="0" applyNumberFormat="1" applyFont="1" applyFill="1" applyBorder="1" applyAlignment="1">
      <alignment horizontal="center"/>
    </xf>
    <xf numFmtId="9" fontId="21" fillId="0" borderId="18" xfId="0" applyNumberFormat="1" applyFont="1" applyFill="1" applyBorder="1" applyAlignment="1">
      <alignment horizontal="center"/>
    </xf>
    <xf numFmtId="10" fontId="21" fillId="0" borderId="18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165" fontId="21" fillId="0" borderId="0" xfId="1" applyNumberFormat="1" applyFont="1" applyFill="1" applyBorder="1" applyAlignment="1">
      <alignment horizontal="center"/>
    </xf>
    <xf numFmtId="165" fontId="21" fillId="0" borderId="18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3" fontId="0" fillId="3" borderId="0" xfId="0" applyNumberFormat="1" applyFill="1"/>
    <xf numFmtId="3" fontId="0" fillId="4" borderId="4" xfId="0" applyNumberFormat="1" applyFill="1" applyBorder="1" applyAlignment="1">
      <alignment horizontal="center" vertical="center"/>
    </xf>
    <xf numFmtId="9" fontId="0" fillId="4" borderId="5" xfId="1" applyNumberFormat="1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9" fontId="5" fillId="4" borderId="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1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vertical="center"/>
    </xf>
    <xf numFmtId="9" fontId="5" fillId="3" borderId="0" xfId="1" applyNumberFormat="1" applyFont="1" applyFill="1" applyBorder="1" applyAlignment="1">
      <alignment vertical="center"/>
    </xf>
    <xf numFmtId="0" fontId="3" fillId="5" borderId="0" xfId="0" applyFont="1" applyFill="1" applyAlignment="1">
      <alignment horizontal="center"/>
    </xf>
    <xf numFmtId="9" fontId="0" fillId="4" borderId="7" xfId="1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5" borderId="0" xfId="0" applyFont="1" applyFill="1" applyAlignment="1">
      <alignment horizontal="left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9" fontId="21" fillId="0" borderId="0" xfId="1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0" fillId="0" borderId="0" xfId="0" applyBorder="1"/>
    <xf numFmtId="0" fontId="0" fillId="0" borderId="35" xfId="0" applyBorder="1"/>
    <xf numFmtId="3" fontId="21" fillId="0" borderId="0" xfId="0" applyNumberFormat="1" applyFont="1" applyBorder="1"/>
    <xf numFmtId="3" fontId="21" fillId="0" borderId="35" xfId="0" applyNumberFormat="1" applyFont="1" applyBorder="1"/>
    <xf numFmtId="0" fontId="21" fillId="0" borderId="22" xfId="0" applyFont="1" applyFill="1" applyBorder="1" applyAlignment="1">
      <alignment horizontal="left"/>
    </xf>
    <xf numFmtId="10" fontId="21" fillId="0" borderId="35" xfId="0" applyNumberFormat="1" applyFont="1" applyBorder="1"/>
    <xf numFmtId="0" fontId="21" fillId="0" borderId="23" xfId="0" applyFont="1" applyFill="1" applyBorder="1" applyAlignment="1">
      <alignment horizontal="center"/>
    </xf>
    <xf numFmtId="3" fontId="21" fillId="0" borderId="24" xfId="0" applyNumberFormat="1" applyFont="1" applyFill="1" applyBorder="1" applyAlignment="1">
      <alignment horizontal="center"/>
    </xf>
    <xf numFmtId="3" fontId="21" fillId="0" borderId="24" xfId="1" applyNumberFormat="1" applyFont="1" applyFill="1" applyBorder="1" applyAlignment="1">
      <alignment horizontal="center"/>
    </xf>
    <xf numFmtId="3" fontId="21" fillId="0" borderId="24" xfId="0" applyNumberFormat="1" applyFont="1" applyBorder="1"/>
    <xf numFmtId="10" fontId="21" fillId="0" borderId="25" xfId="0" applyNumberFormat="1" applyFont="1" applyBorder="1"/>
    <xf numFmtId="0" fontId="21" fillId="0" borderId="22" xfId="0" applyFont="1" applyFill="1" applyBorder="1" applyAlignment="1">
      <alignment horizontal="center" wrapText="1"/>
    </xf>
    <xf numFmtId="3" fontId="21" fillId="0" borderId="0" xfId="0" applyNumberFormat="1" applyFont="1" applyFill="1" applyBorder="1" applyAlignment="1">
      <alignment horizontal="center" wrapText="1"/>
    </xf>
    <xf numFmtId="3" fontId="21" fillId="0" borderId="0" xfId="1" applyNumberFormat="1" applyFont="1" applyFill="1" applyBorder="1" applyAlignment="1">
      <alignment horizontal="center" wrapText="1"/>
    </xf>
    <xf numFmtId="165" fontId="21" fillId="0" borderId="0" xfId="1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0" fontId="0" fillId="0" borderId="0" xfId="0" applyAlignment="1">
      <alignment wrapText="1"/>
    </xf>
    <xf numFmtId="3" fontId="21" fillId="0" borderId="35" xfId="1" applyNumberFormat="1" applyFont="1" applyFill="1" applyBorder="1" applyAlignment="1">
      <alignment horizontal="center"/>
    </xf>
    <xf numFmtId="4" fontId="21" fillId="0" borderId="19" xfId="0" applyNumberFormat="1" applyFont="1" applyBorder="1" applyAlignment="1">
      <alignment horizontal="center"/>
    </xf>
    <xf numFmtId="4" fontId="21" fillId="0" borderId="22" xfId="0" applyNumberFormat="1" applyFont="1" applyBorder="1" applyAlignment="1">
      <alignment horizontal="center"/>
    </xf>
    <xf numFmtId="3" fontId="21" fillId="0" borderId="22" xfId="0" applyNumberFormat="1" applyFont="1" applyBorder="1" applyAlignment="1">
      <alignment horizontal="center"/>
    </xf>
    <xf numFmtId="3" fontId="21" fillId="0" borderId="23" xfId="1" applyNumberFormat="1" applyFont="1" applyFill="1" applyBorder="1" applyAlignment="1">
      <alignment horizontal="center"/>
    </xf>
    <xf numFmtId="14" fontId="21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2" fillId="0" borderId="20" xfId="0" applyFont="1" applyFill="1" applyBorder="1" applyAlignment="1"/>
    <xf numFmtId="14" fontId="21" fillId="0" borderId="24" xfId="0" applyNumberFormat="1" applyFont="1" applyFill="1" applyBorder="1" applyAlignment="1">
      <alignment horizontal="center"/>
    </xf>
    <xf numFmtId="0" fontId="22" fillId="0" borderId="0" xfId="0" applyFont="1" applyFill="1" applyBorder="1" applyAlignment="1"/>
    <xf numFmtId="0" fontId="0" fillId="0" borderId="0" xfId="0"/>
    <xf numFmtId="0" fontId="21" fillId="0" borderId="0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3" fontId="21" fillId="0" borderId="25" xfId="0" applyNumberFormat="1" applyFont="1" applyBorder="1" applyAlignment="1">
      <alignment horizontal="center"/>
    </xf>
    <xf numFmtId="4" fontId="21" fillId="0" borderId="20" xfId="0" applyNumberFormat="1" applyFont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4" fontId="21" fillId="0" borderId="25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35" xfId="0" applyNumberFormat="1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9" fontId="21" fillId="0" borderId="0" xfId="1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0" xfId="0" applyFont="1" applyBorder="1"/>
    <xf numFmtId="3" fontId="21" fillId="0" borderId="20" xfId="0" applyNumberFormat="1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24" xfId="1" applyNumberFormat="1" applyFont="1" applyFill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3" fontId="21" fillId="0" borderId="35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22" xfId="0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3" fontId="21" fillId="0" borderId="24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4" borderId="5" xfId="1" applyNumberFormat="1" applyFont="1" applyFill="1" applyBorder="1" applyAlignment="1">
      <alignment horizontal="center" vertical="center"/>
    </xf>
    <xf numFmtId="3" fontId="5" fillId="4" borderId="0" xfId="1" applyNumberFormat="1" applyFont="1" applyFill="1" applyBorder="1" applyAlignment="1">
      <alignment horizontal="center" vertical="center"/>
    </xf>
    <xf numFmtId="3" fontId="0" fillId="4" borderId="7" xfId="1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22" fillId="0" borderId="19" xfId="1" applyNumberFormat="1" applyFont="1" applyFill="1" applyBorder="1" applyAlignment="1">
      <alignment horizontal="center"/>
    </xf>
    <xf numFmtId="3" fontId="22" fillId="0" borderId="20" xfId="1" applyNumberFormat="1" applyFont="1" applyFill="1" applyBorder="1" applyAlignment="1">
      <alignment horizontal="center"/>
    </xf>
    <xf numFmtId="3" fontId="22" fillId="0" borderId="21" xfId="1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center"/>
    </xf>
    <xf numFmtId="3" fontId="21" fillId="0" borderId="20" xfId="1" applyNumberFormat="1" applyFont="1" applyFill="1" applyBorder="1" applyAlignment="1">
      <alignment horizontal="center"/>
    </xf>
    <xf numFmtId="165" fontId="21" fillId="0" borderId="20" xfId="1" applyNumberFormat="1" applyFont="1" applyFill="1" applyBorder="1" applyAlignment="1">
      <alignment horizontal="center"/>
    </xf>
    <xf numFmtId="165" fontId="21" fillId="0" borderId="21" xfId="1" applyNumberFormat="1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/>
    </xf>
  </cellXfs>
  <cellStyles count="125">
    <cellStyle name="_x0013_" xfId="97"/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Body: normal cell" xfId="60"/>
    <cellStyle name="Calculation" xfId="14" builtinId="22" customBuiltin="1"/>
    <cellStyle name="Check Cell" xfId="16" builtinId="23" customBuiltin="1"/>
    <cellStyle name="Comma 18" xfId="98"/>
    <cellStyle name="Comma 2" xfId="61"/>
    <cellStyle name="Comma 2 2" xfId="62"/>
    <cellStyle name="Comma 2 2 2" xfId="50"/>
    <cellStyle name="Comma 2 3" xfId="99"/>
    <cellStyle name="Comma 3" xfId="63"/>
    <cellStyle name="Comma 3 2" xfId="100"/>
    <cellStyle name="Comma 3 3" xfId="101"/>
    <cellStyle name="Comma 3 4" xfId="48"/>
    <cellStyle name="Comma 4" xfId="88"/>
    <cellStyle name="Comma 5" xfId="102"/>
    <cellStyle name="Comma 6" xfId="103"/>
    <cellStyle name="Currency 2" xfId="89"/>
    <cellStyle name="Currency 2 2" xfId="104"/>
    <cellStyle name="Currency 2 3" xfId="105"/>
    <cellStyle name="Currency 2 4" xfId="106"/>
    <cellStyle name="Currency 2 5" xfId="52"/>
    <cellStyle name="Currency 3" xfId="45"/>
    <cellStyle name="Currency 3 2" xfId="107"/>
    <cellStyle name="Currency 3 3" xfId="108"/>
    <cellStyle name="Currency 4" xfId="109"/>
    <cellStyle name="Currency 5" xfId="110"/>
    <cellStyle name="Currency 6" xfId="111"/>
    <cellStyle name="Explanatory Text" xfId="19" builtinId="53" customBuiltin="1"/>
    <cellStyle name="Followed Hyperlink 2" xfId="91"/>
    <cellStyle name="Font: Calibri, 9pt regular" xfId="64"/>
    <cellStyle name="Footnotes: all except top row" xfId="65"/>
    <cellStyle name="Footnotes: top row" xfId="66"/>
    <cellStyle name="Good" xfId="9" builtinId="26" customBuiltin="1"/>
    <cellStyle name="Header: bottom row" xfId="67"/>
    <cellStyle name="Header: top rows" xfId="68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 2" xfId="69"/>
    <cellStyle name="Hyperlink 2 2" xfId="112"/>
    <cellStyle name="Hyperlink 3" xfId="92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96"/>
    <cellStyle name="Normal 11" xfId="113"/>
    <cellStyle name="Normal 12" xfId="114"/>
    <cellStyle name="Normal 13" xfId="115"/>
    <cellStyle name="Normal 2" xfId="70"/>
    <cellStyle name="Normal 2 11" xfId="44"/>
    <cellStyle name="Normal 2 2" xfId="3"/>
    <cellStyle name="Normal 2 2 2" xfId="71"/>
    <cellStyle name="Normal 2 2 2 2" xfId="95"/>
    <cellStyle name="Normal 2 3" xfId="59"/>
    <cellStyle name="Normal 23" xfId="72"/>
    <cellStyle name="Normal 24" xfId="73"/>
    <cellStyle name="Normal 3" xfId="74"/>
    <cellStyle name="Normal 3 2" xfId="55"/>
    <cellStyle name="Normal 4" xfId="75"/>
    <cellStyle name="Normal 4 2" xfId="54"/>
    <cellStyle name="Normal 5" xfId="76"/>
    <cellStyle name="Normal 5 2" xfId="77"/>
    <cellStyle name="Normal 5 3" xfId="51"/>
    <cellStyle name="Normal 6" xfId="78"/>
    <cellStyle name="Normal 6 2" xfId="49"/>
    <cellStyle name="Normal 7" xfId="87"/>
    <cellStyle name="Normal 7 2" xfId="46"/>
    <cellStyle name="Normal 8" xfId="85"/>
    <cellStyle name="Normal 8 2" xfId="116"/>
    <cellStyle name="Normal 8 3" xfId="58"/>
    <cellStyle name="Normal 9" xfId="93"/>
    <cellStyle name="Normal 9 2" xfId="117"/>
    <cellStyle name="Note" xfId="18" builtinId="10" customBuiltin="1"/>
    <cellStyle name="Note 2" xfId="79"/>
    <cellStyle name="Output" xfId="13" builtinId="21" customBuiltin="1"/>
    <cellStyle name="Parent row" xfId="80"/>
    <cellStyle name="Percent" xfId="1" builtinId="5"/>
    <cellStyle name="Percent 2" xfId="81"/>
    <cellStyle name="Percent 2 2" xfId="118"/>
    <cellStyle name="Percent 2 3" xfId="119"/>
    <cellStyle name="Percent 2 4" xfId="120"/>
    <cellStyle name="Percent 2 5" xfId="47"/>
    <cellStyle name="Percent 3" xfId="90"/>
    <cellStyle name="Percent 3 2" xfId="57"/>
    <cellStyle name="Percent 4" xfId="86"/>
    <cellStyle name="Percent 4 2" xfId="121"/>
    <cellStyle name="Percent 4 3" xfId="94"/>
    <cellStyle name="Percent 5" xfId="122"/>
    <cellStyle name="Percent 6" xfId="123"/>
    <cellStyle name="Percent 7" xfId="124"/>
    <cellStyle name="Section Break" xfId="82"/>
    <cellStyle name="Section Break: parent row" xfId="83"/>
    <cellStyle name="SEM-BPS-data" xfId="56"/>
    <cellStyle name="Style 1" xfId="53"/>
    <cellStyle name="Table title" xfId="84"/>
    <cellStyle name="Title" xfId="4" builtinId="15" customBuiltin="1"/>
    <cellStyle name="Total" xfId="20" builtinId="25" customBuiltin="1"/>
    <cellStyle name="Warning Text" xfId="17" builtinId="11" customBuiltin="1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2" defaultPivotStyle="PivotStyleLight16">
    <tableStyle name="Table Style 1" pivot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'FPUC Dashboard'!$F$51:$F$54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'FPUC Dashboard'!$G$51:$G$54</c:f>
              <c:numCache>
                <c:formatCode>#,##0</c:formatCode>
                <c:ptCount val="4"/>
                <c:pt idx="0">
                  <c:v>3.418133333333333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#REF!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#REF!</c:f>
              <c:numCache>
                <c:formatCode>#,##0</c:formatCode>
                <c:ptCount val="4"/>
                <c:pt idx="0">
                  <c:v>54.935751682872095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'FPUC Dashboard'!$C$94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Dashboard'!$B$95:$B$98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'FPUC Dashboard'!$C$95:$C$98</c:f>
              <c:numCache>
                <c:formatCode>#,##0</c:formatCode>
                <c:ptCount val="4"/>
                <c:pt idx="0">
                  <c:v>0</c:v>
                </c:pt>
                <c:pt idx="1">
                  <c:v>21.427</c:v>
                </c:pt>
                <c:pt idx="2">
                  <c:v>2.6640000000000001</c:v>
                </c:pt>
                <c:pt idx="3">
                  <c:v>1.8680000000000001</c:v>
                </c:pt>
              </c:numCache>
            </c:numRef>
          </c:val>
        </c:ser>
        <c:ser>
          <c:idx val="1"/>
          <c:order val="1"/>
          <c:tx>
            <c:strRef>
              <c:f>'FPUC Dashboard'!$D$94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Dashboard'!$B$95:$B$98</c:f>
              <c:strCache>
                <c:ptCount val="4"/>
                <c:pt idx="0">
                  <c:v>Space Heating</c:v>
                </c:pt>
                <c:pt idx="1">
                  <c:v>Space Cooling</c:v>
                </c:pt>
                <c:pt idx="2">
                  <c:v>Water Heater</c:v>
                </c:pt>
                <c:pt idx="3">
                  <c:v>Pool Pump</c:v>
                </c:pt>
              </c:strCache>
            </c:strRef>
          </c:cat>
          <c:val>
            <c:numRef>
              <c:f>'FPUC Dashboard'!$D$95:$D$98</c:f>
              <c:numCache>
                <c:formatCode>#,##0</c:formatCode>
                <c:ptCount val="4"/>
                <c:pt idx="0">
                  <c:v>34.86</c:v>
                </c:pt>
                <c:pt idx="1">
                  <c:v>0</c:v>
                </c:pt>
                <c:pt idx="2">
                  <c:v>2.7679999999999998</c:v>
                </c:pt>
                <c:pt idx="3">
                  <c:v>3.4609999999999999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9969920"/>
        <c:axId val="357402112"/>
      </c:barChart>
      <c:catAx>
        <c:axId val="59969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57402112"/>
        <c:crosses val="autoZero"/>
        <c:auto val="1"/>
        <c:lblAlgn val="ctr"/>
        <c:lblOffset val="100"/>
        <c:noMultiLvlLbl val="0"/>
      </c:catAx>
      <c:valAx>
        <c:axId val="35740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Technical Potential (MW)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59969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59165542996342"/>
          <c:h val="7.93245844269466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'FPUC Dashboard'!$G$94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Dashboard'!$F$95:$F$96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'FPUC Dashboard'!$G$95:$G$96</c:f>
              <c:numCache>
                <c:formatCode>#,##0</c:formatCode>
                <c:ptCount val="2"/>
                <c:pt idx="0">
                  <c:v>0</c:v>
                </c:pt>
                <c:pt idx="1">
                  <c:v>4.141</c:v>
                </c:pt>
              </c:numCache>
            </c:numRef>
          </c:val>
        </c:ser>
        <c:ser>
          <c:idx val="1"/>
          <c:order val="1"/>
          <c:tx>
            <c:strRef>
              <c:f>'FPUC Dashboard'!$H$94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Dashboard'!$F$95:$F$96</c:f>
              <c:strCache>
                <c:ptCount val="2"/>
                <c:pt idx="0">
                  <c:v>Space Heating</c:v>
                </c:pt>
                <c:pt idx="1">
                  <c:v>Space Cooling</c:v>
                </c:pt>
              </c:strCache>
            </c:strRef>
          </c:cat>
          <c:val>
            <c:numRef>
              <c:f>'FPUC Dashboard'!$H$95:$H$96</c:f>
              <c:numCache>
                <c:formatCode>#,##0</c:formatCode>
                <c:ptCount val="2"/>
                <c:pt idx="0">
                  <c:v>1.88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9988992"/>
        <c:axId val="60011264"/>
      </c:barChart>
      <c:catAx>
        <c:axId val="59988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0011264"/>
        <c:crosses val="autoZero"/>
        <c:auto val="1"/>
        <c:lblAlgn val="ctr"/>
        <c:lblOffset val="100"/>
        <c:noMultiLvlLbl val="0"/>
      </c:catAx>
      <c:valAx>
        <c:axId val="600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Technical Potential (MW)</a:t>
                </a:r>
              </a:p>
            </c:rich>
          </c:tx>
          <c:layout/>
          <c:overlay val="0"/>
        </c:title>
        <c:numFmt formatCode="#,##0.00" sourceLinked="0"/>
        <c:majorTickMark val="none"/>
        <c:minorTickMark val="none"/>
        <c:tickLblPos val="nextTo"/>
        <c:crossAx val="59988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59165542996342"/>
          <c:h val="7.93245844269466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'FPUC Dashboard'!$K$94</c:f>
              <c:strCache>
                <c:ptCount val="1"/>
                <c:pt idx="0">
                  <c:v>Summer MW</c:v>
                </c:pt>
              </c:strCache>
            </c:strRef>
          </c:tx>
          <c:spPr>
            <a:solidFill>
              <a:srgbClr val="77BC1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Dashboard'!$J$95:$J$98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'FPUC Dashboard'!$K$95:$K$98</c:f>
              <c:numCache>
                <c:formatCode>#,##0</c:formatCode>
                <c:ptCount val="4"/>
                <c:pt idx="0">
                  <c:v>1.4870000000000001</c:v>
                </c:pt>
                <c:pt idx="1">
                  <c:v>8.4049999999999994</c:v>
                </c:pt>
                <c:pt idx="2">
                  <c:v>4.8380000000000001</c:v>
                </c:pt>
                <c:pt idx="3">
                  <c:v>9.2170000000000005</c:v>
                </c:pt>
              </c:numCache>
            </c:numRef>
          </c:val>
        </c:ser>
        <c:ser>
          <c:idx val="1"/>
          <c:order val="1"/>
          <c:tx>
            <c:strRef>
              <c:f>'FPUC Dashboard'!$L$94</c:f>
              <c:strCache>
                <c:ptCount val="1"/>
                <c:pt idx="0">
                  <c:v>Winter MW</c:v>
                </c:pt>
              </c:strCache>
            </c:strRef>
          </c:tx>
          <c:spPr>
            <a:solidFill>
              <a:srgbClr val="0070C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'FPUC Dashboard'!$J$95:$J$98</c:f>
              <c:strCache>
                <c:ptCount val="4"/>
                <c:pt idx="0">
                  <c:v>0-50 kW</c:v>
                </c:pt>
                <c:pt idx="1">
                  <c:v>51-300 kW</c:v>
                </c:pt>
                <c:pt idx="2">
                  <c:v>301-500 kW</c:v>
                </c:pt>
                <c:pt idx="3">
                  <c:v>501 kW +</c:v>
                </c:pt>
              </c:strCache>
            </c:strRef>
          </c:cat>
          <c:val>
            <c:numRef>
              <c:f>'FPUC Dashboard'!$L$95:$L$98</c:f>
              <c:numCache>
                <c:formatCode>#,##0</c:formatCode>
                <c:ptCount val="4"/>
                <c:pt idx="0">
                  <c:v>1.488</c:v>
                </c:pt>
                <c:pt idx="1">
                  <c:v>9.6609999999999996</c:v>
                </c:pt>
                <c:pt idx="2">
                  <c:v>4.0350000000000001</c:v>
                </c:pt>
                <c:pt idx="3">
                  <c:v>9.8780000000000001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61548800"/>
        <c:axId val="61562880"/>
      </c:barChart>
      <c:catAx>
        <c:axId val="615488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1562880"/>
        <c:crosses val="autoZero"/>
        <c:auto val="1"/>
        <c:lblAlgn val="ctr"/>
        <c:lblOffset val="100"/>
        <c:noMultiLvlLbl val="0"/>
      </c:catAx>
      <c:valAx>
        <c:axId val="6156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Technical Potential (MW)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61548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699511134046935"/>
          <c:y val="0.87710191070406851"/>
          <c:w val="0.43259165542996342"/>
          <c:h val="7.932458442694663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57</xdr:row>
      <xdr:rowOff>0</xdr:rowOff>
    </xdr:from>
    <xdr:to>
      <xdr:col>7</xdr:col>
      <xdr:colOff>2343150</xdr:colOff>
      <xdr:row>57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99</xdr:row>
      <xdr:rowOff>171450</xdr:rowOff>
    </xdr:from>
    <xdr:to>
      <xdr:col>3</xdr:col>
      <xdr:colOff>1238250</xdr:colOff>
      <xdr:row>116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101</xdr:row>
      <xdr:rowOff>1</xdr:rowOff>
    </xdr:from>
    <xdr:to>
      <xdr:col>8</xdr:col>
      <xdr:colOff>238125</xdr:colOff>
      <xdr:row>112</xdr:row>
      <xdr:rowOff>28576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1323975</xdr:colOff>
      <xdr:row>101</xdr:row>
      <xdr:rowOff>28575</xdr:rowOff>
    </xdr:from>
    <xdr:to>
      <xdr:col>12</xdr:col>
      <xdr:colOff>466725</xdr:colOff>
      <xdr:row>117</xdr:row>
      <xdr:rowOff>47625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60</xdr:row>
      <xdr:rowOff>121920</xdr:rowOff>
    </xdr:from>
    <xdr:to>
      <xdr:col>6</xdr:col>
      <xdr:colOff>762758</xdr:colOff>
      <xdr:row>92</xdr:row>
      <xdr:rowOff>175773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0858500"/>
          <a:ext cx="8740898" cy="591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Home.RemoteAccess.tfr0qbi\Goals%20DSM\2003%20IRP\List%20of%20Measures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udata\CSPA%20Projects\610025%20-%20FEECA%20Potential%20Study\TEAPOT%20model%20and%20output\Result%20Comparison%201112\Res\Res_Output_093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Appendix"/>
      <sheetName val="DEF_Input"/>
      <sheetName val="DEF_2018_9_30"/>
      <sheetName val="FPL_Input"/>
      <sheetName val="FPL_2018_9_30"/>
      <sheetName val="FPU_Input"/>
      <sheetName val="FPU_2018_9_30"/>
      <sheetName val="Gulf_Input"/>
      <sheetName val="Gulf_2018_9_30"/>
      <sheetName val="JEA_Input"/>
      <sheetName val="JEA_2018_9_30"/>
      <sheetName val="OUC_Input"/>
      <sheetName val="OUC_2018_9_30"/>
      <sheetName val="TECO_Input"/>
      <sheetName val="TECO_2018_9_30"/>
    </sheetNames>
    <sheetDataSet>
      <sheetData sheetId="0"/>
      <sheetData sheetId="1"/>
      <sheetData sheetId="2">
        <row r="2">
          <cell r="B2" t="str">
            <v>Final Measure List</v>
          </cell>
          <cell r="C2" t="str">
            <v>Final Measure List</v>
          </cell>
        </row>
        <row r="3">
          <cell r="B3" t="str">
            <v>Smart Power Strip</v>
          </cell>
          <cell r="C3" t="str">
            <v>Smart Power Strip</v>
          </cell>
        </row>
        <row r="4">
          <cell r="B4" t="str">
            <v>ENERGY STAR Personal Computer</v>
          </cell>
          <cell r="C4" t="str">
            <v>ENERGY STAR Personal Computer</v>
          </cell>
        </row>
        <row r="5">
          <cell r="B5" t="str">
            <v>ENERGY STAR TV</v>
          </cell>
          <cell r="C5" t="str">
            <v>ENERGY STAR TV</v>
          </cell>
        </row>
        <row r="6">
          <cell r="B6" t="str">
            <v>Energy Star Air Purifier</v>
          </cell>
          <cell r="C6" t="str">
            <v>ENERGY STAR Air Purifier / Cleaner</v>
          </cell>
        </row>
        <row r="7">
          <cell r="B7" t="str">
            <v>ENERGY STAR Imaging Equipment</v>
          </cell>
          <cell r="C7" t="str">
            <v>ENERGY STAR Imaging Equipment</v>
          </cell>
        </row>
        <row r="8">
          <cell r="B8" t="str">
            <v>Removal of 2nd Refrigerator-Freezer</v>
          </cell>
          <cell r="C8" t="str">
            <v>Removal of 2nd Refrigerator/Freezer</v>
          </cell>
        </row>
        <row r="9">
          <cell r="B9" t="str">
            <v>ENERGY STAR Refrigerator</v>
          </cell>
          <cell r="C9" t="str">
            <v>ENERGY STAR Refrigerator</v>
          </cell>
        </row>
        <row r="10">
          <cell r="B10" t="str">
            <v>ENERGY STAR Dishwasher</v>
          </cell>
          <cell r="C10" t="str">
            <v>ENERGY STAR Dishwasher</v>
          </cell>
        </row>
        <row r="11">
          <cell r="B11" t="str">
            <v>ENERGY STAR Freezer</v>
          </cell>
          <cell r="C11" t="str">
            <v>ENERGY STAR Freezer</v>
          </cell>
        </row>
        <row r="12">
          <cell r="B12" t="str">
            <v>High Efficiency Convection Oven</v>
          </cell>
          <cell r="C12" t="str">
            <v>High Efficiency Convection Oven</v>
          </cell>
        </row>
        <row r="13">
          <cell r="B13" t="str">
            <v>High Efficiency Induction Cooktop</v>
          </cell>
          <cell r="C13" t="str">
            <v>High-Efficiency Induction Cooktop</v>
          </cell>
        </row>
        <row r="14">
          <cell r="B14" t="str">
            <v>Energy Star Clothes Washer</v>
          </cell>
          <cell r="C14" t="str">
            <v xml:space="preserve">ENERGY STAR Clothes Washer </v>
          </cell>
        </row>
        <row r="15">
          <cell r="B15" t="str">
            <v>ENERGY STAR Clothes Dryer</v>
          </cell>
          <cell r="C15" t="str">
            <v>ENERGY STAR Clothes Dryer</v>
          </cell>
        </row>
        <row r="16">
          <cell r="B16" t="str">
            <v>Heat Pump Clothes Dryer</v>
          </cell>
          <cell r="C16" t="str">
            <v>Heat Pump Clothes Dryer</v>
          </cell>
        </row>
        <row r="17">
          <cell r="B17" t="str">
            <v>Energy Star Audio-Video Equipment</v>
          </cell>
          <cell r="C17" t="str">
            <v>ENERGY STAR Audio/Video Equipment</v>
          </cell>
        </row>
        <row r="18">
          <cell r="B18" t="str">
            <v>ENERGY STAR Door</v>
          </cell>
          <cell r="C18" t="str">
            <v>ENERGY STAR Door</v>
          </cell>
        </row>
        <row r="19">
          <cell r="B19" t="str">
            <v>Storm Door</v>
          </cell>
          <cell r="C19" t="str">
            <v>Storm Door</v>
          </cell>
        </row>
        <row r="20">
          <cell r="B20" t="str">
            <v>Green Roof</v>
          </cell>
          <cell r="C20" t="str">
            <v>Green Roof</v>
          </cell>
        </row>
        <row r="21">
          <cell r="B21" t="str">
            <v>Ceiling Insulation(R2 to R38)</v>
          </cell>
          <cell r="C21" t="str">
            <v>Ceiling Insulation (R2 to R38)</v>
          </cell>
        </row>
        <row r="22">
          <cell r="B22" t="str">
            <v>Ceiling Insulation(R12 to R38)</v>
          </cell>
          <cell r="C22" t="str">
            <v>Ceiling Insulation (R12 to R38)</v>
          </cell>
        </row>
        <row r="23">
          <cell r="B23" t="str">
            <v>Ceiling Insulation(R19 to R38)</v>
          </cell>
          <cell r="C23" t="str">
            <v>Ceiling Insulation (R19 to R38)</v>
          </cell>
        </row>
        <row r="24">
          <cell r="B24" t="str">
            <v>Ceiling Insulation(R30 to R38)</v>
          </cell>
          <cell r="C24" t="str">
            <v>Ceiling Insulation (R30 to R38)</v>
          </cell>
        </row>
        <row r="25">
          <cell r="B25" t="str">
            <v>Spray Foam Insulation(Base R2)</v>
          </cell>
          <cell r="C25" t="str">
            <v>Spray Foam Insulation (Base: R2)</v>
          </cell>
        </row>
        <row r="26">
          <cell r="B26" t="str">
            <v>Spray Foam Insulation(Base R12)</v>
          </cell>
          <cell r="C26" t="str">
            <v>Spray Foam Insulation (Base: R12)</v>
          </cell>
        </row>
        <row r="27">
          <cell r="B27" t="str">
            <v>Spray Foam Insulation(Base R19)</v>
          </cell>
          <cell r="C27" t="str">
            <v>Spray Foam Insulation (Base: R19)</v>
          </cell>
        </row>
        <row r="28">
          <cell r="B28" t="str">
            <v>Spray Foam Insulation(Base R30)</v>
          </cell>
          <cell r="C28" t="str">
            <v>Spray Foam Insulation (Base: R30)</v>
          </cell>
        </row>
        <row r="29">
          <cell r="B29" t="str">
            <v>Wall Insulation</v>
          </cell>
          <cell r="C29" t="str">
            <v>Wall Insulation</v>
          </cell>
        </row>
        <row r="30">
          <cell r="B30" t="str">
            <v>Sealed crawlspace</v>
          </cell>
          <cell r="C30" t="str">
            <v>Sealed crawlspace</v>
          </cell>
        </row>
        <row r="31">
          <cell r="B31" t="str">
            <v>Duct Insulation</v>
          </cell>
          <cell r="C31" t="str">
            <v>Duct Insulation</v>
          </cell>
        </row>
        <row r="32">
          <cell r="B32" t="str">
            <v>Floor Insulation</v>
          </cell>
          <cell r="C32" t="str">
            <v>Floor Insulation</v>
          </cell>
        </row>
        <row r="33">
          <cell r="B33" t="str">
            <v>Radiant Barrier</v>
          </cell>
          <cell r="C33" t="str">
            <v>Radiant Barrier</v>
          </cell>
        </row>
        <row r="34">
          <cell r="B34" t="str">
            <v>ENERGY STAR Certified Roof Products</v>
          </cell>
          <cell r="C34" t="str">
            <v>ENERGY STAR Certified Roof Products</v>
          </cell>
        </row>
        <row r="35">
          <cell r="B35" t="str">
            <v>Air Sealing-Infiltration Control</v>
          </cell>
          <cell r="C35" t="str">
            <v>Air Sealing/Infiltration Control</v>
          </cell>
        </row>
        <row r="36">
          <cell r="B36" t="str">
            <v>Window Sun Protection</v>
          </cell>
          <cell r="C36" t="str">
            <v>Window Sun Protection</v>
          </cell>
        </row>
        <row r="37">
          <cell r="B37" t="str">
            <v>ENERGY STAR Windows</v>
          </cell>
          <cell r="C37" t="str">
            <v>ENERGY STAR Windows</v>
          </cell>
        </row>
        <row r="38">
          <cell r="B38" t="str">
            <v>Duct Repair</v>
          </cell>
          <cell r="C38" t="str">
            <v>Duct Repair</v>
          </cell>
        </row>
        <row r="39">
          <cell r="B39" t="str">
            <v>Smart Thermostat</v>
          </cell>
          <cell r="C39" t="str">
            <v>Smart Thermostats</v>
          </cell>
        </row>
        <row r="40">
          <cell r="B40" t="str">
            <v>Programmable Thermostat</v>
          </cell>
          <cell r="C40" t="str">
            <v>Programmable Thermostat</v>
          </cell>
        </row>
        <row r="41">
          <cell r="B41" t="str">
            <v>ENERGY STAR Ceiling Fan</v>
          </cell>
          <cell r="C41" t="str">
            <v>ENERGY STAR Ceiling Fan</v>
          </cell>
        </row>
        <row r="42">
          <cell r="B42" t="str">
            <v>Central AC Tune Up</v>
          </cell>
          <cell r="C42" t="str">
            <v>Central AC Tune Up</v>
          </cell>
        </row>
        <row r="43">
          <cell r="B43" t="str">
            <v>Heat Pump Tune Up</v>
          </cell>
          <cell r="C43" t="str">
            <v>Heat Pump Tune Up</v>
          </cell>
        </row>
        <row r="44">
          <cell r="B44" t="str">
            <v>15 SEER Central AC</v>
          </cell>
          <cell r="C44" t="str">
            <v>15 SEER Central AC</v>
          </cell>
        </row>
        <row r="45">
          <cell r="B45" t="str">
            <v>16 SEER Central AC</v>
          </cell>
          <cell r="C45" t="str">
            <v>16 SEER Central AC</v>
          </cell>
        </row>
        <row r="46">
          <cell r="B46" t="str">
            <v>17 SEER Central AC</v>
          </cell>
          <cell r="C46" t="str">
            <v>17 SEER Central AC</v>
          </cell>
        </row>
        <row r="47">
          <cell r="B47" t="str">
            <v>18 SEER Central AC</v>
          </cell>
          <cell r="C47" t="str">
            <v>18 SEER Central AC</v>
          </cell>
        </row>
        <row r="48">
          <cell r="B48" t="str">
            <v>21 SEER Central AC</v>
          </cell>
          <cell r="C48" t="str">
            <v>21 SEER Central AC</v>
          </cell>
        </row>
        <row r="49">
          <cell r="B49" t="str">
            <v>15 SEER Air Source Heat Pump</v>
          </cell>
          <cell r="C49" t="str">
            <v>15 SEER Air Source Heat Pump</v>
          </cell>
        </row>
        <row r="50">
          <cell r="B50" t="str">
            <v>14 SEER ASHP from base electric resistance heating</v>
          </cell>
          <cell r="C50" t="str">
            <v>14 SEER Air Source Heat Pump from base electric resistance heating</v>
          </cell>
        </row>
        <row r="51">
          <cell r="B51" t="str">
            <v>21 SEER ASHP from base electric resistance heating</v>
          </cell>
          <cell r="C51" t="str">
            <v>21 SEER Air Source Heat Pump from base electric resistance heating</v>
          </cell>
        </row>
        <row r="52">
          <cell r="B52" t="str">
            <v>16 SEER Air Source Heat Pump</v>
          </cell>
          <cell r="C52" t="str">
            <v>16 SEER Air Source Heat Pump</v>
          </cell>
        </row>
        <row r="53">
          <cell r="B53" t="str">
            <v>17 SEER Air Source Heat Pump</v>
          </cell>
          <cell r="C53" t="str">
            <v>17 SEER Air Source Heat Pump</v>
          </cell>
        </row>
        <row r="54">
          <cell r="B54" t="str">
            <v>18 SEER Air Source Heat Pump</v>
          </cell>
          <cell r="C54" t="str">
            <v>18 SEER Air Source Heat Pump</v>
          </cell>
        </row>
        <row r="55">
          <cell r="B55" t="str">
            <v>21 SEER Air Source Heat Pump</v>
          </cell>
          <cell r="C55" t="str">
            <v>21 SEER Air Source Heat Pump</v>
          </cell>
        </row>
        <row r="56">
          <cell r="B56" t="str">
            <v>Variable Refrigerant Flow (VRF) HVAC Systems</v>
          </cell>
          <cell r="C56" t="str">
            <v>Variable Refrigerant Flow (VRF) HVAC Systems</v>
          </cell>
        </row>
        <row r="57">
          <cell r="B57" t="str">
            <v>HVAC ECM Motor</v>
          </cell>
          <cell r="C57" t="str">
            <v>HVAC ECM Motor</v>
          </cell>
        </row>
        <row r="58">
          <cell r="B58" t="str">
            <v>ENERGY STAR Room AC</v>
          </cell>
          <cell r="C58" t="str">
            <v>ENERGY STAR Room AC</v>
          </cell>
        </row>
        <row r="59">
          <cell r="B59" t="str">
            <v>Ground Source Heat Pump</v>
          </cell>
          <cell r="C59" t="str">
            <v xml:space="preserve">Ground Source Heat Pump (GSHP) </v>
          </cell>
        </row>
        <row r="60">
          <cell r="B60" t="str">
            <v>ENERGY STAR Dehumidifier</v>
          </cell>
          <cell r="C60" t="str">
            <v>ENERGY STAR Dehumidifier</v>
          </cell>
        </row>
        <row r="61">
          <cell r="B61" t="str">
            <v>Exterior Lighting Controls</v>
          </cell>
          <cell r="C61" t="str">
            <v>Exterior Lighting Controls</v>
          </cell>
        </row>
        <row r="62">
          <cell r="B62" t="str">
            <v>Interior Lighting Controls</v>
          </cell>
          <cell r="C62" t="str">
            <v>Interior Lighting Controls</v>
          </cell>
        </row>
        <row r="63">
          <cell r="B63" t="str">
            <v>CFL-13W</v>
          </cell>
          <cell r="C63" t="str">
            <v>CFL - 13W</v>
          </cell>
        </row>
        <row r="64">
          <cell r="B64" t="str">
            <v>CFL - 15W Flood</v>
          </cell>
          <cell r="C64" t="str">
            <v>CFL - 15W Flood</v>
          </cell>
        </row>
        <row r="65">
          <cell r="B65" t="str">
            <v>CFL-23W</v>
          </cell>
          <cell r="C65" t="str">
            <v>CFL - 23W</v>
          </cell>
        </row>
        <row r="66">
          <cell r="B66" t="str">
            <v>Low Wattage T8 Fixture</v>
          </cell>
          <cell r="C66" t="str">
            <v>Low Wattage T8 Fixture</v>
          </cell>
        </row>
        <row r="67">
          <cell r="B67" t="str">
            <v>Linear LED</v>
          </cell>
          <cell r="C67" t="str">
            <v>Linear LED</v>
          </cell>
        </row>
        <row r="68">
          <cell r="B68" t="str">
            <v>LED - 9W</v>
          </cell>
          <cell r="C68" t="str">
            <v>LED - 9W</v>
          </cell>
        </row>
        <row r="69">
          <cell r="B69" t="str">
            <v>LED - 9W Flood</v>
          </cell>
          <cell r="C69" t="str">
            <v>LED - 9W Flood</v>
          </cell>
        </row>
        <row r="70">
          <cell r="B70" t="str">
            <v>LED - 14W</v>
          </cell>
          <cell r="C70" t="str">
            <v>LED - 14W</v>
          </cell>
        </row>
        <row r="71">
          <cell r="B71" t="str">
            <v>LED Specialty Lamps-5W Chandelier</v>
          </cell>
          <cell r="C71" t="str">
            <v>LED -5W Chandelier</v>
          </cell>
        </row>
        <row r="72">
          <cell r="B72" t="str">
            <v>CFL - 15W Flood (Exterior)</v>
          </cell>
          <cell r="C72" t="str">
            <v>CFL - 15W Flood (Exterior)</v>
          </cell>
        </row>
        <row r="73">
          <cell r="B73" t="str">
            <v>LED - 9W Flood (Exterior)</v>
          </cell>
          <cell r="C73" t="str">
            <v>LED - 9W Flood (Exterior)</v>
          </cell>
        </row>
        <row r="74">
          <cell r="B74" t="str">
            <v>Solar Attic Fan</v>
          </cell>
          <cell r="C74" t="str">
            <v>Solar Attic Fan</v>
          </cell>
        </row>
        <row r="75">
          <cell r="B75" t="str">
            <v>ENERGY STAR Bathroom Ventilating Fan</v>
          </cell>
          <cell r="C75" t="str">
            <v>ENERGY STAR Bathroom Ventilating Fan</v>
          </cell>
        </row>
        <row r="76">
          <cell r="B76" t="str">
            <v>Variable Speed Pool Pump</v>
          </cell>
          <cell r="C76" t="str">
            <v>Variable Speed Pool Pump</v>
          </cell>
        </row>
        <row r="77">
          <cell r="B77" t="str">
            <v>Two Speed Pool Pump</v>
          </cell>
          <cell r="C77" t="str">
            <v>Two Speed Pool Pump</v>
          </cell>
        </row>
        <row r="78">
          <cell r="B78" t="str">
            <v>Solar Powered Pool Pumps</v>
          </cell>
          <cell r="C78" t="str">
            <v>Solar Powered Pool Pumps</v>
          </cell>
        </row>
        <row r="79">
          <cell r="B79" t="str">
            <v>Heat Pump Pool Heater</v>
          </cell>
          <cell r="C79" t="str">
            <v>Heat Pump Pool Heater</v>
          </cell>
        </row>
        <row r="80">
          <cell r="B80" t="str">
            <v>Solar Pool Heater</v>
          </cell>
          <cell r="C80" t="str">
            <v>Solar Pool Heater</v>
          </cell>
        </row>
        <row r="81">
          <cell r="B81" t="str">
            <v>Heat Trap</v>
          </cell>
          <cell r="C81" t="str">
            <v>Heat Trap</v>
          </cell>
        </row>
        <row r="82">
          <cell r="B82" t="str">
            <v>Low Flow Showerhead</v>
          </cell>
          <cell r="C82" t="str">
            <v>Low Flow Showerhead</v>
          </cell>
        </row>
        <row r="83">
          <cell r="B83" t="str">
            <v>Faucet Aerator</v>
          </cell>
          <cell r="C83" t="str">
            <v>Faucet Aerator</v>
          </cell>
        </row>
        <row r="84">
          <cell r="B84" t="str">
            <v>Water Heater Timeclock</v>
          </cell>
          <cell r="C84" t="str">
            <v>Water Heater Timeclock</v>
          </cell>
        </row>
        <row r="85">
          <cell r="B85" t="str">
            <v>Water Heater Blanket</v>
          </cell>
          <cell r="C85" t="str">
            <v>Water Heater Blanket</v>
          </cell>
        </row>
        <row r="86">
          <cell r="B86" t="str">
            <v>Hot Water Pipe Insulation</v>
          </cell>
          <cell r="C86" t="str">
            <v>Hot Water Pipe Insulation</v>
          </cell>
        </row>
        <row r="87">
          <cell r="B87" t="str">
            <v>Heat Pump Water Heater</v>
          </cell>
          <cell r="C87" t="str">
            <v>Heat Pump Water Heater</v>
          </cell>
        </row>
        <row r="88">
          <cell r="B88" t="str">
            <v>Solar Water Heater</v>
          </cell>
          <cell r="C88" t="str">
            <v>Solar Water Heater</v>
          </cell>
        </row>
        <row r="89">
          <cell r="B89" t="str">
            <v>Instantaneous Hot Water System</v>
          </cell>
          <cell r="C89" t="str">
            <v>Instantaneous Hot Water System</v>
          </cell>
        </row>
        <row r="90">
          <cell r="B90" t="str">
            <v>Water Heater Thermostat Setback</v>
          </cell>
          <cell r="C90" t="str">
            <v>Water Heater Thermostat Setback (temperature check card)</v>
          </cell>
        </row>
        <row r="91">
          <cell r="B91" t="str">
            <v>Drain Water Heat Recovery</v>
          </cell>
          <cell r="C91" t="str">
            <v>Drain Water Heat Recovery</v>
          </cell>
        </row>
        <row r="92">
          <cell r="B92" t="str">
            <v>Thermostatic Shower Restriction Valve</v>
          </cell>
          <cell r="C92" t="str">
            <v>Thermostatic Shower Restriction Valve</v>
          </cell>
        </row>
        <row r="93">
          <cell r="B93" t="str">
            <v>Home Energy Management System</v>
          </cell>
          <cell r="C93" t="str">
            <v>Home Energy Management System</v>
          </cell>
        </row>
        <row r="94">
          <cell r="B94" t="str">
            <v>ENERGY STAR Certified Home</v>
          </cell>
          <cell r="C94" t="str">
            <v>ENERGY STAR Certified Home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99"/>
  <sheetViews>
    <sheetView tabSelected="1" zoomScale="80" zoomScaleNormal="80" workbookViewId="0">
      <selection activeCell="H12" sqref="H12"/>
    </sheetView>
  </sheetViews>
  <sheetFormatPr defaultColWidth="9.7109375" defaultRowHeight="15"/>
  <cols>
    <col min="1" max="1" width="9.7109375" style="2"/>
    <col min="2" max="2" width="41" style="2" customWidth="1"/>
    <col min="3" max="3" width="19.42578125" style="2" customWidth="1"/>
    <col min="4" max="4" width="20.7109375" style="2" customWidth="1"/>
    <col min="5" max="5" width="19.7109375" style="2" customWidth="1"/>
    <col min="6" max="6" width="22.5703125" style="2" customWidth="1"/>
    <col min="7" max="7" width="28.5703125" style="2" customWidth="1"/>
    <col min="8" max="8" width="22.140625" style="2" customWidth="1"/>
    <col min="9" max="9" width="19.42578125" style="2" customWidth="1"/>
    <col min="10" max="10" width="20.7109375" style="2" customWidth="1"/>
    <col min="11" max="11" width="21.85546875" style="2" customWidth="1"/>
    <col min="12" max="12" width="25.140625" style="2" customWidth="1"/>
    <col min="13" max="13" width="20.7109375" style="2" customWidth="1"/>
    <col min="14" max="14" width="24.85546875" style="2" customWidth="1"/>
    <col min="15" max="15" width="24" style="2" customWidth="1"/>
    <col min="16" max="16" width="24.140625" style="2" customWidth="1"/>
    <col min="17" max="17" width="28.42578125" style="2" customWidth="1"/>
    <col min="18" max="18" width="32.42578125" style="2" customWidth="1"/>
    <col min="19" max="16384" width="9.7109375" style="2"/>
  </cols>
  <sheetData>
    <row r="1" spans="1:15">
      <c r="A1" s="1" t="s">
        <v>0</v>
      </c>
    </row>
    <row r="3" spans="1:15">
      <c r="A3" s="3" t="s">
        <v>1</v>
      </c>
      <c r="G3" s="3" t="s">
        <v>2</v>
      </c>
      <c r="L3" s="3" t="s">
        <v>3</v>
      </c>
    </row>
    <row r="5" spans="1:15" ht="25.15" customHeight="1" thickBot="1">
      <c r="B5" s="4"/>
      <c r="C5" s="5" t="s">
        <v>4</v>
      </c>
      <c r="D5" s="5" t="s">
        <v>35</v>
      </c>
      <c r="E5" s="5" t="s">
        <v>18</v>
      </c>
      <c r="G5" s="4"/>
      <c r="H5" s="5" t="s">
        <v>4</v>
      </c>
      <c r="I5" s="5" t="s">
        <v>35</v>
      </c>
      <c r="J5" s="5" t="s">
        <v>18</v>
      </c>
      <c r="L5" s="4"/>
      <c r="M5" s="5" t="s">
        <v>4</v>
      </c>
      <c r="N5" s="5" t="s">
        <v>35</v>
      </c>
      <c r="O5" s="5" t="s">
        <v>18</v>
      </c>
    </row>
    <row r="6" spans="1:15" ht="25.15" customHeight="1" thickTop="1" thickBot="1">
      <c r="B6" s="6" t="s">
        <v>5</v>
      </c>
      <c r="C6" s="10">
        <f>C22</f>
        <v>66.784667235920779</v>
      </c>
      <c r="D6" s="10">
        <f>SUM(G22,K22)</f>
        <v>48.106386929130935</v>
      </c>
      <c r="E6" s="10">
        <f>SUM(C6:D6)</f>
        <v>114.89105416505171</v>
      </c>
      <c r="G6" s="6" t="s">
        <v>6</v>
      </c>
      <c r="H6" s="7" t="str">
        <f>'FPUC Inputs'!I12</f>
        <v>-</v>
      </c>
      <c r="I6" s="7" t="str">
        <f>'FPUC Inputs'!H12</f>
        <v>-</v>
      </c>
      <c r="J6" s="7">
        <f>SUM(H6:I6)</f>
        <v>0</v>
      </c>
      <c r="L6" s="6" t="s">
        <v>6</v>
      </c>
      <c r="M6" s="7" t="str">
        <f>'FPUC Inputs'!G8</f>
        <v>-</v>
      </c>
      <c r="N6" s="7" t="str">
        <f>'FPUC Inputs'!H8</f>
        <v>-</v>
      </c>
      <c r="O6" s="7">
        <f>SUM(M6:N6)</f>
        <v>0</v>
      </c>
    </row>
    <row r="7" spans="1:15" ht="25.15" customHeight="1" thickTop="1" thickBot="1">
      <c r="B7" s="6" t="s">
        <v>7</v>
      </c>
      <c r="C7" s="10">
        <f>C65</f>
        <v>25.959</v>
      </c>
      <c r="D7" s="10">
        <f>SUM(G65,K65)</f>
        <v>28.088000000000001</v>
      </c>
      <c r="E7" s="10">
        <f>SUM(C7:D7)</f>
        <v>54.046999999999997</v>
      </c>
      <c r="G7" s="6" t="s">
        <v>8</v>
      </c>
      <c r="H7" s="7" t="str">
        <f>'FPUC Inputs'!B12</f>
        <v>-</v>
      </c>
      <c r="I7" s="7" t="str">
        <f>'FPUC Inputs'!E12</f>
        <v>-</v>
      </c>
      <c r="J7" s="7">
        <f>SUM(H7:I7)</f>
        <v>0</v>
      </c>
      <c r="L7" s="6" t="s">
        <v>8</v>
      </c>
      <c r="M7" s="7" t="str">
        <f>'FPUC Inputs'!B8</f>
        <v>-</v>
      </c>
      <c r="N7" s="7" t="str">
        <f>'FPUC Inputs'!E8</f>
        <v>-</v>
      </c>
      <c r="O7" s="7">
        <f>SUM(M7:N7)</f>
        <v>0</v>
      </c>
    </row>
    <row r="8" spans="1:15" ht="25.15" customHeight="1" thickTop="1" thickBot="1">
      <c r="B8" s="6" t="s">
        <v>9</v>
      </c>
      <c r="C8" s="8">
        <f>C7/C6</f>
        <v>0.38869700298570481</v>
      </c>
      <c r="D8" s="8">
        <f>D7/D6</f>
        <v>0.58387257478676391</v>
      </c>
      <c r="E8" s="9">
        <f>E7/E6</f>
        <v>0.47041956741345975</v>
      </c>
      <c r="G8" s="6" t="s">
        <v>9</v>
      </c>
      <c r="H8" s="8" t="str">
        <f>IFERROR(H7/H6, "No Data")</f>
        <v>No Data</v>
      </c>
      <c r="I8" s="8" t="str">
        <f>IFERROR(I7/I6, "No Data")</f>
        <v>No Data</v>
      </c>
      <c r="J8" s="8" t="str">
        <f>IFERROR(J7/J6, "No Data")</f>
        <v>No Data</v>
      </c>
      <c r="L8" s="6" t="s">
        <v>9</v>
      </c>
      <c r="M8" s="9" t="str">
        <f>IFERROR(M7/M6, "No Data")</f>
        <v>No Data</v>
      </c>
      <c r="N8" s="9" t="str">
        <f>IFERROR(N7/N6, "No Data")</f>
        <v>No Data</v>
      </c>
      <c r="O8" s="9" t="str">
        <f>IFERROR(O7/O6, "No Data")</f>
        <v>No Data</v>
      </c>
    </row>
    <row r="9" spans="1:15" ht="25.15" customHeight="1" thickTop="1" thickBot="1">
      <c r="B9" s="6" t="s">
        <v>10</v>
      </c>
      <c r="C9" s="10">
        <f>C33</f>
        <v>79.965524289982497</v>
      </c>
      <c r="D9" s="10">
        <f>SUM(G33,K33)</f>
        <v>40.675926935534399</v>
      </c>
      <c r="E9" s="10">
        <f>SUM(C9:D9)</f>
        <v>120.6414512255169</v>
      </c>
      <c r="G9" s="6" t="s">
        <v>11</v>
      </c>
      <c r="H9" s="7" t="str">
        <f>'FPUC Inputs'!I13</f>
        <v>-</v>
      </c>
      <c r="I9" s="7" t="str">
        <f>'FPUC Inputs'!H13</f>
        <v>-</v>
      </c>
      <c r="J9" s="7">
        <f>SUM(H9:I9)</f>
        <v>0</v>
      </c>
      <c r="L9" s="6" t="s">
        <v>11</v>
      </c>
      <c r="M9" s="7" t="str">
        <f>'FPUC Inputs'!G9</f>
        <v>-</v>
      </c>
      <c r="N9" s="7" t="str">
        <f>'FPUC Inputs'!H9</f>
        <v>-</v>
      </c>
      <c r="O9" s="7">
        <f>SUM(M9:N9)</f>
        <v>0</v>
      </c>
    </row>
    <row r="10" spans="1:15" ht="25.15" customHeight="1" thickTop="1" thickBot="1">
      <c r="B10" s="6" t="s">
        <v>12</v>
      </c>
      <c r="C10" s="7">
        <f>C75</f>
        <v>41.088999999999999</v>
      </c>
      <c r="D10" s="7">
        <f>SUM(G75,K75)</f>
        <v>26.942</v>
      </c>
      <c r="E10" s="11">
        <f>SUM(C10:D10)</f>
        <v>68.031000000000006</v>
      </c>
      <c r="F10" s="29"/>
      <c r="G10" s="6" t="s">
        <v>13</v>
      </c>
      <c r="H10" s="7" t="str">
        <f>'FPUC Inputs'!B13</f>
        <v>-</v>
      </c>
      <c r="I10" s="7" t="str">
        <f>'FPUC Inputs'!E13</f>
        <v>-</v>
      </c>
      <c r="J10" s="7">
        <f>SUM(H10:I10)</f>
        <v>0</v>
      </c>
      <c r="L10" s="6" t="s">
        <v>13</v>
      </c>
      <c r="M10" s="7" t="str">
        <f>'FPUC Inputs'!B9</f>
        <v>-</v>
      </c>
      <c r="N10" s="7" t="str">
        <f>'FPUC Inputs'!E9</f>
        <v>-</v>
      </c>
      <c r="O10" s="7">
        <f>SUM(M10:N10)</f>
        <v>0</v>
      </c>
    </row>
    <row r="11" spans="1:15" ht="25.15" customHeight="1" thickTop="1" thickBot="1">
      <c r="B11" s="6" t="s">
        <v>14</v>
      </c>
      <c r="C11" s="8">
        <f>C10/C9</f>
        <v>0.51383393487169737</v>
      </c>
      <c r="D11" s="8">
        <f>D10/D9</f>
        <v>0.6623573703114195</v>
      </c>
      <c r="E11" s="9">
        <f>E10/E9</f>
        <v>0.56391065681751973</v>
      </c>
      <c r="G11" s="6" t="s">
        <v>14</v>
      </c>
      <c r="H11" s="9" t="str">
        <f>IFERROR(H10/H9, "No Data")</f>
        <v>No Data</v>
      </c>
      <c r="I11" s="9" t="str">
        <f>IFERROR(I10/I9, "No Data")</f>
        <v>No Data</v>
      </c>
      <c r="J11" s="9" t="str">
        <f>IFERROR(J10/J9, "No Data")</f>
        <v>No Data</v>
      </c>
      <c r="L11" s="6" t="s">
        <v>14</v>
      </c>
      <c r="M11" s="9" t="str">
        <f>IFERROR(M10/M9, "No Data")</f>
        <v>No Data</v>
      </c>
      <c r="N11" s="9" t="str">
        <f>IFERROR(N10/N9, "No Data")</f>
        <v>No Data</v>
      </c>
      <c r="O11" s="9" t="str">
        <f>IFERROR(O10/O9, "No Data")</f>
        <v>No Data</v>
      </c>
    </row>
    <row r="12" spans="1:15" ht="15.75" thickTop="1"/>
    <row r="14" spans="1:15">
      <c r="A14" s="3" t="s">
        <v>81</v>
      </c>
    </row>
    <row r="16" spans="1:15">
      <c r="B16" s="2" t="s">
        <v>4</v>
      </c>
      <c r="F16" s="2" t="s">
        <v>38</v>
      </c>
      <c r="J16" s="2" t="s">
        <v>37</v>
      </c>
    </row>
    <row r="17" spans="1:12" ht="25.15" customHeight="1">
      <c r="B17" s="12" t="s">
        <v>15</v>
      </c>
      <c r="C17" s="39" t="s">
        <v>33</v>
      </c>
      <c r="D17" s="39" t="s">
        <v>36</v>
      </c>
      <c r="F17" s="12" t="s">
        <v>15</v>
      </c>
      <c r="G17" s="39" t="s">
        <v>33</v>
      </c>
      <c r="H17" s="39" t="s">
        <v>36</v>
      </c>
      <c r="J17" s="12" t="s">
        <v>15</v>
      </c>
      <c r="K17" s="39" t="s">
        <v>33</v>
      </c>
      <c r="L17" s="39" t="s">
        <v>36</v>
      </c>
    </row>
    <row r="18" spans="1:12" ht="25.15" customHeight="1" thickBot="1">
      <c r="B18" s="13" t="s">
        <v>16</v>
      </c>
      <c r="C18" s="30">
        <f>('FPUC Inputs'!I46+'FPUC Inputs'!I46*'FPUC Inputs'!$B$44)/1000</f>
        <v>47.436264422268678</v>
      </c>
      <c r="D18" s="31">
        <f>C18/$C$22</f>
        <v>0.71028675271671682</v>
      </c>
      <c r="F18" s="13" t="s">
        <v>39</v>
      </c>
      <c r="G18" s="30">
        <f>('FPUC Inputs'!I51+'FPUC Inputs'!I51*'FPUC Inputs'!$B$44)/1000</f>
        <v>3.0042572057317334</v>
      </c>
      <c r="H18" s="31">
        <f>G18/$G$22</f>
        <v>0.24322956810099111</v>
      </c>
      <c r="J18" s="13" t="s">
        <v>43</v>
      </c>
      <c r="K18" s="30">
        <f>('FPUC Inputs'!I56+'FPUC Inputs'!I56*'FPUC Inputs'!$B$44)/1000</f>
        <v>2.2200833566079998</v>
      </c>
      <c r="L18" s="31">
        <f>K18/$K$22</f>
        <v>6.2091797348915123E-2</v>
      </c>
    </row>
    <row r="19" spans="1:12" ht="25.15" customHeight="1" thickBot="1">
      <c r="B19" s="14" t="s">
        <v>17</v>
      </c>
      <c r="C19" s="30">
        <f>('FPUC Inputs'!I47+'FPUC Inputs'!I47*'FPUC Inputs'!$B$44)/1000</f>
        <v>13.26259112761856</v>
      </c>
      <c r="D19" s="31">
        <f t="shared" ref="D19:D20" si="0">C19/$C$22</f>
        <v>0.19858736558149903</v>
      </c>
      <c r="F19" s="14" t="s">
        <v>40</v>
      </c>
      <c r="G19" s="30">
        <f>('FPUC Inputs'!I52+'FPUC Inputs'!I52*'FPUC Inputs'!$B$44)/1000</f>
        <v>1.41044830092576</v>
      </c>
      <c r="H19" s="31">
        <f t="shared" ref="H19:H21" si="1">G19/$G$22</f>
        <v>0.11419219712893761</v>
      </c>
      <c r="J19" s="14" t="s">
        <v>44</v>
      </c>
      <c r="K19" s="30">
        <f>('FPUC Inputs'!I57+'FPUC Inputs'!I57*'FPUC Inputs'!$B$44)/1000</f>
        <v>12.548903143094401</v>
      </c>
      <c r="L19" s="31">
        <f t="shared" ref="L19:L21" si="2">K19/$K$22</f>
        <v>0.35097058342109905</v>
      </c>
    </row>
    <row r="20" spans="1:12" ht="25.15" customHeight="1" thickBot="1">
      <c r="B20" s="14" t="s">
        <v>47</v>
      </c>
      <c r="C20" s="30">
        <f>('FPUC Inputs'!I48+'FPUC Inputs'!I48*'FPUC Inputs'!$B$44)/1000</f>
        <v>6.0858116860335363</v>
      </c>
      <c r="D20" s="31">
        <f t="shared" si="0"/>
        <v>9.1125881701784137E-2</v>
      </c>
      <c r="F20" s="14" t="s">
        <v>41</v>
      </c>
      <c r="G20" s="30">
        <f>('FPUC Inputs'!I53+'FPUC Inputs'!I53*'FPUC Inputs'!$B$44)/1000</f>
        <v>2.6489520166163736</v>
      </c>
      <c r="H20" s="31">
        <f t="shared" si="1"/>
        <v>0.21446347992195958</v>
      </c>
      <c r="J20" s="14" t="s">
        <v>45</v>
      </c>
      <c r="K20" s="30">
        <f>('FPUC Inputs'!I58+'FPUC Inputs'!I58*'FPUC Inputs'!$B$44)/1000</f>
        <v>7.2240121696213331</v>
      </c>
      <c r="L20" s="31">
        <f t="shared" si="2"/>
        <v>0.20204281895412871</v>
      </c>
    </row>
    <row r="21" spans="1:12" ht="25.15" customHeight="1" thickBot="1">
      <c r="B21" s="14"/>
      <c r="C21" s="15"/>
      <c r="D21" s="16"/>
      <c r="F21" s="14" t="s">
        <v>42</v>
      </c>
      <c r="G21" s="30">
        <f>('FPUC Inputs'!I54+'FPUC Inputs'!I54*'FPUC Inputs'!$B$44)/1000</f>
        <v>5.2878720591999997</v>
      </c>
      <c r="H21" s="31">
        <f t="shared" si="1"/>
        <v>0.42811475484811179</v>
      </c>
      <c r="J21" s="14" t="s">
        <v>46</v>
      </c>
      <c r="K21" s="30">
        <f>('FPUC Inputs'!I59+'FPUC Inputs'!I59*'FPUC Inputs'!$B$44)/1000</f>
        <v>13.761858677333334</v>
      </c>
      <c r="L21" s="31">
        <f t="shared" si="2"/>
        <v>0.3848948002758571</v>
      </c>
    </row>
    <row r="22" spans="1:12" ht="25.15" customHeight="1">
      <c r="B22" s="17" t="s">
        <v>18</v>
      </c>
      <c r="C22" s="32">
        <f>SUM(C18:C21)</f>
        <v>66.784667235920779</v>
      </c>
      <c r="D22" s="33">
        <f>SUM(D18:D21)</f>
        <v>1</v>
      </c>
      <c r="F22" s="17" t="s">
        <v>18</v>
      </c>
      <c r="G22" s="32">
        <f>SUM(G18:G21)</f>
        <v>12.351529582473866</v>
      </c>
      <c r="H22" s="33">
        <f>SUM(H18:H21)</f>
        <v>1</v>
      </c>
      <c r="J22" s="17" t="s">
        <v>18</v>
      </c>
      <c r="K22" s="32">
        <f>SUM(K18:K21)</f>
        <v>35.754857346657069</v>
      </c>
      <c r="L22" s="33">
        <f>SUM(L18:L21)</f>
        <v>1</v>
      </c>
    </row>
    <row r="23" spans="1:12" ht="25.15" customHeight="1">
      <c r="B23" s="34"/>
      <c r="C23" s="35"/>
      <c r="D23" s="36"/>
      <c r="F23" s="34"/>
      <c r="G23" s="37"/>
      <c r="H23" s="38"/>
      <c r="J23" s="34"/>
      <c r="K23" s="37"/>
      <c r="L23" s="38"/>
    </row>
    <row r="24" spans="1:12" ht="25.15" customHeight="1">
      <c r="B24" s="34"/>
      <c r="C24" s="35"/>
      <c r="D24" s="36"/>
      <c r="F24" s="34"/>
      <c r="G24" s="37"/>
      <c r="H24" s="38"/>
      <c r="J24" s="34"/>
      <c r="K24" s="37"/>
      <c r="L24" s="38"/>
    </row>
    <row r="25" spans="1:12">
      <c r="A25" s="3" t="s">
        <v>82</v>
      </c>
    </row>
    <row r="27" spans="1:12">
      <c r="B27" s="2" t="s">
        <v>4</v>
      </c>
      <c r="F27" s="2" t="s">
        <v>38</v>
      </c>
      <c r="J27" s="2" t="s">
        <v>37</v>
      </c>
    </row>
    <row r="28" spans="1:12" ht="25.15" customHeight="1">
      <c r="B28" s="12" t="s">
        <v>15</v>
      </c>
      <c r="C28" s="12" t="s">
        <v>33</v>
      </c>
      <c r="D28" s="12" t="s">
        <v>36</v>
      </c>
      <c r="F28" s="12" t="s">
        <v>15</v>
      </c>
      <c r="G28" s="39" t="s">
        <v>33</v>
      </c>
      <c r="H28" s="39" t="s">
        <v>36</v>
      </c>
      <c r="J28" s="12" t="s">
        <v>15</v>
      </c>
      <c r="K28" s="39" t="s">
        <v>33</v>
      </c>
      <c r="L28" s="39" t="s">
        <v>36</v>
      </c>
    </row>
    <row r="29" spans="1:12" ht="25.15" customHeight="1" thickBot="1">
      <c r="B29" s="13" t="s">
        <v>16</v>
      </c>
      <c r="C29" s="30">
        <f>('FPUC Inputs'!H46+'FPUC Inputs'!H46*'FPUC Inputs'!$B$45)/1000</f>
        <v>57.733829685595104</v>
      </c>
      <c r="D29" s="31">
        <f>C29/$C$33</f>
        <v>0.72198400746092006</v>
      </c>
      <c r="F29" s="13" t="s">
        <v>39</v>
      </c>
      <c r="G29" s="30">
        <f>('FPUC Inputs'!H51+'FPUC Inputs'!H51*'FPUC Inputs'!$B$45)/1000</f>
        <v>2.0196199044159999</v>
      </c>
      <c r="H29" s="31">
        <f>G29/$G$33</f>
        <v>0.22739145579287784</v>
      </c>
      <c r="J29" s="13" t="s">
        <v>43</v>
      </c>
      <c r="K29" s="30">
        <f>('FPUC Inputs'!H56+'FPUC Inputs'!H56*'FPUC Inputs'!$B$45)/1000</f>
        <v>1.8875645309951998</v>
      </c>
      <c r="L29" s="31">
        <f>K29/$K$33</f>
        <v>5.9368130157449558E-2</v>
      </c>
    </row>
    <row r="30" spans="1:12" ht="25.15" customHeight="1" thickBot="1">
      <c r="B30" s="14" t="s">
        <v>17</v>
      </c>
      <c r="C30" s="30">
        <f>('FPUC Inputs'!H47+'FPUC Inputs'!H47*'FPUC Inputs'!$B$45)/1000</f>
        <v>14.225004429664823</v>
      </c>
      <c r="D30" s="31">
        <f t="shared" ref="D30:D31" si="3">C30/$C$33</f>
        <v>0.17788921608367206</v>
      </c>
      <c r="F30" s="14" t="s">
        <v>40</v>
      </c>
      <c r="G30" s="30">
        <f>('FPUC Inputs'!H52+'FPUC Inputs'!H52*'FPUC Inputs'!$B$45)/1000</f>
        <v>1.2853490709600002</v>
      </c>
      <c r="H30" s="31">
        <f t="shared" ref="H30:H32" si="4">G30/$G$33</f>
        <v>0.1447190116360699</v>
      </c>
      <c r="J30" s="14" t="s">
        <v>44</v>
      </c>
      <c r="K30" s="30">
        <f>('FPUC Inputs'!H57+'FPUC Inputs'!H57*'FPUC Inputs'!$B$45)/1000</f>
        <v>12.255849243189866</v>
      </c>
      <c r="L30" s="31">
        <f t="shared" ref="L30:L32" si="5">K30/$K$33</f>
        <v>0.38547389565333273</v>
      </c>
    </row>
    <row r="31" spans="1:12" ht="25.15" customHeight="1" thickBot="1">
      <c r="B31" s="14" t="s">
        <v>47</v>
      </c>
      <c r="C31" s="30">
        <f>('FPUC Inputs'!H48+'FPUC Inputs'!H48*'FPUC Inputs'!$B$45)/1000</f>
        <v>8.0066901747225607</v>
      </c>
      <c r="D31" s="31">
        <f t="shared" si="3"/>
        <v>0.10012677645540781</v>
      </c>
      <c r="F31" s="14" t="s">
        <v>41</v>
      </c>
      <c r="G31" s="30">
        <f>('FPUC Inputs'!H53+'FPUC Inputs'!H53*'FPUC Inputs'!$B$45)/1000</f>
        <v>2.1997981139519998</v>
      </c>
      <c r="H31" s="31">
        <f t="shared" si="4"/>
        <v>0.24767793904596921</v>
      </c>
      <c r="J31" s="14" t="s">
        <v>45</v>
      </c>
      <c r="K31" s="30">
        <f>('FPUC Inputs'!H58+'FPUC Inputs'!H58*'FPUC Inputs'!$B$45)/1000</f>
        <v>5.1195575898880001</v>
      </c>
      <c r="L31" s="31">
        <f t="shared" si="5"/>
        <v>0.16102154726587331</v>
      </c>
    </row>
    <row r="32" spans="1:12" ht="25.15" customHeight="1" thickBot="1">
      <c r="B32" s="14"/>
      <c r="C32" s="15"/>
      <c r="D32" s="16"/>
      <c r="F32" s="14" t="s">
        <v>42</v>
      </c>
      <c r="G32" s="30">
        <f>('FPUC Inputs'!H54+'FPUC Inputs'!H54*'FPUC Inputs'!$B$45)/1000</f>
        <v>3.37692064768</v>
      </c>
      <c r="H32" s="31">
        <f t="shared" si="4"/>
        <v>0.38021159352508299</v>
      </c>
      <c r="J32" s="14" t="s">
        <v>46</v>
      </c>
      <c r="K32" s="30">
        <f>('FPUC Inputs'!H59+'FPUC Inputs'!H59*'FPUC Inputs'!$B$45)/1000</f>
        <v>12.531267834453333</v>
      </c>
      <c r="L32" s="31">
        <f t="shared" si="5"/>
        <v>0.39413642692334444</v>
      </c>
    </row>
    <row r="33" spans="1:12" ht="25.15" customHeight="1">
      <c r="B33" s="17" t="s">
        <v>18</v>
      </c>
      <c r="C33" s="32">
        <f>SUM(C29:C32)</f>
        <v>79.965524289982497</v>
      </c>
      <c r="D33" s="33">
        <f>SUM(D29:D32)</f>
        <v>0.99999999999999989</v>
      </c>
      <c r="F33" s="17" t="s">
        <v>18</v>
      </c>
      <c r="G33" s="32">
        <f>SUM(G29:G32)</f>
        <v>8.8816877370080007</v>
      </c>
      <c r="H33" s="33">
        <f>SUM(H29:H32)</f>
        <v>1</v>
      </c>
      <c r="J33" s="17" t="s">
        <v>18</v>
      </c>
      <c r="K33" s="32">
        <f>SUM(K29:K32)</f>
        <v>31.794239198526398</v>
      </c>
      <c r="L33" s="33">
        <f>SUM(L29:L32)</f>
        <v>1</v>
      </c>
    </row>
    <row r="36" spans="1:12">
      <c r="A36" s="3" t="s">
        <v>92</v>
      </c>
    </row>
    <row r="38" spans="1:12">
      <c r="B38" s="2" t="s">
        <v>4</v>
      </c>
      <c r="F38" s="2" t="s">
        <v>38</v>
      </c>
      <c r="J38" s="2" t="s">
        <v>37</v>
      </c>
    </row>
    <row r="39" spans="1:12" ht="25.15" customHeight="1">
      <c r="B39" s="44" t="s">
        <v>19</v>
      </c>
      <c r="C39" s="39" t="s">
        <v>33</v>
      </c>
      <c r="D39" s="39" t="s">
        <v>36</v>
      </c>
      <c r="F39" s="44" t="s">
        <v>19</v>
      </c>
      <c r="G39" s="39" t="s">
        <v>33</v>
      </c>
      <c r="H39" s="39" t="s">
        <v>36</v>
      </c>
      <c r="J39" s="12" t="s">
        <v>19</v>
      </c>
      <c r="K39" s="39" t="s">
        <v>33</v>
      </c>
      <c r="L39" s="39" t="s">
        <v>36</v>
      </c>
    </row>
    <row r="40" spans="1:12" ht="25.15" customHeight="1" thickBot="1">
      <c r="B40" s="45" t="s">
        <v>20</v>
      </c>
      <c r="C40" s="30">
        <v>0</v>
      </c>
      <c r="D40" s="31">
        <f>C40/$C$22</f>
        <v>0</v>
      </c>
      <c r="F40" s="45" t="s">
        <v>20</v>
      </c>
      <c r="G40" s="30">
        <v>0</v>
      </c>
      <c r="H40" s="31">
        <f>G40/$G$22</f>
        <v>0</v>
      </c>
      <c r="J40" s="13" t="s">
        <v>75</v>
      </c>
      <c r="K40" s="30">
        <f>('FPUC Inputs'!G29+'FPUC Inputs'!G29*'FPUC Inputs'!$B$44)/1000</f>
        <v>35.754400000000004</v>
      </c>
      <c r="L40" s="31">
        <f>K40/K22</f>
        <v>0.99998720882445058</v>
      </c>
    </row>
    <row r="41" spans="1:12" ht="25.15" customHeight="1" thickBot="1">
      <c r="B41" s="46" t="s">
        <v>21</v>
      </c>
      <c r="C41" s="30">
        <f>('FPUC Inputs'!C28+'FPUC Inputs'!C28*'FPUC Inputs'!$B$44)/1000</f>
        <v>34.195839999999997</v>
      </c>
      <c r="D41" s="31">
        <f>C41/$C$22</f>
        <v>0.51203130022646026</v>
      </c>
      <c r="F41" s="46" t="s">
        <v>21</v>
      </c>
      <c r="G41" s="30">
        <f>('FPUC Inputs'!E29+'FPUC Inputs'!E29*'FPUC Inputs'!$B$44)/1000</f>
        <v>4.6348799999999999</v>
      </c>
      <c r="H41" s="40">
        <f>G41/$G$22</f>
        <v>0.37524745166595697</v>
      </c>
      <c r="J41" s="14"/>
      <c r="K41" s="41"/>
      <c r="L41" s="40"/>
    </row>
    <row r="42" spans="1:12" ht="25.15" customHeight="1" thickBot="1">
      <c r="B42" s="46" t="s">
        <v>54</v>
      </c>
      <c r="C42" s="30">
        <f>('FPUC Inputs'!K28+'FPUC Inputs'!K28*'FPUC Inputs'!$B$44)/1000</f>
        <v>3.8578666666666668</v>
      </c>
      <c r="D42" s="31">
        <f t="shared" ref="D42:D43" si="6">C42/$C$22</f>
        <v>5.7765754121953249E-2</v>
      </c>
      <c r="F42" s="46"/>
      <c r="G42" s="30"/>
      <c r="H42" s="40"/>
      <c r="J42" s="14"/>
      <c r="K42" s="41"/>
      <c r="L42" s="40"/>
    </row>
    <row r="43" spans="1:12" ht="25.15" customHeight="1" thickBot="1">
      <c r="B43" s="46" t="s">
        <v>53</v>
      </c>
      <c r="C43" s="30">
        <f>('FPUC Inputs'!I28+'FPUC Inputs'!I28*'FPUC Inputs'!$B$44)/1000</f>
        <v>3.81616</v>
      </c>
      <c r="D43" s="31">
        <f t="shared" si="6"/>
        <v>5.7141259482796997E-2</v>
      </c>
      <c r="F43" s="46"/>
      <c r="G43" s="30"/>
      <c r="H43" s="40"/>
      <c r="J43" s="14"/>
      <c r="K43" s="41"/>
      <c r="L43" s="40"/>
    </row>
    <row r="44" spans="1:12" ht="25.15" customHeight="1">
      <c r="B44" s="47" t="s">
        <v>18</v>
      </c>
      <c r="C44" s="32">
        <f>SUM(C38:C43)</f>
        <v>41.869866666666667</v>
      </c>
      <c r="D44" s="33">
        <f>SUM(D38:D43)</f>
        <v>0.62693831383121057</v>
      </c>
      <c r="F44" s="47" t="s">
        <v>18</v>
      </c>
      <c r="G44" s="32">
        <f>SUM(G38:G43)</f>
        <v>4.6348799999999999</v>
      </c>
      <c r="H44" s="33">
        <f>SUM(H38:H43)</f>
        <v>0.37524745166595697</v>
      </c>
      <c r="J44" s="17" t="s">
        <v>18</v>
      </c>
      <c r="K44" s="32">
        <f>SUM(K40:K43)</f>
        <v>35.754400000000004</v>
      </c>
      <c r="L44" s="33">
        <f>SUM(L40:L43)</f>
        <v>0.99998720882445058</v>
      </c>
    </row>
    <row r="47" spans="1:12">
      <c r="A47" s="3" t="s">
        <v>93</v>
      </c>
    </row>
    <row r="49" spans="1:12">
      <c r="B49" s="2" t="s">
        <v>4</v>
      </c>
      <c r="F49" s="2" t="s">
        <v>38</v>
      </c>
      <c r="J49" s="2" t="s">
        <v>37</v>
      </c>
    </row>
    <row r="50" spans="1:12" ht="25.15" customHeight="1">
      <c r="B50" s="12" t="s">
        <v>19</v>
      </c>
      <c r="C50" s="39" t="s">
        <v>33</v>
      </c>
      <c r="D50" s="39" t="s">
        <v>36</v>
      </c>
      <c r="F50" s="12" t="s">
        <v>19</v>
      </c>
      <c r="G50" s="39" t="s">
        <v>33</v>
      </c>
      <c r="H50" s="39" t="s">
        <v>36</v>
      </c>
      <c r="J50" s="12" t="s">
        <v>19</v>
      </c>
      <c r="K50" s="39" t="s">
        <v>33</v>
      </c>
      <c r="L50" s="39" t="s">
        <v>36</v>
      </c>
    </row>
    <row r="51" spans="1:12" ht="25.15" customHeight="1" thickBot="1">
      <c r="B51" s="13" t="s">
        <v>20</v>
      </c>
      <c r="C51" s="30">
        <f>('FPUC Inputs'!C20+'FPUC Inputs'!C20*'FPUC Inputs'!$B$45)/1000</f>
        <v>40.164426666666664</v>
      </c>
      <c r="D51" s="31">
        <f>C51/$C$33</f>
        <v>0.5022717855386859</v>
      </c>
      <c r="F51" s="13" t="s">
        <v>20</v>
      </c>
      <c r="G51" s="30">
        <f>('FPUC Inputs'!E21+'FPUC Inputs'!E21*'FPUC Inputs'!$B$45)/1000</f>
        <v>3.418133333333333</v>
      </c>
      <c r="H51" s="31">
        <f>G51/$G$33</f>
        <v>0.38485177981328234</v>
      </c>
      <c r="J51" s="13" t="s">
        <v>75</v>
      </c>
      <c r="K51" s="30">
        <f>('FPUC Inputs'!G21+'FPUC Inputs'!G21*'FPUC Inputs'!$B$45)/1000</f>
        <v>31.794986666666667</v>
      </c>
      <c r="L51" s="31">
        <f>K51/$K$33</f>
        <v>1.0000235095463552</v>
      </c>
    </row>
    <row r="52" spans="1:12" ht="25.15" customHeight="1" thickBot="1">
      <c r="B52" s="14" t="s">
        <v>21</v>
      </c>
      <c r="C52" s="30">
        <v>0</v>
      </c>
      <c r="D52" s="31">
        <f t="shared" ref="D52:D54" si="7">C52/$C$33</f>
        <v>0</v>
      </c>
      <c r="F52" s="14" t="s">
        <v>21</v>
      </c>
      <c r="G52" s="30">
        <v>0</v>
      </c>
      <c r="H52" s="31">
        <f>G52/SUM($G$51:$G$54)</f>
        <v>0</v>
      </c>
      <c r="J52" s="14"/>
      <c r="K52" s="41"/>
      <c r="L52" s="40"/>
    </row>
    <row r="53" spans="1:12" ht="25.15" customHeight="1" thickBot="1">
      <c r="B53" s="14" t="s">
        <v>54</v>
      </c>
      <c r="C53" s="30">
        <f>('FPUC Inputs'!K20+'FPUC Inputs'!K20*'FPUC Inputs'!$B$45)/1000</f>
        <v>3.6901333333333333</v>
      </c>
      <c r="D53" s="31">
        <f t="shared" si="7"/>
        <v>4.6146553356564521E-2</v>
      </c>
      <c r="F53" s="14"/>
      <c r="G53" s="30"/>
      <c r="H53" s="31"/>
      <c r="J53" s="14"/>
      <c r="K53" s="41"/>
      <c r="L53" s="40"/>
    </row>
    <row r="54" spans="1:12" ht="25.15" customHeight="1" thickBot="1">
      <c r="B54" s="14" t="s">
        <v>53</v>
      </c>
      <c r="C54" s="30">
        <f>('FPUC Inputs'!I20+'FPUC Inputs'!I20*'FPUC Inputs'!$B$45)/1000</f>
        <v>3.4607466666666671</v>
      </c>
      <c r="D54" s="31">
        <f t="shared" si="7"/>
        <v>4.3277983823588891E-2</v>
      </c>
      <c r="F54" s="14"/>
      <c r="G54" s="30"/>
      <c r="H54" s="31"/>
      <c r="J54" s="14"/>
      <c r="K54" s="41"/>
      <c r="L54" s="40"/>
    </row>
    <row r="55" spans="1:12" ht="25.15" customHeight="1">
      <c r="B55" s="17" t="s">
        <v>18</v>
      </c>
      <c r="C55" s="32">
        <f>SUM(C49:C54)</f>
        <v>47.315306666666665</v>
      </c>
      <c r="D55" s="33">
        <f>SUM(D49:D54)</f>
        <v>0.59169632271883932</v>
      </c>
      <c r="F55" s="17" t="s">
        <v>18</v>
      </c>
      <c r="G55" s="32">
        <f>SUM(G49:G54)</f>
        <v>3.418133333333333</v>
      </c>
      <c r="H55" s="33">
        <f>SUM(H49:H54)</f>
        <v>0.38485177981328234</v>
      </c>
      <c r="J55" s="17" t="s">
        <v>18</v>
      </c>
      <c r="K55" s="32">
        <f>SUM(K51:K54)</f>
        <v>31.794986666666667</v>
      </c>
      <c r="L55" s="33">
        <f>SUM(L51:L54)</f>
        <v>1.0000235095463552</v>
      </c>
    </row>
    <row r="57" spans="1:12">
      <c r="A57" s="3" t="s">
        <v>110</v>
      </c>
    </row>
    <row r="59" spans="1:12">
      <c r="B59" s="2" t="s">
        <v>4</v>
      </c>
      <c r="F59" s="2" t="s">
        <v>38</v>
      </c>
      <c r="J59" s="2" t="s">
        <v>37</v>
      </c>
    </row>
    <row r="60" spans="1:12" ht="25.15" customHeight="1">
      <c r="B60" s="44" t="s">
        <v>19</v>
      </c>
      <c r="C60" s="39" t="s">
        <v>33</v>
      </c>
      <c r="D60" s="39" t="s">
        <v>36</v>
      </c>
      <c r="F60" s="44" t="s">
        <v>19</v>
      </c>
      <c r="G60" s="39" t="s">
        <v>33</v>
      </c>
      <c r="H60" s="39" t="s">
        <v>36</v>
      </c>
      <c r="J60" s="12" t="s">
        <v>19</v>
      </c>
      <c r="K60" s="39" t="s">
        <v>33</v>
      </c>
      <c r="L60" s="39" t="s">
        <v>36</v>
      </c>
    </row>
    <row r="61" spans="1:12" ht="25.15" customHeight="1" thickBot="1">
      <c r="B61" s="45" t="s">
        <v>20</v>
      </c>
      <c r="C61" s="30">
        <v>0</v>
      </c>
      <c r="D61" s="31">
        <f>C61/$C$22</f>
        <v>0</v>
      </c>
      <c r="F61" s="45" t="s">
        <v>20</v>
      </c>
      <c r="G61" s="30">
        <v>0</v>
      </c>
      <c r="H61" s="31">
        <f>G61/$G$22</f>
        <v>0</v>
      </c>
      <c r="J61" s="13" t="s">
        <v>75</v>
      </c>
      <c r="K61" s="30">
        <f>SUM('FPUC Inputs'!M39:M42)/1000</f>
        <v>23.946999999999999</v>
      </c>
      <c r="L61" s="31">
        <f>K61/$K$22</f>
        <v>0.66975515432279986</v>
      </c>
    </row>
    <row r="62" spans="1:12" ht="25.15" customHeight="1" thickBot="1">
      <c r="B62" s="46" t="s">
        <v>21</v>
      </c>
      <c r="C62" s="127">
        <f>SUM('FPUC Inputs'!C39:C41)/1000</f>
        <v>21.427</v>
      </c>
      <c r="D62" s="31">
        <f>C62/$C$22</f>
        <v>0.32083711556588068</v>
      </c>
      <c r="F62" s="46" t="s">
        <v>21</v>
      </c>
      <c r="G62" s="30">
        <f>SUM('FPUC Inputs'!J39:J42)/1000</f>
        <v>4.141</v>
      </c>
      <c r="H62" s="40">
        <f>G62/$G$22</f>
        <v>0.33526212056163868</v>
      </c>
      <c r="J62" s="14"/>
      <c r="K62" s="41"/>
      <c r="L62" s="40"/>
    </row>
    <row r="63" spans="1:12" ht="25.15" customHeight="1" thickBot="1">
      <c r="B63" s="46" t="s">
        <v>54</v>
      </c>
      <c r="C63" s="30">
        <f>SUM('FPUC Inputs'!E39:E41)/1000</f>
        <v>2.6640000000000001</v>
      </c>
      <c r="D63" s="31">
        <f t="shared" ref="D63:D64" si="8">C63/$C$22</f>
        <v>3.9889395429481785E-2</v>
      </c>
      <c r="F63" s="46"/>
      <c r="G63" s="30"/>
      <c r="H63" s="40"/>
      <c r="J63" s="14"/>
      <c r="K63" s="41"/>
      <c r="L63" s="40"/>
    </row>
    <row r="64" spans="1:12" ht="25.15" customHeight="1" thickBot="1">
      <c r="B64" s="46" t="s">
        <v>53</v>
      </c>
      <c r="C64" s="127">
        <f>SUM('FPUC Inputs'!D39:D41)/1000</f>
        <v>1.8680000000000001</v>
      </c>
      <c r="D64" s="31">
        <f t="shared" si="8"/>
        <v>2.7970491990342333E-2</v>
      </c>
      <c r="F64" s="46"/>
      <c r="G64" s="30"/>
      <c r="H64" s="40"/>
      <c r="J64" s="14"/>
      <c r="K64" s="41"/>
      <c r="L64" s="40"/>
    </row>
    <row r="65" spans="1:12" ht="25.15" customHeight="1">
      <c r="B65" s="47" t="s">
        <v>18</v>
      </c>
      <c r="C65" s="32">
        <f>SUM(C62:C64)</f>
        <v>25.959</v>
      </c>
      <c r="D65" s="33">
        <f>SUM(D59:D64)</f>
        <v>0.38869700298570481</v>
      </c>
      <c r="F65" s="47" t="s">
        <v>18</v>
      </c>
      <c r="G65" s="32">
        <f>SUM(G59:G64)</f>
        <v>4.141</v>
      </c>
      <c r="H65" s="33">
        <f>SUM(H59:H64)</f>
        <v>0.33526212056163868</v>
      </c>
      <c r="J65" s="17" t="s">
        <v>18</v>
      </c>
      <c r="K65" s="32">
        <f>SUM(K61:K64)</f>
        <v>23.946999999999999</v>
      </c>
      <c r="L65" s="33">
        <f>SUM(L61:L64)</f>
        <v>0.66975515432279986</v>
      </c>
    </row>
    <row r="67" spans="1:12">
      <c r="A67" s="3" t="s">
        <v>111</v>
      </c>
    </row>
    <row r="69" spans="1:12">
      <c r="B69" s="2" t="s">
        <v>4</v>
      </c>
      <c r="F69" s="2" t="s">
        <v>38</v>
      </c>
      <c r="J69" s="2" t="s">
        <v>37</v>
      </c>
    </row>
    <row r="70" spans="1:12" ht="25.15" customHeight="1">
      <c r="B70" s="12" t="s">
        <v>19</v>
      </c>
      <c r="C70" s="39" t="s">
        <v>33</v>
      </c>
      <c r="D70" s="39" t="s">
        <v>36</v>
      </c>
      <c r="F70" s="12" t="s">
        <v>19</v>
      </c>
      <c r="G70" s="39" t="s">
        <v>33</v>
      </c>
      <c r="H70" s="39" t="s">
        <v>36</v>
      </c>
      <c r="J70" s="12" t="s">
        <v>19</v>
      </c>
      <c r="K70" s="39" t="s">
        <v>33</v>
      </c>
      <c r="L70" s="39" t="s">
        <v>36</v>
      </c>
    </row>
    <row r="71" spans="1:12" ht="25.15" customHeight="1" thickBot="1">
      <c r="B71" s="13" t="s">
        <v>20</v>
      </c>
      <c r="C71" s="30">
        <f>SUM('FPUC Inputs'!B39:B41)/1000</f>
        <v>34.86</v>
      </c>
      <c r="D71" s="31">
        <f>C71/$C$33</f>
        <v>0.43593786584310568</v>
      </c>
      <c r="F71" s="13" t="s">
        <v>20</v>
      </c>
      <c r="G71" s="30">
        <f>SUM('FPUC Inputs'!I38:I41)/1000</f>
        <v>1.88</v>
      </c>
      <c r="H71" s="31">
        <f>G71/$G$33</f>
        <v>0.21167148132966457</v>
      </c>
      <c r="J71" s="13" t="s">
        <v>75</v>
      </c>
      <c r="K71" s="30">
        <f>SUM('FPUC Inputs'!L39:L42)/1000</f>
        <v>25.062000000000001</v>
      </c>
      <c r="L71" s="31">
        <f>K71/$K$33</f>
        <v>0.78825600586038169</v>
      </c>
    </row>
    <row r="72" spans="1:12" ht="25.15" customHeight="1" thickBot="1">
      <c r="B72" s="14" t="s">
        <v>21</v>
      </c>
      <c r="C72" s="30">
        <v>0</v>
      </c>
      <c r="D72" s="31">
        <f t="shared" ref="D72:D74" si="9">C72/$C$33</f>
        <v>0</v>
      </c>
      <c r="F72" s="14" t="s">
        <v>21</v>
      </c>
      <c r="G72" s="30">
        <v>0</v>
      </c>
      <c r="H72" s="31">
        <f>G72/SUM($G$51:$G$54)</f>
        <v>0</v>
      </c>
      <c r="J72" s="14"/>
      <c r="K72" s="41"/>
      <c r="L72" s="40"/>
    </row>
    <row r="73" spans="1:12" ht="25.15" customHeight="1" thickBot="1">
      <c r="B73" s="14" t="s">
        <v>54</v>
      </c>
      <c r="C73" s="30">
        <f>SUM('FPUC Inputs'!G39:G41)/1000</f>
        <v>2.7679999999999998</v>
      </c>
      <c r="D73" s="31">
        <f t="shared" si="9"/>
        <v>3.4614917173084236E-2</v>
      </c>
      <c r="F73" s="14"/>
      <c r="G73" s="30"/>
      <c r="H73" s="31"/>
      <c r="J73" s="14"/>
      <c r="K73" s="41"/>
      <c r="L73" s="40"/>
    </row>
    <row r="74" spans="1:12" ht="25.15" customHeight="1" thickBot="1">
      <c r="B74" s="14" t="s">
        <v>53</v>
      </c>
      <c r="C74" s="30">
        <f>SUM('FPUC Inputs'!F39:F41)/1000</f>
        <v>3.4609999999999999</v>
      </c>
      <c r="D74" s="31">
        <f t="shared" si="9"/>
        <v>4.3281151855507426E-2</v>
      </c>
      <c r="F74" s="14"/>
      <c r="G74" s="30"/>
      <c r="H74" s="31"/>
      <c r="J74" s="14"/>
      <c r="K74" s="41"/>
      <c r="L74" s="40"/>
    </row>
    <row r="75" spans="1:12" ht="25.15" customHeight="1">
      <c r="B75" s="17" t="s">
        <v>18</v>
      </c>
      <c r="C75" s="32">
        <f>SUM(C69:C74)</f>
        <v>41.088999999999999</v>
      </c>
      <c r="D75" s="33">
        <f>SUM(D69:D74)</f>
        <v>0.51383393487169737</v>
      </c>
      <c r="F75" s="17" t="s">
        <v>18</v>
      </c>
      <c r="G75" s="32">
        <f>SUM(G69:G74)</f>
        <v>1.88</v>
      </c>
      <c r="H75" s="33">
        <f>SUM(H69:H74)</f>
        <v>0.21167148132966457</v>
      </c>
      <c r="J75" s="17" t="s">
        <v>18</v>
      </c>
      <c r="K75" s="32">
        <f>SUM(K71:K74)</f>
        <v>25.062000000000001</v>
      </c>
      <c r="L75" s="33">
        <f>SUM(L71:L74)</f>
        <v>0.78825600586038169</v>
      </c>
    </row>
    <row r="79" spans="1:12" ht="15.75" thickBot="1">
      <c r="B79" s="4"/>
      <c r="C79" s="5" t="s">
        <v>4</v>
      </c>
      <c r="D79" s="5" t="s">
        <v>35</v>
      </c>
      <c r="E79" s="5" t="s">
        <v>18</v>
      </c>
    </row>
    <row r="80" spans="1:12" ht="16.5" thickTop="1" thickBot="1">
      <c r="B80" s="6" t="s">
        <v>5</v>
      </c>
      <c r="C80" s="10">
        <v>66.784667235920779</v>
      </c>
      <c r="D80" s="10">
        <v>48.106386929130935</v>
      </c>
      <c r="E80" s="10">
        <v>114.89105416505171</v>
      </c>
    </row>
    <row r="81" spans="2:12" ht="16.5" thickTop="1" thickBot="1">
      <c r="B81" s="6" t="s">
        <v>7</v>
      </c>
      <c r="C81" s="10">
        <v>25.959</v>
      </c>
      <c r="D81" s="10">
        <v>28.088000000000001</v>
      </c>
      <c r="E81" s="10">
        <v>54.046999999999997</v>
      </c>
    </row>
    <row r="82" spans="2:12" ht="16.5" thickTop="1" thickBot="1">
      <c r="B82" s="6" t="s">
        <v>9</v>
      </c>
      <c r="C82" s="8">
        <v>0.38869700298570481</v>
      </c>
      <c r="D82" s="8">
        <v>0.58387257478676391</v>
      </c>
      <c r="E82" s="9">
        <v>0.47041956741345975</v>
      </c>
    </row>
    <row r="83" spans="2:12" ht="16.5" thickTop="1" thickBot="1">
      <c r="B83" s="6" t="s">
        <v>10</v>
      </c>
      <c r="C83" s="10">
        <v>79.965524289982497</v>
      </c>
      <c r="D83" s="10">
        <v>40.675926935534399</v>
      </c>
      <c r="E83" s="10">
        <v>120.6414512255169</v>
      </c>
    </row>
    <row r="84" spans="2:12" ht="16.5" thickTop="1" thickBot="1">
      <c r="B84" s="6" t="s">
        <v>12</v>
      </c>
      <c r="C84" s="7">
        <v>41.088999999999999</v>
      </c>
      <c r="D84" s="7">
        <v>17.064</v>
      </c>
      <c r="E84" s="11">
        <v>58.152999999999999</v>
      </c>
    </row>
    <row r="85" spans="2:12" ht="16.5" thickTop="1" thickBot="1">
      <c r="B85" s="6" t="s">
        <v>14</v>
      </c>
      <c r="C85" s="8">
        <v>0.51383393487169737</v>
      </c>
      <c r="D85" s="8">
        <v>0.41951102987877892</v>
      </c>
      <c r="E85" s="9">
        <v>0.48203166829694138</v>
      </c>
    </row>
    <row r="86" spans="2:12" ht="15.75" thickTop="1"/>
    <row r="87" spans="2:12" ht="15.75" thickBot="1"/>
    <row r="88" spans="2:12" ht="16.5" thickTop="1" thickBot="1">
      <c r="B88" s="4"/>
      <c r="C88" s="6" t="s">
        <v>5</v>
      </c>
      <c r="D88" s="6" t="s">
        <v>7</v>
      </c>
      <c r="E88" s="6" t="s">
        <v>9</v>
      </c>
      <c r="F88" s="6" t="s">
        <v>10</v>
      </c>
      <c r="G88" s="6" t="s">
        <v>12</v>
      </c>
      <c r="H88" s="6" t="s">
        <v>14</v>
      </c>
    </row>
    <row r="89" spans="2:12" ht="16.5" thickTop="1" thickBot="1">
      <c r="B89" s="5" t="s">
        <v>4</v>
      </c>
      <c r="C89" s="10">
        <v>66.784667235920779</v>
      </c>
      <c r="D89" s="10">
        <v>25.959</v>
      </c>
      <c r="E89" s="8">
        <v>0.38869700298570481</v>
      </c>
      <c r="F89" s="10">
        <v>79.965524289982497</v>
      </c>
      <c r="G89" s="7">
        <v>41.088999999999999</v>
      </c>
      <c r="H89" s="8">
        <v>0.51383393487169737</v>
      </c>
    </row>
    <row r="90" spans="2:12" ht="16.5" thickTop="1" thickBot="1">
      <c r="B90" s="5" t="s">
        <v>35</v>
      </c>
      <c r="C90" s="10">
        <v>48.106386929130935</v>
      </c>
      <c r="D90" s="10">
        <v>28.088000000000001</v>
      </c>
      <c r="E90" s="8">
        <v>0.58387257478676391</v>
      </c>
      <c r="F90" s="10">
        <v>40.675926935534399</v>
      </c>
      <c r="G90" s="7">
        <v>26.942</v>
      </c>
      <c r="H90" s="8">
        <v>0.41951102987877892</v>
      </c>
    </row>
    <row r="91" spans="2:12" ht="16.5" thickTop="1" thickBot="1">
      <c r="B91" s="5" t="s">
        <v>18</v>
      </c>
      <c r="C91" s="10">
        <v>114.89105416505171</v>
      </c>
      <c r="D91" s="10">
        <v>54.046999999999997</v>
      </c>
      <c r="E91" s="9">
        <v>0.47041956741345975</v>
      </c>
      <c r="F91" s="10">
        <v>120.6414512255169</v>
      </c>
      <c r="G91" s="11">
        <v>58.152999999999999</v>
      </c>
      <c r="H91" s="9">
        <v>0.48203166829694138</v>
      </c>
    </row>
    <row r="92" spans="2:12" ht="15.75" thickTop="1"/>
    <row r="94" spans="2:12">
      <c r="B94" s="44" t="s">
        <v>19</v>
      </c>
      <c r="C94" s="39" t="s">
        <v>30</v>
      </c>
      <c r="D94" s="39" t="s">
        <v>31</v>
      </c>
      <c r="F94" s="44" t="s">
        <v>19</v>
      </c>
      <c r="G94" s="39" t="s">
        <v>30</v>
      </c>
      <c r="H94" s="39" t="s">
        <v>31</v>
      </c>
      <c r="J94" s="12" t="s">
        <v>19</v>
      </c>
      <c r="K94" s="39" t="s">
        <v>30</v>
      </c>
      <c r="L94" s="39" t="s">
        <v>31</v>
      </c>
    </row>
    <row r="95" spans="2:12" ht="15.75" thickBot="1">
      <c r="B95" s="45" t="s">
        <v>20</v>
      </c>
      <c r="C95" s="30">
        <v>0</v>
      </c>
      <c r="D95" s="128">
        <v>34.86</v>
      </c>
      <c r="F95" s="45" t="s">
        <v>20</v>
      </c>
      <c r="G95" s="30">
        <v>0</v>
      </c>
      <c r="H95" s="128">
        <v>1.88</v>
      </c>
      <c r="J95" s="13" t="str">
        <f>'FPUC Inputs'!K39</f>
        <v>0-50 kW</v>
      </c>
      <c r="K95" s="30">
        <f>'FPUC Inputs'!M39/1000</f>
        <v>1.4870000000000001</v>
      </c>
      <c r="L95" s="30">
        <f>'FPUC Inputs'!L39/1000</f>
        <v>1.488</v>
      </c>
    </row>
    <row r="96" spans="2:12" ht="15.75" thickBot="1">
      <c r="B96" s="46" t="s">
        <v>21</v>
      </c>
      <c r="C96" s="127">
        <v>21.427</v>
      </c>
      <c r="D96" s="128">
        <v>0</v>
      </c>
      <c r="F96" s="46" t="s">
        <v>21</v>
      </c>
      <c r="G96" s="30">
        <v>4.141</v>
      </c>
      <c r="H96" s="130">
        <v>0</v>
      </c>
      <c r="J96" s="13" t="str">
        <f>'FPUC Inputs'!K40</f>
        <v>51-300 kW</v>
      </c>
      <c r="K96" s="30">
        <f>'FPUC Inputs'!M40/1000</f>
        <v>8.4049999999999994</v>
      </c>
      <c r="L96" s="30">
        <f>'FPUC Inputs'!L40/1000</f>
        <v>9.6609999999999996</v>
      </c>
    </row>
    <row r="97" spans="2:12" ht="15.75" thickBot="1">
      <c r="B97" s="46" t="s">
        <v>54</v>
      </c>
      <c r="C97" s="30">
        <v>2.6640000000000001</v>
      </c>
      <c r="D97" s="128">
        <v>2.7679999999999998</v>
      </c>
      <c r="F97" s="46"/>
      <c r="G97" s="30"/>
      <c r="H97" s="130"/>
      <c r="J97" s="13" t="str">
        <f>'FPUC Inputs'!K41</f>
        <v>301-500 kW</v>
      </c>
      <c r="K97" s="30">
        <f>'FPUC Inputs'!M41/1000</f>
        <v>4.8380000000000001</v>
      </c>
      <c r="L97" s="30">
        <f>'FPUC Inputs'!L41/1000</f>
        <v>4.0350000000000001</v>
      </c>
    </row>
    <row r="98" spans="2:12" ht="15.75" thickBot="1">
      <c r="B98" s="46" t="s">
        <v>53</v>
      </c>
      <c r="C98" s="127">
        <v>1.8680000000000001</v>
      </c>
      <c r="D98" s="128">
        <v>3.4609999999999999</v>
      </c>
      <c r="F98" s="46"/>
      <c r="G98" s="30"/>
      <c r="H98" s="130"/>
      <c r="J98" s="13" t="str">
        <f>'FPUC Inputs'!K42</f>
        <v>501 kW +</v>
      </c>
      <c r="K98" s="30">
        <f>'FPUC Inputs'!M42/1000</f>
        <v>9.2170000000000005</v>
      </c>
      <c r="L98" s="30">
        <f>'FPUC Inputs'!L42/1000</f>
        <v>9.8780000000000001</v>
      </c>
    </row>
    <row r="99" spans="2:12">
      <c r="B99" s="47" t="s">
        <v>18</v>
      </c>
      <c r="C99" s="32">
        <v>25.959</v>
      </c>
      <c r="D99" s="129">
        <v>41.088999999999999</v>
      </c>
      <c r="F99" s="47" t="s">
        <v>18</v>
      </c>
      <c r="G99" s="32">
        <v>4.141</v>
      </c>
      <c r="H99" s="129">
        <v>1.88</v>
      </c>
      <c r="J99" s="17" t="s">
        <v>18</v>
      </c>
      <c r="K99" s="32">
        <f>SUM(K95:K98)</f>
        <v>23.947000000000003</v>
      </c>
      <c r="L99" s="32">
        <f>SUM(L95:L98)</f>
        <v>25.061999999999998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M69"/>
  <sheetViews>
    <sheetView topLeftCell="A40" zoomScaleNormal="100" workbookViewId="0">
      <selection activeCell="J42" sqref="J42"/>
    </sheetView>
  </sheetViews>
  <sheetFormatPr defaultColWidth="8.85546875" defaultRowHeight="15"/>
  <cols>
    <col min="1" max="1" width="17.85546875" style="78" customWidth="1"/>
    <col min="2" max="2" width="22.28515625" style="78" customWidth="1"/>
    <col min="3" max="5" width="21.7109375" style="78" customWidth="1"/>
    <col min="6" max="6" width="24.42578125" style="78" customWidth="1"/>
    <col min="7" max="7" width="23" style="78" customWidth="1"/>
    <col min="8" max="8" width="21.7109375" style="78" customWidth="1"/>
    <col min="9" max="9" width="17.7109375" style="78" customWidth="1"/>
    <col min="10" max="10" width="13.28515625" style="78" customWidth="1"/>
    <col min="11" max="11" width="11.7109375" style="78" customWidth="1"/>
    <col min="12" max="12" width="11.28515625" style="78" customWidth="1"/>
    <col min="13" max="13" width="11.85546875" style="78" customWidth="1"/>
    <col min="14" max="16384" width="8.85546875" style="78"/>
  </cols>
  <sheetData>
    <row r="1" spans="1:11">
      <c r="A1" s="145" t="s">
        <v>91</v>
      </c>
      <c r="B1" s="145"/>
      <c r="C1" s="145"/>
      <c r="D1" s="145"/>
      <c r="E1" s="145"/>
      <c r="F1" s="145"/>
      <c r="G1" s="145"/>
      <c r="H1" s="145"/>
    </row>
    <row r="2" spans="1:11">
      <c r="A2" s="19"/>
      <c r="B2" s="20" t="s">
        <v>22</v>
      </c>
      <c r="C2" s="24" t="s">
        <v>23</v>
      </c>
      <c r="D2" s="18" t="s">
        <v>24</v>
      </c>
      <c r="E2" s="18" t="s">
        <v>34</v>
      </c>
      <c r="F2" s="18" t="s">
        <v>25</v>
      </c>
      <c r="G2" s="18" t="s">
        <v>26</v>
      </c>
      <c r="H2" s="23" t="s">
        <v>27</v>
      </c>
    </row>
    <row r="3" spans="1:11">
      <c r="A3" s="20" t="s">
        <v>28</v>
      </c>
      <c r="B3" s="22">
        <v>42</v>
      </c>
      <c r="C3" s="22">
        <v>5</v>
      </c>
      <c r="D3" s="21">
        <v>36</v>
      </c>
      <c r="E3" s="21">
        <f>SUM(C3:D3)</f>
        <v>41</v>
      </c>
      <c r="F3" s="21">
        <v>82</v>
      </c>
      <c r="G3" s="21">
        <v>126</v>
      </c>
      <c r="H3" s="27">
        <v>0.65400000000000003</v>
      </c>
    </row>
    <row r="4" spans="1:11">
      <c r="A4" s="20" t="s">
        <v>29</v>
      </c>
      <c r="B4" s="22">
        <v>47</v>
      </c>
      <c r="C4" s="22">
        <v>3</v>
      </c>
      <c r="D4" s="21">
        <v>32</v>
      </c>
      <c r="E4" s="21">
        <f>SUM(C4:D4)</f>
        <v>35</v>
      </c>
      <c r="F4" s="21">
        <v>83</v>
      </c>
      <c r="G4" s="21">
        <v>132</v>
      </c>
      <c r="H4" s="27">
        <v>0.624</v>
      </c>
    </row>
    <row r="6" spans="1:11">
      <c r="A6" s="145" t="s">
        <v>87</v>
      </c>
      <c r="B6" s="145"/>
      <c r="C6" s="145"/>
      <c r="D6" s="145"/>
      <c r="E6" s="145"/>
      <c r="F6" s="145"/>
      <c r="G6" s="145"/>
      <c r="H6" s="145"/>
      <c r="I6" s="77"/>
      <c r="J6" s="77"/>
    </row>
    <row r="7" spans="1:11">
      <c r="A7" s="19"/>
      <c r="B7" s="20" t="s">
        <v>22</v>
      </c>
      <c r="C7" s="24" t="s">
        <v>23</v>
      </c>
      <c r="D7" s="18" t="s">
        <v>24</v>
      </c>
      <c r="E7" s="18" t="s">
        <v>34</v>
      </c>
      <c r="F7" s="18" t="s">
        <v>25</v>
      </c>
      <c r="G7" s="18" t="s">
        <v>76</v>
      </c>
      <c r="H7" s="18" t="s">
        <v>77</v>
      </c>
      <c r="I7" s="18" t="s">
        <v>26</v>
      </c>
      <c r="J7" s="23" t="s">
        <v>27</v>
      </c>
    </row>
    <row r="8" spans="1:11">
      <c r="A8" s="20" t="s">
        <v>28</v>
      </c>
      <c r="B8" s="22" t="s">
        <v>32</v>
      </c>
      <c r="C8" s="22" t="s">
        <v>32</v>
      </c>
      <c r="D8" s="21" t="s">
        <v>32</v>
      </c>
      <c r="E8" s="21" t="s">
        <v>32</v>
      </c>
      <c r="F8" s="21" t="s">
        <v>32</v>
      </c>
      <c r="G8" s="21" t="s">
        <v>32</v>
      </c>
      <c r="H8" s="21" t="s">
        <v>32</v>
      </c>
      <c r="I8" s="21" t="s">
        <v>32</v>
      </c>
      <c r="J8" s="27" t="s">
        <v>32</v>
      </c>
    </row>
    <row r="9" spans="1:11">
      <c r="A9" s="20" t="s">
        <v>29</v>
      </c>
      <c r="B9" s="22" t="s">
        <v>32</v>
      </c>
      <c r="C9" s="22" t="s">
        <v>32</v>
      </c>
      <c r="D9" s="21" t="s">
        <v>32</v>
      </c>
      <c r="E9" s="21" t="s">
        <v>32</v>
      </c>
      <c r="F9" s="21" t="s">
        <v>32</v>
      </c>
      <c r="G9" s="21" t="s">
        <v>32</v>
      </c>
      <c r="H9" s="21" t="s">
        <v>32</v>
      </c>
      <c r="I9" s="21" t="s">
        <v>32</v>
      </c>
      <c r="J9" s="27" t="s">
        <v>32</v>
      </c>
    </row>
    <row r="10" spans="1:11">
      <c r="A10" s="145" t="s">
        <v>88</v>
      </c>
      <c r="B10" s="145"/>
      <c r="C10" s="145"/>
      <c r="D10" s="145"/>
      <c r="E10" s="145"/>
      <c r="F10" s="145"/>
      <c r="G10" s="145"/>
      <c r="H10" s="145"/>
      <c r="I10" s="75"/>
      <c r="J10" s="75"/>
    </row>
    <row r="11" spans="1:11">
      <c r="A11" s="19"/>
      <c r="B11" s="20" t="s">
        <v>22</v>
      </c>
      <c r="C11" s="24" t="s">
        <v>23</v>
      </c>
      <c r="D11" s="18" t="s">
        <v>24</v>
      </c>
      <c r="E11" s="18" t="s">
        <v>34</v>
      </c>
      <c r="F11" s="18" t="s">
        <v>25</v>
      </c>
      <c r="G11" s="18" t="s">
        <v>76</v>
      </c>
      <c r="H11" s="18" t="s">
        <v>77</v>
      </c>
      <c r="I11" s="18" t="s">
        <v>26</v>
      </c>
      <c r="J11" s="23" t="s">
        <v>27</v>
      </c>
    </row>
    <row r="12" spans="1:11">
      <c r="A12" s="20" t="s">
        <v>28</v>
      </c>
      <c r="B12" s="22" t="s">
        <v>32</v>
      </c>
      <c r="C12" s="22" t="s">
        <v>32</v>
      </c>
      <c r="D12" s="21" t="s">
        <v>32</v>
      </c>
      <c r="E12" s="21" t="s">
        <v>32</v>
      </c>
      <c r="F12" s="21" t="s">
        <v>32</v>
      </c>
      <c r="G12" s="21" t="s">
        <v>32</v>
      </c>
      <c r="H12" s="27" t="s">
        <v>32</v>
      </c>
      <c r="I12" s="21" t="s">
        <v>32</v>
      </c>
      <c r="J12" s="27" t="s">
        <v>32</v>
      </c>
    </row>
    <row r="13" spans="1:11">
      <c r="A13" s="20" t="s">
        <v>29</v>
      </c>
      <c r="B13" s="22" t="s">
        <v>32</v>
      </c>
      <c r="C13" s="22" t="s">
        <v>32</v>
      </c>
      <c r="D13" s="21" t="s">
        <v>32</v>
      </c>
      <c r="E13" s="21" t="s">
        <v>32</v>
      </c>
      <c r="F13" s="21" t="s">
        <v>32</v>
      </c>
      <c r="G13" s="21" t="s">
        <v>32</v>
      </c>
      <c r="H13" s="27" t="s">
        <v>32</v>
      </c>
      <c r="I13" s="21" t="s">
        <v>32</v>
      </c>
      <c r="J13" s="27" t="s">
        <v>32</v>
      </c>
    </row>
    <row r="14" spans="1:11">
      <c r="A14" s="92"/>
      <c r="B14" s="25"/>
      <c r="C14" s="25"/>
      <c r="D14" s="28"/>
      <c r="E14" s="28"/>
      <c r="F14" s="28"/>
      <c r="G14" s="28"/>
      <c r="H14" s="26"/>
    </row>
    <row r="15" spans="1:11">
      <c r="A15" s="136" t="s">
        <v>48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8"/>
    </row>
    <row r="16" spans="1:11">
      <c r="A16" s="49"/>
      <c r="B16" s="139" t="s">
        <v>49</v>
      </c>
      <c r="C16" s="139"/>
      <c r="D16" s="140" t="s">
        <v>50</v>
      </c>
      <c r="E16" s="140"/>
      <c r="F16" s="140" t="s">
        <v>51</v>
      </c>
      <c r="G16" s="140"/>
      <c r="H16" s="141" t="s">
        <v>52</v>
      </c>
      <c r="I16" s="141"/>
      <c r="J16" s="141"/>
      <c r="K16" s="142"/>
    </row>
    <row r="17" spans="1:11">
      <c r="A17" s="49" t="s">
        <v>57</v>
      </c>
      <c r="B17" s="25" t="s">
        <v>16</v>
      </c>
      <c r="C17" s="25">
        <v>29588</v>
      </c>
      <c r="D17" s="28" t="s">
        <v>39</v>
      </c>
      <c r="E17" s="28">
        <v>1338</v>
      </c>
      <c r="F17" s="28" t="s">
        <v>43</v>
      </c>
      <c r="G17" s="28">
        <v>2082</v>
      </c>
      <c r="H17" s="26" t="s">
        <v>58</v>
      </c>
      <c r="I17" s="52">
        <v>2721</v>
      </c>
      <c r="J17" s="94" t="s">
        <v>59</v>
      </c>
      <c r="K17" s="53">
        <v>2154</v>
      </c>
    </row>
    <row r="18" spans="1:11">
      <c r="A18" s="49"/>
      <c r="B18" s="25" t="s">
        <v>17</v>
      </c>
      <c r="C18" s="25">
        <v>8395</v>
      </c>
      <c r="D18" s="28" t="s">
        <v>40</v>
      </c>
      <c r="E18" s="28">
        <v>608</v>
      </c>
      <c r="F18" s="28" t="s">
        <v>44</v>
      </c>
      <c r="G18" s="28">
        <v>13518</v>
      </c>
      <c r="H18" s="26" t="s">
        <v>60</v>
      </c>
      <c r="I18" s="94">
        <v>908</v>
      </c>
      <c r="J18" s="94" t="s">
        <v>61</v>
      </c>
      <c r="K18" s="53">
        <v>1510</v>
      </c>
    </row>
    <row r="19" spans="1:11">
      <c r="A19" s="49"/>
      <c r="B19" s="25" t="s">
        <v>47</v>
      </c>
      <c r="C19" s="25">
        <v>6315</v>
      </c>
      <c r="D19" s="28" t="s">
        <v>41</v>
      </c>
      <c r="E19" s="28">
        <v>870</v>
      </c>
      <c r="F19" s="28" t="s">
        <v>45</v>
      </c>
      <c r="G19" s="28">
        <v>5646</v>
      </c>
      <c r="H19" s="26" t="s">
        <v>62</v>
      </c>
      <c r="I19" s="94">
        <v>188</v>
      </c>
      <c r="J19" s="94" t="s">
        <v>63</v>
      </c>
      <c r="K19" s="53">
        <v>406</v>
      </c>
    </row>
    <row r="20" spans="1:11">
      <c r="A20" s="49"/>
      <c r="B20" s="25" t="s">
        <v>18</v>
      </c>
      <c r="C20" s="25">
        <v>44299</v>
      </c>
      <c r="D20" s="28" t="s">
        <v>55</v>
      </c>
      <c r="E20" s="28">
        <v>955</v>
      </c>
      <c r="F20" s="28" t="s">
        <v>56</v>
      </c>
      <c r="G20" s="28">
        <v>13821</v>
      </c>
      <c r="H20" s="26" t="s">
        <v>64</v>
      </c>
      <c r="I20" s="52">
        <v>3817</v>
      </c>
      <c r="J20" s="94" t="s">
        <v>65</v>
      </c>
      <c r="K20" s="53">
        <v>4070</v>
      </c>
    </row>
    <row r="21" spans="1:11">
      <c r="A21" s="49"/>
      <c r="B21" s="25"/>
      <c r="C21" s="25"/>
      <c r="D21" s="28" t="s">
        <v>18</v>
      </c>
      <c r="E21" s="28">
        <v>3770</v>
      </c>
      <c r="F21" s="28" t="s">
        <v>18</v>
      </c>
      <c r="G21" s="28">
        <v>35068</v>
      </c>
      <c r="H21" s="26"/>
      <c r="I21" s="50"/>
      <c r="J21" s="50"/>
      <c r="K21" s="51"/>
    </row>
    <row r="22" spans="1:11">
      <c r="A22" s="49"/>
      <c r="B22" s="25"/>
      <c r="C22" s="25"/>
      <c r="D22" s="28"/>
      <c r="E22" s="28"/>
      <c r="F22" s="28"/>
      <c r="G22" s="28"/>
      <c r="H22" s="26"/>
      <c r="I22" s="50"/>
      <c r="J22" s="50"/>
      <c r="K22" s="51"/>
    </row>
    <row r="23" spans="1:11">
      <c r="A23" s="136" t="s">
        <v>78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8"/>
    </row>
    <row r="24" spans="1:11" s="43" customFormat="1">
      <c r="A24" s="54"/>
      <c r="B24" s="139" t="s">
        <v>66</v>
      </c>
      <c r="C24" s="139"/>
      <c r="D24" s="140" t="s">
        <v>67</v>
      </c>
      <c r="E24" s="140"/>
      <c r="F24" s="140" t="s">
        <v>51</v>
      </c>
      <c r="G24" s="140"/>
      <c r="H24" s="141" t="s">
        <v>52</v>
      </c>
      <c r="I24" s="141"/>
      <c r="J24" s="141"/>
      <c r="K24" s="142"/>
    </row>
    <row r="25" spans="1:11">
      <c r="A25" s="49" t="s">
        <v>57</v>
      </c>
      <c r="B25" s="25" t="s">
        <v>16</v>
      </c>
      <c r="C25" s="25">
        <v>25763</v>
      </c>
      <c r="D25" s="28" t="s">
        <v>39</v>
      </c>
      <c r="E25" s="28">
        <v>1795</v>
      </c>
      <c r="F25" s="28" t="s">
        <v>43</v>
      </c>
      <c r="G25" s="28">
        <v>2449</v>
      </c>
      <c r="H25" s="26" t="s">
        <v>58</v>
      </c>
      <c r="I25" s="52">
        <v>3000</v>
      </c>
      <c r="J25" s="94" t="s">
        <v>59</v>
      </c>
      <c r="K25" s="53">
        <v>2252</v>
      </c>
    </row>
    <row r="26" spans="1:11">
      <c r="A26" s="49"/>
      <c r="B26" s="25" t="s">
        <v>17</v>
      </c>
      <c r="C26" s="25">
        <v>9259</v>
      </c>
      <c r="D26" s="28" t="s">
        <v>40</v>
      </c>
      <c r="E26" s="28">
        <v>648</v>
      </c>
      <c r="F26" s="28" t="s">
        <v>44</v>
      </c>
      <c r="G26" s="28">
        <v>13841</v>
      </c>
      <c r="H26" s="26" t="s">
        <v>60</v>
      </c>
      <c r="I26" s="52">
        <v>1001</v>
      </c>
      <c r="J26" s="94" t="s">
        <v>61</v>
      </c>
      <c r="K26" s="53">
        <v>1578</v>
      </c>
    </row>
    <row r="27" spans="1:11">
      <c r="A27" s="49"/>
      <c r="B27" s="25" t="s">
        <v>47</v>
      </c>
      <c r="C27" s="25">
        <v>2694</v>
      </c>
      <c r="D27" s="28" t="s">
        <v>41</v>
      </c>
      <c r="E27" s="28">
        <v>831</v>
      </c>
      <c r="F27" s="28" t="s">
        <v>45</v>
      </c>
      <c r="G27" s="28">
        <v>7968</v>
      </c>
      <c r="H27" s="26" t="s">
        <v>62</v>
      </c>
      <c r="I27" s="94">
        <v>208</v>
      </c>
      <c r="J27" s="94" t="s">
        <v>63</v>
      </c>
      <c r="K27" s="53">
        <v>425</v>
      </c>
    </row>
    <row r="28" spans="1:11">
      <c r="A28" s="49"/>
      <c r="B28" s="25" t="s">
        <v>18</v>
      </c>
      <c r="C28" s="25">
        <v>37716</v>
      </c>
      <c r="D28" s="28" t="s">
        <v>55</v>
      </c>
      <c r="E28" s="28">
        <v>1838</v>
      </c>
      <c r="F28" s="28" t="s">
        <v>56</v>
      </c>
      <c r="G28" s="28">
        <v>15179</v>
      </c>
      <c r="H28" s="26" t="s">
        <v>64</v>
      </c>
      <c r="I28" s="52">
        <v>4209</v>
      </c>
      <c r="J28" s="94" t="s">
        <v>65</v>
      </c>
      <c r="K28" s="53">
        <v>4255</v>
      </c>
    </row>
    <row r="29" spans="1:11">
      <c r="A29" s="49"/>
      <c r="B29" s="25"/>
      <c r="C29" s="25"/>
      <c r="D29" s="28" t="s">
        <v>18</v>
      </c>
      <c r="E29" s="28">
        <v>5112</v>
      </c>
      <c r="F29" s="28" t="s">
        <v>18</v>
      </c>
      <c r="G29" s="28">
        <v>39435</v>
      </c>
      <c r="H29" s="26"/>
      <c r="I29" s="50"/>
      <c r="J29" s="50"/>
      <c r="K29" s="51"/>
    </row>
    <row r="30" spans="1:11">
      <c r="A30" s="49"/>
      <c r="B30" s="25"/>
      <c r="C30" s="25"/>
      <c r="D30" s="28"/>
      <c r="E30" s="28"/>
      <c r="F30" s="28"/>
      <c r="G30" s="28"/>
      <c r="H30" s="26"/>
      <c r="I30" s="50"/>
      <c r="J30" s="50"/>
      <c r="K30" s="51"/>
    </row>
    <row r="31" spans="1:11">
      <c r="A31" s="136" t="s">
        <v>90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8"/>
    </row>
    <row r="32" spans="1:11" s="67" customFormat="1" ht="24.75">
      <c r="A32" s="61"/>
      <c r="B32" s="62" t="s">
        <v>68</v>
      </c>
      <c r="C32" s="62" t="s">
        <v>69</v>
      </c>
      <c r="D32" s="63" t="s">
        <v>70</v>
      </c>
      <c r="E32" s="63" t="s">
        <v>71</v>
      </c>
      <c r="F32" s="63" t="s">
        <v>23</v>
      </c>
      <c r="G32" s="63" t="s">
        <v>72</v>
      </c>
      <c r="H32" s="64" t="s">
        <v>24</v>
      </c>
      <c r="I32" s="65" t="s">
        <v>25</v>
      </c>
      <c r="J32" s="65" t="s">
        <v>26</v>
      </c>
      <c r="K32" s="66" t="s">
        <v>27</v>
      </c>
    </row>
    <row r="33" spans="1:13">
      <c r="A33" s="49" t="s">
        <v>28</v>
      </c>
      <c r="B33" s="73">
        <v>42207</v>
      </c>
      <c r="C33" s="104">
        <v>17</v>
      </c>
      <c r="D33" s="28">
        <v>46</v>
      </c>
      <c r="E33" s="28">
        <v>74</v>
      </c>
      <c r="F33" s="28">
        <v>5</v>
      </c>
      <c r="G33" s="28">
        <v>14</v>
      </c>
      <c r="H33" s="28">
        <v>39</v>
      </c>
      <c r="I33" s="52">
        <v>91</v>
      </c>
      <c r="J33" s="52">
        <v>139</v>
      </c>
      <c r="K33" s="55">
        <v>0.65400000000000003</v>
      </c>
    </row>
    <row r="34" spans="1:13">
      <c r="A34" s="56" t="s">
        <v>29</v>
      </c>
      <c r="B34" s="76">
        <v>42012</v>
      </c>
      <c r="C34" s="57">
        <v>9</v>
      </c>
      <c r="D34" s="58">
        <v>52</v>
      </c>
      <c r="E34" s="58">
        <v>88</v>
      </c>
      <c r="F34" s="58">
        <v>4</v>
      </c>
      <c r="G34" s="58">
        <v>10</v>
      </c>
      <c r="H34" s="58">
        <v>35</v>
      </c>
      <c r="I34" s="59">
        <v>91</v>
      </c>
      <c r="J34" s="59">
        <v>146</v>
      </c>
      <c r="K34" s="60">
        <v>0.624</v>
      </c>
    </row>
    <row r="35" spans="1:13">
      <c r="A35" s="92"/>
      <c r="B35" s="25"/>
      <c r="C35" s="25"/>
      <c r="D35" s="28"/>
      <c r="E35" s="28"/>
      <c r="F35" s="28"/>
      <c r="G35" s="28"/>
      <c r="H35" s="26"/>
    </row>
    <row r="36" spans="1:13">
      <c r="A36" s="131" t="s">
        <v>95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06"/>
      <c r="M36" s="106"/>
    </row>
    <row r="37" spans="1:13">
      <c r="A37" s="143" t="s">
        <v>106</v>
      </c>
      <c r="B37" s="143"/>
      <c r="C37" s="143"/>
      <c r="D37" s="143"/>
      <c r="E37" s="143"/>
      <c r="F37" s="143"/>
      <c r="G37" s="144"/>
      <c r="H37" s="143" t="s">
        <v>107</v>
      </c>
      <c r="I37" s="143"/>
      <c r="J37" s="143"/>
      <c r="K37" s="143" t="s">
        <v>108</v>
      </c>
      <c r="L37" s="143"/>
      <c r="M37" s="143"/>
    </row>
    <row r="38" spans="1:13">
      <c r="A38" s="119" t="s">
        <v>94</v>
      </c>
      <c r="B38" s="107" t="s">
        <v>100</v>
      </c>
      <c r="C38" s="107" t="s">
        <v>101</v>
      </c>
      <c r="D38" s="107" t="s">
        <v>102</v>
      </c>
      <c r="E38" s="107" t="s">
        <v>103</v>
      </c>
      <c r="F38" s="109" t="s">
        <v>104</v>
      </c>
      <c r="G38" s="109" t="s">
        <v>105</v>
      </c>
      <c r="H38" s="108" t="s">
        <v>15</v>
      </c>
      <c r="I38" s="109" t="s">
        <v>96</v>
      </c>
      <c r="J38" s="110" t="s">
        <v>97</v>
      </c>
      <c r="K38" s="108" t="s">
        <v>15</v>
      </c>
      <c r="L38" s="109" t="s">
        <v>98</v>
      </c>
      <c r="M38" s="110" t="s">
        <v>99</v>
      </c>
    </row>
    <row r="39" spans="1:13">
      <c r="A39" s="120" t="s">
        <v>16</v>
      </c>
      <c r="B39" s="112">
        <v>23284</v>
      </c>
      <c r="C39" s="112">
        <v>14636</v>
      </c>
      <c r="D39" s="112">
        <v>1332</v>
      </c>
      <c r="E39" s="112">
        <v>1410</v>
      </c>
      <c r="F39" s="112">
        <v>2467</v>
      </c>
      <c r="G39" s="112">
        <v>1465</v>
      </c>
      <c r="H39" s="122" t="s">
        <v>39</v>
      </c>
      <c r="I39" s="114">
        <v>893</v>
      </c>
      <c r="J39" s="125">
        <v>1454</v>
      </c>
      <c r="K39" s="122" t="s">
        <v>43</v>
      </c>
      <c r="L39" s="114">
        <v>1488</v>
      </c>
      <c r="M39" s="115">
        <v>1487</v>
      </c>
    </row>
    <row r="40" spans="1:13">
      <c r="A40" s="121" t="s">
        <v>109</v>
      </c>
      <c r="B40" s="114">
        <v>6606</v>
      </c>
      <c r="C40" s="114">
        <v>5260</v>
      </c>
      <c r="D40" s="116">
        <v>444</v>
      </c>
      <c r="E40" s="114">
        <v>988</v>
      </c>
      <c r="F40" s="116">
        <v>823</v>
      </c>
      <c r="G40" s="114">
        <v>1027</v>
      </c>
      <c r="H40" s="122" t="s">
        <v>40</v>
      </c>
      <c r="I40" s="114">
        <v>406</v>
      </c>
      <c r="J40" s="125">
        <v>525</v>
      </c>
      <c r="K40" s="122" t="s">
        <v>44</v>
      </c>
      <c r="L40" s="114">
        <v>9661</v>
      </c>
      <c r="M40" s="115">
        <v>8405</v>
      </c>
    </row>
    <row r="41" spans="1:13" s="105" customFormat="1">
      <c r="A41" s="122" t="s">
        <v>47</v>
      </c>
      <c r="B41" s="111">
        <v>4970</v>
      </c>
      <c r="C41" s="111">
        <v>1531</v>
      </c>
      <c r="D41" s="112">
        <v>92</v>
      </c>
      <c r="E41" s="112">
        <v>266</v>
      </c>
      <c r="F41" s="112">
        <v>171</v>
      </c>
      <c r="G41" s="112">
        <v>276</v>
      </c>
      <c r="H41" s="122" t="s">
        <v>41</v>
      </c>
      <c r="I41" s="114">
        <v>581</v>
      </c>
      <c r="J41" s="115">
        <v>673</v>
      </c>
      <c r="K41" s="122" t="s">
        <v>45</v>
      </c>
      <c r="L41" s="114">
        <v>4035</v>
      </c>
      <c r="M41" s="115">
        <v>4838</v>
      </c>
    </row>
    <row r="42" spans="1:13" s="105" customFormat="1">
      <c r="A42" s="123"/>
      <c r="B42" s="124"/>
      <c r="C42" s="124"/>
      <c r="D42" s="113"/>
      <c r="E42" s="113"/>
      <c r="F42" s="113"/>
      <c r="G42" s="113"/>
      <c r="H42" s="126" t="s">
        <v>55</v>
      </c>
      <c r="I42" s="117">
        <v>637</v>
      </c>
      <c r="J42" s="118">
        <v>1489</v>
      </c>
      <c r="K42" s="126" t="s">
        <v>56</v>
      </c>
      <c r="L42" s="117">
        <v>9878</v>
      </c>
      <c r="M42" s="118">
        <v>9217</v>
      </c>
    </row>
    <row r="43" spans="1:13">
      <c r="A43" s="74" t="s">
        <v>85</v>
      </c>
      <c r="B43" s="25"/>
      <c r="C43" s="25"/>
      <c r="D43" s="28"/>
      <c r="E43" s="28"/>
      <c r="F43" s="28"/>
      <c r="G43" s="28"/>
      <c r="H43" s="26"/>
    </row>
    <row r="44" spans="1:13">
      <c r="A44" s="92" t="s">
        <v>73</v>
      </c>
      <c r="B44" s="48">
        <f>(68-75)/(75)</f>
        <v>-9.3333333333333338E-2</v>
      </c>
      <c r="C44" s="25"/>
      <c r="D44" s="132" t="s">
        <v>86</v>
      </c>
      <c r="E44" s="133"/>
      <c r="F44" s="133"/>
      <c r="G44" s="133"/>
      <c r="H44" s="133"/>
      <c r="I44" s="134"/>
    </row>
    <row r="45" spans="1:13">
      <c r="A45" s="92" t="s">
        <v>74</v>
      </c>
      <c r="B45" s="90">
        <f>(68-75)/(75)</f>
        <v>-9.3333333333333338E-2</v>
      </c>
      <c r="C45" s="25"/>
      <c r="D45" s="135" t="s">
        <v>89</v>
      </c>
      <c r="E45" s="135"/>
      <c r="F45" s="93" t="s">
        <v>84</v>
      </c>
      <c r="G45" s="93" t="s">
        <v>83</v>
      </c>
      <c r="H45" s="93" t="s">
        <v>80</v>
      </c>
      <c r="I45" s="93" t="s">
        <v>79</v>
      </c>
      <c r="J45" s="26"/>
    </row>
    <row r="46" spans="1:13">
      <c r="A46" s="92"/>
      <c r="B46" s="25"/>
      <c r="C46" s="25"/>
      <c r="D46" s="88" t="s">
        <v>16</v>
      </c>
      <c r="E46" s="97">
        <v>14891.236800000001</v>
      </c>
      <c r="F46" s="69">
        <v>4.2761403160000002</v>
      </c>
      <c r="G46" s="82">
        <v>3.513436123</v>
      </c>
      <c r="H46" s="95">
        <f>E46*F46</f>
        <v>63677.018035582834</v>
      </c>
      <c r="I46" s="85">
        <f>E46*G46</f>
        <v>52319.409289266929</v>
      </c>
      <c r="J46" s="26"/>
    </row>
    <row r="47" spans="1:13">
      <c r="A47" s="92"/>
      <c r="B47" s="25"/>
      <c r="C47" s="25"/>
      <c r="D47" s="87" t="s">
        <v>17</v>
      </c>
      <c r="E47" s="96">
        <v>7396.9224000000004</v>
      </c>
      <c r="F47" s="70">
        <v>2.1210636360000001</v>
      </c>
      <c r="G47" s="83">
        <v>1.97756</v>
      </c>
      <c r="H47" s="89">
        <f t="shared" ref="H47:H48" si="0">E47*F47</f>
        <v>15689.343120953848</v>
      </c>
      <c r="I47" s="86">
        <f t="shared" ref="I47:I48" si="1">E47*G47</f>
        <v>14627.857861344</v>
      </c>
      <c r="J47" s="26"/>
    </row>
    <row r="48" spans="1:13">
      <c r="A48" s="92"/>
      <c r="B48" s="25"/>
      <c r="C48" s="25"/>
      <c r="D48" s="87" t="s">
        <v>47</v>
      </c>
      <c r="E48" s="96">
        <v>2059.8407999999999</v>
      </c>
      <c r="F48" s="70">
        <v>4.2871800000000002</v>
      </c>
      <c r="G48" s="83">
        <v>3.258646154</v>
      </c>
      <c r="H48" s="89">
        <f t="shared" si="0"/>
        <v>8830.9082809440006</v>
      </c>
      <c r="I48" s="86">
        <f t="shared" si="1"/>
        <v>6712.2923007722829</v>
      </c>
      <c r="J48" s="26"/>
    </row>
    <row r="49" spans="1:10">
      <c r="A49" s="92"/>
      <c r="B49" s="25"/>
      <c r="C49" s="25"/>
      <c r="D49" s="87" t="s">
        <v>18</v>
      </c>
      <c r="E49" s="96">
        <v>24348</v>
      </c>
      <c r="F49" s="71"/>
      <c r="G49" s="89"/>
      <c r="H49" s="89">
        <f>SUM(H46:H48)</f>
        <v>88197.269437480689</v>
      </c>
      <c r="I49" s="86">
        <f>SUM(I46:I48)</f>
        <v>73659.559451383218</v>
      </c>
      <c r="J49" s="26"/>
    </row>
    <row r="50" spans="1:10">
      <c r="A50" s="92"/>
      <c r="B50" s="25"/>
      <c r="C50" s="25"/>
      <c r="D50" s="91"/>
      <c r="E50" s="84"/>
      <c r="F50" s="70"/>
      <c r="G50" s="83"/>
      <c r="H50" s="79"/>
      <c r="I50" s="80"/>
      <c r="J50" s="26"/>
    </row>
    <row r="51" spans="1:10">
      <c r="A51" s="92"/>
      <c r="B51" s="25"/>
      <c r="C51" s="25"/>
      <c r="D51" s="88" t="s">
        <v>39</v>
      </c>
      <c r="E51" s="98">
        <v>2735</v>
      </c>
      <c r="F51" s="70">
        <v>0.81445044</v>
      </c>
      <c r="G51" s="83">
        <v>1.2115243060000001</v>
      </c>
      <c r="H51" s="28">
        <f>E51*F51</f>
        <v>2227.5219533999998</v>
      </c>
      <c r="I51" s="68">
        <f>E51*G51</f>
        <v>3313.5189769100002</v>
      </c>
      <c r="J51" s="26"/>
    </row>
    <row r="52" spans="1:10">
      <c r="A52" s="92"/>
      <c r="B52" s="25"/>
      <c r="C52" s="25"/>
      <c r="D52" s="87" t="s">
        <v>40</v>
      </c>
      <c r="E52" s="100">
        <v>459</v>
      </c>
      <c r="F52" s="70">
        <v>3.0885935</v>
      </c>
      <c r="G52" s="83">
        <v>3.3891971860000001</v>
      </c>
      <c r="H52" s="28">
        <f t="shared" ref="H52:H54" si="2">E52*F52</f>
        <v>1417.6644165</v>
      </c>
      <c r="I52" s="68">
        <f t="shared" ref="I52:I54" si="3">E52*G52</f>
        <v>1555.6415083740001</v>
      </c>
      <c r="J52" s="26"/>
    </row>
    <row r="53" spans="1:10">
      <c r="A53" s="92"/>
      <c r="B53" s="25"/>
      <c r="C53" s="25"/>
      <c r="D53" s="87" t="s">
        <v>41</v>
      </c>
      <c r="E53" s="100">
        <v>449</v>
      </c>
      <c r="F53" s="70">
        <v>5.4036701999999996</v>
      </c>
      <c r="G53" s="83">
        <v>6.5069894289999999</v>
      </c>
      <c r="H53" s="28">
        <f t="shared" si="2"/>
        <v>2426.2479197999996</v>
      </c>
      <c r="I53" s="68">
        <f t="shared" si="3"/>
        <v>2921.6382536209999</v>
      </c>
      <c r="J53" s="26"/>
    </row>
    <row r="54" spans="1:10">
      <c r="A54" s="92"/>
      <c r="B54" s="25"/>
      <c r="C54" s="25"/>
      <c r="D54" s="87" t="s">
        <v>55</v>
      </c>
      <c r="E54" s="100">
        <v>366</v>
      </c>
      <c r="F54" s="70">
        <v>10.176352</v>
      </c>
      <c r="G54" s="83">
        <v>15.935005</v>
      </c>
      <c r="H54" s="28">
        <f t="shared" si="2"/>
        <v>3724.544832</v>
      </c>
      <c r="I54" s="68">
        <f t="shared" si="3"/>
        <v>5832.2118300000002</v>
      </c>
      <c r="J54" s="26"/>
    </row>
    <row r="55" spans="1:10">
      <c r="A55" s="92"/>
      <c r="B55" s="25"/>
      <c r="C55" s="25"/>
      <c r="D55" s="91" t="s">
        <v>18</v>
      </c>
      <c r="E55" s="99">
        <v>4010</v>
      </c>
      <c r="F55" s="71"/>
      <c r="G55" s="89"/>
      <c r="H55" s="28">
        <f>SUM(H51:H54)</f>
        <v>9795.9791216999984</v>
      </c>
      <c r="I55" s="68">
        <f>SUM(I51:I54)</f>
        <v>13623.010568905</v>
      </c>
      <c r="J55" s="26"/>
    </row>
    <row r="56" spans="1:10">
      <c r="A56" s="92"/>
      <c r="B56" s="25"/>
      <c r="C56" s="25"/>
      <c r="D56" s="88" t="s">
        <v>43</v>
      </c>
      <c r="E56" s="103">
        <v>216</v>
      </c>
      <c r="F56" s="42">
        <v>9.63829928</v>
      </c>
      <c r="G56" s="42">
        <v>11.336209950000001</v>
      </c>
      <c r="H56" s="28">
        <f>E56*F56</f>
        <v>2081.87264448</v>
      </c>
      <c r="I56" s="68">
        <f>E56*G56</f>
        <v>2448.6213492000002</v>
      </c>
    </row>
    <row r="57" spans="1:10">
      <c r="A57" s="92"/>
      <c r="B57" s="25"/>
      <c r="C57" s="25"/>
      <c r="D57" s="87" t="s">
        <v>44</v>
      </c>
      <c r="E57" s="102">
        <v>257</v>
      </c>
      <c r="F57" s="42">
        <v>52.597201490000003</v>
      </c>
      <c r="G57" s="42">
        <v>53.854871580000001</v>
      </c>
      <c r="H57" s="28">
        <f t="shared" ref="H57:H59" si="4">E57*F57</f>
        <v>13517.480782930001</v>
      </c>
      <c r="I57" s="68">
        <f t="shared" ref="I57:I59" si="5">E57*G57</f>
        <v>13840.701996060001</v>
      </c>
    </row>
    <row r="58" spans="1:10">
      <c r="A58" s="92"/>
      <c r="B58" s="25"/>
      <c r="C58" s="25"/>
      <c r="D58" s="87" t="s">
        <v>45</v>
      </c>
      <c r="E58" s="102">
        <v>28</v>
      </c>
      <c r="F58" s="42">
        <v>201.66324539999999</v>
      </c>
      <c r="G58" s="42">
        <v>284.55930289999998</v>
      </c>
      <c r="H58" s="28">
        <f t="shared" si="4"/>
        <v>5646.5708711999996</v>
      </c>
      <c r="I58" s="68">
        <f t="shared" si="5"/>
        <v>7967.6604811999996</v>
      </c>
    </row>
    <row r="59" spans="1:10">
      <c r="A59" s="92"/>
      <c r="B59" s="25"/>
      <c r="C59" s="25"/>
      <c r="D59" s="87" t="s">
        <v>56</v>
      </c>
      <c r="E59" s="102">
        <v>8</v>
      </c>
      <c r="F59" s="42">
        <v>1727.6564109999999</v>
      </c>
      <c r="G59" s="42">
        <v>1897.315075</v>
      </c>
      <c r="H59" s="28">
        <f t="shared" si="4"/>
        <v>13821.251287999999</v>
      </c>
      <c r="I59" s="68">
        <f t="shared" si="5"/>
        <v>15178.5206</v>
      </c>
    </row>
    <row r="60" spans="1:10">
      <c r="A60" s="92"/>
      <c r="B60" s="25"/>
      <c r="C60" s="25"/>
      <c r="D60" s="91" t="s">
        <v>18</v>
      </c>
      <c r="E60" s="101">
        <v>509</v>
      </c>
      <c r="F60" s="72"/>
      <c r="G60" s="58"/>
      <c r="H60" s="58">
        <f>SUM(H56:H59)</f>
        <v>35067.175586609999</v>
      </c>
      <c r="I60" s="81">
        <f>SUM(I56:I59)</f>
        <v>39435.50442646</v>
      </c>
    </row>
    <row r="61" spans="1:10">
      <c r="A61" s="92"/>
      <c r="B61" s="25"/>
      <c r="C61" s="25"/>
      <c r="D61" s="28"/>
      <c r="E61" s="28"/>
      <c r="F61" s="28"/>
      <c r="G61" s="28"/>
      <c r="H61" s="26"/>
    </row>
    <row r="62" spans="1:10">
      <c r="A62" s="92"/>
      <c r="B62" s="25"/>
      <c r="C62" s="25"/>
      <c r="D62" s="28"/>
      <c r="E62" s="28"/>
      <c r="F62" s="28"/>
      <c r="G62" s="28"/>
      <c r="H62" s="26"/>
    </row>
    <row r="63" spans="1:10">
      <c r="A63" s="92"/>
      <c r="B63" s="25"/>
      <c r="C63" s="25"/>
      <c r="D63" s="28"/>
      <c r="E63" s="28"/>
      <c r="F63" s="28"/>
      <c r="G63" s="28"/>
      <c r="H63" s="26"/>
    </row>
    <row r="64" spans="1:10">
      <c r="A64" s="92"/>
      <c r="B64" s="25"/>
      <c r="C64" s="25"/>
      <c r="D64" s="28"/>
      <c r="E64" s="28"/>
      <c r="F64" s="28"/>
      <c r="G64" s="28"/>
      <c r="H64" s="26"/>
    </row>
    <row r="65" spans="1:8">
      <c r="A65" s="92"/>
      <c r="B65" s="25"/>
      <c r="C65" s="25"/>
      <c r="D65" s="28"/>
      <c r="E65" s="28"/>
      <c r="F65" s="28"/>
      <c r="G65" s="28"/>
      <c r="H65" s="26"/>
    </row>
    <row r="66" spans="1:8">
      <c r="A66" s="92"/>
      <c r="B66" s="25"/>
      <c r="C66" s="25"/>
      <c r="D66" s="28"/>
      <c r="E66" s="28"/>
      <c r="F66" s="28"/>
      <c r="G66" s="28"/>
      <c r="H66" s="26"/>
    </row>
    <row r="67" spans="1:8">
      <c r="A67" s="92"/>
      <c r="B67" s="25"/>
      <c r="C67" s="25"/>
      <c r="D67" s="28"/>
      <c r="E67" s="28"/>
      <c r="F67" s="28"/>
      <c r="G67" s="28"/>
      <c r="H67" s="26"/>
    </row>
    <row r="68" spans="1:8" ht="15" customHeight="1"/>
    <row r="69" spans="1:8" ht="14.45" customHeight="1"/>
  </sheetData>
  <mergeCells count="20">
    <mergeCell ref="A1:H1"/>
    <mergeCell ref="A6:H6"/>
    <mergeCell ref="A10:H10"/>
    <mergeCell ref="A15:K15"/>
    <mergeCell ref="B16:C16"/>
    <mergeCell ref="D16:E16"/>
    <mergeCell ref="F16:G16"/>
    <mergeCell ref="H16:K16"/>
    <mergeCell ref="A36:K36"/>
    <mergeCell ref="D44:I44"/>
    <mergeCell ref="D45:E45"/>
    <mergeCell ref="A23:K23"/>
    <mergeCell ref="B24:C24"/>
    <mergeCell ref="D24:E24"/>
    <mergeCell ref="F24:G24"/>
    <mergeCell ref="H24:K24"/>
    <mergeCell ref="A31:K31"/>
    <mergeCell ref="A37:G37"/>
    <mergeCell ref="H37:J37"/>
    <mergeCell ref="K37:M3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FPUC Dashboard</vt:lpstr>
      <vt:lpstr>FPUC Inputs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Bieler</dc:creator>
  <cp:lastModifiedBy>Windows User</cp:lastModifiedBy>
  <cp:lastPrinted>2019-06-11T14:41:06Z</cp:lastPrinted>
  <dcterms:created xsi:type="dcterms:W3CDTF">2018-11-30T18:35:50Z</dcterms:created>
  <dcterms:modified xsi:type="dcterms:W3CDTF">2019-06-11T14:42:33Z</dcterms:modified>
</cp:coreProperties>
</file>