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filterPrivacy="1" defaultThemeVersion="166925"/>
  <xr:revisionPtr revIDLastSave="0" documentId="13_ncr:1_{3C537392-1AAC-4EDA-A323-2C0C1D139C8C}" xr6:coauthVersionLast="44" xr6:coauthVersionMax="44" xr10:uidLastSave="{00000000-0000-0000-0000-000000000000}"/>
  <bookViews>
    <workbookView xWindow="28680" yWindow="1590" windowWidth="29040" windowHeight="15840" tabRatio="868" xr2:uid="{CF660849-4B39-4172-B98C-FC4EB7639F7A}"/>
  </bookViews>
  <sheets>
    <sheet name="Q4 - No 3rd SoBRA Sched 7" sheetId="1" r:id="rId1"/>
    <sheet name="Q4 - 3rd SoBRA Sched 7" sheetId="2" r:id="rId2"/>
    <sheet name="Q4 - Add + Ret + RM deltas" sheetId="3" r:id="rId3"/>
    <sheet name="Q6a - Annual RR (Base Fuel)" sheetId="4" r:id="rId4"/>
    <sheet name="Q6b - Annual RR (High Fuel)" sheetId="5" r:id="rId5"/>
    <sheet name="Q6b - Annual RR (Low Fuel)" sheetId="6" r:id="rId6"/>
    <sheet name="Q6c - Emissions NPVs" sheetId="7" r:id="rId7"/>
    <sheet name="Q7a - 2017 RP vs 2019 RP" sheetId="17" r:id="rId8"/>
    <sheet name="Q7b - Orig 600 Annual RR" sheetId="19" r:id="rId9"/>
    <sheet name="Q7b - Orig 600 Annual RR 19Fuel" sheetId="20" r:id="rId10"/>
    <sheet name="Q8 - Avoided Fuel" sheetId="8" r:id="rId11"/>
    <sheet name="Q8 - Coal Tons" sheetId="9" r:id="rId12"/>
    <sheet name="Q8 - NG MCF" sheetId="10" r:id="rId13"/>
    <sheet name="Q8 -PetCoke Tons" sheetId="11" r:id="rId14"/>
    <sheet name="Q9 - Avoided Emissions" sheetId="12" r:id="rId15"/>
    <sheet name="Q9 - Avoided CO2" sheetId="13" r:id="rId16"/>
    <sheet name="Q9 - Avoided NOx" sheetId="14" r:id="rId17"/>
    <sheet name="Q9 - Avoided SO2" sheetId="15" r:id="rId18"/>
  </sheets>
  <externalReferences>
    <externalReference r:id="rId19"/>
  </externalReferences>
  <definedNames>
    <definedName name="CE_Ratio">'[1]RR Input'!$D$5</definedName>
    <definedName name="Debt_Ratio">'[1]RR Input'!$D$7</definedName>
    <definedName name="FixOM_Esc_Rate">'[1]RR Input'!$C$14</definedName>
    <definedName name="_xlnm.Print_Area" localSheetId="10">'Q8 - Avoided Fuel'!$A$1:$R$38</definedName>
    <definedName name="_xlnm.Print_Area" localSheetId="13">'Q8 -PetCoke Tons'!$A$1:$L$12</definedName>
    <definedName name="Property_Tax_Rate">'[1]RR Input'!$C$12</definedName>
    <definedName name="PS_Ratio">'[1]RR Input'!$D$6</definedName>
    <definedName name="ROCE">'[1]RR Input'!$C$5</definedName>
    <definedName name="ROD">'[1]RR Input'!$C$7</definedName>
    <definedName name="Start_Year">'[1]RR Input'!$C$10</definedName>
    <definedName name="Tax_Column">[1]Tables!$D$247:$E$251</definedName>
    <definedName name="Tax_Dep_Table">[1]Tables!$D$215:$I$238</definedName>
    <definedName name="Tax_Rate">'[1]RR Input'!$C$11</definedName>
    <definedName name="Unit_1_Book_Life">'[1]RR Input'!$C$58</definedName>
    <definedName name="Unit_1_FixOM_Rate">'[1]RR Input'!$C$56</definedName>
    <definedName name="Unit_1_Fuel_Cost">[1]Tables!$E$4:$AH$4</definedName>
    <definedName name="Unit_1_Ins_Mon">'[1]RM Input'!$B$47</definedName>
    <definedName name="Unit_1_Ins_Yr">'[1]RM Input'!$A$47</definedName>
    <definedName name="Unit_1_MW">'[1]RR Input'!$C$41</definedName>
    <definedName name="Unit_1_Name">'[1]RM Input'!$E$47</definedName>
    <definedName name="Unit_1_Tax_Life">'[1]RR Input'!$C$59</definedName>
    <definedName name="Unit_1_Total_Cap_Ex">'[1]RR Input'!$C$91</definedName>
    <definedName name="Unit_1_VarOM_Rate">'[1]RR Input'!$C$57</definedName>
    <definedName name="Unit_2_Name">'[1]RM Input'!$E$48</definedName>
    <definedName name="VarOM_Esc_Rate">'[1]RR Input'!$C$15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" i="17" l="1"/>
  <c r="F10" i="17" s="1"/>
  <c r="B8" i="17"/>
  <c r="B10" i="17"/>
  <c r="F37" i="20" l="1"/>
  <c r="E37" i="20"/>
  <c r="D37" i="20"/>
  <c r="C37" i="20"/>
  <c r="B10" i="20"/>
  <c r="AJ9" i="20"/>
  <c r="AI9" i="20"/>
  <c r="R9" i="20"/>
  <c r="R10" i="20" s="1"/>
  <c r="R11" i="20" s="1"/>
  <c r="R12" i="20" s="1"/>
  <c r="R13" i="20" s="1"/>
  <c r="R14" i="20" s="1"/>
  <c r="R15" i="20" s="1"/>
  <c r="R16" i="20" s="1"/>
  <c r="R17" i="20" s="1"/>
  <c r="R18" i="20" s="1"/>
  <c r="R19" i="20" s="1"/>
  <c r="R20" i="20" s="1"/>
  <c r="R21" i="20" s="1"/>
  <c r="R22" i="20" s="1"/>
  <c r="R23" i="20" s="1"/>
  <c r="R24" i="20" s="1"/>
  <c r="R25" i="20" s="1"/>
  <c r="R26" i="20" s="1"/>
  <c r="R27" i="20" s="1"/>
  <c r="R28" i="20" s="1"/>
  <c r="R29" i="20" s="1"/>
  <c r="R30" i="20" s="1"/>
  <c r="R31" i="20" s="1"/>
  <c r="R32" i="20" s="1"/>
  <c r="R33" i="20" s="1"/>
  <c r="R34" i="20" s="1"/>
  <c r="R35" i="20" s="1"/>
  <c r="B9" i="20"/>
  <c r="AH8" i="20"/>
  <c r="AH9" i="20" s="1"/>
  <c r="AH10" i="20" s="1"/>
  <c r="AH11" i="20" s="1"/>
  <c r="AH12" i="20" s="1"/>
  <c r="AH13" i="20" s="1"/>
  <c r="AH14" i="20" s="1"/>
  <c r="AH15" i="20" s="1"/>
  <c r="AH16" i="20" s="1"/>
  <c r="AH17" i="20" s="1"/>
  <c r="AH18" i="20" s="1"/>
  <c r="AH19" i="20" s="1"/>
  <c r="AH20" i="20" s="1"/>
  <c r="AH21" i="20" s="1"/>
  <c r="AH22" i="20" s="1"/>
  <c r="AH23" i="20" s="1"/>
  <c r="AH24" i="20" s="1"/>
  <c r="AH25" i="20" s="1"/>
  <c r="AH26" i="20" s="1"/>
  <c r="AH27" i="20" s="1"/>
  <c r="AH28" i="20" s="1"/>
  <c r="AH29" i="20" s="1"/>
  <c r="AH30" i="20" s="1"/>
  <c r="AH31" i="20" s="1"/>
  <c r="AH32" i="20" s="1"/>
  <c r="AH33" i="20" s="1"/>
  <c r="AH34" i="20" s="1"/>
  <c r="AH35" i="20" s="1"/>
  <c r="AJ8" i="20"/>
  <c r="AI8" i="20"/>
  <c r="R8" i="20"/>
  <c r="B8" i="20"/>
  <c r="AT7" i="20"/>
  <c r="AS7" i="20"/>
  <c r="AQ7" i="20"/>
  <c r="AP7" i="20"/>
  <c r="AK7" i="20"/>
  <c r="AJ7" i="20"/>
  <c r="AI7" i="20"/>
  <c r="AR7" i="20" l="1"/>
  <c r="AQ10" i="20"/>
  <c r="AO7" i="20"/>
  <c r="AK36" i="20"/>
  <c r="AO36" i="20"/>
  <c r="AT36" i="20"/>
  <c r="AO8" i="20"/>
  <c r="O7" i="20"/>
  <c r="AT10" i="20"/>
  <c r="V7" i="20"/>
  <c r="AS10" i="20"/>
  <c r="AK9" i="20"/>
  <c r="AS36" i="20"/>
  <c r="AQ36" i="20"/>
  <c r="AP36" i="20"/>
  <c r="AJ36" i="20"/>
  <c r="AK10" i="20"/>
  <c r="AJ10" i="20"/>
  <c r="B11" i="20"/>
  <c r="AK8" i="20"/>
  <c r="AS8" i="20"/>
  <c r="AH8" i="19"/>
  <c r="AH9" i="19" s="1"/>
  <c r="AH10" i="19" s="1"/>
  <c r="AH11" i="19" s="1"/>
  <c r="AH12" i="19" s="1"/>
  <c r="AH13" i="19" s="1"/>
  <c r="AH14" i="19" s="1"/>
  <c r="AH15" i="19" s="1"/>
  <c r="AH16" i="19" s="1"/>
  <c r="AH17" i="19" s="1"/>
  <c r="AH18" i="19" s="1"/>
  <c r="AH19" i="19" s="1"/>
  <c r="AH20" i="19" s="1"/>
  <c r="AH21" i="19" s="1"/>
  <c r="AH22" i="19" s="1"/>
  <c r="AH23" i="19" s="1"/>
  <c r="AH24" i="19" s="1"/>
  <c r="AH25" i="19" s="1"/>
  <c r="AH26" i="19" s="1"/>
  <c r="AH27" i="19" s="1"/>
  <c r="AH28" i="19" s="1"/>
  <c r="AH29" i="19" s="1"/>
  <c r="AH30" i="19" s="1"/>
  <c r="AH31" i="19" s="1"/>
  <c r="AH32" i="19" s="1"/>
  <c r="AH33" i="19" s="1"/>
  <c r="AH34" i="19" s="1"/>
  <c r="AH35" i="19" s="1"/>
  <c r="R8" i="19"/>
  <c r="R9" i="19" s="1"/>
  <c r="R10" i="19" s="1"/>
  <c r="R11" i="19" s="1"/>
  <c r="R12" i="19" s="1"/>
  <c r="R13" i="19" s="1"/>
  <c r="R14" i="19" s="1"/>
  <c r="R15" i="19" s="1"/>
  <c r="R16" i="19" s="1"/>
  <c r="R17" i="19" s="1"/>
  <c r="R18" i="19" s="1"/>
  <c r="R19" i="19" s="1"/>
  <c r="R20" i="19" s="1"/>
  <c r="R21" i="19" s="1"/>
  <c r="R22" i="19" s="1"/>
  <c r="R23" i="19" s="1"/>
  <c r="R24" i="19" s="1"/>
  <c r="R25" i="19" s="1"/>
  <c r="R26" i="19" s="1"/>
  <c r="R27" i="19" s="1"/>
  <c r="R28" i="19" s="1"/>
  <c r="R29" i="19" s="1"/>
  <c r="R30" i="19" s="1"/>
  <c r="R31" i="19" s="1"/>
  <c r="R32" i="19" s="1"/>
  <c r="R33" i="19" s="1"/>
  <c r="R34" i="19" s="1"/>
  <c r="R35" i="19" s="1"/>
  <c r="V8" i="20" l="1"/>
  <c r="AN10" i="20"/>
  <c r="AI36" i="20"/>
  <c r="V36" i="20"/>
  <c r="AT8" i="20"/>
  <c r="O8" i="20"/>
  <c r="P8" i="20" s="1"/>
  <c r="V10" i="20"/>
  <c r="AI10" i="20"/>
  <c r="AQ9" i="20"/>
  <c r="AS9" i="20"/>
  <c r="AL7" i="20"/>
  <c r="AM8" i="20"/>
  <c r="AP9" i="20"/>
  <c r="AN9" i="20"/>
  <c r="AL8" i="20"/>
  <c r="AO9" i="20"/>
  <c r="O9" i="20"/>
  <c r="P9" i="20" s="1"/>
  <c r="V9" i="20"/>
  <c r="O36" i="20"/>
  <c r="P36" i="20" s="1"/>
  <c r="AN36" i="20"/>
  <c r="AN8" i="20"/>
  <c r="AP8" i="20"/>
  <c r="AT11" i="20"/>
  <c r="AQ11" i="20"/>
  <c r="AP11" i="20"/>
  <c r="AJ11" i="20"/>
  <c r="B12" i="20"/>
  <c r="AK11" i="20"/>
  <c r="P7" i="20"/>
  <c r="AM7" i="20"/>
  <c r="AE7" i="20"/>
  <c r="AF7" i="20" s="1"/>
  <c r="AR36" i="20"/>
  <c r="AR10" i="20"/>
  <c r="AP10" i="20"/>
  <c r="AR9" i="20"/>
  <c r="AQ8" i="20"/>
  <c r="AO10" i="20"/>
  <c r="O10" i="20"/>
  <c r="P10" i="20" s="1"/>
  <c r="AT9" i="20"/>
  <c r="AM9" i="20"/>
  <c r="AR11" i="20" l="1"/>
  <c r="AE8" i="20"/>
  <c r="AU8" i="20" s="1"/>
  <c r="AO11" i="20"/>
  <c r="AL9" i="20"/>
  <c r="AS11" i="20"/>
  <c r="AL36" i="20"/>
  <c r="AN11" i="20"/>
  <c r="AU7" i="20"/>
  <c r="AL10" i="20"/>
  <c r="AE9" i="20"/>
  <c r="AU9" i="20" s="1"/>
  <c r="AM36" i="20"/>
  <c r="AE36" i="20"/>
  <c r="AU36" i="20" s="1"/>
  <c r="AI11" i="20"/>
  <c r="V11" i="20"/>
  <c r="AM11" i="20"/>
  <c r="AR8" i="20"/>
  <c r="AT12" i="20"/>
  <c r="AQ12" i="20"/>
  <c r="AO12" i="20"/>
  <c r="B13" i="20"/>
  <c r="AP12" i="20"/>
  <c r="AK12" i="20"/>
  <c r="AJ12" i="20"/>
  <c r="O11" i="20"/>
  <c r="P11" i="20" s="1"/>
  <c r="AV7" i="20"/>
  <c r="AE10" i="20"/>
  <c r="AU10" i="20" s="1"/>
  <c r="AM10" i="20"/>
  <c r="AF8" i="20" l="1"/>
  <c r="AV8" i="20" s="1"/>
  <c r="AF10" i="20"/>
  <c r="AV10" i="20" s="1"/>
  <c r="AM12" i="20"/>
  <c r="AJ13" i="20"/>
  <c r="B14" i="20"/>
  <c r="AT13" i="20"/>
  <c r="AR13" i="20"/>
  <c r="AQ13" i="20"/>
  <c r="AI12" i="20"/>
  <c r="V12" i="20"/>
  <c r="AF36" i="20"/>
  <c r="AV36" i="20" s="1"/>
  <c r="AE11" i="20"/>
  <c r="AU11" i="20" s="1"/>
  <c r="O12" i="20"/>
  <c r="P12" i="20" s="1"/>
  <c r="AN12" i="20"/>
  <c r="AF9" i="20"/>
  <c r="AS12" i="20"/>
  <c r="AL11" i="20"/>
  <c r="AF11" i="20" l="1"/>
  <c r="AV11" i="20" s="1"/>
  <c r="AR12" i="20"/>
  <c r="O13" i="20"/>
  <c r="AP13" i="20"/>
  <c r="AN13" i="20"/>
  <c r="AK13" i="20"/>
  <c r="AV9" i="20"/>
  <c r="AE12" i="20"/>
  <c r="AF12" i="20" s="1"/>
  <c r="AV12" i="20" s="1"/>
  <c r="AS13" i="20"/>
  <c r="AL12" i="20"/>
  <c r="AI13" i="20"/>
  <c r="V13" i="20"/>
  <c r="AQ14" i="20"/>
  <c r="AO14" i="20"/>
  <c r="B15" i="20"/>
  <c r="AJ14" i="20"/>
  <c r="AS14" i="20"/>
  <c r="AT14" i="20"/>
  <c r="AK14" i="20"/>
  <c r="AP14" i="20"/>
  <c r="AO13" i="20"/>
  <c r="AL13" i="20" l="1"/>
  <c r="AM13" i="20"/>
  <c r="AE13" i="20"/>
  <c r="AU13" i="20" s="1"/>
  <c r="V14" i="20"/>
  <c r="AI14" i="20"/>
  <c r="AU12" i="20"/>
  <c r="O14" i="20"/>
  <c r="P14" i="20" s="1"/>
  <c r="P13" i="20"/>
  <c r="AN14" i="20"/>
  <c r="AS15" i="20"/>
  <c r="B16" i="20"/>
  <c r="AK15" i="20"/>
  <c r="AJ15" i="20"/>
  <c r="O15" i="20" l="1"/>
  <c r="AM15" i="20"/>
  <c r="AR14" i="20"/>
  <c r="AO15" i="20"/>
  <c r="AI15" i="20"/>
  <c r="V15" i="20"/>
  <c r="AL14" i="20"/>
  <c r="AF13" i="20"/>
  <c r="AE14" i="20"/>
  <c r="AM14" i="20"/>
  <c r="AP15" i="20"/>
  <c r="AR15" i="20"/>
  <c r="AN15" i="20"/>
  <c r="AS16" i="20"/>
  <c r="AT16" i="20"/>
  <c r="AP16" i="20"/>
  <c r="AK16" i="20"/>
  <c r="AJ16" i="20"/>
  <c r="B17" i="20"/>
  <c r="AT15" i="20"/>
  <c r="AQ15" i="20"/>
  <c r="AU14" i="20" l="1"/>
  <c r="AI16" i="20"/>
  <c r="V16" i="20"/>
  <c r="AO16" i="20"/>
  <c r="AL15" i="20"/>
  <c r="AN16" i="20"/>
  <c r="B18" i="20"/>
  <c r="AK17" i="20"/>
  <c r="AJ17" i="20"/>
  <c r="AS17" i="20"/>
  <c r="AT17" i="20"/>
  <c r="AQ17" i="20"/>
  <c r="AP17" i="20"/>
  <c r="AO17" i="20"/>
  <c r="AF14" i="20"/>
  <c r="AV14" i="20" s="1"/>
  <c r="AQ16" i="20"/>
  <c r="AV13" i="20"/>
  <c r="AR16" i="20"/>
  <c r="AE15" i="20"/>
  <c r="AU15" i="20" s="1"/>
  <c r="O16" i="20"/>
  <c r="P16" i="20" s="1"/>
  <c r="P15" i="20"/>
  <c r="AR17" i="20" l="1"/>
  <c r="V17" i="20"/>
  <c r="AI17" i="20"/>
  <c r="AN17" i="20"/>
  <c r="B19" i="20"/>
  <c r="AK18" i="20"/>
  <c r="AJ18" i="20"/>
  <c r="AT18" i="20"/>
  <c r="AM16" i="20"/>
  <c r="AE16" i="20"/>
  <c r="AU16" i="20" s="1"/>
  <c r="AF15" i="20"/>
  <c r="AL16" i="20"/>
  <c r="O17" i="20"/>
  <c r="P17" i="20" s="1"/>
  <c r="AN18" i="20" l="1"/>
  <c r="AF16" i="20"/>
  <c r="AV16" i="20" s="1"/>
  <c r="O18" i="20"/>
  <c r="P18" i="20" s="1"/>
  <c r="AM18" i="20"/>
  <c r="AO18" i="20"/>
  <c r="V18" i="20"/>
  <c r="AI18" i="20"/>
  <c r="AM17" i="20"/>
  <c r="AE17" i="20"/>
  <c r="AU17" i="20" s="1"/>
  <c r="AP19" i="20"/>
  <c r="AK19" i="20"/>
  <c r="AJ19" i="20"/>
  <c r="B20" i="20"/>
  <c r="AT19" i="20"/>
  <c r="AP18" i="20"/>
  <c r="AQ18" i="20"/>
  <c r="AR18" i="20"/>
  <c r="AS18" i="20"/>
  <c r="AV15" i="20"/>
  <c r="AL17" i="20"/>
  <c r="AL39" i="19"/>
  <c r="AF17" i="20" l="1"/>
  <c r="AV17" i="20" s="1"/>
  <c r="AK20" i="20"/>
  <c r="AJ20" i="20"/>
  <c r="B21" i="20"/>
  <c r="AT20" i="20"/>
  <c r="AS20" i="20"/>
  <c r="AO20" i="20"/>
  <c r="AQ20" i="20"/>
  <c r="AM19" i="20"/>
  <c r="AR19" i="20"/>
  <c r="AI19" i="20"/>
  <c r="V19" i="20"/>
  <c r="AL18" i="20"/>
  <c r="AQ19" i="20"/>
  <c r="AN19" i="20"/>
  <c r="AO19" i="20"/>
  <c r="AE18" i="20"/>
  <c r="AU18" i="20" s="1"/>
  <c r="O19" i="20"/>
  <c r="P19" i="20" s="1"/>
  <c r="AS19" i="20"/>
  <c r="AE19" i="20" l="1"/>
  <c r="AU19" i="20" s="1"/>
  <c r="AN20" i="20"/>
  <c r="AM20" i="20"/>
  <c r="AE20" i="20"/>
  <c r="AR20" i="20"/>
  <c r="B22" i="20"/>
  <c r="AK21" i="20"/>
  <c r="AJ21" i="20"/>
  <c r="AS21" i="20"/>
  <c r="AT21" i="20"/>
  <c r="AP20" i="20"/>
  <c r="AF18" i="20"/>
  <c r="AV18" i="20" s="1"/>
  <c r="V20" i="20"/>
  <c r="AI20" i="20"/>
  <c r="O20" i="20"/>
  <c r="P20" i="20" s="1"/>
  <c r="AL19" i="20"/>
  <c r="AF19" i="20"/>
  <c r="AV19" i="20" s="1"/>
  <c r="AM21" i="20" l="1"/>
  <c r="O21" i="20"/>
  <c r="P21" i="20" s="1"/>
  <c r="AR21" i="20"/>
  <c r="AP21" i="20"/>
  <c r="AI21" i="20"/>
  <c r="V21" i="20"/>
  <c r="AN21" i="20"/>
  <c r="AU20" i="20"/>
  <c r="AO21" i="20"/>
  <c r="AL20" i="20"/>
  <c r="AF20" i="20"/>
  <c r="AV20" i="20" s="1"/>
  <c r="AQ22" i="20"/>
  <c r="AO22" i="20"/>
  <c r="AJ22" i="20"/>
  <c r="B23" i="20"/>
  <c r="AK22" i="20"/>
  <c r="AQ21" i="20"/>
  <c r="AN22" i="20" l="1"/>
  <c r="AI22" i="20"/>
  <c r="V22" i="20"/>
  <c r="AR22" i="20"/>
  <c r="AL21" i="20"/>
  <c r="AP22" i="20"/>
  <c r="AS22" i="20"/>
  <c r="AT22" i="20"/>
  <c r="AT23" i="20"/>
  <c r="AK23" i="20"/>
  <c r="AJ23" i="20"/>
  <c r="B24" i="20"/>
  <c r="AE21" i="20"/>
  <c r="AU21" i="20" s="1"/>
  <c r="O22" i="20"/>
  <c r="P22" i="20" s="1"/>
  <c r="AM23" i="20" l="1"/>
  <c r="O23" i="20"/>
  <c r="P23" i="20" s="1"/>
  <c r="AN23" i="20"/>
  <c r="AF21" i="20"/>
  <c r="AV21" i="20" s="1"/>
  <c r="AI23" i="20"/>
  <c r="V23" i="20"/>
  <c r="AO23" i="20"/>
  <c r="AQ23" i="20"/>
  <c r="AR23" i="20"/>
  <c r="AL22" i="20"/>
  <c r="AE22" i="20"/>
  <c r="AU22" i="20" s="1"/>
  <c r="AM22" i="20"/>
  <c r="AS23" i="20"/>
  <c r="AO24" i="20"/>
  <c r="AK24" i="20"/>
  <c r="AJ24" i="20"/>
  <c r="AT24" i="20"/>
  <c r="B25" i="20"/>
  <c r="AS24" i="20"/>
  <c r="AQ24" i="20"/>
  <c r="AP24" i="20"/>
  <c r="AP23" i="20"/>
  <c r="AN24" i="20" l="1"/>
  <c r="O24" i="20"/>
  <c r="P24" i="20" s="1"/>
  <c r="AR24" i="20"/>
  <c r="AL23" i="20"/>
  <c r="AE23" i="20"/>
  <c r="AU23" i="20" s="1"/>
  <c r="V24" i="20"/>
  <c r="AI24" i="20"/>
  <c r="AF22" i="20"/>
  <c r="AV22" i="20" s="1"/>
  <c r="AS25" i="20"/>
  <c r="AQ25" i="20"/>
  <c r="AO25" i="20"/>
  <c r="B26" i="20"/>
  <c r="AJ25" i="20"/>
  <c r="AP25" i="20"/>
  <c r="AK25" i="20"/>
  <c r="AF23" i="20" l="1"/>
  <c r="AV23" i="20" s="1"/>
  <c r="V25" i="20"/>
  <c r="AI25" i="20"/>
  <c r="AN25" i="20"/>
  <c r="AQ26" i="20"/>
  <c r="AJ26" i="20"/>
  <c r="AK26" i="20"/>
  <c r="B27" i="20"/>
  <c r="AO26" i="20"/>
  <c r="AT26" i="20"/>
  <c r="AP26" i="20"/>
  <c r="AR25" i="20"/>
  <c r="AT25" i="20"/>
  <c r="O25" i="20"/>
  <c r="P25" i="20" s="1"/>
  <c r="AL24" i="20"/>
  <c r="AM24" i="20"/>
  <c r="AE24" i="20"/>
  <c r="AU24" i="20" s="1"/>
  <c r="AN26" i="20" l="1"/>
  <c r="AR26" i="20"/>
  <c r="O26" i="20"/>
  <c r="P26" i="20" s="1"/>
  <c r="AS26" i="20"/>
  <c r="AI26" i="20"/>
  <c r="V26" i="20"/>
  <c r="AM25" i="20"/>
  <c r="AE25" i="20"/>
  <c r="AU25" i="20" s="1"/>
  <c r="AM26" i="20"/>
  <c r="AJ27" i="20"/>
  <c r="AQ27" i="20"/>
  <c r="B28" i="20"/>
  <c r="AK27" i="20"/>
  <c r="AF24" i="20"/>
  <c r="AV24" i="20" s="1"/>
  <c r="AL25" i="20"/>
  <c r="AE26" i="20" l="1"/>
  <c r="AU26" i="20" s="1"/>
  <c r="AN27" i="20"/>
  <c r="AO28" i="20"/>
  <c r="B29" i="20"/>
  <c r="AK28" i="20"/>
  <c r="AJ28" i="20"/>
  <c r="AT28" i="20"/>
  <c r="AO27" i="20"/>
  <c r="AL26" i="20"/>
  <c r="AF26" i="20"/>
  <c r="AV26" i="20" s="1"/>
  <c r="AF25" i="20"/>
  <c r="AV25" i="20" s="1"/>
  <c r="AP27" i="20"/>
  <c r="AM27" i="20"/>
  <c r="AS27" i="20"/>
  <c r="V27" i="20"/>
  <c r="AI27" i="20"/>
  <c r="AT27" i="20"/>
  <c r="AR27" i="20"/>
  <c r="O27" i="20"/>
  <c r="P27" i="20" s="1"/>
  <c r="AM28" i="20" l="1"/>
  <c r="O28" i="20"/>
  <c r="P28" i="20" s="1"/>
  <c r="AP29" i="20"/>
  <c r="B30" i="20"/>
  <c r="AK29" i="20"/>
  <c r="AJ29" i="20"/>
  <c r="AQ29" i="20"/>
  <c r="AO29" i="20"/>
  <c r="AP28" i="20"/>
  <c r="AQ28" i="20"/>
  <c r="AN28" i="20"/>
  <c r="AS28" i="20"/>
  <c r="V28" i="20"/>
  <c r="AI28" i="20"/>
  <c r="AL27" i="20"/>
  <c r="AE27" i="20"/>
  <c r="AU27" i="20" s="1"/>
  <c r="AR28" i="20"/>
  <c r="AI29" i="20" l="1"/>
  <c r="V29" i="20"/>
  <c r="AT29" i="20"/>
  <c r="AN29" i="20"/>
  <c r="B31" i="20"/>
  <c r="AT30" i="20"/>
  <c r="AS30" i="20"/>
  <c r="AQ30" i="20"/>
  <c r="AP30" i="20"/>
  <c r="AO30" i="20"/>
  <c r="AJ30" i="20"/>
  <c r="AK30" i="20"/>
  <c r="AS29" i="20"/>
  <c r="O29" i="20"/>
  <c r="P29" i="20" s="1"/>
  <c r="AF27" i="20"/>
  <c r="AV27" i="20" s="1"/>
  <c r="AL28" i="20"/>
  <c r="AE28" i="20"/>
  <c r="AU28" i="20" s="1"/>
  <c r="AR29" i="20"/>
  <c r="AR30" i="20" l="1"/>
  <c r="O30" i="20"/>
  <c r="P30" i="20" s="1"/>
  <c r="B32" i="20"/>
  <c r="AK31" i="20"/>
  <c r="AJ31" i="20"/>
  <c r="AQ31" i="20"/>
  <c r="AS31" i="20"/>
  <c r="AR31" i="20"/>
  <c r="AN30" i="20"/>
  <c r="V30" i="20"/>
  <c r="AI30" i="20"/>
  <c r="AF28" i="20"/>
  <c r="AV28" i="20" s="1"/>
  <c r="AM30" i="20"/>
  <c r="AE29" i="20"/>
  <c r="AU29" i="20" s="1"/>
  <c r="AM29" i="20"/>
  <c r="AL29" i="20"/>
  <c r="AN31" i="20" l="1"/>
  <c r="V31" i="20"/>
  <c r="AI31" i="20"/>
  <c r="AL30" i="20"/>
  <c r="O31" i="20"/>
  <c r="P31" i="20" s="1"/>
  <c r="AT31" i="20"/>
  <c r="AF29" i="20"/>
  <c r="AV29" i="20" s="1"/>
  <c r="AT32" i="20"/>
  <c r="AQ32" i="20"/>
  <c r="AP32" i="20"/>
  <c r="AK32" i="20"/>
  <c r="B33" i="20"/>
  <c r="AJ32" i="20"/>
  <c r="AO31" i="20"/>
  <c r="AP31" i="20"/>
  <c r="AE30" i="20"/>
  <c r="AU30" i="20" s="1"/>
  <c r="AR32" i="20" l="1"/>
  <c r="AT33" i="20"/>
  <c r="AS33" i="20"/>
  <c r="AK33" i="20"/>
  <c r="B34" i="20"/>
  <c r="AQ33" i="20"/>
  <c r="AP33" i="20"/>
  <c r="AO33" i="20"/>
  <c r="AJ33" i="20"/>
  <c r="AM31" i="20"/>
  <c r="AE31" i="20"/>
  <c r="AU31" i="20" s="1"/>
  <c r="AN32" i="20"/>
  <c r="O32" i="20"/>
  <c r="P32" i="20" s="1"/>
  <c r="AS32" i="20"/>
  <c r="AF30" i="20"/>
  <c r="AV30" i="20" s="1"/>
  <c r="V32" i="20"/>
  <c r="AI32" i="20"/>
  <c r="AL31" i="20"/>
  <c r="AO32" i="20"/>
  <c r="F37" i="19"/>
  <c r="E37" i="19"/>
  <c r="D37" i="19"/>
  <c r="C37" i="19"/>
  <c r="B8" i="19"/>
  <c r="AJ7" i="19"/>
  <c r="AI7" i="19"/>
  <c r="AT7" i="19"/>
  <c r="AS7" i="19"/>
  <c r="AR7" i="19"/>
  <c r="AQ7" i="19"/>
  <c r="AK7" i="19"/>
  <c r="V7" i="19"/>
  <c r="AL7" i="19" s="1"/>
  <c r="O7" i="19"/>
  <c r="P7" i="19" s="1"/>
  <c r="O33" i="20" l="1"/>
  <c r="P33" i="20" s="1"/>
  <c r="AM33" i="20"/>
  <c r="AR33" i="20"/>
  <c r="AF31" i="20"/>
  <c r="AV31" i="20" s="1"/>
  <c r="AI33" i="20"/>
  <c r="V33" i="20"/>
  <c r="AN33" i="20"/>
  <c r="AE32" i="20"/>
  <c r="AU32" i="20" s="1"/>
  <c r="AM32" i="20"/>
  <c r="AF32" i="20"/>
  <c r="AV32" i="20" s="1"/>
  <c r="AL32" i="20"/>
  <c r="AK34" i="20"/>
  <c r="AJ34" i="20"/>
  <c r="AO34" i="20"/>
  <c r="B35" i="20"/>
  <c r="AJ8" i="19"/>
  <c r="AE7" i="19"/>
  <c r="AU39" i="19"/>
  <c r="AV39" i="19" s="1"/>
  <c r="AN7" i="19"/>
  <c r="AO36" i="19"/>
  <c r="AK8" i="19"/>
  <c r="AP7" i="19"/>
  <c r="B9" i="19"/>
  <c r="AM7" i="19"/>
  <c r="AK36" i="19"/>
  <c r="AJ36" i="19"/>
  <c r="AT36" i="19"/>
  <c r="AO7" i="19"/>
  <c r="AR34" i="20" l="1"/>
  <c r="AM34" i="20"/>
  <c r="AP34" i="20"/>
  <c r="V34" i="20"/>
  <c r="AI34" i="20"/>
  <c r="AQ34" i="20"/>
  <c r="AL33" i="20"/>
  <c r="AT34" i="20"/>
  <c r="AS34" i="20"/>
  <c r="AN34" i="20"/>
  <c r="J37" i="20"/>
  <c r="I37" i="20"/>
  <c r="M37" i="20"/>
  <c r="K37" i="20"/>
  <c r="L37" i="20"/>
  <c r="N37" i="20"/>
  <c r="O34" i="20"/>
  <c r="P34" i="20" s="1"/>
  <c r="AE33" i="20"/>
  <c r="AU33" i="20" s="1"/>
  <c r="AS8" i="19"/>
  <c r="AT8" i="19"/>
  <c r="AR8" i="19"/>
  <c r="AS36" i="19"/>
  <c r="AN8" i="19"/>
  <c r="AQ8" i="19"/>
  <c r="AN36" i="19"/>
  <c r="AM36" i="19"/>
  <c r="V8" i="19"/>
  <c r="AI8" i="19"/>
  <c r="AR36" i="19"/>
  <c r="B10" i="19"/>
  <c r="AI36" i="19"/>
  <c r="V36" i="19"/>
  <c r="AQ36" i="19"/>
  <c r="O8" i="19"/>
  <c r="AO8" i="19"/>
  <c r="AU7" i="19"/>
  <c r="AF7" i="19"/>
  <c r="O36" i="19"/>
  <c r="P36" i="19" s="1"/>
  <c r="AP8" i="19"/>
  <c r="AP36" i="19"/>
  <c r="F12" i="17"/>
  <c r="F14" i="17" s="1"/>
  <c r="F16" i="17" s="1"/>
  <c r="F18" i="17" s="1"/>
  <c r="F20" i="17" s="1"/>
  <c r="F22" i="17" s="1"/>
  <c r="F24" i="17" s="1"/>
  <c r="F26" i="17" s="1"/>
  <c r="F28" i="17" s="1"/>
  <c r="F30" i="17" s="1"/>
  <c r="F32" i="17" s="1"/>
  <c r="F34" i="17" s="1"/>
  <c r="F36" i="17" s="1"/>
  <c r="F38" i="17" s="1"/>
  <c r="F40" i="17" s="1"/>
  <c r="F42" i="17" s="1"/>
  <c r="F44" i="17" s="1"/>
  <c r="F46" i="17" s="1"/>
  <c r="F48" i="17" s="1"/>
  <c r="F50" i="17" s="1"/>
  <c r="F52" i="17" s="1"/>
  <c r="F54" i="17" s="1"/>
  <c r="F56" i="17" s="1"/>
  <c r="F58" i="17" s="1"/>
  <c r="F60" i="17" s="1"/>
  <c r="F62" i="17" s="1"/>
  <c r="F64" i="17" s="1"/>
  <c r="F66" i="17" s="1"/>
  <c r="F68" i="17" s="1"/>
  <c r="B12" i="17"/>
  <c r="B14" i="17" s="1"/>
  <c r="B16" i="17" s="1"/>
  <c r="B18" i="17" s="1"/>
  <c r="B20" i="17" s="1"/>
  <c r="B22" i="17" s="1"/>
  <c r="B24" i="17" s="1"/>
  <c r="B26" i="17" s="1"/>
  <c r="B28" i="17" s="1"/>
  <c r="B30" i="17" s="1"/>
  <c r="B32" i="17" s="1"/>
  <c r="B34" i="17" s="1"/>
  <c r="B36" i="17" s="1"/>
  <c r="B38" i="17" s="1"/>
  <c r="B40" i="17" s="1"/>
  <c r="B42" i="17" s="1"/>
  <c r="B44" i="17" s="1"/>
  <c r="B46" i="17" s="1"/>
  <c r="B48" i="17" s="1"/>
  <c r="B50" i="17" s="1"/>
  <c r="B52" i="17" s="1"/>
  <c r="B54" i="17" s="1"/>
  <c r="B56" i="17" s="1"/>
  <c r="B58" i="17" s="1"/>
  <c r="B60" i="17" s="1"/>
  <c r="B62" i="17" s="1"/>
  <c r="B64" i="17" s="1"/>
  <c r="B66" i="17" s="1"/>
  <c r="B68" i="17" s="1"/>
  <c r="AE34" i="20" l="1"/>
  <c r="AO35" i="20"/>
  <c r="Y37" i="20"/>
  <c r="AO37" i="20" s="1"/>
  <c r="AP35" i="20"/>
  <c r="Z37" i="20"/>
  <c r="AP37" i="20" s="1"/>
  <c r="AS35" i="20"/>
  <c r="AC37" i="20"/>
  <c r="AS37" i="20" s="1"/>
  <c r="V35" i="20"/>
  <c r="AI35" i="20"/>
  <c r="S37" i="20"/>
  <c r="AI37" i="20" s="1"/>
  <c r="AT35" i="20"/>
  <c r="AD37" i="20"/>
  <c r="AT37" i="20" s="1"/>
  <c r="AQ35" i="20"/>
  <c r="AA37" i="20"/>
  <c r="AQ37" i="20" s="1"/>
  <c r="AL34" i="20"/>
  <c r="AF34" i="20"/>
  <c r="AV34" i="20" s="1"/>
  <c r="AJ35" i="20"/>
  <c r="T37" i="20"/>
  <c r="AJ37" i="20" s="1"/>
  <c r="AF33" i="20"/>
  <c r="AV33" i="20" s="1"/>
  <c r="AK35" i="20"/>
  <c r="U37" i="20"/>
  <c r="AK37" i="20" s="1"/>
  <c r="O35" i="20"/>
  <c r="G37" i="20"/>
  <c r="H37" i="20"/>
  <c r="AU34" i="20"/>
  <c r="AR35" i="20"/>
  <c r="AB37" i="20"/>
  <c r="AR37" i="20" s="1"/>
  <c r="AS9" i="19"/>
  <c r="AJ10" i="19"/>
  <c r="AQ9" i="19"/>
  <c r="AT9" i="19"/>
  <c r="AO9" i="19"/>
  <c r="AM9" i="19"/>
  <c r="AN9" i="19"/>
  <c r="AM8" i="19"/>
  <c r="AE8" i="19"/>
  <c r="AF8" i="19" s="1"/>
  <c r="P8" i="19"/>
  <c r="AE36" i="19"/>
  <c r="AU36" i="19" s="1"/>
  <c r="AJ9" i="19"/>
  <c r="AK9" i="19"/>
  <c r="B11" i="19"/>
  <c r="AI9" i="19"/>
  <c r="V9" i="19"/>
  <c r="O9" i="19"/>
  <c r="P9" i="19" s="1"/>
  <c r="AL36" i="19"/>
  <c r="AL8" i="19"/>
  <c r="AP9" i="19"/>
  <c r="AV7" i="19"/>
  <c r="C6" i="15"/>
  <c r="F6" i="15" s="1"/>
  <c r="D6" i="15"/>
  <c r="E6" i="15"/>
  <c r="I6" i="15"/>
  <c r="K6" i="15"/>
  <c r="C7" i="15"/>
  <c r="E7" i="15"/>
  <c r="I7" i="15"/>
  <c r="K7" i="15"/>
  <c r="C8" i="15"/>
  <c r="F8" i="15" s="1"/>
  <c r="D8" i="15"/>
  <c r="E8" i="15"/>
  <c r="I8" i="15"/>
  <c r="K8" i="15"/>
  <c r="C9" i="15"/>
  <c r="D9" i="15"/>
  <c r="E9" i="15"/>
  <c r="F9" i="15"/>
  <c r="K9" i="15"/>
  <c r="C10" i="15"/>
  <c r="E10" i="15"/>
  <c r="I10" i="15"/>
  <c r="K10" i="15"/>
  <c r="C11" i="15"/>
  <c r="E11" i="15"/>
  <c r="I11" i="15"/>
  <c r="K11" i="15"/>
  <c r="C12" i="15"/>
  <c r="D12" i="15"/>
  <c r="E12" i="15"/>
  <c r="F12" i="15"/>
  <c r="I12" i="15"/>
  <c r="K12" i="15"/>
  <c r="C13" i="15"/>
  <c r="E13" i="15"/>
  <c r="I13" i="15"/>
  <c r="K13" i="15"/>
  <c r="C14" i="15"/>
  <c r="F14" i="15" s="1"/>
  <c r="E14" i="15"/>
  <c r="I14" i="15"/>
  <c r="K14" i="15"/>
  <c r="C15" i="15"/>
  <c r="E15" i="15"/>
  <c r="I15" i="15"/>
  <c r="K15" i="15"/>
  <c r="C16" i="15"/>
  <c r="E16" i="15"/>
  <c r="I16" i="15"/>
  <c r="K16" i="15"/>
  <c r="C17" i="15"/>
  <c r="I17" i="15"/>
  <c r="K17" i="15"/>
  <c r="C18" i="15"/>
  <c r="D18" i="15"/>
  <c r="E18" i="15"/>
  <c r="F18" i="15"/>
  <c r="I18" i="15"/>
  <c r="K18" i="15"/>
  <c r="C19" i="15"/>
  <c r="E19" i="15"/>
  <c r="I19" i="15"/>
  <c r="K19" i="15"/>
  <c r="C20" i="15"/>
  <c r="F20" i="15" s="1"/>
  <c r="D20" i="15"/>
  <c r="E20" i="15"/>
  <c r="I20" i="15"/>
  <c r="K20" i="15"/>
  <c r="C21" i="15"/>
  <c r="E21" i="15"/>
  <c r="I21" i="15"/>
  <c r="K21" i="15"/>
  <c r="C22" i="15"/>
  <c r="E22" i="15"/>
  <c r="I22" i="15"/>
  <c r="K22" i="15"/>
  <c r="C23" i="15"/>
  <c r="F23" i="15" s="1"/>
  <c r="D23" i="15"/>
  <c r="E23" i="15"/>
  <c r="I23" i="15"/>
  <c r="L23" i="15" s="1"/>
  <c r="J23" i="15"/>
  <c r="K23" i="15"/>
  <c r="C24" i="15"/>
  <c r="D24" i="15"/>
  <c r="E24" i="15"/>
  <c r="F24" i="15"/>
  <c r="I24" i="15"/>
  <c r="K24" i="15"/>
  <c r="C25" i="15"/>
  <c r="E25" i="15"/>
  <c r="I25" i="15"/>
  <c r="K25" i="15"/>
  <c r="C26" i="15"/>
  <c r="F26" i="15" s="1"/>
  <c r="D26" i="15"/>
  <c r="E26" i="15"/>
  <c r="I26" i="15"/>
  <c r="K26" i="15"/>
  <c r="C6" i="14"/>
  <c r="F6" i="14" s="1"/>
  <c r="D6" i="14"/>
  <c r="E6" i="14"/>
  <c r="I6" i="14"/>
  <c r="K6" i="14"/>
  <c r="C7" i="14"/>
  <c r="D7" i="14"/>
  <c r="E7" i="14"/>
  <c r="F7" i="14"/>
  <c r="I7" i="14"/>
  <c r="K7" i="14"/>
  <c r="C8" i="14"/>
  <c r="D8" i="14"/>
  <c r="F8" i="14" s="1"/>
  <c r="E8" i="14"/>
  <c r="I8" i="14"/>
  <c r="K8" i="14"/>
  <c r="C9" i="14"/>
  <c r="F9" i="14" s="1"/>
  <c r="D9" i="14"/>
  <c r="E9" i="14"/>
  <c r="K9" i="14"/>
  <c r="C10" i="14"/>
  <c r="E10" i="14"/>
  <c r="I10" i="14"/>
  <c r="K10" i="14"/>
  <c r="C11" i="14"/>
  <c r="E11" i="14"/>
  <c r="I11" i="14"/>
  <c r="K11" i="14"/>
  <c r="C12" i="14"/>
  <c r="F12" i="14" s="1"/>
  <c r="D12" i="14"/>
  <c r="E12" i="14"/>
  <c r="I12" i="14"/>
  <c r="K12" i="14"/>
  <c r="C13" i="14"/>
  <c r="E13" i="14"/>
  <c r="I13" i="14"/>
  <c r="K13" i="14"/>
  <c r="C14" i="14"/>
  <c r="E14" i="14"/>
  <c r="I14" i="14"/>
  <c r="K14" i="14"/>
  <c r="C15" i="14"/>
  <c r="E15" i="14"/>
  <c r="I15" i="14"/>
  <c r="K15" i="14"/>
  <c r="C16" i="14"/>
  <c r="E16" i="14"/>
  <c r="I16" i="14"/>
  <c r="K16" i="14"/>
  <c r="C17" i="14"/>
  <c r="E17" i="14"/>
  <c r="I17" i="14"/>
  <c r="K17" i="14"/>
  <c r="C18" i="14"/>
  <c r="F18" i="14" s="1"/>
  <c r="D18" i="14"/>
  <c r="E18" i="14"/>
  <c r="I18" i="14"/>
  <c r="K18" i="14"/>
  <c r="C19" i="14"/>
  <c r="E19" i="14"/>
  <c r="I19" i="14"/>
  <c r="K19" i="14"/>
  <c r="C20" i="14"/>
  <c r="D20" i="14"/>
  <c r="E20" i="14"/>
  <c r="F20" i="14" s="1"/>
  <c r="I20" i="14"/>
  <c r="K20" i="14"/>
  <c r="C21" i="14"/>
  <c r="E21" i="14"/>
  <c r="I21" i="14"/>
  <c r="K21" i="14"/>
  <c r="C22" i="14"/>
  <c r="E22" i="14"/>
  <c r="I22" i="14"/>
  <c r="K22" i="14"/>
  <c r="C23" i="14"/>
  <c r="D23" i="14"/>
  <c r="E23" i="14"/>
  <c r="F23" i="14" s="1"/>
  <c r="I23" i="14"/>
  <c r="J23" i="14"/>
  <c r="K23" i="14"/>
  <c r="L23" i="14"/>
  <c r="C24" i="14"/>
  <c r="F24" i="14" s="1"/>
  <c r="D24" i="14"/>
  <c r="E24" i="14"/>
  <c r="I24" i="14"/>
  <c r="K24" i="14"/>
  <c r="C25" i="14"/>
  <c r="E25" i="14"/>
  <c r="I25" i="14"/>
  <c r="K25" i="14"/>
  <c r="C26" i="14"/>
  <c r="E26" i="14"/>
  <c r="I26" i="14"/>
  <c r="K26" i="14"/>
  <c r="D6" i="13"/>
  <c r="F6" i="13" s="1"/>
  <c r="D7" i="13"/>
  <c r="D7" i="15" s="1"/>
  <c r="F7" i="15" s="1"/>
  <c r="F7" i="13"/>
  <c r="D8" i="13"/>
  <c r="F8" i="13"/>
  <c r="C9" i="13"/>
  <c r="D9" i="13"/>
  <c r="F9" i="13"/>
  <c r="D10" i="13"/>
  <c r="D10" i="15" s="1"/>
  <c r="F10" i="15" s="1"/>
  <c r="F10" i="13"/>
  <c r="D11" i="13"/>
  <c r="F11" i="13" s="1"/>
  <c r="D12" i="13"/>
  <c r="F12" i="13" s="1"/>
  <c r="D13" i="13"/>
  <c r="D13" i="15" s="1"/>
  <c r="F13" i="15" s="1"/>
  <c r="F13" i="13"/>
  <c r="D14" i="13"/>
  <c r="D14" i="15" s="1"/>
  <c r="F14" i="13"/>
  <c r="D15" i="13"/>
  <c r="D15" i="15" s="1"/>
  <c r="F15" i="15" s="1"/>
  <c r="F15" i="13"/>
  <c r="D16" i="13"/>
  <c r="D16" i="15" s="1"/>
  <c r="F16" i="15" s="1"/>
  <c r="F16" i="13"/>
  <c r="D17" i="13"/>
  <c r="F17" i="13" s="1"/>
  <c r="E17" i="13"/>
  <c r="E17" i="15" s="1"/>
  <c r="K17" i="13"/>
  <c r="D18" i="13"/>
  <c r="F18" i="13"/>
  <c r="D19" i="13"/>
  <c r="D19" i="15" s="1"/>
  <c r="F19" i="15" s="1"/>
  <c r="F19" i="13"/>
  <c r="D20" i="13"/>
  <c r="F20" i="13"/>
  <c r="D21" i="13"/>
  <c r="D21" i="15" s="1"/>
  <c r="F21" i="15" s="1"/>
  <c r="D22" i="13"/>
  <c r="D22" i="15" s="1"/>
  <c r="F22" i="15" s="1"/>
  <c r="F22" i="13"/>
  <c r="F23" i="13"/>
  <c r="L23" i="13"/>
  <c r="D24" i="13"/>
  <c r="F24" i="13" s="1"/>
  <c r="D25" i="13"/>
  <c r="D25" i="15" s="1"/>
  <c r="F25" i="15" s="1"/>
  <c r="F25" i="13"/>
  <c r="D26" i="13"/>
  <c r="D26" i="14" s="1"/>
  <c r="F26" i="14" s="1"/>
  <c r="F26" i="13"/>
  <c r="E5" i="12"/>
  <c r="G5" i="12"/>
  <c r="J5" i="12"/>
  <c r="L5" i="12"/>
  <c r="O5" i="12"/>
  <c r="B6" i="12"/>
  <c r="E6" i="12"/>
  <c r="G6" i="12"/>
  <c r="J6" i="12"/>
  <c r="L6" i="12"/>
  <c r="O6" i="12"/>
  <c r="B7" i="12"/>
  <c r="L7" i="12" s="1"/>
  <c r="E7" i="12"/>
  <c r="O7" i="12"/>
  <c r="E8" i="12"/>
  <c r="J8" i="12"/>
  <c r="O8" i="12"/>
  <c r="E9" i="12"/>
  <c r="O9" i="12"/>
  <c r="E10" i="12"/>
  <c r="J10" i="12"/>
  <c r="O10" i="12"/>
  <c r="E11" i="12"/>
  <c r="J11" i="12"/>
  <c r="O11" i="12"/>
  <c r="E12" i="12"/>
  <c r="J12" i="12"/>
  <c r="O12" i="12"/>
  <c r="E13" i="12"/>
  <c r="J13" i="12"/>
  <c r="O13" i="12"/>
  <c r="E14" i="12"/>
  <c r="J14" i="12"/>
  <c r="O14" i="12"/>
  <c r="E15" i="12"/>
  <c r="J15" i="12"/>
  <c r="O15" i="12"/>
  <c r="E16" i="12"/>
  <c r="J16" i="12"/>
  <c r="O16" i="12"/>
  <c r="E17" i="12"/>
  <c r="J17" i="12"/>
  <c r="O17" i="12"/>
  <c r="E18" i="12"/>
  <c r="J18" i="12"/>
  <c r="O18" i="12"/>
  <c r="E19" i="12"/>
  <c r="J19" i="12"/>
  <c r="O19" i="12"/>
  <c r="E20" i="12"/>
  <c r="J20" i="12"/>
  <c r="O20" i="12"/>
  <c r="E21" i="12"/>
  <c r="J21" i="12"/>
  <c r="O21" i="12"/>
  <c r="E22" i="12"/>
  <c r="J22" i="12"/>
  <c r="O22" i="12"/>
  <c r="E23" i="12"/>
  <c r="J23" i="12"/>
  <c r="O23" i="12"/>
  <c r="E24" i="12"/>
  <c r="J24" i="12"/>
  <c r="O24" i="12"/>
  <c r="E25" i="12"/>
  <c r="J25" i="12"/>
  <c r="O25" i="12"/>
  <c r="E26" i="12"/>
  <c r="J26" i="12"/>
  <c r="O26" i="12"/>
  <c r="E27" i="12"/>
  <c r="J27" i="12"/>
  <c r="O27" i="12"/>
  <c r="E28" i="12"/>
  <c r="J28" i="12"/>
  <c r="O28" i="12"/>
  <c r="E29" i="12"/>
  <c r="J29" i="12"/>
  <c r="O29" i="12"/>
  <c r="E30" i="12"/>
  <c r="J30" i="12"/>
  <c r="O30" i="12"/>
  <c r="E31" i="12"/>
  <c r="J31" i="12"/>
  <c r="O31" i="12"/>
  <c r="E32" i="12"/>
  <c r="J32" i="12"/>
  <c r="O32" i="12"/>
  <c r="E33" i="12"/>
  <c r="J33" i="12"/>
  <c r="O33" i="12"/>
  <c r="E34" i="12"/>
  <c r="J34" i="12"/>
  <c r="O34" i="12"/>
  <c r="E35" i="12"/>
  <c r="J35" i="12"/>
  <c r="O35" i="12"/>
  <c r="E6" i="11"/>
  <c r="F6" i="11"/>
  <c r="K6" i="11"/>
  <c r="L6" i="11"/>
  <c r="L9" i="11"/>
  <c r="G6" i="10"/>
  <c r="G7" i="10"/>
  <c r="H7" i="10" s="1"/>
  <c r="O7" i="10"/>
  <c r="G8" i="10"/>
  <c r="H8" i="10" s="1"/>
  <c r="O8" i="10"/>
  <c r="J8" i="13" s="1"/>
  <c r="G9" i="10"/>
  <c r="H9" i="10" s="1"/>
  <c r="G10" i="10"/>
  <c r="H10" i="10" s="1"/>
  <c r="G11" i="10"/>
  <c r="H11" i="10"/>
  <c r="G12" i="10"/>
  <c r="H12" i="10" s="1"/>
  <c r="G13" i="10"/>
  <c r="H13" i="10" s="1"/>
  <c r="O13" i="10"/>
  <c r="P13" i="10" s="1"/>
  <c r="G14" i="10"/>
  <c r="H14" i="10" s="1"/>
  <c r="G15" i="10"/>
  <c r="H15" i="10" s="1"/>
  <c r="G16" i="10"/>
  <c r="H16" i="10"/>
  <c r="G17" i="10"/>
  <c r="H17" i="10" s="1"/>
  <c r="G18" i="10"/>
  <c r="H18" i="10" s="1"/>
  <c r="G19" i="10"/>
  <c r="H19" i="10" s="1"/>
  <c r="G20" i="10"/>
  <c r="H20" i="10" s="1"/>
  <c r="G21" i="10"/>
  <c r="H21" i="10"/>
  <c r="G22" i="10"/>
  <c r="H22" i="10" s="1"/>
  <c r="G23" i="10"/>
  <c r="H23" i="10" s="1"/>
  <c r="G24" i="10"/>
  <c r="H24" i="10"/>
  <c r="G25" i="10"/>
  <c r="H25" i="10" s="1"/>
  <c r="G26" i="10"/>
  <c r="H26" i="10" s="1"/>
  <c r="C1" i="9"/>
  <c r="C2" i="9"/>
  <c r="E6" i="9"/>
  <c r="F6" i="9" s="1"/>
  <c r="K6" i="9"/>
  <c r="L6" i="9" s="1"/>
  <c r="H5" i="8"/>
  <c r="H6" i="8" s="1"/>
  <c r="H7" i="8" s="1"/>
  <c r="H8" i="8" s="1"/>
  <c r="H9" i="8" s="1"/>
  <c r="H10" i="8" s="1"/>
  <c r="H11" i="8" s="1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Q5" i="8"/>
  <c r="O5" i="8"/>
  <c r="N5" i="8"/>
  <c r="N6" i="8" s="1"/>
  <c r="N7" i="8" s="1"/>
  <c r="N8" i="8" s="1"/>
  <c r="N9" i="8" s="1"/>
  <c r="N10" i="8" s="1"/>
  <c r="N11" i="8" s="1"/>
  <c r="N12" i="8" s="1"/>
  <c r="N13" i="8" s="1"/>
  <c r="N14" i="8" s="1"/>
  <c r="N15" i="8" s="1"/>
  <c r="N16" i="8" s="1"/>
  <c r="N17" i="8" s="1"/>
  <c r="N18" i="8" s="1"/>
  <c r="N19" i="8" s="1"/>
  <c r="N20" i="8" s="1"/>
  <c r="N21" i="8" s="1"/>
  <c r="N22" i="8" s="1"/>
  <c r="N23" i="8" s="1"/>
  <c r="N24" i="8" s="1"/>
  <c r="N25" i="8" s="1"/>
  <c r="N26" i="8" s="1"/>
  <c r="N27" i="8" s="1"/>
  <c r="N28" i="8" s="1"/>
  <c r="N29" i="8" s="1"/>
  <c r="N30" i="8" s="1"/>
  <c r="N31" i="8" s="1"/>
  <c r="N32" i="8" s="1"/>
  <c r="N33" i="8" s="1"/>
  <c r="N34" i="8" s="1"/>
  <c r="N35" i="8" s="1"/>
  <c r="P5" i="8"/>
  <c r="R5" i="8"/>
  <c r="B6" i="8"/>
  <c r="Q6" i="8"/>
  <c r="O6" i="8"/>
  <c r="P6" i="8"/>
  <c r="B7" i="8"/>
  <c r="B8" i="8" s="1"/>
  <c r="B9" i="8" s="1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Q7" i="8"/>
  <c r="R7" i="8"/>
  <c r="P7" i="8"/>
  <c r="Q8" i="8"/>
  <c r="O8" i="8"/>
  <c r="P8" i="8"/>
  <c r="R8" i="8"/>
  <c r="Q9" i="8"/>
  <c r="R9" i="8"/>
  <c r="P9" i="8"/>
  <c r="Q10" i="8"/>
  <c r="O10" i="8"/>
  <c r="P10" i="8"/>
  <c r="Q11" i="8"/>
  <c r="R11" i="8"/>
  <c r="P11" i="8"/>
  <c r="Q12" i="8"/>
  <c r="P12" i="8"/>
  <c r="P13" i="8"/>
  <c r="Q14" i="8"/>
  <c r="P14" i="8"/>
  <c r="O15" i="8"/>
  <c r="P15" i="8"/>
  <c r="Q16" i="8"/>
  <c r="O16" i="8"/>
  <c r="P16" i="8"/>
  <c r="Q17" i="8"/>
  <c r="O17" i="8"/>
  <c r="P17" i="8"/>
  <c r="Q18" i="8"/>
  <c r="R18" i="8"/>
  <c r="P18" i="8"/>
  <c r="P19" i="8"/>
  <c r="Q19" i="8"/>
  <c r="R19" i="8"/>
  <c r="Q20" i="8"/>
  <c r="R20" i="8"/>
  <c r="P20" i="8"/>
  <c r="Q21" i="8"/>
  <c r="O21" i="8"/>
  <c r="P21" i="8"/>
  <c r="R21" i="8"/>
  <c r="Q22" i="8"/>
  <c r="R22" i="8"/>
  <c r="P22" i="8"/>
  <c r="O23" i="8"/>
  <c r="P23" i="8"/>
  <c r="Q23" i="8"/>
  <c r="Q24" i="8"/>
  <c r="O24" i="8"/>
  <c r="P24" i="8"/>
  <c r="Q25" i="8"/>
  <c r="O25" i="8"/>
  <c r="P25" i="8"/>
  <c r="P26" i="8"/>
  <c r="Q27" i="8"/>
  <c r="O27" i="8"/>
  <c r="P27" i="8"/>
  <c r="Q28" i="8"/>
  <c r="P28" i="8"/>
  <c r="R28" i="8"/>
  <c r="Q29" i="8"/>
  <c r="O29" i="8"/>
  <c r="P29" i="8"/>
  <c r="Q30" i="8"/>
  <c r="O30" i="8"/>
  <c r="P30" i="8"/>
  <c r="Q31" i="8"/>
  <c r="R31" i="8"/>
  <c r="P31" i="8"/>
  <c r="Q32" i="8"/>
  <c r="O32" i="8"/>
  <c r="P32" i="8"/>
  <c r="Q33" i="8"/>
  <c r="R33" i="8"/>
  <c r="P33" i="8"/>
  <c r="Q34" i="8"/>
  <c r="O34" i="8"/>
  <c r="P34" i="8"/>
  <c r="Q35" i="8"/>
  <c r="R35" i="8"/>
  <c r="P35" i="8"/>
  <c r="P7" i="6"/>
  <c r="Q7" i="6" s="1"/>
  <c r="AL7" i="6"/>
  <c r="AP7" i="6"/>
  <c r="AR7" i="6"/>
  <c r="AS7" i="6"/>
  <c r="AT7" i="6"/>
  <c r="B8" i="6"/>
  <c r="S8" i="6"/>
  <c r="AJ8" i="6"/>
  <c r="S9" i="6"/>
  <c r="AJ9" i="6"/>
  <c r="AJ10" i="6" s="1"/>
  <c r="AJ11" i="6" s="1"/>
  <c r="AJ12" i="6" s="1"/>
  <c r="AJ13" i="6" s="1"/>
  <c r="AJ14" i="6" s="1"/>
  <c r="S10" i="6"/>
  <c r="S11" i="6"/>
  <c r="S12" i="6" s="1"/>
  <c r="S13" i="6" s="1"/>
  <c r="S14" i="6" s="1"/>
  <c r="S15" i="6" s="1"/>
  <c r="S16" i="6" s="1"/>
  <c r="S17" i="6" s="1"/>
  <c r="S18" i="6" s="1"/>
  <c r="S19" i="6" s="1"/>
  <c r="S20" i="6" s="1"/>
  <c r="S21" i="6" s="1"/>
  <c r="S22" i="6" s="1"/>
  <c r="S23" i="6" s="1"/>
  <c r="S24" i="6" s="1"/>
  <c r="S25" i="6" s="1"/>
  <c r="S26" i="6" s="1"/>
  <c r="S27" i="6" s="1"/>
  <c r="S28" i="6" s="1"/>
  <c r="S29" i="6" s="1"/>
  <c r="S30" i="6" s="1"/>
  <c r="S31" i="6" s="1"/>
  <c r="S32" i="6" s="1"/>
  <c r="S33" i="6" s="1"/>
  <c r="S34" i="6" s="1"/>
  <c r="S35" i="6" s="1"/>
  <c r="AJ15" i="6"/>
  <c r="AJ16" i="6" s="1"/>
  <c r="AJ17" i="6" s="1"/>
  <c r="AJ18" i="6" s="1"/>
  <c r="AJ19" i="6" s="1"/>
  <c r="AJ20" i="6" s="1"/>
  <c r="AJ21" i="6" s="1"/>
  <c r="AJ22" i="6" s="1"/>
  <c r="AJ23" i="6" s="1"/>
  <c r="AJ24" i="6" s="1"/>
  <c r="AJ25" i="6" s="1"/>
  <c r="AJ26" i="6" s="1"/>
  <c r="AJ27" i="6" s="1"/>
  <c r="AJ28" i="6" s="1"/>
  <c r="AJ29" i="6" s="1"/>
  <c r="AJ30" i="6" s="1"/>
  <c r="AJ31" i="6" s="1"/>
  <c r="AJ32" i="6" s="1"/>
  <c r="AJ33" i="6" s="1"/>
  <c r="AJ34" i="6" s="1"/>
  <c r="AJ35" i="6" s="1"/>
  <c r="AR36" i="6"/>
  <c r="AM36" i="6"/>
  <c r="AW36" i="6"/>
  <c r="AK36" i="6"/>
  <c r="AL36" i="6"/>
  <c r="AT36" i="6"/>
  <c r="C37" i="6"/>
  <c r="D37" i="6"/>
  <c r="E37" i="6"/>
  <c r="F37" i="6"/>
  <c r="AQ7" i="5"/>
  <c r="AK7" i="5"/>
  <c r="AL7" i="5"/>
  <c r="W7" i="5"/>
  <c r="AS7" i="5"/>
  <c r="AT7" i="5"/>
  <c r="AW7" i="5"/>
  <c r="B8" i="5"/>
  <c r="S8" i="5"/>
  <c r="AJ8" i="5"/>
  <c r="AJ9" i="5" s="1"/>
  <c r="AJ10" i="5" s="1"/>
  <c r="AJ11" i="5" s="1"/>
  <c r="AJ12" i="5" s="1"/>
  <c r="S9" i="5"/>
  <c r="S10" i="5" s="1"/>
  <c r="S11" i="5"/>
  <c r="S12" i="5" s="1"/>
  <c r="S13" i="5" s="1"/>
  <c r="AJ13" i="5"/>
  <c r="AJ14" i="5" s="1"/>
  <c r="AJ15" i="5" s="1"/>
  <c r="AJ16" i="5" s="1"/>
  <c r="AJ17" i="5" s="1"/>
  <c r="AJ18" i="5" s="1"/>
  <c r="AJ19" i="5" s="1"/>
  <c r="AJ20" i="5" s="1"/>
  <c r="AJ21" i="5" s="1"/>
  <c r="AJ22" i="5" s="1"/>
  <c r="AJ23" i="5" s="1"/>
  <c r="AJ24" i="5" s="1"/>
  <c r="AJ25" i="5" s="1"/>
  <c r="AJ26" i="5" s="1"/>
  <c r="AJ27" i="5" s="1"/>
  <c r="AJ28" i="5" s="1"/>
  <c r="AJ29" i="5" s="1"/>
  <c r="AJ30" i="5" s="1"/>
  <c r="AJ31" i="5" s="1"/>
  <c r="AJ32" i="5" s="1"/>
  <c r="AJ33" i="5" s="1"/>
  <c r="AJ34" i="5" s="1"/>
  <c r="AJ35" i="5" s="1"/>
  <c r="S14" i="5"/>
  <c r="S15" i="5" s="1"/>
  <c r="S16" i="5" s="1"/>
  <c r="S17" i="5" s="1"/>
  <c r="S18" i="5" s="1"/>
  <c r="S19" i="5" s="1"/>
  <c r="S20" i="5" s="1"/>
  <c r="S21" i="5" s="1"/>
  <c r="S22" i="5" s="1"/>
  <c r="S23" i="5" s="1"/>
  <c r="S24" i="5" s="1"/>
  <c r="S25" i="5" s="1"/>
  <c r="S26" i="5" s="1"/>
  <c r="S27" i="5" s="1"/>
  <c r="S28" i="5" s="1"/>
  <c r="S29" i="5"/>
  <c r="S30" i="5" s="1"/>
  <c r="S31" i="5" s="1"/>
  <c r="S32" i="5" s="1"/>
  <c r="S33" i="5" s="1"/>
  <c r="S34" i="5" s="1"/>
  <c r="S35" i="5" s="1"/>
  <c r="C37" i="5"/>
  <c r="D37" i="5"/>
  <c r="E37" i="5"/>
  <c r="F37" i="5"/>
  <c r="AV7" i="4"/>
  <c r="AL7" i="4"/>
  <c r="AP7" i="4"/>
  <c r="AR7" i="4"/>
  <c r="AQ7" i="4"/>
  <c r="AT7" i="4"/>
  <c r="B8" i="4"/>
  <c r="S8" i="4"/>
  <c r="S9" i="4" s="1"/>
  <c r="AJ8" i="4"/>
  <c r="AJ9" i="4"/>
  <c r="AJ10" i="4" s="1"/>
  <c r="AJ11" i="4" s="1"/>
  <c r="AJ12" i="4" s="1"/>
  <c r="AJ13" i="4" s="1"/>
  <c r="AJ14" i="4" s="1"/>
  <c r="AJ15" i="4" s="1"/>
  <c r="AJ16" i="4" s="1"/>
  <c r="AJ17" i="4" s="1"/>
  <c r="AJ18" i="4" s="1"/>
  <c r="AJ19" i="4" s="1"/>
  <c r="AJ20" i="4" s="1"/>
  <c r="AJ21" i="4" s="1"/>
  <c r="AJ22" i="4" s="1"/>
  <c r="AJ23" i="4" s="1"/>
  <c r="AJ24" i="4" s="1"/>
  <c r="AJ25" i="4" s="1"/>
  <c r="AJ26" i="4" s="1"/>
  <c r="AJ27" i="4" s="1"/>
  <c r="AJ28" i="4" s="1"/>
  <c r="AJ29" i="4" s="1"/>
  <c r="AJ30" i="4" s="1"/>
  <c r="AJ31" i="4" s="1"/>
  <c r="AJ32" i="4" s="1"/>
  <c r="AJ33" i="4" s="1"/>
  <c r="AJ34" i="4" s="1"/>
  <c r="AJ35" i="4" s="1"/>
  <c r="S10" i="4"/>
  <c r="S11" i="4"/>
  <c r="S12" i="4"/>
  <c r="S13" i="4" s="1"/>
  <c r="S14" i="4" s="1"/>
  <c r="S15" i="4" s="1"/>
  <c r="S16" i="4" s="1"/>
  <c r="S17" i="4" s="1"/>
  <c r="S18" i="4" s="1"/>
  <c r="S19" i="4" s="1"/>
  <c r="S20" i="4" s="1"/>
  <c r="S21" i="4" s="1"/>
  <c r="S22" i="4" s="1"/>
  <c r="S23" i="4" s="1"/>
  <c r="S24" i="4" s="1"/>
  <c r="S25" i="4" s="1"/>
  <c r="S26" i="4" s="1"/>
  <c r="S27" i="4" s="1"/>
  <c r="S28" i="4" s="1"/>
  <c r="S29" i="4" s="1"/>
  <c r="S30" i="4" s="1"/>
  <c r="S31" i="4" s="1"/>
  <c r="S32" i="4" s="1"/>
  <c r="S33" i="4" s="1"/>
  <c r="S34" i="4" s="1"/>
  <c r="S35" i="4" s="1"/>
  <c r="C37" i="4"/>
  <c r="D37" i="4"/>
  <c r="E37" i="4"/>
  <c r="F37" i="4"/>
  <c r="O6" i="3"/>
  <c r="O7" i="3"/>
  <c r="B8" i="3"/>
  <c r="G8" i="3"/>
  <c r="L8" i="3"/>
  <c r="L10" i="3" s="1"/>
  <c r="L12" i="3" s="1"/>
  <c r="L14" i="3" s="1"/>
  <c r="L16" i="3" s="1"/>
  <c r="L18" i="3" s="1"/>
  <c r="L20" i="3" s="1"/>
  <c r="L22" i="3" s="1"/>
  <c r="L24" i="3" s="1"/>
  <c r="L26" i="3" s="1"/>
  <c r="L28" i="3" s="1"/>
  <c r="L30" i="3" s="1"/>
  <c r="L32" i="3" s="1"/>
  <c r="L34" i="3" s="1"/>
  <c r="L36" i="3" s="1"/>
  <c r="L38" i="3" s="1"/>
  <c r="L40" i="3" s="1"/>
  <c r="L42" i="3" s="1"/>
  <c r="L44" i="3" s="1"/>
  <c r="L46" i="3" s="1"/>
  <c r="L48" i="3" s="1"/>
  <c r="L50" i="3" s="1"/>
  <c r="L52" i="3" s="1"/>
  <c r="L54" i="3" s="1"/>
  <c r="L56" i="3" s="1"/>
  <c r="L58" i="3" s="1"/>
  <c r="L60" i="3" s="1"/>
  <c r="L62" i="3" s="1"/>
  <c r="L64" i="3" s="1"/>
  <c r="O8" i="3"/>
  <c r="O9" i="3"/>
  <c r="B10" i="3"/>
  <c r="G10" i="3"/>
  <c r="O10" i="3"/>
  <c r="O11" i="3"/>
  <c r="B12" i="3"/>
  <c r="B14" i="3" s="1"/>
  <c r="B16" i="3" s="1"/>
  <c r="B18" i="3" s="1"/>
  <c r="B20" i="3" s="1"/>
  <c r="G12" i="3"/>
  <c r="G14" i="3" s="1"/>
  <c r="G16" i="3" s="1"/>
  <c r="G18" i="3" s="1"/>
  <c r="O12" i="3"/>
  <c r="O13" i="3"/>
  <c r="O14" i="3"/>
  <c r="O15" i="3"/>
  <c r="O16" i="3"/>
  <c r="O17" i="3"/>
  <c r="O18" i="3"/>
  <c r="O19" i="3"/>
  <c r="G20" i="3"/>
  <c r="G22" i="3" s="1"/>
  <c r="G24" i="3" s="1"/>
  <c r="G26" i="3" s="1"/>
  <c r="G28" i="3" s="1"/>
  <c r="G30" i="3" s="1"/>
  <c r="G32" i="3" s="1"/>
  <c r="G34" i="3" s="1"/>
  <c r="G36" i="3" s="1"/>
  <c r="G38" i="3" s="1"/>
  <c r="G40" i="3" s="1"/>
  <c r="G42" i="3" s="1"/>
  <c r="G44" i="3" s="1"/>
  <c r="G46" i="3" s="1"/>
  <c r="G48" i="3" s="1"/>
  <c r="G50" i="3" s="1"/>
  <c r="G52" i="3" s="1"/>
  <c r="G54" i="3" s="1"/>
  <c r="G56" i="3" s="1"/>
  <c r="G58" i="3" s="1"/>
  <c r="G60" i="3" s="1"/>
  <c r="G62" i="3" s="1"/>
  <c r="G64" i="3" s="1"/>
  <c r="O20" i="3"/>
  <c r="O21" i="3"/>
  <c r="B22" i="3"/>
  <c r="B24" i="3" s="1"/>
  <c r="B26" i="3" s="1"/>
  <c r="B28" i="3" s="1"/>
  <c r="B30" i="3" s="1"/>
  <c r="B32" i="3" s="1"/>
  <c r="B34" i="3" s="1"/>
  <c r="B36" i="3" s="1"/>
  <c r="B38" i="3" s="1"/>
  <c r="B40" i="3" s="1"/>
  <c r="B42" i="3" s="1"/>
  <c r="B44" i="3" s="1"/>
  <c r="B46" i="3" s="1"/>
  <c r="B48" i="3" s="1"/>
  <c r="B50" i="3" s="1"/>
  <c r="B52" i="3" s="1"/>
  <c r="B54" i="3" s="1"/>
  <c r="B56" i="3" s="1"/>
  <c r="B58" i="3" s="1"/>
  <c r="B60" i="3" s="1"/>
  <c r="B62" i="3" s="1"/>
  <c r="B64" i="3" s="1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1" i="2"/>
  <c r="P1" i="2"/>
  <c r="Q1" i="2"/>
  <c r="R1" i="2"/>
  <c r="S1" i="2"/>
  <c r="T1" i="2"/>
  <c r="U1" i="2"/>
  <c r="V1" i="2"/>
  <c r="W1" i="2"/>
  <c r="X1" i="2"/>
  <c r="B7" i="2"/>
  <c r="N7" i="2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O1" i="1"/>
  <c r="P1" i="1"/>
  <c r="Q1" i="1"/>
  <c r="R1" i="1"/>
  <c r="S1" i="1"/>
  <c r="T1" i="1"/>
  <c r="U1" i="1"/>
  <c r="V1" i="1"/>
  <c r="W1" i="1"/>
  <c r="X1" i="1"/>
  <c r="B7" i="1"/>
  <c r="N7" i="1"/>
  <c r="N8" i="1" s="1"/>
  <c r="N9" i="1" s="1"/>
  <c r="N10" i="1" s="1"/>
  <c r="N11" i="1" s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AK10" i="19" l="1"/>
  <c r="P35" i="20"/>
  <c r="P37" i="20" s="1"/>
  <c r="O37" i="20"/>
  <c r="AN35" i="20"/>
  <c r="X37" i="20"/>
  <c r="AN37" i="20" s="1"/>
  <c r="AE35" i="20"/>
  <c r="AM35" i="20"/>
  <c r="W37" i="20"/>
  <c r="AM37" i="20" s="1"/>
  <c r="AL35" i="20"/>
  <c r="AF35" i="20"/>
  <c r="V37" i="20"/>
  <c r="AL37" i="20" s="1"/>
  <c r="AS10" i="19"/>
  <c r="AT10" i="19"/>
  <c r="AM10" i="19"/>
  <c r="AL9" i="19"/>
  <c r="AO10" i="19"/>
  <c r="AI10" i="19"/>
  <c r="V10" i="19"/>
  <c r="O10" i="19"/>
  <c r="AR9" i="19"/>
  <c r="AN10" i="19"/>
  <c r="AU8" i="19"/>
  <c r="B12" i="19"/>
  <c r="AR10" i="19"/>
  <c r="AP10" i="19"/>
  <c r="AV8" i="19"/>
  <c r="AE9" i="19"/>
  <c r="AU9" i="19" s="1"/>
  <c r="AF36" i="19"/>
  <c r="AV36" i="19" s="1"/>
  <c r="AQ10" i="19"/>
  <c r="AQ36" i="5"/>
  <c r="AL36" i="5"/>
  <c r="AW36" i="5"/>
  <c r="AP36" i="5"/>
  <c r="AV36" i="4"/>
  <c r="AO36" i="4"/>
  <c r="AT36" i="4"/>
  <c r="AR36" i="4"/>
  <c r="AW36" i="4"/>
  <c r="AL36" i="4"/>
  <c r="AM36" i="4"/>
  <c r="P36" i="5"/>
  <c r="Q36" i="5" s="1"/>
  <c r="AK36" i="5"/>
  <c r="AV36" i="5"/>
  <c r="AV36" i="6"/>
  <c r="AU36" i="6"/>
  <c r="O6" i="10"/>
  <c r="P6" i="10" s="1"/>
  <c r="O20" i="10"/>
  <c r="P20" i="10" s="1"/>
  <c r="O12" i="10"/>
  <c r="P12" i="10" s="1"/>
  <c r="AS7" i="4"/>
  <c r="O22" i="10"/>
  <c r="O35" i="8"/>
  <c r="R30" i="8"/>
  <c r="J20" i="13"/>
  <c r="J20" i="15" s="1"/>
  <c r="P22" i="10"/>
  <c r="O15" i="10"/>
  <c r="P15" i="10" s="1"/>
  <c r="R17" i="8"/>
  <c r="O11" i="10"/>
  <c r="AM7" i="5"/>
  <c r="R13" i="8"/>
  <c r="O25" i="10"/>
  <c r="P25" i="10" s="1"/>
  <c r="O18" i="10"/>
  <c r="P18" i="10" s="1"/>
  <c r="J7" i="12"/>
  <c r="O10" i="10"/>
  <c r="P10" i="10" s="1"/>
  <c r="O24" i="10"/>
  <c r="P24" i="10" s="1"/>
  <c r="O17" i="10"/>
  <c r="P17" i="10" s="1"/>
  <c r="R15" i="8"/>
  <c r="O16" i="10"/>
  <c r="P16" i="10" s="1"/>
  <c r="O19" i="10"/>
  <c r="P19" i="10" s="1"/>
  <c r="R10" i="8"/>
  <c r="O23" i="10"/>
  <c r="AU7" i="5"/>
  <c r="J21" i="13"/>
  <c r="P23" i="10"/>
  <c r="J8" i="15"/>
  <c r="L8" i="15" s="1"/>
  <c r="L8" i="13"/>
  <c r="P7" i="10"/>
  <c r="J7" i="13"/>
  <c r="O28" i="8"/>
  <c r="R24" i="8"/>
  <c r="Q13" i="8"/>
  <c r="O26" i="10"/>
  <c r="R34" i="8"/>
  <c r="O20" i="8"/>
  <c r="O13" i="8"/>
  <c r="O9" i="8"/>
  <c r="J6" i="13"/>
  <c r="L6" i="13" s="1"/>
  <c r="L20" i="15"/>
  <c r="R12" i="8"/>
  <c r="R23" i="8"/>
  <c r="O9" i="10"/>
  <c r="J12" i="13"/>
  <c r="J11" i="13"/>
  <c r="J9" i="12"/>
  <c r="P8" i="10"/>
  <c r="Q15" i="8"/>
  <c r="R26" i="8"/>
  <c r="Q26" i="8"/>
  <c r="R14" i="8"/>
  <c r="O11" i="8"/>
  <c r="AM36" i="5"/>
  <c r="R25" i="8"/>
  <c r="I9" i="13"/>
  <c r="I9" i="15" s="1"/>
  <c r="R32" i="8"/>
  <c r="O14" i="10"/>
  <c r="O21" i="10"/>
  <c r="L10" i="9"/>
  <c r="R6" i="8"/>
  <c r="L20" i="13"/>
  <c r="J14" i="13"/>
  <c r="F17" i="15"/>
  <c r="F11" i="15"/>
  <c r="F27" i="15"/>
  <c r="G7" i="12"/>
  <c r="J8" i="14"/>
  <c r="L8" i="14" s="1"/>
  <c r="F21" i="13"/>
  <c r="F27" i="13" s="1"/>
  <c r="D11" i="14"/>
  <c r="F11" i="14" s="1"/>
  <c r="D17" i="14"/>
  <c r="F17" i="14" s="1"/>
  <c r="D14" i="14"/>
  <c r="F14" i="14" s="1"/>
  <c r="D17" i="15"/>
  <c r="D11" i="15"/>
  <c r="D25" i="14"/>
  <c r="F25" i="14" s="1"/>
  <c r="D22" i="14"/>
  <c r="F22" i="14" s="1"/>
  <c r="D19" i="14"/>
  <c r="F19" i="14" s="1"/>
  <c r="D16" i="14"/>
  <c r="F16" i="14" s="1"/>
  <c r="D13" i="14"/>
  <c r="F13" i="14" s="1"/>
  <c r="D10" i="14"/>
  <c r="F10" i="14" s="1"/>
  <c r="B8" i="12"/>
  <c r="D21" i="14"/>
  <c r="F21" i="14" s="1"/>
  <c r="D15" i="14"/>
  <c r="F15" i="14" s="1"/>
  <c r="O33" i="8"/>
  <c r="O14" i="8"/>
  <c r="O7" i="8"/>
  <c r="H6" i="10"/>
  <c r="H27" i="10" s="1"/>
  <c r="G27" i="10"/>
  <c r="O12" i="8"/>
  <c r="O19" i="8"/>
  <c r="R29" i="8"/>
  <c r="R16" i="8"/>
  <c r="R27" i="8"/>
  <c r="O26" i="8"/>
  <c r="O22" i="8"/>
  <c r="O18" i="8"/>
  <c r="O31" i="8"/>
  <c r="AM7" i="4"/>
  <c r="AK7" i="4"/>
  <c r="W7" i="4"/>
  <c r="AR7" i="5"/>
  <c r="AR8" i="4"/>
  <c r="P7" i="4"/>
  <c r="AS36" i="5"/>
  <c r="AW7" i="4"/>
  <c r="B8" i="2"/>
  <c r="B8" i="1"/>
  <c r="B9" i="4"/>
  <c r="AP7" i="5"/>
  <c r="AO7" i="5"/>
  <c r="AN7" i="5"/>
  <c r="AV8" i="5"/>
  <c r="AS8" i="5"/>
  <c r="AR8" i="5"/>
  <c r="B9" i="5"/>
  <c r="AU36" i="5"/>
  <c r="AT36" i="5"/>
  <c r="AM7" i="6"/>
  <c r="AS8" i="6"/>
  <c r="AM8" i="6"/>
  <c r="B9" i="6"/>
  <c r="P7" i="5"/>
  <c r="AV7" i="5"/>
  <c r="AP36" i="6"/>
  <c r="AQ7" i="6"/>
  <c r="W7" i="6"/>
  <c r="AK7" i="6"/>
  <c r="AV7" i="6"/>
  <c r="W36" i="6"/>
  <c r="AW7" i="6"/>
  <c r="AK11" i="19" l="1"/>
  <c r="AR11" i="19"/>
  <c r="AV35" i="20"/>
  <c r="AF37" i="20"/>
  <c r="AV37" i="20" s="1"/>
  <c r="AU35" i="20"/>
  <c r="AE37" i="20"/>
  <c r="AU37" i="20" s="1"/>
  <c r="AJ12" i="19"/>
  <c r="AO11" i="19"/>
  <c r="P10" i="19"/>
  <c r="AN11" i="19"/>
  <c r="AT11" i="19"/>
  <c r="AI11" i="19"/>
  <c r="V11" i="19"/>
  <c r="O11" i="19"/>
  <c r="P11" i="19" s="1"/>
  <c r="AJ11" i="19"/>
  <c r="AP11" i="19"/>
  <c r="AL10" i="19"/>
  <c r="AQ11" i="19"/>
  <c r="AF9" i="19"/>
  <c r="B13" i="19"/>
  <c r="AS11" i="19"/>
  <c r="AE10" i="19"/>
  <c r="AF10" i="19" s="1"/>
  <c r="AP36" i="4"/>
  <c r="AQ36" i="4"/>
  <c r="AS36" i="4"/>
  <c r="P8" i="6"/>
  <c r="AR36" i="5"/>
  <c r="AQ8" i="6"/>
  <c r="AK36" i="4"/>
  <c r="AU36" i="4"/>
  <c r="P36" i="4"/>
  <c r="Q36" i="4" s="1"/>
  <c r="W36" i="4"/>
  <c r="W36" i="5"/>
  <c r="AN36" i="5" s="1"/>
  <c r="J15" i="13"/>
  <c r="J25" i="13"/>
  <c r="J20" i="14"/>
  <c r="L20" i="14" s="1"/>
  <c r="AG36" i="4"/>
  <c r="AX36" i="4" s="1"/>
  <c r="J16" i="13"/>
  <c r="J22" i="13"/>
  <c r="J24" i="13"/>
  <c r="P11" i="10"/>
  <c r="J10" i="13"/>
  <c r="AG7" i="5"/>
  <c r="AH7" i="5" s="1"/>
  <c r="L15" i="13"/>
  <c r="J17" i="13"/>
  <c r="J17" i="14" s="1"/>
  <c r="L17" i="14" s="1"/>
  <c r="J18" i="13"/>
  <c r="I9" i="14"/>
  <c r="L14" i="13"/>
  <c r="J14" i="14"/>
  <c r="L14" i="14" s="1"/>
  <c r="J14" i="15"/>
  <c r="L14" i="15" s="1"/>
  <c r="J24" i="14"/>
  <c r="L24" i="14" s="1"/>
  <c r="L24" i="13"/>
  <c r="J24" i="15"/>
  <c r="L24" i="15" s="1"/>
  <c r="P26" i="10"/>
  <c r="J26" i="13"/>
  <c r="L17" i="13"/>
  <c r="J17" i="15"/>
  <c r="L17" i="15" s="1"/>
  <c r="P21" i="10"/>
  <c r="J19" i="13"/>
  <c r="P14" i="10"/>
  <c r="J13" i="13"/>
  <c r="L11" i="13"/>
  <c r="J11" i="14"/>
  <c r="L11" i="14" s="1"/>
  <c r="J11" i="15"/>
  <c r="L11" i="15" s="1"/>
  <c r="J7" i="15"/>
  <c r="L7" i="15" s="1"/>
  <c r="L7" i="13"/>
  <c r="J7" i="14"/>
  <c r="L7" i="14" s="1"/>
  <c r="J16" i="15"/>
  <c r="L16" i="15" s="1"/>
  <c r="L16" i="13"/>
  <c r="J16" i="14"/>
  <c r="L16" i="14" s="1"/>
  <c r="J18" i="14"/>
  <c r="L18" i="14" s="1"/>
  <c r="J18" i="15"/>
  <c r="L18" i="15" s="1"/>
  <c r="L18" i="13"/>
  <c r="J12" i="15"/>
  <c r="L12" i="15" s="1"/>
  <c r="J12" i="14"/>
  <c r="L12" i="14" s="1"/>
  <c r="L12" i="13"/>
  <c r="P9" i="10"/>
  <c r="J9" i="13"/>
  <c r="J25" i="15"/>
  <c r="L25" i="15" s="1"/>
  <c r="J25" i="14"/>
  <c r="L25" i="14" s="1"/>
  <c r="L25" i="13"/>
  <c r="J6" i="14"/>
  <c r="L6" i="14" s="1"/>
  <c r="J6" i="15"/>
  <c r="L6" i="15" s="1"/>
  <c r="J21" i="14"/>
  <c r="L21" i="14" s="1"/>
  <c r="J21" i="15"/>
  <c r="L21" i="15" s="1"/>
  <c r="L21" i="13"/>
  <c r="F27" i="14"/>
  <c r="G8" i="12"/>
  <c r="L8" i="12"/>
  <c r="B9" i="12"/>
  <c r="Q8" i="6"/>
  <c r="B9" i="1"/>
  <c r="B9" i="2"/>
  <c r="AN36" i="4"/>
  <c r="AH36" i="4"/>
  <c r="AY36" i="4" s="1"/>
  <c r="AG7" i="4"/>
  <c r="AH7" i="4" s="1"/>
  <c r="AO7" i="4"/>
  <c r="AN7" i="4"/>
  <c r="AW9" i="6"/>
  <c r="AL9" i="6"/>
  <c r="B10" i="6"/>
  <c r="AW8" i="5"/>
  <c r="AU8" i="5"/>
  <c r="AU7" i="4"/>
  <c r="AQ8" i="5"/>
  <c r="AS8" i="4"/>
  <c r="AO8" i="6"/>
  <c r="AP8" i="5"/>
  <c r="AT8" i="4"/>
  <c r="AS36" i="6"/>
  <c r="AO8" i="5"/>
  <c r="AG8" i="5"/>
  <c r="Q7" i="4"/>
  <c r="AM8" i="4"/>
  <c r="AU8" i="4"/>
  <c r="AU8" i="6"/>
  <c r="AL8" i="5"/>
  <c r="AW8" i="4"/>
  <c r="AL8" i="4"/>
  <c r="AM8" i="5"/>
  <c r="AN7" i="6"/>
  <c r="AK8" i="4"/>
  <c r="W8" i="4"/>
  <c r="AW9" i="4"/>
  <c r="B10" i="4"/>
  <c r="AL9" i="4"/>
  <c r="AM9" i="4"/>
  <c r="AV8" i="6"/>
  <c r="AX7" i="5"/>
  <c r="AG7" i="6"/>
  <c r="AH7" i="6" s="1"/>
  <c r="AO7" i="6"/>
  <c r="AT8" i="6"/>
  <c r="AR8" i="6"/>
  <c r="AL8" i="6"/>
  <c r="AN36" i="6"/>
  <c r="B10" i="5"/>
  <c r="AL9" i="5"/>
  <c r="AM9" i="5"/>
  <c r="AT8" i="5"/>
  <c r="W8" i="6"/>
  <c r="AK8" i="6"/>
  <c r="AP8" i="6"/>
  <c r="AG36" i="6"/>
  <c r="AH36" i="6" s="1"/>
  <c r="AO36" i="6"/>
  <c r="AG36" i="5"/>
  <c r="AO36" i="5"/>
  <c r="W8" i="5"/>
  <c r="AK8" i="5"/>
  <c r="P8" i="4"/>
  <c r="Q8" i="4" s="1"/>
  <c r="AP8" i="4"/>
  <c r="AW8" i="6"/>
  <c r="Q7" i="5"/>
  <c r="AU7" i="6"/>
  <c r="AV8" i="4"/>
  <c r="AK12" i="19" l="1"/>
  <c r="AV10" i="19"/>
  <c r="O12" i="19"/>
  <c r="P12" i="19" s="1"/>
  <c r="AQ12" i="19"/>
  <c r="AT12" i="19"/>
  <c r="AP12" i="19"/>
  <c r="AM11" i="19"/>
  <c r="AE11" i="19"/>
  <c r="AU11" i="19" s="1"/>
  <c r="AM12" i="19"/>
  <c r="AL11" i="19"/>
  <c r="AF11" i="19"/>
  <c r="AV11" i="19" s="1"/>
  <c r="B14" i="19"/>
  <c r="AI12" i="19"/>
  <c r="V12" i="19"/>
  <c r="AU10" i="19"/>
  <c r="AV9" i="19"/>
  <c r="AS12" i="19"/>
  <c r="AN12" i="19"/>
  <c r="AO12" i="19"/>
  <c r="AY7" i="5"/>
  <c r="J15" i="15"/>
  <c r="L15" i="15" s="1"/>
  <c r="J15" i="14"/>
  <c r="L15" i="14" s="1"/>
  <c r="J10" i="14"/>
  <c r="L10" i="14" s="1"/>
  <c r="L10" i="13"/>
  <c r="J10" i="15"/>
  <c r="L10" i="15" s="1"/>
  <c r="L22" i="13"/>
  <c r="J22" i="15"/>
  <c r="L22" i="15" s="1"/>
  <c r="J22" i="14"/>
  <c r="L22" i="14" s="1"/>
  <c r="J13" i="15"/>
  <c r="L13" i="15" s="1"/>
  <c r="J13" i="14"/>
  <c r="L13" i="14" s="1"/>
  <c r="L13" i="13"/>
  <c r="J19" i="15"/>
  <c r="L19" i="15" s="1"/>
  <c r="L19" i="13"/>
  <c r="J19" i="14"/>
  <c r="L19" i="14" s="1"/>
  <c r="AG8" i="6"/>
  <c r="AX8" i="6" s="1"/>
  <c r="J9" i="15"/>
  <c r="L9" i="15" s="1"/>
  <c r="L9" i="13"/>
  <c r="J9" i="14"/>
  <c r="L9" i="14" s="1"/>
  <c r="J26" i="15"/>
  <c r="L26" i="15" s="1"/>
  <c r="J26" i="14"/>
  <c r="L26" i="14" s="1"/>
  <c r="L26" i="13"/>
  <c r="P27" i="10"/>
  <c r="P29" i="10" s="1"/>
  <c r="L9" i="12"/>
  <c r="B10" i="12"/>
  <c r="G9" i="12"/>
  <c r="AM10" i="6"/>
  <c r="B11" i="6"/>
  <c r="AV10" i="6"/>
  <c r="AQ8" i="4"/>
  <c r="AM9" i="6"/>
  <c r="B10" i="1"/>
  <c r="W9" i="6"/>
  <c r="AK9" i="6"/>
  <c r="AX36" i="5"/>
  <c r="AH36" i="5"/>
  <c r="AY36" i="5" s="1"/>
  <c r="AT9" i="4"/>
  <c r="B10" i="2"/>
  <c r="AW9" i="5"/>
  <c r="AS9" i="4"/>
  <c r="P9" i="4"/>
  <c r="Q9" i="4" s="1"/>
  <c r="AR9" i="4"/>
  <c r="W9" i="5"/>
  <c r="AK9" i="5"/>
  <c r="AQ9" i="4"/>
  <c r="AV9" i="6"/>
  <c r="AY7" i="4"/>
  <c r="P9" i="5"/>
  <c r="Q9" i="5" s="1"/>
  <c r="AS9" i="5"/>
  <c r="AP9" i="4"/>
  <c r="AU9" i="6"/>
  <c r="AY36" i="6"/>
  <c r="AP9" i="5"/>
  <c r="AT9" i="6"/>
  <c r="AX7" i="6"/>
  <c r="AG9" i="4"/>
  <c r="AO9" i="4"/>
  <c r="AN8" i="6"/>
  <c r="AH8" i="6"/>
  <c r="AY8" i="6" s="1"/>
  <c r="W9" i="4"/>
  <c r="AK9" i="4"/>
  <c r="AS9" i="6"/>
  <c r="AX7" i="4"/>
  <c r="AM10" i="4"/>
  <c r="AP10" i="4"/>
  <c r="AR10" i="4"/>
  <c r="AT10" i="4"/>
  <c r="AV10" i="4"/>
  <c r="B11" i="4"/>
  <c r="AX36" i="6"/>
  <c r="AT9" i="5"/>
  <c r="AO8" i="4"/>
  <c r="AG8" i="4"/>
  <c r="AX8" i="4" s="1"/>
  <c r="AR9" i="6"/>
  <c r="AV9" i="5"/>
  <c r="AN8" i="4"/>
  <c r="AQ36" i="6"/>
  <c r="P36" i="6"/>
  <c r="Q36" i="6" s="1"/>
  <c r="AN8" i="5"/>
  <c r="AH8" i="5"/>
  <c r="AU9" i="4"/>
  <c r="AP9" i="6"/>
  <c r="AR9" i="5"/>
  <c r="AY7" i="6"/>
  <c r="AV9" i="4"/>
  <c r="AL10" i="5"/>
  <c r="AM10" i="5"/>
  <c r="AQ10" i="5"/>
  <c r="B11" i="5"/>
  <c r="P8" i="5"/>
  <c r="AK13" i="19" l="1"/>
  <c r="AJ14" i="19"/>
  <c r="AM13" i="19"/>
  <c r="AJ13" i="19"/>
  <c r="V13" i="19"/>
  <c r="AI13" i="19"/>
  <c r="AR13" i="19"/>
  <c r="AO13" i="19"/>
  <c r="AR12" i="19"/>
  <c r="AN13" i="19"/>
  <c r="AT13" i="19"/>
  <c r="AE12" i="19"/>
  <c r="AF12" i="19" s="1"/>
  <c r="AQ13" i="19"/>
  <c r="O13" i="19"/>
  <c r="P13" i="19" s="1"/>
  <c r="B15" i="19"/>
  <c r="AQ14" i="19"/>
  <c r="AL12" i="19"/>
  <c r="AP13" i="19"/>
  <c r="AS13" i="19"/>
  <c r="AX9" i="4"/>
  <c r="AT10" i="5"/>
  <c r="AP10" i="5"/>
  <c r="AR10" i="5"/>
  <c r="P10" i="5"/>
  <c r="Q10" i="5" s="1"/>
  <c r="L27" i="14"/>
  <c r="L29" i="14" s="1"/>
  <c r="L27" i="15"/>
  <c r="L29" i="15" s="1"/>
  <c r="L27" i="13"/>
  <c r="L29" i="13" s="1"/>
  <c r="G10" i="12"/>
  <c r="L10" i="12"/>
  <c r="B11" i="12"/>
  <c r="AQ10" i="4"/>
  <c r="AG9" i="6"/>
  <c r="AO9" i="6"/>
  <c r="AL10" i="4"/>
  <c r="AN9" i="6"/>
  <c r="AR11" i="4"/>
  <c r="B12" i="4"/>
  <c r="AL11" i="4"/>
  <c r="AM11" i="4"/>
  <c r="AV11" i="4"/>
  <c r="AW10" i="4"/>
  <c r="AW10" i="6"/>
  <c r="AS10" i="6"/>
  <c r="AT10" i="6"/>
  <c r="B11" i="1"/>
  <c r="AL10" i="6"/>
  <c r="AK10" i="6"/>
  <c r="W10" i="6"/>
  <c r="AG9" i="5"/>
  <c r="AH9" i="5" s="1"/>
  <c r="AO9" i="5"/>
  <c r="W10" i="4"/>
  <c r="AK10" i="4"/>
  <c r="AN9" i="5"/>
  <c r="AQ9" i="6"/>
  <c r="AK10" i="5"/>
  <c r="W10" i="5"/>
  <c r="B11" i="2"/>
  <c r="AH8" i="4"/>
  <c r="AS10" i="4"/>
  <c r="AV10" i="5"/>
  <c r="P10" i="6"/>
  <c r="Q10" i="6" s="1"/>
  <c r="Q8" i="5"/>
  <c r="AX8" i="5"/>
  <c r="AR11" i="6"/>
  <c r="B12" i="6"/>
  <c r="AL11" i="6"/>
  <c r="AM11" i="6"/>
  <c r="AP11" i="6"/>
  <c r="AW10" i="5"/>
  <c r="P9" i="6"/>
  <c r="AR10" i="6"/>
  <c r="AH9" i="4"/>
  <c r="AY9" i="4" s="1"/>
  <c r="AN9" i="4"/>
  <c r="B12" i="5"/>
  <c r="AL11" i="5"/>
  <c r="AM11" i="5"/>
  <c r="AQ9" i="5"/>
  <c r="AO10" i="5"/>
  <c r="AU10" i="5"/>
  <c r="P10" i="4"/>
  <c r="AU9" i="5"/>
  <c r="AP10" i="6"/>
  <c r="AS10" i="5"/>
  <c r="AK14" i="19" l="1"/>
  <c r="AO14" i="19"/>
  <c r="AJ15" i="19"/>
  <c r="AU12" i="19"/>
  <c r="AT14" i="19"/>
  <c r="AP14" i="19"/>
  <c r="B16" i="19"/>
  <c r="AM14" i="19"/>
  <c r="AS14" i="19"/>
  <c r="AL13" i="19"/>
  <c r="AN14" i="19"/>
  <c r="AV12" i="19"/>
  <c r="AR14" i="19"/>
  <c r="O14" i="19"/>
  <c r="P14" i="19" s="1"/>
  <c r="AE13" i="19"/>
  <c r="AU13" i="19" s="1"/>
  <c r="V14" i="19"/>
  <c r="AI14" i="19"/>
  <c r="AV11" i="5"/>
  <c r="AR11" i="5"/>
  <c r="AU11" i="5"/>
  <c r="L11" i="12"/>
  <c r="B12" i="12"/>
  <c r="G11" i="12"/>
  <c r="AY9" i="5"/>
  <c r="Q9" i="6"/>
  <c r="AN10" i="4"/>
  <c r="AX9" i="6"/>
  <c r="AO10" i="6"/>
  <c r="AG10" i="6"/>
  <c r="AX10" i="6" s="1"/>
  <c r="AW11" i="4"/>
  <c r="AX9" i="5"/>
  <c r="AU11" i="4"/>
  <c r="AN10" i="6"/>
  <c r="AT11" i="4"/>
  <c r="AO11" i="4"/>
  <c r="AU10" i="6"/>
  <c r="W11" i="4"/>
  <c r="AK11" i="4"/>
  <c r="AS11" i="5"/>
  <c r="AS11" i="4"/>
  <c r="AO11" i="5"/>
  <c r="AW12" i="4"/>
  <c r="AL12" i="4"/>
  <c r="AM12" i="4"/>
  <c r="AT12" i="4"/>
  <c r="B13" i="4"/>
  <c r="AW11" i="5"/>
  <c r="AT11" i="5"/>
  <c r="W11" i="5"/>
  <c r="AK11" i="5"/>
  <c r="AO10" i="4"/>
  <c r="AG10" i="4"/>
  <c r="AH10" i="4" s="1"/>
  <c r="W11" i="6"/>
  <c r="AK11" i="6"/>
  <c r="AP11" i="5"/>
  <c r="AY8" i="4"/>
  <c r="B12" i="1"/>
  <c r="AP11" i="4"/>
  <c r="AG11" i="5"/>
  <c r="Q10" i="4"/>
  <c r="B13" i="5"/>
  <c r="AL12" i="5"/>
  <c r="AM12" i="5"/>
  <c r="AQ10" i="6"/>
  <c r="AU10" i="4"/>
  <c r="AV11" i="6"/>
  <c r="AH9" i="6"/>
  <c r="AW11" i="6"/>
  <c r="AU11" i="6"/>
  <c r="AY8" i="5"/>
  <c r="AN10" i="5"/>
  <c r="AG10" i="5"/>
  <c r="AX10" i="5" s="1"/>
  <c r="AT11" i="6"/>
  <c r="P11" i="5"/>
  <c r="AS11" i="6"/>
  <c r="B12" i="2"/>
  <c r="AO11" i="6"/>
  <c r="AL12" i="6"/>
  <c r="AM12" i="6"/>
  <c r="B13" i="6"/>
  <c r="P11" i="4"/>
  <c r="Q11" i="4" s="1"/>
  <c r="AK15" i="19" l="1"/>
  <c r="AO15" i="19"/>
  <c r="AP16" i="19"/>
  <c r="AK16" i="19"/>
  <c r="AJ16" i="19"/>
  <c r="B17" i="19"/>
  <c r="AO16" i="19"/>
  <c r="AP15" i="19"/>
  <c r="AN15" i="19"/>
  <c r="AQ15" i="19"/>
  <c r="AR15" i="19"/>
  <c r="AS15" i="19"/>
  <c r="AL14" i="19"/>
  <c r="O15" i="19"/>
  <c r="P15" i="19" s="1"/>
  <c r="AT15" i="19"/>
  <c r="AE14" i="19"/>
  <c r="AU14" i="19" s="1"/>
  <c r="AF13" i="19"/>
  <c r="AV13" i="19" s="1"/>
  <c r="AM15" i="19"/>
  <c r="AI15" i="19"/>
  <c r="V15" i="19"/>
  <c r="AW12" i="6"/>
  <c r="AU12" i="4"/>
  <c r="AH10" i="6"/>
  <c r="AY10" i="6" s="1"/>
  <c r="G12" i="12"/>
  <c r="L12" i="12"/>
  <c r="B13" i="12"/>
  <c r="AO12" i="5"/>
  <c r="AX11" i="5"/>
  <c r="AT12" i="5"/>
  <c r="AQ11" i="4"/>
  <c r="P12" i="4"/>
  <c r="Q12" i="4" s="1"/>
  <c r="AN11" i="5"/>
  <c r="AH11" i="5"/>
  <c r="AV12" i="4"/>
  <c r="B13" i="1"/>
  <c r="AT12" i="6"/>
  <c r="AK12" i="4"/>
  <c r="W12" i="4"/>
  <c r="P12" i="5"/>
  <c r="Q12" i="5" s="1"/>
  <c r="AM13" i="4"/>
  <c r="B14" i="4"/>
  <c r="AY10" i="4"/>
  <c r="AS12" i="5"/>
  <c r="P11" i="6"/>
  <c r="AS12" i="4"/>
  <c r="AQ11" i="6"/>
  <c r="AR12" i="4"/>
  <c r="B13" i="2"/>
  <c r="AG11" i="6"/>
  <c r="AH11" i="6" s="1"/>
  <c r="AQ12" i="4"/>
  <c r="W12" i="5"/>
  <c r="AK12" i="5"/>
  <c r="AU12" i="6"/>
  <c r="AW12" i="5"/>
  <c r="AQ11" i="5"/>
  <c r="AP12" i="4"/>
  <c r="AN11" i="4"/>
  <c r="P12" i="6"/>
  <c r="Q12" i="6" s="1"/>
  <c r="Q11" i="5"/>
  <c r="AV12" i="5"/>
  <c r="AY9" i="6"/>
  <c r="AK12" i="6"/>
  <c r="W12" i="6"/>
  <c r="AT13" i="6"/>
  <c r="AV13" i="6"/>
  <c r="AM13" i="6"/>
  <c r="B14" i="6"/>
  <c r="AL13" i="6"/>
  <c r="AV12" i="6"/>
  <c r="AS12" i="6"/>
  <c r="AR12" i="5"/>
  <c r="AQ12" i="6"/>
  <c r="AQ12" i="5"/>
  <c r="AP12" i="6"/>
  <c r="AP12" i="5"/>
  <c r="AN11" i="6"/>
  <c r="AG11" i="4"/>
  <c r="AX11" i="4" s="1"/>
  <c r="AH10" i="5"/>
  <c r="AR12" i="6"/>
  <c r="B14" i="5"/>
  <c r="AV13" i="5"/>
  <c r="AW13" i="5"/>
  <c r="AX10" i="4"/>
  <c r="AN16" i="19" l="1"/>
  <c r="AE15" i="19"/>
  <c r="AU15" i="19" s="1"/>
  <c r="AM16" i="19"/>
  <c r="AQ16" i="19"/>
  <c r="AS16" i="19"/>
  <c r="AI16" i="19"/>
  <c r="V16" i="19"/>
  <c r="O16" i="19"/>
  <c r="P16" i="19" s="1"/>
  <c r="AT17" i="19"/>
  <c r="AJ17" i="19"/>
  <c r="B18" i="19"/>
  <c r="AK17" i="19"/>
  <c r="AF14" i="19"/>
  <c r="AV14" i="19" s="1"/>
  <c r="AT16" i="19"/>
  <c r="AR16" i="19"/>
  <c r="AL15" i="19"/>
  <c r="L13" i="12"/>
  <c r="B14" i="12"/>
  <c r="G13" i="12"/>
  <c r="AO13" i="6"/>
  <c r="AO13" i="5"/>
  <c r="Q11" i="6"/>
  <c r="W13" i="4"/>
  <c r="AK13" i="4"/>
  <c r="AN12" i="4"/>
  <c r="AS13" i="4"/>
  <c r="P13" i="4"/>
  <c r="AY11" i="5"/>
  <c r="AO12" i="4"/>
  <c r="AG12" i="4"/>
  <c r="AX12" i="4" s="1"/>
  <c r="B14" i="1"/>
  <c r="AH11" i="4"/>
  <c r="AW13" i="4"/>
  <c r="AS13" i="5"/>
  <c r="AV13" i="4"/>
  <c r="P13" i="5"/>
  <c r="AR13" i="5"/>
  <c r="AU13" i="4"/>
  <c r="AY10" i="5"/>
  <c r="AW13" i="6"/>
  <c r="AS13" i="6"/>
  <c r="B15" i="5"/>
  <c r="AL14" i="5"/>
  <c r="AM14" i="5"/>
  <c r="AT13" i="4"/>
  <c r="AU12" i="5"/>
  <c r="AQ13" i="6"/>
  <c r="AR13" i="4"/>
  <c r="AG12" i="6"/>
  <c r="AO12" i="6"/>
  <c r="AS14" i="6"/>
  <c r="AT14" i="6"/>
  <c r="AM14" i="6"/>
  <c r="B15" i="6"/>
  <c r="AY11" i="6"/>
  <c r="AP13" i="5"/>
  <c r="AM13" i="5"/>
  <c r="AP13" i="6"/>
  <c r="AN12" i="5"/>
  <c r="AQ13" i="4"/>
  <c r="AL13" i="5"/>
  <c r="B15" i="4"/>
  <c r="AL14" i="4"/>
  <c r="AM14" i="4"/>
  <c r="P13" i="6"/>
  <c r="Q13" i="6" s="1"/>
  <c r="AR13" i="6"/>
  <c r="W13" i="5"/>
  <c r="AK13" i="5"/>
  <c r="AP13" i="4"/>
  <c r="AU13" i="5"/>
  <c r="AN12" i="6"/>
  <c r="AG12" i="5"/>
  <c r="AH12" i="5" s="1"/>
  <c r="AY12" i="5" s="1"/>
  <c r="AQ13" i="5"/>
  <c r="AX11" i="6"/>
  <c r="AU13" i="6"/>
  <c r="AT13" i="5"/>
  <c r="AK13" i="6"/>
  <c r="W13" i="6"/>
  <c r="B14" i="2"/>
  <c r="AL13" i="4"/>
  <c r="AN17" i="19" l="1"/>
  <c r="AJ18" i="19"/>
  <c r="AF15" i="19"/>
  <c r="AV15" i="19" s="1"/>
  <c r="AR17" i="19"/>
  <c r="AO17" i="19"/>
  <c r="AS17" i="19"/>
  <c r="AM17" i="19"/>
  <c r="AE17" i="19"/>
  <c r="AS18" i="19"/>
  <c r="AQ18" i="19"/>
  <c r="AP18" i="19"/>
  <c r="AT18" i="19"/>
  <c r="B19" i="19"/>
  <c r="O17" i="19"/>
  <c r="P17" i="19" s="1"/>
  <c r="AL16" i="19"/>
  <c r="AI17" i="19"/>
  <c r="V17" i="19"/>
  <c r="AP17" i="19"/>
  <c r="AQ17" i="19"/>
  <c r="AE16" i="19"/>
  <c r="AU16" i="19" s="1"/>
  <c r="AP14" i="6"/>
  <c r="G14" i="12"/>
  <c r="L14" i="12"/>
  <c r="B15" i="12"/>
  <c r="W14" i="5"/>
  <c r="AK14" i="5"/>
  <c r="AN13" i="6"/>
  <c r="AY11" i="4"/>
  <c r="AQ14" i="6"/>
  <c r="AU14" i="6"/>
  <c r="Q13" i="4"/>
  <c r="AK14" i="4"/>
  <c r="W14" i="4"/>
  <c r="AX12" i="5"/>
  <c r="P14" i="5"/>
  <c r="Q14" i="5" s="1"/>
  <c r="AX12" i="6"/>
  <c r="AW14" i="5"/>
  <c r="AH12" i="4"/>
  <c r="AY12" i="4" s="1"/>
  <c r="AL14" i="6"/>
  <c r="AV14" i="5"/>
  <c r="AG13" i="4"/>
  <c r="AH13" i="4" s="1"/>
  <c r="AO13" i="4"/>
  <c r="AO14" i="6"/>
  <c r="P14" i="4"/>
  <c r="Q14" i="4" s="1"/>
  <c r="AT14" i="4"/>
  <c r="B16" i="5"/>
  <c r="AL15" i="5"/>
  <c r="AM15" i="5"/>
  <c r="AN13" i="4"/>
  <c r="AV14" i="4"/>
  <c r="AS14" i="4"/>
  <c r="AR14" i="5"/>
  <c r="AH12" i="6"/>
  <c r="B15" i="2"/>
  <c r="AR14" i="4"/>
  <c r="AQ14" i="4"/>
  <c r="B15" i="1"/>
  <c r="Q13" i="5"/>
  <c r="AQ15" i="4"/>
  <c r="AW15" i="4"/>
  <c r="B16" i="4"/>
  <c r="AL15" i="4"/>
  <c r="AM15" i="4"/>
  <c r="AT15" i="4"/>
  <c r="P14" i="6"/>
  <c r="Q14" i="6" s="1"/>
  <c r="AT14" i="5"/>
  <c r="AW15" i="6"/>
  <c r="AL15" i="6"/>
  <c r="AM15" i="6"/>
  <c r="B16" i="6"/>
  <c r="AV15" i="6"/>
  <c r="AN13" i="5"/>
  <c r="AP14" i="4"/>
  <c r="W14" i="6"/>
  <c r="AK14" i="6"/>
  <c r="AS14" i="5"/>
  <c r="AW14" i="6"/>
  <c r="AQ14" i="5"/>
  <c r="AG13" i="5"/>
  <c r="AX13" i="5" s="1"/>
  <c r="AV14" i="6"/>
  <c r="AP14" i="5"/>
  <c r="AW14" i="4"/>
  <c r="AR14" i="6"/>
  <c r="AG13" i="6"/>
  <c r="AX13" i="6" s="1"/>
  <c r="AK18" i="19" l="1"/>
  <c r="AN18" i="19"/>
  <c r="AR18" i="19"/>
  <c r="O18" i="19"/>
  <c r="P18" i="19" s="1"/>
  <c r="AO18" i="19"/>
  <c r="AM18" i="19"/>
  <c r="AK19" i="19"/>
  <c r="AJ19" i="19"/>
  <c r="B20" i="19"/>
  <c r="AI18" i="19"/>
  <c r="V18" i="19"/>
  <c r="AL17" i="19"/>
  <c r="AF17" i="19"/>
  <c r="AV17" i="19" s="1"/>
  <c r="AF16" i="19"/>
  <c r="AV16" i="19" s="1"/>
  <c r="AU17" i="19"/>
  <c r="AU15" i="6"/>
  <c r="AH13" i="5"/>
  <c r="AY13" i="5" s="1"/>
  <c r="L15" i="12"/>
  <c r="B16" i="12"/>
  <c r="G15" i="12"/>
  <c r="AY12" i="6"/>
  <c r="W15" i="5"/>
  <c r="AK15" i="5"/>
  <c r="B16" i="2"/>
  <c r="AG14" i="4"/>
  <c r="AX14" i="4" s="1"/>
  <c r="AO14" i="4"/>
  <c r="AN14" i="6"/>
  <c r="AN14" i="4"/>
  <c r="AH14" i="4"/>
  <c r="AY14" i="4" s="1"/>
  <c r="W15" i="6"/>
  <c r="AK15" i="6"/>
  <c r="AM16" i="6"/>
  <c r="B17" i="6"/>
  <c r="AL16" i="6"/>
  <c r="AW16" i="6"/>
  <c r="AQ15" i="5"/>
  <c r="AV15" i="5"/>
  <c r="P15" i="4"/>
  <c r="Q15" i="4" s="1"/>
  <c r="AV16" i="5"/>
  <c r="B17" i="5"/>
  <c r="AP16" i="5"/>
  <c r="AR16" i="5"/>
  <c r="AS16" i="5"/>
  <c r="AT16" i="5"/>
  <c r="AL16" i="5"/>
  <c r="AM16" i="5"/>
  <c r="AP15" i="4"/>
  <c r="AR15" i="5"/>
  <c r="AR15" i="4"/>
  <c r="AR15" i="6"/>
  <c r="AK15" i="4"/>
  <c r="W15" i="4"/>
  <c r="AO15" i="4"/>
  <c r="AG14" i="5"/>
  <c r="AH14" i="5" s="1"/>
  <c r="AY14" i="5" s="1"/>
  <c r="AO14" i="5"/>
  <c r="AS15" i="6"/>
  <c r="AQ15" i="6"/>
  <c r="AU16" i="4"/>
  <c r="AV16" i="4"/>
  <c r="AW16" i="4"/>
  <c r="AL16" i="4"/>
  <c r="AM16" i="4"/>
  <c r="B17" i="4"/>
  <c r="AS16" i="4"/>
  <c r="AT16" i="4"/>
  <c r="AY13" i="4"/>
  <c r="AU14" i="4"/>
  <c r="AT15" i="6"/>
  <c r="B16" i="1"/>
  <c r="P15" i="5"/>
  <c r="AG14" i="6"/>
  <c r="AX14" i="6" s="1"/>
  <c r="P15" i="6"/>
  <c r="Q15" i="6" s="1"/>
  <c r="AP15" i="6"/>
  <c r="AV15" i="4"/>
  <c r="AW15" i="5"/>
  <c r="AU15" i="4"/>
  <c r="AU15" i="5"/>
  <c r="AU14" i="5"/>
  <c r="AH13" i="6"/>
  <c r="AY13" i="6" s="1"/>
  <c r="AS15" i="4"/>
  <c r="AT15" i="5"/>
  <c r="AS15" i="5"/>
  <c r="AX13" i="4"/>
  <c r="AN14" i="5"/>
  <c r="AP15" i="5"/>
  <c r="AO19" i="19" l="1"/>
  <c r="V19" i="19"/>
  <c r="AI19" i="19"/>
  <c r="B21" i="19"/>
  <c r="AJ20" i="19"/>
  <c r="AS20" i="19"/>
  <c r="AK20" i="19"/>
  <c r="AS19" i="19"/>
  <c r="AL18" i="19"/>
  <c r="AE18" i="19"/>
  <c r="AU18" i="19" s="1"/>
  <c r="O19" i="19"/>
  <c r="P19" i="19" s="1"/>
  <c r="AP19" i="19"/>
  <c r="AT19" i="19"/>
  <c r="AR19" i="19"/>
  <c r="AQ19" i="19"/>
  <c r="AN19" i="19"/>
  <c r="AR16" i="6"/>
  <c r="AQ16" i="5"/>
  <c r="AG15" i="4"/>
  <c r="AX15" i="4" s="1"/>
  <c r="G16" i="12"/>
  <c r="L16" i="12"/>
  <c r="B17" i="12"/>
  <c r="AO16" i="4"/>
  <c r="AQ16" i="4"/>
  <c r="AX14" i="5"/>
  <c r="AR16" i="4"/>
  <c r="B18" i="6"/>
  <c r="AL17" i="6"/>
  <c r="AM17" i="6"/>
  <c r="AH15" i="4"/>
  <c r="AY15" i="4" s="1"/>
  <c r="AN15" i="4"/>
  <c r="AP17" i="5"/>
  <c r="AR17" i="5"/>
  <c r="AS17" i="5"/>
  <c r="AT17" i="5"/>
  <c r="AV17" i="5"/>
  <c r="AW17" i="5"/>
  <c r="B18" i="5"/>
  <c r="AL17" i="5"/>
  <c r="AM17" i="5"/>
  <c r="AO16" i="5"/>
  <c r="AQ16" i="6"/>
  <c r="B17" i="2"/>
  <c r="B17" i="1"/>
  <c r="AP16" i="6"/>
  <c r="AO16" i="6"/>
  <c r="P16" i="4"/>
  <c r="Q16" i="4" s="1"/>
  <c r="B18" i="4"/>
  <c r="AL17" i="4"/>
  <c r="AM17" i="4"/>
  <c r="AW17" i="4"/>
  <c r="AT17" i="4"/>
  <c r="AP16" i="4"/>
  <c r="AN15" i="6"/>
  <c r="AG15" i="6"/>
  <c r="AX15" i="6" s="1"/>
  <c r="AO15" i="6"/>
  <c r="AV16" i="6"/>
  <c r="W16" i="4"/>
  <c r="AK16" i="4"/>
  <c r="AU16" i="6"/>
  <c r="P16" i="5"/>
  <c r="Q16" i="5" s="1"/>
  <c r="AT16" i="6"/>
  <c r="AH14" i="6"/>
  <c r="AY14" i="6" s="1"/>
  <c r="P16" i="6"/>
  <c r="Q16" i="6" s="1"/>
  <c r="AS16" i="6"/>
  <c r="AN15" i="5"/>
  <c r="Q15" i="5"/>
  <c r="AK16" i="5"/>
  <c r="W16" i="5"/>
  <c r="AW16" i="5"/>
  <c r="AK16" i="6"/>
  <c r="W16" i="6"/>
  <c r="AO15" i="5"/>
  <c r="AG15" i="5"/>
  <c r="AX15" i="5" s="1"/>
  <c r="AU16" i="5"/>
  <c r="AM20" i="19" l="1"/>
  <c r="AN20" i="19"/>
  <c r="O20" i="19"/>
  <c r="P20" i="19" s="1"/>
  <c r="AT20" i="19"/>
  <c r="AQ20" i="19"/>
  <c r="V20" i="19"/>
  <c r="AI20" i="19"/>
  <c r="AR20" i="19"/>
  <c r="AO20" i="19"/>
  <c r="AF18" i="19"/>
  <c r="AV18" i="19" s="1"/>
  <c r="B22" i="19"/>
  <c r="AJ21" i="19"/>
  <c r="AK21" i="19"/>
  <c r="AP20" i="19"/>
  <c r="AM19" i="19"/>
  <c r="AE19" i="19"/>
  <c r="AU19" i="19" s="1"/>
  <c r="AL19" i="19"/>
  <c r="AU17" i="5"/>
  <c r="AH15" i="5"/>
  <c r="L17" i="12"/>
  <c r="B18" i="12"/>
  <c r="G17" i="12"/>
  <c r="AQ17" i="4"/>
  <c r="AK17" i="6"/>
  <c r="W17" i="6"/>
  <c r="AV17" i="4"/>
  <c r="AQ17" i="5"/>
  <c r="P17" i="6"/>
  <c r="Q17" i="6" s="1"/>
  <c r="AN16" i="5"/>
  <c r="AV17" i="6"/>
  <c r="AU17" i="6"/>
  <c r="AT17" i="6"/>
  <c r="AO17" i="6"/>
  <c r="B18" i="2"/>
  <c r="AS17" i="6"/>
  <c r="AL18" i="6"/>
  <c r="AM18" i="6"/>
  <c r="AV18" i="6"/>
  <c r="AW18" i="6"/>
  <c r="B19" i="6"/>
  <c r="AL18" i="5"/>
  <c r="AM18" i="5"/>
  <c r="B19" i="5"/>
  <c r="AT18" i="5"/>
  <c r="P17" i="5"/>
  <c r="Q17" i="5" s="1"/>
  <c r="AR17" i="6"/>
  <c r="AU17" i="4"/>
  <c r="AP17" i="4"/>
  <c r="AQ17" i="6"/>
  <c r="W17" i="4"/>
  <c r="AK17" i="4"/>
  <c r="AV18" i="4"/>
  <c r="B19" i="4"/>
  <c r="AW18" i="4"/>
  <c r="AR18" i="4"/>
  <c r="AT18" i="4"/>
  <c r="AL18" i="4"/>
  <c r="AM18" i="4"/>
  <c r="AO17" i="4"/>
  <c r="AG17" i="4"/>
  <c r="AH15" i="6"/>
  <c r="AY15" i="6" s="1"/>
  <c r="AR17" i="4"/>
  <c r="B18" i="1"/>
  <c r="AG16" i="5"/>
  <c r="AX16" i="5" s="1"/>
  <c r="AS17" i="4"/>
  <c r="AO17" i="5"/>
  <c r="P17" i="4"/>
  <c r="Q17" i="4" s="1"/>
  <c r="AN16" i="6"/>
  <c r="AW17" i="6"/>
  <c r="AG16" i="4"/>
  <c r="AX16" i="4" s="1"/>
  <c r="AY15" i="5"/>
  <c r="AN16" i="4"/>
  <c r="AG16" i="6"/>
  <c r="AX16" i="6" s="1"/>
  <c r="AK17" i="5"/>
  <c r="W17" i="5"/>
  <c r="AP17" i="6"/>
  <c r="AP21" i="19" l="1"/>
  <c r="AJ22" i="19"/>
  <c r="AQ21" i="19"/>
  <c r="AS21" i="19"/>
  <c r="AF19" i="19"/>
  <c r="AV19" i="19" s="1"/>
  <c r="AO21" i="19"/>
  <c r="AT21" i="19"/>
  <c r="AI21" i="19"/>
  <c r="V21" i="19"/>
  <c r="AR21" i="19"/>
  <c r="AL20" i="19"/>
  <c r="AN21" i="19"/>
  <c r="O21" i="19"/>
  <c r="P21" i="19" s="1"/>
  <c r="AP22" i="19"/>
  <c r="AK22" i="19"/>
  <c r="B23" i="19"/>
  <c r="AE20" i="19"/>
  <c r="AU20" i="19" s="1"/>
  <c r="AS18" i="5"/>
  <c r="AG17" i="5"/>
  <c r="AX17" i="5" s="1"/>
  <c r="AW18" i="5"/>
  <c r="AV18" i="5"/>
  <c r="AS18" i="4"/>
  <c r="AH16" i="6"/>
  <c r="AY16" i="6" s="1"/>
  <c r="AU18" i="4"/>
  <c r="AU18" i="6"/>
  <c r="G18" i="12"/>
  <c r="L18" i="12"/>
  <c r="B19" i="12"/>
  <c r="P18" i="4"/>
  <c r="Q18" i="4" s="1"/>
  <c r="P18" i="5"/>
  <c r="Q18" i="5" s="1"/>
  <c r="AR18" i="5"/>
  <c r="AR19" i="4"/>
  <c r="AP19" i="4"/>
  <c r="AT19" i="4"/>
  <c r="AU19" i="4"/>
  <c r="AV19" i="4"/>
  <c r="B20" i="4"/>
  <c r="AM19" i="4"/>
  <c r="AL19" i="4"/>
  <c r="AP18" i="5"/>
  <c r="P18" i="6"/>
  <c r="Q18" i="6" s="1"/>
  <c r="B19" i="2"/>
  <c r="AQ18" i="4"/>
  <c r="B20" i="5"/>
  <c r="AL19" i="5"/>
  <c r="AM19" i="5"/>
  <c r="AP19" i="5"/>
  <c r="AO18" i="5"/>
  <c r="B19" i="1"/>
  <c r="AN17" i="4"/>
  <c r="AH17" i="4"/>
  <c r="AY17" i="4" s="1"/>
  <c r="AG17" i="6"/>
  <c r="AX17" i="6" s="1"/>
  <c r="W18" i="5"/>
  <c r="AK18" i="5"/>
  <c r="AK18" i="6"/>
  <c r="W18" i="6"/>
  <c r="AQ18" i="5"/>
  <c r="AP18" i="4"/>
  <c r="AT18" i="6"/>
  <c r="AK18" i="4"/>
  <c r="W18" i="4"/>
  <c r="AS18" i="6"/>
  <c r="AX17" i="4"/>
  <c r="AR18" i="6"/>
  <c r="AH16" i="5"/>
  <c r="AY16" i="5" s="1"/>
  <c r="AG18" i="4"/>
  <c r="AX18" i="4" s="1"/>
  <c r="AO18" i="4"/>
  <c r="AU18" i="5"/>
  <c r="AQ18" i="6"/>
  <c r="AP18" i="6"/>
  <c r="AN17" i="5"/>
  <c r="AH17" i="5"/>
  <c r="AY17" i="5" s="1"/>
  <c r="AN17" i="6"/>
  <c r="AV19" i="6"/>
  <c r="AS19" i="6"/>
  <c r="AL19" i="6"/>
  <c r="AM19" i="6"/>
  <c r="AR19" i="6"/>
  <c r="AT19" i="6"/>
  <c r="B20" i="6"/>
  <c r="AH16" i="4"/>
  <c r="AY16" i="4" s="1"/>
  <c r="AO22" i="19" l="1"/>
  <c r="AR22" i="19"/>
  <c r="AN22" i="19"/>
  <c r="AS22" i="19"/>
  <c r="O22" i="19"/>
  <c r="P22" i="19" s="1"/>
  <c r="AT23" i="19"/>
  <c r="AS23" i="19"/>
  <c r="AQ23" i="19"/>
  <c r="AO23" i="19"/>
  <c r="AP23" i="19"/>
  <c r="AK23" i="19"/>
  <c r="AJ23" i="19"/>
  <c r="B24" i="19"/>
  <c r="AF20" i="19"/>
  <c r="AV20" i="19" s="1"/>
  <c r="AQ22" i="19"/>
  <c r="AI22" i="19"/>
  <c r="V22" i="19"/>
  <c r="AT22" i="19"/>
  <c r="AM21" i="19"/>
  <c r="AE21" i="19"/>
  <c r="AU21" i="19" s="1"/>
  <c r="AL21" i="19"/>
  <c r="AR19" i="5"/>
  <c r="AG18" i="5"/>
  <c r="AX18" i="5" s="1"/>
  <c r="AH17" i="6"/>
  <c r="AY17" i="6" s="1"/>
  <c r="L19" i="12"/>
  <c r="B20" i="12"/>
  <c r="G19" i="12"/>
  <c r="P19" i="6"/>
  <c r="Q19" i="6" s="1"/>
  <c r="AG18" i="6"/>
  <c r="AX18" i="6" s="1"/>
  <c r="AO18" i="6"/>
  <c r="AQ19" i="5"/>
  <c r="AQ19" i="4"/>
  <c r="AO19" i="5"/>
  <c r="W19" i="5"/>
  <c r="AK19" i="5"/>
  <c r="AG19" i="4"/>
  <c r="AO19" i="4"/>
  <c r="AS20" i="6"/>
  <c r="AT20" i="6"/>
  <c r="AU20" i="6"/>
  <c r="AP20" i="6"/>
  <c r="AR20" i="6"/>
  <c r="AL20" i="6"/>
  <c r="B21" i="6"/>
  <c r="AM20" i="6"/>
  <c r="AK19" i="4"/>
  <c r="W19" i="4"/>
  <c r="AL20" i="4"/>
  <c r="AM20" i="4"/>
  <c r="B21" i="4"/>
  <c r="AS20" i="4"/>
  <c r="B21" i="5"/>
  <c r="AL20" i="5"/>
  <c r="AM20" i="5"/>
  <c r="B20" i="2"/>
  <c r="AK19" i="6"/>
  <c r="W19" i="6"/>
  <c r="AU19" i="6"/>
  <c r="AW19" i="5"/>
  <c r="AN18" i="6"/>
  <c r="AV19" i="5"/>
  <c r="P19" i="4"/>
  <c r="Q19" i="4" s="1"/>
  <c r="AU19" i="5"/>
  <c r="AW19" i="4"/>
  <c r="AW19" i="6"/>
  <c r="AQ19" i="6"/>
  <c r="AT19" i="5"/>
  <c r="AH18" i="4"/>
  <c r="AY18" i="4" s="1"/>
  <c r="AN18" i="4"/>
  <c r="AP19" i="6"/>
  <c r="AN18" i="5"/>
  <c r="AH18" i="5"/>
  <c r="AY18" i="5" s="1"/>
  <c r="AS19" i="5"/>
  <c r="P19" i="5"/>
  <c r="Q19" i="5" s="1"/>
  <c r="B20" i="1"/>
  <c r="AS19" i="4"/>
  <c r="AF21" i="19" l="1"/>
  <c r="AV21" i="19" s="1"/>
  <c r="AM23" i="19"/>
  <c r="O23" i="19"/>
  <c r="P23" i="19" s="1"/>
  <c r="AE22" i="19"/>
  <c r="AU22" i="19" s="1"/>
  <c r="AM22" i="19"/>
  <c r="AT24" i="19"/>
  <c r="AS24" i="19"/>
  <c r="AQ24" i="19"/>
  <c r="AP24" i="19"/>
  <c r="AK24" i="19"/>
  <c r="AJ24" i="19"/>
  <c r="B25" i="19"/>
  <c r="AN23" i="19"/>
  <c r="AI23" i="19"/>
  <c r="V23" i="19"/>
  <c r="AR23" i="19"/>
  <c r="AL22" i="19"/>
  <c r="P20" i="5"/>
  <c r="Q20" i="5" s="1"/>
  <c r="AG20" i="6"/>
  <c r="AW20" i="6"/>
  <c r="AV20" i="6"/>
  <c r="AH18" i="6"/>
  <c r="AY18" i="6" s="1"/>
  <c r="G20" i="12"/>
  <c r="L20" i="12"/>
  <c r="B21" i="12"/>
  <c r="AQ20" i="6"/>
  <c r="P20" i="4"/>
  <c r="Q20" i="4" s="1"/>
  <c r="AL21" i="4"/>
  <c r="AM21" i="4"/>
  <c r="B22" i="4"/>
  <c r="AW21" i="4"/>
  <c r="AO20" i="4"/>
  <c r="AO20" i="6"/>
  <c r="W20" i="4"/>
  <c r="AK20" i="4"/>
  <c r="AL21" i="6"/>
  <c r="AM21" i="6"/>
  <c r="B22" i="6"/>
  <c r="AP21" i="6"/>
  <c r="AO19" i="6"/>
  <c r="AG19" i="6"/>
  <c r="AX19" i="6" s="1"/>
  <c r="B22" i="5"/>
  <c r="AL21" i="5"/>
  <c r="AM21" i="5"/>
  <c r="AH19" i="4"/>
  <c r="AY19" i="4" s="1"/>
  <c r="AN19" i="4"/>
  <c r="AR20" i="5"/>
  <c r="AX19" i="4"/>
  <c r="AO20" i="5"/>
  <c r="AP20" i="4"/>
  <c r="AW20" i="4"/>
  <c r="AN19" i="5"/>
  <c r="AW20" i="5"/>
  <c r="AV20" i="4"/>
  <c r="W20" i="6"/>
  <c r="AK20" i="6"/>
  <c r="W20" i="5"/>
  <c r="AK20" i="5"/>
  <c r="AN19" i="6"/>
  <c r="AV20" i="5"/>
  <c r="AU20" i="4"/>
  <c r="AG19" i="5"/>
  <c r="AX19" i="5" s="1"/>
  <c r="AU20" i="5"/>
  <c r="AT20" i="4"/>
  <c r="AT20" i="5"/>
  <c r="AS20" i="5"/>
  <c r="AR20" i="4"/>
  <c r="AQ20" i="5"/>
  <c r="AQ20" i="4"/>
  <c r="B21" i="1"/>
  <c r="B21" i="2"/>
  <c r="AP20" i="5"/>
  <c r="P20" i="6"/>
  <c r="Q20" i="6" s="1"/>
  <c r="AF22" i="19" l="1"/>
  <c r="AV22" i="19" s="1"/>
  <c r="AM24" i="19"/>
  <c r="AO24" i="19"/>
  <c r="AI24" i="19"/>
  <c r="V24" i="19"/>
  <c r="AL23" i="19"/>
  <c r="O24" i="19"/>
  <c r="P24" i="19" s="1"/>
  <c r="AN24" i="19"/>
  <c r="AK25" i="19"/>
  <c r="AJ25" i="19"/>
  <c r="B26" i="19"/>
  <c r="AE23" i="19"/>
  <c r="AU23" i="19" s="1"/>
  <c r="AR24" i="19"/>
  <c r="AT21" i="6"/>
  <c r="AW21" i="5"/>
  <c r="AV21" i="5"/>
  <c r="AR21" i="6"/>
  <c r="AH19" i="6"/>
  <c r="AY19" i="6" s="1"/>
  <c r="AU21" i="5"/>
  <c r="AH19" i="5"/>
  <c r="AY19" i="5" s="1"/>
  <c r="L21" i="12"/>
  <c r="B22" i="12"/>
  <c r="G21" i="12"/>
  <c r="AG21" i="4"/>
  <c r="AO21" i="4"/>
  <c r="AV21" i="4"/>
  <c r="AS21" i="6"/>
  <c r="AQ21" i="6"/>
  <c r="AO21" i="6"/>
  <c r="AS21" i="5"/>
  <c r="B23" i="6"/>
  <c r="AL22" i="6"/>
  <c r="AM22" i="6"/>
  <c r="P21" i="4"/>
  <c r="Q21" i="4" s="1"/>
  <c r="AU21" i="4"/>
  <c r="AT21" i="4"/>
  <c r="P21" i="5"/>
  <c r="Q21" i="5" s="1"/>
  <c r="W21" i="6"/>
  <c r="AK21" i="6"/>
  <c r="AS21" i="4"/>
  <c r="AG20" i="5"/>
  <c r="AX20" i="5" s="1"/>
  <c r="AG21" i="5"/>
  <c r="AX21" i="5" s="1"/>
  <c r="AO21" i="5"/>
  <c r="AR21" i="4"/>
  <c r="AT21" i="5"/>
  <c r="B23" i="4"/>
  <c r="AR22" i="4"/>
  <c r="AS22" i="4"/>
  <c r="AT22" i="4"/>
  <c r="AP22" i="4"/>
  <c r="AL22" i="4"/>
  <c r="AM22" i="4"/>
  <c r="AN20" i="6"/>
  <c r="AH20" i="6"/>
  <c r="AY20" i="6" s="1"/>
  <c r="AV22" i="5"/>
  <c r="AW22" i="5"/>
  <c r="AL22" i="5"/>
  <c r="AM22" i="5"/>
  <c r="AS22" i="5"/>
  <c r="AT22" i="5"/>
  <c r="AU22" i="5"/>
  <c r="B23" i="5"/>
  <c r="AW21" i="6"/>
  <c r="AQ21" i="4"/>
  <c r="B22" i="2"/>
  <c r="AR21" i="5"/>
  <c r="P21" i="6"/>
  <c r="Q21" i="6" s="1"/>
  <c r="AP21" i="4"/>
  <c r="AN20" i="4"/>
  <c r="AH20" i="4"/>
  <c r="AY20" i="4" s="1"/>
  <c r="AP21" i="5"/>
  <c r="W21" i="5"/>
  <c r="AK21" i="5"/>
  <c r="AV21" i="6"/>
  <c r="AX20" i="6"/>
  <c r="AQ21" i="5"/>
  <c r="AU21" i="6"/>
  <c r="W21" i="4"/>
  <c r="AK21" i="4"/>
  <c r="AN20" i="5"/>
  <c r="AG20" i="4"/>
  <c r="AX20" i="4" s="1"/>
  <c r="B22" i="1"/>
  <c r="AS25" i="19" l="1"/>
  <c r="AT25" i="19"/>
  <c r="AP25" i="19"/>
  <c r="AQ25" i="19"/>
  <c r="AO25" i="19"/>
  <c r="V25" i="19"/>
  <c r="AI25" i="19"/>
  <c r="B27" i="19"/>
  <c r="AK26" i="19"/>
  <c r="AJ26" i="19"/>
  <c r="AF23" i="19"/>
  <c r="AV23" i="19" s="1"/>
  <c r="O25" i="19"/>
  <c r="P25" i="19" s="1"/>
  <c r="AL24" i="19"/>
  <c r="AR25" i="19"/>
  <c r="AN25" i="19"/>
  <c r="AE24" i="19"/>
  <c r="AU24" i="19" s="1"/>
  <c r="AU22" i="4"/>
  <c r="B23" i="12"/>
  <c r="G22" i="12"/>
  <c r="L22" i="12"/>
  <c r="B23" i="1"/>
  <c r="AK22" i="6"/>
  <c r="W22" i="6"/>
  <c r="B24" i="4"/>
  <c r="AR23" i="4"/>
  <c r="AL23" i="4"/>
  <c r="AM23" i="4"/>
  <c r="AP23" i="4"/>
  <c r="AS23" i="4"/>
  <c r="AT23" i="4"/>
  <c r="AV23" i="4"/>
  <c r="AQ22" i="4"/>
  <c r="P22" i="6"/>
  <c r="Q22" i="6" s="1"/>
  <c r="AH21" i="5"/>
  <c r="AY21" i="5" s="1"/>
  <c r="AN21" i="5"/>
  <c r="AL23" i="5"/>
  <c r="AM23" i="5"/>
  <c r="B24" i="5"/>
  <c r="AR23" i="5"/>
  <c r="AS23" i="5"/>
  <c r="AT23" i="5"/>
  <c r="AU23" i="5"/>
  <c r="AV23" i="5"/>
  <c r="AW23" i="5"/>
  <c r="AO22" i="4"/>
  <c r="B24" i="6"/>
  <c r="AP23" i="6"/>
  <c r="AL23" i="6"/>
  <c r="AM23" i="6"/>
  <c r="AR22" i="6"/>
  <c r="AQ22" i="6"/>
  <c r="AP22" i="6"/>
  <c r="AR22" i="5"/>
  <c r="W22" i="4"/>
  <c r="AK22" i="4"/>
  <c r="P22" i="5"/>
  <c r="Q22" i="5" s="1"/>
  <c r="AQ22" i="5"/>
  <c r="AN21" i="6"/>
  <c r="AP22" i="5"/>
  <c r="AG22" i="5"/>
  <c r="AX22" i="5" s="1"/>
  <c r="AO22" i="5"/>
  <c r="AH20" i="5"/>
  <c r="AY20" i="5" s="1"/>
  <c r="B23" i="2"/>
  <c r="AK22" i="5"/>
  <c r="W22" i="5"/>
  <c r="AW22" i="6"/>
  <c r="AG21" i="6"/>
  <c r="AX21" i="6" s="1"/>
  <c r="AV22" i="6"/>
  <c r="AN21" i="4"/>
  <c r="AH21" i="4"/>
  <c r="AY21" i="4" s="1"/>
  <c r="AU22" i="6"/>
  <c r="P22" i="4"/>
  <c r="Q22" i="4" s="1"/>
  <c r="AT22" i="6"/>
  <c r="AW22" i="4"/>
  <c r="AS22" i="6"/>
  <c r="AV22" i="4"/>
  <c r="AX21" i="4"/>
  <c r="AS26" i="19" l="1"/>
  <c r="AQ26" i="19"/>
  <c r="AN26" i="19"/>
  <c r="AM26" i="19"/>
  <c r="AT26" i="19"/>
  <c r="AR26" i="19"/>
  <c r="AO26" i="19"/>
  <c r="AF24" i="19"/>
  <c r="AV24" i="19" s="1"/>
  <c r="B28" i="19"/>
  <c r="AK27" i="19"/>
  <c r="AJ27" i="19"/>
  <c r="AP26" i="19"/>
  <c r="V26" i="19"/>
  <c r="AI26" i="19"/>
  <c r="AM25" i="19"/>
  <c r="AE25" i="19"/>
  <c r="AU25" i="19" s="1"/>
  <c r="O26" i="19"/>
  <c r="P26" i="19" s="1"/>
  <c r="AL25" i="19"/>
  <c r="AW23" i="6"/>
  <c r="AU23" i="4"/>
  <c r="AG22" i="4"/>
  <c r="AX22" i="4" s="1"/>
  <c r="L23" i="12"/>
  <c r="B24" i="12"/>
  <c r="G23" i="12"/>
  <c r="AO23" i="6"/>
  <c r="P23" i="5"/>
  <c r="Q23" i="5" s="1"/>
  <c r="AN22" i="6"/>
  <c r="AQ23" i="4"/>
  <c r="AO23" i="4"/>
  <c r="B24" i="2"/>
  <c r="AK23" i="4"/>
  <c r="W23" i="4"/>
  <c r="AM24" i="5"/>
  <c r="AP24" i="5"/>
  <c r="B25" i="5"/>
  <c r="AR24" i="5"/>
  <c r="AS24" i="5"/>
  <c r="AT24" i="5"/>
  <c r="AL24" i="5"/>
  <c r="AQ23" i="5"/>
  <c r="AP23" i="5"/>
  <c r="AK23" i="6"/>
  <c r="W23" i="6"/>
  <c r="AV23" i="6"/>
  <c r="AG23" i="5"/>
  <c r="AX23" i="5" s="1"/>
  <c r="AO23" i="5"/>
  <c r="AH22" i="5"/>
  <c r="AY22" i="5" s="1"/>
  <c r="AN22" i="5"/>
  <c r="AU23" i="6"/>
  <c r="AO22" i="6"/>
  <c r="AG22" i="6"/>
  <c r="AX22" i="6" s="1"/>
  <c r="AT23" i="6"/>
  <c r="AH21" i="6"/>
  <c r="AY21" i="6" s="1"/>
  <c r="AS23" i="6"/>
  <c r="W23" i="5"/>
  <c r="AK23" i="5"/>
  <c r="AQ23" i="6"/>
  <c r="AH22" i="4"/>
  <c r="AY22" i="4" s="1"/>
  <c r="AN22" i="4"/>
  <c r="AL24" i="6"/>
  <c r="AM24" i="6"/>
  <c r="AR24" i="6"/>
  <c r="B25" i="6"/>
  <c r="AP24" i="6"/>
  <c r="AT24" i="6"/>
  <c r="B24" i="1"/>
  <c r="P23" i="4"/>
  <c r="Q23" i="4" s="1"/>
  <c r="AW23" i="4"/>
  <c r="P23" i="6"/>
  <c r="Q23" i="6" s="1"/>
  <c r="AR23" i="6"/>
  <c r="AT24" i="4"/>
  <c r="AU24" i="4"/>
  <c r="AL24" i="4"/>
  <c r="AM24" i="4"/>
  <c r="AP24" i="4"/>
  <c r="AR24" i="4"/>
  <c r="B25" i="4"/>
  <c r="AW24" i="4"/>
  <c r="AO27" i="19" l="1"/>
  <c r="AJ28" i="19"/>
  <c r="AP27" i="19"/>
  <c r="AF25" i="19"/>
  <c r="AV25" i="19" s="1"/>
  <c r="AQ27" i="19"/>
  <c r="V27" i="19"/>
  <c r="AI27" i="19"/>
  <c r="AN27" i="19"/>
  <c r="AT27" i="19"/>
  <c r="AL26" i="19"/>
  <c r="AS27" i="19"/>
  <c r="AT28" i="19"/>
  <c r="AS28" i="19"/>
  <c r="B29" i="19"/>
  <c r="AK28" i="19"/>
  <c r="AR27" i="19"/>
  <c r="O27" i="19"/>
  <c r="P27" i="19" s="1"/>
  <c r="AE26" i="19"/>
  <c r="AU26" i="19" s="1"/>
  <c r="AS24" i="4"/>
  <c r="AG23" i="4"/>
  <c r="G24" i="12"/>
  <c r="B25" i="12"/>
  <c r="L24" i="12"/>
  <c r="AQ24" i="6"/>
  <c r="W24" i="5"/>
  <c r="AK24" i="5"/>
  <c r="AW24" i="5"/>
  <c r="AV24" i="5"/>
  <c r="P24" i="5"/>
  <c r="Q24" i="5" s="1"/>
  <c r="AU24" i="5"/>
  <c r="AU24" i="6"/>
  <c r="AV25" i="5"/>
  <c r="AW25" i="5"/>
  <c r="AL25" i="5"/>
  <c r="AM25" i="5"/>
  <c r="B26" i="5"/>
  <c r="B25" i="1"/>
  <c r="AL25" i="4"/>
  <c r="AM25" i="4"/>
  <c r="B26" i="4"/>
  <c r="AR25" i="4"/>
  <c r="AV25" i="4"/>
  <c r="AP25" i="4"/>
  <c r="AQ24" i="5"/>
  <c r="AO24" i="4"/>
  <c r="AN23" i="5"/>
  <c r="AH23" i="5"/>
  <c r="AY23" i="5" s="1"/>
  <c r="AN23" i="6"/>
  <c r="B25" i="2"/>
  <c r="AQ24" i="4"/>
  <c r="AS24" i="6"/>
  <c r="AW24" i="6"/>
  <c r="AH23" i="4"/>
  <c r="AY23" i="4" s="1"/>
  <c r="AN23" i="4"/>
  <c r="AX23" i="4"/>
  <c r="AL25" i="6"/>
  <c r="AR25" i="6"/>
  <c r="AS25" i="6"/>
  <c r="AM25" i="6"/>
  <c r="B26" i="6"/>
  <c r="P24" i="4"/>
  <c r="Q24" i="4" s="1"/>
  <c r="W24" i="4"/>
  <c r="AK24" i="4"/>
  <c r="P24" i="6"/>
  <c r="Q24" i="6" s="1"/>
  <c r="AV24" i="6"/>
  <c r="AG24" i="6"/>
  <c r="AX24" i="6" s="1"/>
  <c r="AO24" i="6"/>
  <c r="AH22" i="6"/>
  <c r="AY22" i="6" s="1"/>
  <c r="AK24" i="6"/>
  <c r="W24" i="6"/>
  <c r="AG23" i="6"/>
  <c r="AX23" i="6" s="1"/>
  <c r="AV24" i="4"/>
  <c r="AO28" i="19" l="1"/>
  <c r="AJ29" i="19"/>
  <c r="AP28" i="19"/>
  <c r="AQ28" i="19"/>
  <c r="AN28" i="19"/>
  <c r="AT29" i="19"/>
  <c r="AS29" i="19"/>
  <c r="AK29" i="19"/>
  <c r="AQ29" i="19"/>
  <c r="AP29" i="19"/>
  <c r="AO29" i="19"/>
  <c r="B30" i="19"/>
  <c r="AI28" i="19"/>
  <c r="V28" i="19"/>
  <c r="AE27" i="19"/>
  <c r="AU27" i="19" s="1"/>
  <c r="AM27" i="19"/>
  <c r="AF26" i="19"/>
  <c r="AV26" i="19" s="1"/>
  <c r="AR28" i="19"/>
  <c r="O28" i="19"/>
  <c r="P28" i="19" s="1"/>
  <c r="AL27" i="19"/>
  <c r="AP25" i="6"/>
  <c r="AP25" i="5"/>
  <c r="AU25" i="4"/>
  <c r="L25" i="12"/>
  <c r="B26" i="12"/>
  <c r="G25" i="12"/>
  <c r="AO25" i="5"/>
  <c r="AW25" i="4"/>
  <c r="B26" i="1"/>
  <c r="AH24" i="6"/>
  <c r="AY24" i="6" s="1"/>
  <c r="AN24" i="6"/>
  <c r="W25" i="5"/>
  <c r="AK25" i="5"/>
  <c r="AT25" i="4"/>
  <c r="P25" i="5"/>
  <c r="Q25" i="5" s="1"/>
  <c r="AK25" i="6"/>
  <c r="W25" i="6"/>
  <c r="B26" i="2"/>
  <c r="AN24" i="4"/>
  <c r="B27" i="4"/>
  <c r="AR26" i="4"/>
  <c r="AS26" i="4"/>
  <c r="AT26" i="4"/>
  <c r="AV26" i="4"/>
  <c r="AW26" i="4"/>
  <c r="AL26" i="4"/>
  <c r="AM26" i="4"/>
  <c r="AU25" i="5"/>
  <c r="AT25" i="5"/>
  <c r="AG24" i="5"/>
  <c r="AX24" i="5" s="1"/>
  <c r="AO24" i="5"/>
  <c r="AS25" i="5"/>
  <c r="AH23" i="6"/>
  <c r="AY23" i="6" s="1"/>
  <c r="AO25" i="4"/>
  <c r="AT26" i="6"/>
  <c r="B27" i="6"/>
  <c r="AL26" i="6"/>
  <c r="AM26" i="6"/>
  <c r="AS25" i="4"/>
  <c r="W25" i="4"/>
  <c r="AK25" i="4"/>
  <c r="AW25" i="6"/>
  <c r="AG24" i="4"/>
  <c r="AX24" i="4" s="1"/>
  <c r="B27" i="5"/>
  <c r="AM26" i="5"/>
  <c r="AL26" i="5"/>
  <c r="P25" i="4"/>
  <c r="Q25" i="4" s="1"/>
  <c r="AV25" i="6"/>
  <c r="AU25" i="6"/>
  <c r="AR25" i="5"/>
  <c r="AN24" i="5"/>
  <c r="AQ25" i="6"/>
  <c r="AQ25" i="4"/>
  <c r="P25" i="6"/>
  <c r="Q25" i="6" s="1"/>
  <c r="AT25" i="6"/>
  <c r="AQ25" i="5"/>
  <c r="AF27" i="19" l="1"/>
  <c r="AV27" i="19" s="1"/>
  <c r="AM29" i="19"/>
  <c r="AT30" i="19"/>
  <c r="AS30" i="19"/>
  <c r="AQ30" i="19"/>
  <c r="AP30" i="19"/>
  <c r="AO30" i="19"/>
  <c r="AK30" i="19"/>
  <c r="AJ30" i="19"/>
  <c r="O30" i="19"/>
  <c r="P30" i="19" s="1"/>
  <c r="B31" i="19"/>
  <c r="AR29" i="19"/>
  <c r="AN29" i="19"/>
  <c r="O29" i="19"/>
  <c r="P29" i="19" s="1"/>
  <c r="AI29" i="19"/>
  <c r="V29" i="19"/>
  <c r="AE28" i="19"/>
  <c r="AU28" i="19" s="1"/>
  <c r="AM28" i="19"/>
  <c r="AL28" i="19"/>
  <c r="AW26" i="5"/>
  <c r="AV26" i="5"/>
  <c r="AU26" i="5"/>
  <c r="AU26" i="4"/>
  <c r="AU26" i="6"/>
  <c r="AH24" i="5"/>
  <c r="AY24" i="5" s="1"/>
  <c r="G26" i="12"/>
  <c r="B27" i="12"/>
  <c r="L26" i="12"/>
  <c r="AQ26" i="6"/>
  <c r="AO26" i="5"/>
  <c r="W26" i="4"/>
  <c r="AK26" i="4"/>
  <c r="P26" i="5"/>
  <c r="Q26" i="5" s="1"/>
  <c r="B27" i="2"/>
  <c r="B27" i="1"/>
  <c r="AW26" i="6"/>
  <c r="AL27" i="4"/>
  <c r="AM27" i="4"/>
  <c r="AP27" i="4"/>
  <c r="AR27" i="4"/>
  <c r="AS27" i="4"/>
  <c r="AT27" i="4"/>
  <c r="B28" i="4"/>
  <c r="AV27" i="5"/>
  <c r="AL27" i="5"/>
  <c r="AM27" i="5"/>
  <c r="AW27" i="5"/>
  <c r="B28" i="5"/>
  <c r="AR26" i="6"/>
  <c r="AQ26" i="4"/>
  <c r="AV26" i="6"/>
  <c r="AP26" i="4"/>
  <c r="AL27" i="6"/>
  <c r="AM27" i="6"/>
  <c r="B28" i="6"/>
  <c r="AP27" i="6"/>
  <c r="AR27" i="6"/>
  <c r="AS27" i="6"/>
  <c r="AT27" i="6"/>
  <c r="AU27" i="6"/>
  <c r="AV27" i="6"/>
  <c r="AT26" i="5"/>
  <c r="AG25" i="6"/>
  <c r="AX25" i="6" s="1"/>
  <c r="AO25" i="6"/>
  <c r="AR26" i="5"/>
  <c r="AS26" i="5"/>
  <c r="AH24" i="4"/>
  <c r="AY24" i="4" s="1"/>
  <c r="AN25" i="6"/>
  <c r="P26" i="4"/>
  <c r="Q26" i="4" s="1"/>
  <c r="AQ26" i="5"/>
  <c r="AP26" i="5"/>
  <c r="P26" i="6"/>
  <c r="Q26" i="6" s="1"/>
  <c r="AP26" i="6"/>
  <c r="AK26" i="5"/>
  <c r="W26" i="5"/>
  <c r="AO26" i="6"/>
  <c r="AG26" i="6"/>
  <c r="AX26" i="6" s="1"/>
  <c r="AN25" i="4"/>
  <c r="AN25" i="5"/>
  <c r="AG25" i="4"/>
  <c r="AX25" i="4" s="1"/>
  <c r="AS26" i="6"/>
  <c r="W26" i="6"/>
  <c r="AK26" i="6"/>
  <c r="AG25" i="5"/>
  <c r="AX25" i="5" s="1"/>
  <c r="AF28" i="19" l="1"/>
  <c r="AV28" i="19" s="1"/>
  <c r="AM30" i="19"/>
  <c r="AN30" i="19"/>
  <c r="AR30" i="19"/>
  <c r="AI30" i="19"/>
  <c r="V30" i="19"/>
  <c r="AE29" i="19"/>
  <c r="AU29" i="19" s="1"/>
  <c r="AK31" i="19"/>
  <c r="AJ31" i="19"/>
  <c r="AT31" i="19"/>
  <c r="AO31" i="19"/>
  <c r="B32" i="19"/>
  <c r="AL29" i="19"/>
  <c r="AH25" i="5"/>
  <c r="AY25" i="5" s="1"/>
  <c r="AH25" i="6"/>
  <c r="AY25" i="6" s="1"/>
  <c r="AU27" i="4"/>
  <c r="L27" i="12"/>
  <c r="B28" i="12"/>
  <c r="G27" i="12"/>
  <c r="AO27" i="5"/>
  <c r="AL28" i="4"/>
  <c r="AM28" i="4"/>
  <c r="AR28" i="4"/>
  <c r="AS28" i="4"/>
  <c r="AT28" i="4"/>
  <c r="AV28" i="4"/>
  <c r="AW28" i="4"/>
  <c r="B29" i="4"/>
  <c r="B28" i="1"/>
  <c r="AQ27" i="4"/>
  <c r="AO27" i="4"/>
  <c r="AG26" i="4"/>
  <c r="AX26" i="4" s="1"/>
  <c r="AO26" i="4"/>
  <c r="AK27" i="4"/>
  <c r="W27" i="4"/>
  <c r="AQ27" i="6"/>
  <c r="AU27" i="5"/>
  <c r="AT27" i="5"/>
  <c r="AN26" i="5"/>
  <c r="AS27" i="5"/>
  <c r="AR27" i="5"/>
  <c r="AQ27" i="5"/>
  <c r="B28" i="2"/>
  <c r="AP27" i="5"/>
  <c r="AH25" i="4"/>
  <c r="AY25" i="4" s="1"/>
  <c r="W27" i="6"/>
  <c r="AK27" i="6"/>
  <c r="AL28" i="5"/>
  <c r="AM28" i="5"/>
  <c r="AP28" i="5"/>
  <c r="B29" i="5"/>
  <c r="AR28" i="5"/>
  <c r="AS28" i="5"/>
  <c r="AT28" i="5"/>
  <c r="P27" i="4"/>
  <c r="Q27" i="4" s="1"/>
  <c r="AN26" i="4"/>
  <c r="AG27" i="6"/>
  <c r="AO27" i="6"/>
  <c r="AW27" i="6"/>
  <c r="W27" i="5"/>
  <c r="AK27" i="5"/>
  <c r="AW27" i="4"/>
  <c r="AG26" i="5"/>
  <c r="AX26" i="5" s="1"/>
  <c r="P27" i="5"/>
  <c r="Q27" i="5" s="1"/>
  <c r="B29" i="6"/>
  <c r="AL28" i="6"/>
  <c r="AM28" i="6"/>
  <c r="AN26" i="6"/>
  <c r="AH26" i="6"/>
  <c r="AY26" i="6" s="1"/>
  <c r="AV27" i="4"/>
  <c r="P27" i="6"/>
  <c r="Q27" i="6" s="1"/>
  <c r="AN31" i="19" l="1"/>
  <c r="AJ32" i="19"/>
  <c r="AP31" i="19"/>
  <c r="AQ31" i="19"/>
  <c r="AS31" i="19"/>
  <c r="AF29" i="19"/>
  <c r="AV29" i="19" s="1"/>
  <c r="AM31" i="19"/>
  <c r="AE31" i="19"/>
  <c r="AR31" i="19"/>
  <c r="AL30" i="19"/>
  <c r="B33" i="19"/>
  <c r="O31" i="19"/>
  <c r="P31" i="19" s="1"/>
  <c r="AE30" i="19"/>
  <c r="AU30" i="19" s="1"/>
  <c r="V31" i="19"/>
  <c r="AI31" i="19"/>
  <c r="AH26" i="4"/>
  <c r="AY26" i="4" s="1"/>
  <c r="AU28" i="5"/>
  <c r="AU28" i="4"/>
  <c r="AU28" i="6"/>
  <c r="B29" i="12"/>
  <c r="G28" i="12"/>
  <c r="L28" i="12"/>
  <c r="AG27" i="4"/>
  <c r="AX27" i="4" s="1"/>
  <c r="P28" i="4"/>
  <c r="Q28" i="4" s="1"/>
  <c r="AV29" i="5"/>
  <c r="AP29" i="5"/>
  <c r="B30" i="5"/>
  <c r="AL29" i="5"/>
  <c r="AM29" i="5"/>
  <c r="AQ28" i="5"/>
  <c r="AQ28" i="4"/>
  <c r="AP28" i="4"/>
  <c r="AO28" i="4"/>
  <c r="AT28" i="6"/>
  <c r="AS28" i="6"/>
  <c r="P28" i="6"/>
  <c r="Q28" i="6" s="1"/>
  <c r="B29" i="2"/>
  <c r="B29" i="1"/>
  <c r="AW28" i="6"/>
  <c r="AH26" i="5"/>
  <c r="AY26" i="5" s="1"/>
  <c r="W28" i="4"/>
  <c r="AK28" i="4"/>
  <c r="AN27" i="5"/>
  <c r="AV28" i="6"/>
  <c r="AK28" i="6"/>
  <c r="W28" i="6"/>
  <c r="AR29" i="6"/>
  <c r="B30" i="6"/>
  <c r="AS29" i="6"/>
  <c r="AT29" i="6"/>
  <c r="AV29" i="6"/>
  <c r="AM29" i="6"/>
  <c r="AW29" i="6"/>
  <c r="AL29" i="6"/>
  <c r="AR28" i="6"/>
  <c r="AR29" i="4"/>
  <c r="B30" i="4"/>
  <c r="AL29" i="4"/>
  <c r="AM29" i="4"/>
  <c r="AS29" i="4"/>
  <c r="AT29" i="4"/>
  <c r="AV29" i="4"/>
  <c r="AP29" i="4"/>
  <c r="AQ28" i="6"/>
  <c r="P28" i="5"/>
  <c r="Q28" i="5" s="1"/>
  <c r="AN27" i="4"/>
  <c r="AG28" i="5"/>
  <c r="AX28" i="5" s="1"/>
  <c r="AO28" i="5"/>
  <c r="AX27" i="6"/>
  <c r="AH27" i="6"/>
  <c r="AY27" i="6" s="1"/>
  <c r="AN27" i="6"/>
  <c r="AP28" i="6"/>
  <c r="AW28" i="5"/>
  <c r="W28" i="5"/>
  <c r="AK28" i="5"/>
  <c r="AG27" i="5"/>
  <c r="AX27" i="5" s="1"/>
  <c r="AV28" i="5"/>
  <c r="AK32" i="19" l="1"/>
  <c r="AJ33" i="19"/>
  <c r="AQ32" i="19"/>
  <c r="AN32" i="19"/>
  <c r="V32" i="19"/>
  <c r="AI32" i="19"/>
  <c r="AT32" i="19"/>
  <c r="AF30" i="19"/>
  <c r="AV30" i="19" s="1"/>
  <c r="AS32" i="19"/>
  <c r="AO32" i="19"/>
  <c r="B34" i="19"/>
  <c r="AO33" i="19"/>
  <c r="AK33" i="19"/>
  <c r="AL31" i="19"/>
  <c r="AF31" i="19"/>
  <c r="AV31" i="19" s="1"/>
  <c r="AR32" i="19"/>
  <c r="O32" i="19"/>
  <c r="P32" i="19" s="1"/>
  <c r="AU31" i="19"/>
  <c r="AP32" i="19"/>
  <c r="AQ29" i="6"/>
  <c r="AH27" i="4"/>
  <c r="AY27" i="4" s="1"/>
  <c r="AU29" i="4"/>
  <c r="AG28" i="4"/>
  <c r="AX28" i="4" s="1"/>
  <c r="L29" i="12"/>
  <c r="B30" i="12"/>
  <c r="G29" i="12"/>
  <c r="W29" i="6"/>
  <c r="AK29" i="6"/>
  <c r="AK29" i="5"/>
  <c r="W29" i="5"/>
  <c r="AR30" i="5"/>
  <c r="AS30" i="5"/>
  <c r="AT30" i="5"/>
  <c r="AV30" i="5"/>
  <c r="AW30" i="5"/>
  <c r="B31" i="5"/>
  <c r="AM30" i="5"/>
  <c r="AL30" i="5"/>
  <c r="AQ29" i="5"/>
  <c r="AO29" i="6"/>
  <c r="AN28" i="6"/>
  <c r="AH28" i="6"/>
  <c r="AY28" i="6" s="1"/>
  <c r="B30" i="1"/>
  <c r="AG28" i="6"/>
  <c r="AX28" i="6" s="1"/>
  <c r="AO28" i="6"/>
  <c r="AV30" i="4"/>
  <c r="B31" i="4"/>
  <c r="AW30" i="4"/>
  <c r="AL30" i="4"/>
  <c r="AM30" i="4"/>
  <c r="AS30" i="4"/>
  <c r="AT30" i="4"/>
  <c r="P29" i="5"/>
  <c r="Q29" i="5" s="1"/>
  <c r="AW29" i="5"/>
  <c r="AO29" i="4"/>
  <c r="AL30" i="6"/>
  <c r="AM30" i="6"/>
  <c r="B31" i="6"/>
  <c r="AP30" i="6"/>
  <c r="AR30" i="6"/>
  <c r="AQ30" i="6"/>
  <c r="AU29" i="6"/>
  <c r="AU29" i="5"/>
  <c r="AH27" i="5"/>
  <c r="AY27" i="5" s="1"/>
  <c r="AT29" i="5"/>
  <c r="AN28" i="4"/>
  <c r="AH28" i="4"/>
  <c r="AY28" i="4" s="1"/>
  <c r="B30" i="2"/>
  <c r="AS29" i="5"/>
  <c r="AR29" i="5"/>
  <c r="AQ29" i="4"/>
  <c r="AH28" i="5"/>
  <c r="AY28" i="5" s="1"/>
  <c r="AN28" i="5"/>
  <c r="P29" i="4"/>
  <c r="Q29" i="4" s="1"/>
  <c r="P29" i="6"/>
  <c r="Q29" i="6" s="1"/>
  <c r="W29" i="4"/>
  <c r="AK29" i="4"/>
  <c r="AW29" i="4"/>
  <c r="AP29" i="6"/>
  <c r="AP33" i="19" l="1"/>
  <c r="AQ33" i="19"/>
  <c r="V33" i="19"/>
  <c r="AI33" i="19"/>
  <c r="AP34" i="19"/>
  <c r="B35" i="19"/>
  <c r="AO34" i="19"/>
  <c r="AK34" i="19"/>
  <c r="AJ34" i="19"/>
  <c r="O33" i="19"/>
  <c r="P33" i="19" s="1"/>
  <c r="AE32" i="19"/>
  <c r="AU32" i="19" s="1"/>
  <c r="AM32" i="19"/>
  <c r="AN33" i="19"/>
  <c r="AR33" i="19"/>
  <c r="AT33" i="19"/>
  <c r="AL32" i="19"/>
  <c r="AS33" i="19"/>
  <c r="AP30" i="5"/>
  <c r="AU30" i="5"/>
  <c r="B31" i="12"/>
  <c r="G30" i="12"/>
  <c r="L30" i="12"/>
  <c r="AO30" i="5"/>
  <c r="W30" i="4"/>
  <c r="AK30" i="4"/>
  <c r="AL31" i="5"/>
  <c r="AM31" i="5"/>
  <c r="AV31" i="5"/>
  <c r="AW31" i="5"/>
  <c r="B32" i="5"/>
  <c r="B32" i="6"/>
  <c r="AL31" i="6"/>
  <c r="AM31" i="6"/>
  <c r="AR31" i="6"/>
  <c r="AS31" i="6"/>
  <c r="AT31" i="6"/>
  <c r="AV31" i="6"/>
  <c r="AQ30" i="5"/>
  <c r="AR30" i="4"/>
  <c r="AM31" i="4"/>
  <c r="AP31" i="4"/>
  <c r="AR31" i="4"/>
  <c r="AS31" i="4"/>
  <c r="AT31" i="4"/>
  <c r="AL31" i="4"/>
  <c r="B32" i="4"/>
  <c r="AQ30" i="4"/>
  <c r="AN29" i="4"/>
  <c r="AW30" i="6"/>
  <c r="W30" i="6"/>
  <c r="AK30" i="6"/>
  <c r="AP30" i="4"/>
  <c r="AU30" i="4"/>
  <c r="AU30" i="6"/>
  <c r="AV30" i="6"/>
  <c r="AG29" i="4"/>
  <c r="AX29" i="4" s="1"/>
  <c r="AT30" i="6"/>
  <c r="AG29" i="5"/>
  <c r="AX29" i="5" s="1"/>
  <c r="AO29" i="5"/>
  <c r="B31" i="1"/>
  <c r="AG29" i="6"/>
  <c r="AX29" i="6" s="1"/>
  <c r="P30" i="5"/>
  <c r="Q30" i="5" s="1"/>
  <c r="B31" i="2"/>
  <c r="AN29" i="5"/>
  <c r="P30" i="4"/>
  <c r="Q30" i="4" s="1"/>
  <c r="P30" i="6"/>
  <c r="Q30" i="6" s="1"/>
  <c r="AS30" i="6"/>
  <c r="AK30" i="5"/>
  <c r="W30" i="5"/>
  <c r="AH29" i="6"/>
  <c r="AY29" i="6" s="1"/>
  <c r="AN29" i="6"/>
  <c r="AF32" i="19" l="1"/>
  <c r="AV32" i="19" s="1"/>
  <c r="I37" i="19"/>
  <c r="J37" i="19"/>
  <c r="AN34" i="19"/>
  <c r="AM34" i="19"/>
  <c r="AQ34" i="19"/>
  <c r="AR34" i="19"/>
  <c r="AS34" i="19"/>
  <c r="O34" i="19"/>
  <c r="P34" i="19" s="1"/>
  <c r="N37" i="19"/>
  <c r="M37" i="19"/>
  <c r="L37" i="19"/>
  <c r="K37" i="19"/>
  <c r="AT34" i="19"/>
  <c r="AI34" i="19"/>
  <c r="V34" i="19"/>
  <c r="AM33" i="19"/>
  <c r="AE33" i="19"/>
  <c r="AU33" i="19" s="1"/>
  <c r="AL33" i="19"/>
  <c r="AF33" i="19"/>
  <c r="AV33" i="19" s="1"/>
  <c r="AQ31" i="5"/>
  <c r="AW31" i="6"/>
  <c r="AU31" i="6"/>
  <c r="AU31" i="5"/>
  <c r="L31" i="12"/>
  <c r="B32" i="12"/>
  <c r="G31" i="12"/>
  <c r="P31" i="5"/>
  <c r="Q31" i="5" s="1"/>
  <c r="AL32" i="4"/>
  <c r="AR32" i="4"/>
  <c r="AS32" i="4"/>
  <c r="AT32" i="4"/>
  <c r="AV32" i="4"/>
  <c r="AW32" i="4"/>
  <c r="B33" i="4"/>
  <c r="AM32" i="4"/>
  <c r="AQ31" i="4"/>
  <c r="B33" i="5"/>
  <c r="AL32" i="5"/>
  <c r="AM32" i="5"/>
  <c r="AK31" i="6"/>
  <c r="W31" i="6"/>
  <c r="AW32" i="6"/>
  <c r="AL32" i="6"/>
  <c r="AM32" i="6"/>
  <c r="AP32" i="6"/>
  <c r="AR32" i="6"/>
  <c r="AV32" i="6"/>
  <c r="B33" i="6"/>
  <c r="AT31" i="5"/>
  <c r="AK31" i="4"/>
  <c r="W31" i="4"/>
  <c r="AS31" i="5"/>
  <c r="AG30" i="6"/>
  <c r="AX30" i="6" s="1"/>
  <c r="AO30" i="6"/>
  <c r="P31" i="6"/>
  <c r="Q31" i="6" s="1"/>
  <c r="AO31" i="5"/>
  <c r="AG31" i="5"/>
  <c r="AX31" i="5" s="1"/>
  <c r="B32" i="1"/>
  <c r="B32" i="2"/>
  <c r="W31" i="5"/>
  <c r="AK31" i="5"/>
  <c r="P31" i="4"/>
  <c r="Q31" i="4" s="1"/>
  <c r="AW31" i="4"/>
  <c r="AV31" i="4"/>
  <c r="AQ31" i="6"/>
  <c r="AH29" i="5"/>
  <c r="AY29" i="5" s="1"/>
  <c r="AG30" i="4"/>
  <c r="AX30" i="4" s="1"/>
  <c r="AO30" i="4"/>
  <c r="AU31" i="4"/>
  <c r="AP31" i="6"/>
  <c r="AN30" i="6"/>
  <c r="AH30" i="4"/>
  <c r="AY30" i="4" s="1"/>
  <c r="AN30" i="4"/>
  <c r="AN30" i="5"/>
  <c r="AH29" i="4"/>
  <c r="AY29" i="4" s="1"/>
  <c r="AR31" i="5"/>
  <c r="AP31" i="5"/>
  <c r="AG30" i="5"/>
  <c r="AX30" i="5" s="1"/>
  <c r="G37" i="19" l="1"/>
  <c r="H37" i="19"/>
  <c r="AP35" i="19"/>
  <c r="Z37" i="19"/>
  <c r="AP37" i="19" s="1"/>
  <c r="AP41" i="19" s="1"/>
  <c r="AR35" i="19"/>
  <c r="AB37" i="19"/>
  <c r="AR37" i="19" s="1"/>
  <c r="AR41" i="19" s="1"/>
  <c r="AF34" i="19"/>
  <c r="AV34" i="19" s="1"/>
  <c r="AL34" i="19"/>
  <c r="AO35" i="19"/>
  <c r="Y37" i="19"/>
  <c r="AO37" i="19" s="1"/>
  <c r="AO41" i="19" s="1"/>
  <c r="AT35" i="19"/>
  <c r="AD37" i="19"/>
  <c r="AT37" i="19" s="1"/>
  <c r="AT41" i="19" s="1"/>
  <c r="AI35" i="19"/>
  <c r="V35" i="19"/>
  <c r="S37" i="19"/>
  <c r="AI37" i="19" s="1"/>
  <c r="AI41" i="19" s="1"/>
  <c r="AQ35" i="19"/>
  <c r="AA37" i="19"/>
  <c r="AQ37" i="19" s="1"/>
  <c r="AQ41" i="19" s="1"/>
  <c r="AJ35" i="19"/>
  <c r="T37" i="19"/>
  <c r="AJ37" i="19" s="1"/>
  <c r="AJ41" i="19" s="1"/>
  <c r="AM35" i="19"/>
  <c r="W37" i="19"/>
  <c r="AS35" i="19"/>
  <c r="AC37" i="19"/>
  <c r="AS37" i="19" s="1"/>
  <c r="AS41" i="19" s="1"/>
  <c r="AK35" i="19"/>
  <c r="U37" i="19"/>
  <c r="AK37" i="19" s="1"/>
  <c r="AK41" i="19" s="1"/>
  <c r="AE34" i="19"/>
  <c r="AU34" i="19" s="1"/>
  <c r="AH30" i="6"/>
  <c r="AY30" i="6" s="1"/>
  <c r="G32" i="12"/>
  <c r="B33" i="12"/>
  <c r="L32" i="12"/>
  <c r="AO32" i="5"/>
  <c r="AN31" i="6"/>
  <c r="P32" i="4"/>
  <c r="Q32" i="4" s="1"/>
  <c r="AL33" i="4"/>
  <c r="AM33" i="4"/>
  <c r="B34" i="4"/>
  <c r="AV33" i="4"/>
  <c r="AW33" i="4"/>
  <c r="AS33" i="4"/>
  <c r="AT33" i="4"/>
  <c r="AO32" i="6"/>
  <c r="AU32" i="4"/>
  <c r="AL33" i="6"/>
  <c r="B34" i="6"/>
  <c r="AM33" i="6"/>
  <c r="AP33" i="6"/>
  <c r="P32" i="5"/>
  <c r="Q32" i="5" s="1"/>
  <c r="AK32" i="6"/>
  <c r="W32" i="6"/>
  <c r="AW32" i="5"/>
  <c r="AV32" i="5"/>
  <c r="AQ32" i="4"/>
  <c r="AU32" i="5"/>
  <c r="AP32" i="4"/>
  <c r="AG31" i="6"/>
  <c r="AX31" i="6" s="1"/>
  <c r="AO31" i="6"/>
  <c r="AT32" i="5"/>
  <c r="AO32" i="4"/>
  <c r="B33" i="1"/>
  <c r="AS32" i="5"/>
  <c r="AQ32" i="5"/>
  <c r="AK32" i="4"/>
  <c r="W32" i="4"/>
  <c r="AP32" i="5"/>
  <c r="P32" i="6"/>
  <c r="Q32" i="6" s="1"/>
  <c r="AH30" i="5"/>
  <c r="AY30" i="5" s="1"/>
  <c r="AG31" i="4"/>
  <c r="AX31" i="4" s="1"/>
  <c r="AO31" i="4"/>
  <c r="B33" i="2"/>
  <c r="AU32" i="6"/>
  <c r="W32" i="5"/>
  <c r="AK32" i="5"/>
  <c r="AQ32" i="6"/>
  <c r="AN31" i="5"/>
  <c r="AH31" i="5"/>
  <c r="AY31" i="5" s="1"/>
  <c r="AT32" i="6"/>
  <c r="B34" i="5"/>
  <c r="AL33" i="5"/>
  <c r="AM33" i="5"/>
  <c r="AP33" i="5"/>
  <c r="AN31" i="4"/>
  <c r="AS32" i="6"/>
  <c r="AR32" i="5"/>
  <c r="AN35" i="19" l="1"/>
  <c r="X37" i="19"/>
  <c r="AN37" i="19" s="1"/>
  <c r="AN41" i="19" s="1"/>
  <c r="AL35" i="19"/>
  <c r="V37" i="19"/>
  <c r="AL37" i="19" s="1"/>
  <c r="AL41" i="19" s="1"/>
  <c r="O35" i="19"/>
  <c r="AM37" i="19"/>
  <c r="AM41" i="19" s="1"/>
  <c r="AE35" i="19"/>
  <c r="AS33" i="6"/>
  <c r="AT33" i="6"/>
  <c r="AR33" i="6"/>
  <c r="AU33" i="4"/>
  <c r="AG32" i="4"/>
  <c r="AX32" i="4" s="1"/>
  <c r="AU33" i="6"/>
  <c r="G33" i="12"/>
  <c r="L33" i="12"/>
  <c r="B34" i="12"/>
  <c r="AQ33" i="5"/>
  <c r="AO33" i="6"/>
  <c r="P33" i="4"/>
  <c r="Q33" i="4" s="1"/>
  <c r="AN32" i="5"/>
  <c r="AQ33" i="6"/>
  <c r="B35" i="6"/>
  <c r="AL34" i="6"/>
  <c r="AM34" i="6"/>
  <c r="AR33" i="4"/>
  <c r="B34" i="1"/>
  <c r="B35" i="4"/>
  <c r="AL34" i="4"/>
  <c r="AM34" i="4"/>
  <c r="AV34" i="4"/>
  <c r="W33" i="6"/>
  <c r="AK33" i="6"/>
  <c r="AQ33" i="4"/>
  <c r="AP33" i="4"/>
  <c r="AN32" i="4"/>
  <c r="AO33" i="4"/>
  <c r="AW33" i="6"/>
  <c r="AV33" i="6"/>
  <c r="P33" i="5"/>
  <c r="Q33" i="5" s="1"/>
  <c r="AN32" i="6"/>
  <c r="P33" i="6"/>
  <c r="Q33" i="6" s="1"/>
  <c r="AU33" i="5"/>
  <c r="AR33" i="5"/>
  <c r="B34" i="2"/>
  <c r="AQ34" i="5"/>
  <c r="AL34" i="5"/>
  <c r="AM34" i="5"/>
  <c r="B35" i="5"/>
  <c r="W33" i="4"/>
  <c r="AK33" i="4"/>
  <c r="AG32" i="6"/>
  <c r="AX32" i="6" s="1"/>
  <c r="AO33" i="5"/>
  <c r="AW33" i="5"/>
  <c r="AV33" i="5"/>
  <c r="AH31" i="6"/>
  <c r="AY31" i="6" s="1"/>
  <c r="AS33" i="5"/>
  <c r="AH31" i="4"/>
  <c r="AY31" i="4" s="1"/>
  <c r="AT33" i="5"/>
  <c r="AK33" i="5"/>
  <c r="W33" i="5"/>
  <c r="AG32" i="5"/>
  <c r="AX32" i="5" s="1"/>
  <c r="AU35" i="19" l="1"/>
  <c r="AE37" i="19"/>
  <c r="P35" i="19"/>
  <c r="P37" i="19" s="1"/>
  <c r="O37" i="19"/>
  <c r="AF35" i="19"/>
  <c r="AW34" i="6"/>
  <c r="AV34" i="6"/>
  <c r="AT34" i="6"/>
  <c r="AH32" i="4"/>
  <c r="AY32" i="4" s="1"/>
  <c r="AS34" i="6"/>
  <c r="AG33" i="4"/>
  <c r="AX33" i="4" s="1"/>
  <c r="AU34" i="6"/>
  <c r="B35" i="12"/>
  <c r="G34" i="12"/>
  <c r="L34" i="12"/>
  <c r="B35" i="2"/>
  <c r="B35" i="1"/>
  <c r="AQ34" i="6"/>
  <c r="AP34" i="6"/>
  <c r="AO34" i="6"/>
  <c r="W34" i="4"/>
  <c r="AK34" i="4"/>
  <c r="P34" i="4"/>
  <c r="Q34" i="4" s="1"/>
  <c r="AW34" i="4"/>
  <c r="P34" i="6"/>
  <c r="Q34" i="6" s="1"/>
  <c r="O37" i="6"/>
  <c r="H37" i="6"/>
  <c r="J37" i="6"/>
  <c r="K37" i="6"/>
  <c r="L37" i="6"/>
  <c r="M37" i="6"/>
  <c r="N37" i="6"/>
  <c r="AU34" i="4"/>
  <c r="AR34" i="6"/>
  <c r="N37" i="5"/>
  <c r="L37" i="5"/>
  <c r="M37" i="5"/>
  <c r="O37" i="5"/>
  <c r="K37" i="5"/>
  <c r="H37" i="5"/>
  <c r="I37" i="5"/>
  <c r="J37" i="5"/>
  <c r="AT34" i="4"/>
  <c r="AS34" i="4"/>
  <c r="AW34" i="5"/>
  <c r="AV34" i="5"/>
  <c r="AR34" i="4"/>
  <c r="AG33" i="5"/>
  <c r="AX33" i="5" s="1"/>
  <c r="AK34" i="5"/>
  <c r="W34" i="5"/>
  <c r="AU34" i="5"/>
  <c r="H37" i="4"/>
  <c r="J37" i="4"/>
  <c r="K37" i="4"/>
  <c r="L37" i="4"/>
  <c r="M37" i="4"/>
  <c r="N37" i="4"/>
  <c r="O37" i="4"/>
  <c r="AT34" i="5"/>
  <c r="AQ34" i="4"/>
  <c r="AP34" i="4"/>
  <c r="AH32" i="5"/>
  <c r="AY32" i="5" s="1"/>
  <c r="P34" i="5"/>
  <c r="Q34" i="5" s="1"/>
  <c r="AH32" i="6"/>
  <c r="AY32" i="6" s="1"/>
  <c r="AR34" i="5"/>
  <c r="AK34" i="6"/>
  <c r="W34" i="6"/>
  <c r="AH33" i="4"/>
  <c r="AY33" i="4" s="1"/>
  <c r="AN33" i="4"/>
  <c r="AS34" i="5"/>
  <c r="AP34" i="5"/>
  <c r="AN33" i="6"/>
  <c r="AG33" i="6"/>
  <c r="AX33" i="6" s="1"/>
  <c r="AH33" i="5"/>
  <c r="AY33" i="5" s="1"/>
  <c r="AN33" i="5"/>
  <c r="AU37" i="19" l="1"/>
  <c r="AU41" i="19" s="1"/>
  <c r="AV35" i="19"/>
  <c r="AF37" i="19"/>
  <c r="AV37" i="19" s="1"/>
  <c r="AV41" i="19" s="1"/>
  <c r="AG34" i="6"/>
  <c r="AX34" i="6" s="1"/>
  <c r="L35" i="12"/>
  <c r="G35" i="12"/>
  <c r="Z37" i="6"/>
  <c r="AQ35" i="5"/>
  <c r="Z37" i="5"/>
  <c r="AQ37" i="5" s="1"/>
  <c r="AO35" i="6"/>
  <c r="AG35" i="6"/>
  <c r="X37" i="6"/>
  <c r="AM35" i="4"/>
  <c r="V37" i="4"/>
  <c r="AM37" i="4" s="1"/>
  <c r="AW35" i="5"/>
  <c r="AF37" i="5"/>
  <c r="AW37" i="5" s="1"/>
  <c r="AU35" i="5"/>
  <c r="AD37" i="5"/>
  <c r="AU37" i="5" s="1"/>
  <c r="AO35" i="4"/>
  <c r="X37" i="4"/>
  <c r="AO37" i="4" s="1"/>
  <c r="AV35" i="5"/>
  <c r="AE37" i="5"/>
  <c r="AV37" i="5" s="1"/>
  <c r="AT35" i="5"/>
  <c r="AC37" i="5"/>
  <c r="AT37" i="5" s="1"/>
  <c r="AW35" i="4"/>
  <c r="AF37" i="4"/>
  <c r="AW37" i="4" s="1"/>
  <c r="AH34" i="4"/>
  <c r="AY34" i="4" s="1"/>
  <c r="AN34" i="4"/>
  <c r="AK35" i="4"/>
  <c r="W35" i="4"/>
  <c r="T37" i="4"/>
  <c r="AK37" i="4" s="1"/>
  <c r="AS35" i="5"/>
  <c r="AB37" i="5"/>
  <c r="AS37" i="5" s="1"/>
  <c r="AP35" i="4"/>
  <c r="Y37" i="4"/>
  <c r="AP37" i="4" s="1"/>
  <c r="AL35" i="4"/>
  <c r="U37" i="4"/>
  <c r="AL37" i="4" s="1"/>
  <c r="AH33" i="6"/>
  <c r="AY33" i="6" s="1"/>
  <c r="AR35" i="5"/>
  <c r="AA37" i="5"/>
  <c r="AR37" i="5" s="1"/>
  <c r="AM35" i="6"/>
  <c r="V37" i="6"/>
  <c r="AM37" i="6" s="1"/>
  <c r="AR35" i="4"/>
  <c r="AA37" i="4"/>
  <c r="AR37" i="4" s="1"/>
  <c r="AH34" i="5"/>
  <c r="AY34" i="5" s="1"/>
  <c r="AN34" i="5"/>
  <c r="AO35" i="5"/>
  <c r="AG35" i="5"/>
  <c r="X37" i="5"/>
  <c r="AO37" i="5" s="1"/>
  <c r="AW35" i="6"/>
  <c r="AF37" i="6"/>
  <c r="AW37" i="6" s="1"/>
  <c r="AV35" i="6"/>
  <c r="AE37" i="6"/>
  <c r="AV37" i="6" s="1"/>
  <c r="W35" i="6"/>
  <c r="AK35" i="6"/>
  <c r="T37" i="6"/>
  <c r="AK37" i="6" s="1"/>
  <c r="AG34" i="4"/>
  <c r="AX34" i="4" s="1"/>
  <c r="AO34" i="4"/>
  <c r="AM35" i="5"/>
  <c r="V37" i="5"/>
  <c r="AM37" i="5" s="1"/>
  <c r="AP35" i="6"/>
  <c r="Y37" i="6"/>
  <c r="AP37" i="6" s="1"/>
  <c r="W35" i="5"/>
  <c r="AK35" i="5"/>
  <c r="T37" i="5"/>
  <c r="AK37" i="5" s="1"/>
  <c r="AR35" i="6"/>
  <c r="AA37" i="6"/>
  <c r="AR37" i="6" s="1"/>
  <c r="G37" i="6"/>
  <c r="AN34" i="6"/>
  <c r="AH34" i="6"/>
  <c r="AY34" i="6" s="1"/>
  <c r="AS35" i="6"/>
  <c r="AB37" i="6"/>
  <c r="AS37" i="6" s="1"/>
  <c r="AL35" i="6"/>
  <c r="U37" i="6"/>
  <c r="AL37" i="6" s="1"/>
  <c r="AT35" i="6"/>
  <c r="AC37" i="6"/>
  <c r="AT37" i="6" s="1"/>
  <c r="P35" i="5"/>
  <c r="G37" i="5"/>
  <c r="AU35" i="6"/>
  <c r="AD37" i="6"/>
  <c r="AU37" i="6" s="1"/>
  <c r="AV35" i="4"/>
  <c r="AE37" i="4"/>
  <c r="AV37" i="4" s="1"/>
  <c r="P35" i="4"/>
  <c r="G37" i="4"/>
  <c r="AP35" i="5"/>
  <c r="Y37" i="5"/>
  <c r="AP37" i="5" s="1"/>
  <c r="AL35" i="5"/>
  <c r="U37" i="5"/>
  <c r="AL37" i="5" s="1"/>
  <c r="AT35" i="4"/>
  <c r="AC37" i="4"/>
  <c r="AT37" i="4" s="1"/>
  <c r="AS35" i="4"/>
  <c r="AB37" i="4"/>
  <c r="AS37" i="4" s="1"/>
  <c r="I37" i="6"/>
  <c r="I37" i="4"/>
  <c r="AG35" i="4"/>
  <c r="AG34" i="5"/>
  <c r="AX34" i="5" s="1"/>
  <c r="AO34" i="5"/>
  <c r="Z37" i="4"/>
  <c r="AQ37" i="4" l="1"/>
  <c r="AX35" i="4"/>
  <c r="AG37" i="4"/>
  <c r="AH35" i="6"/>
  <c r="AN35" i="6"/>
  <c r="W37" i="6"/>
  <c r="AN37" i="6" s="1"/>
  <c r="Q35" i="5"/>
  <c r="Q37" i="5" s="1"/>
  <c r="P37" i="5"/>
  <c r="AO37" i="6"/>
  <c r="P35" i="6"/>
  <c r="AN35" i="5"/>
  <c r="AH35" i="5"/>
  <c r="W37" i="5"/>
  <c r="AN37" i="5" s="1"/>
  <c r="AX35" i="6"/>
  <c r="AG37" i="6"/>
  <c r="Q35" i="4"/>
  <c r="Q37" i="4" s="1"/>
  <c r="P37" i="4"/>
  <c r="AX35" i="5"/>
  <c r="AG37" i="5"/>
  <c r="AX37" i="5" s="1"/>
  <c r="AU35" i="4"/>
  <c r="AD37" i="4"/>
  <c r="AU37" i="4" s="1"/>
  <c r="AQ35" i="4"/>
  <c r="AH35" i="4"/>
  <c r="AN35" i="4"/>
  <c r="W37" i="4"/>
  <c r="AN37" i="4" s="1"/>
  <c r="AQ37" i="6"/>
  <c r="AQ35" i="6"/>
  <c r="AY35" i="5" l="1"/>
  <c r="AH37" i="5"/>
  <c r="AY37" i="5" s="1"/>
  <c r="AX37" i="4"/>
  <c r="AY35" i="4"/>
  <c r="AH37" i="4"/>
  <c r="AY37" i="4" s="1"/>
  <c r="Q35" i="6"/>
  <c r="Q37" i="6" s="1"/>
  <c r="P37" i="6"/>
  <c r="AX37" i="6" s="1"/>
  <c r="AY35" i="6"/>
  <c r="AH37" i="6"/>
  <c r="AY37" i="6" l="1"/>
</calcChain>
</file>

<file path=xl/sharedStrings.xml><?xml version="1.0" encoding="utf-8"?>
<sst xmlns="http://schemas.openxmlformats.org/spreadsheetml/2006/main" count="1051" uniqueCount="188">
  <si>
    <t xml:space="preserve">Values shown may be affected due to rounding. </t>
  </si>
  <si>
    <t>Inclues solar capacity unavailable at time of peak.</t>
  </si>
  <si>
    <t>*</t>
  </si>
  <si>
    <t>Notes:</t>
  </si>
  <si>
    <t>(%)</t>
  </si>
  <si>
    <t>(MW)</t>
  </si>
  <si>
    <t>Reserve Margin After Maintenance</t>
  </si>
  <si>
    <t>Scheduled* Maintenance</t>
  </si>
  <si>
    <t xml:space="preserve">Reserve Margin Before Maintenance </t>
  </si>
  <si>
    <t>System Firm Summer Peak Demand</t>
  </si>
  <si>
    <t>Total Capacity Available</t>
  </si>
  <si>
    <t>QF Capacity</t>
  </si>
  <si>
    <t>Firm Capacity Export</t>
  </si>
  <si>
    <t>Firm Capacity Import</t>
  </si>
  <si>
    <t>Installed Capacity</t>
  </si>
  <si>
    <t>Year</t>
  </si>
  <si>
    <t>Without Third SoBRA - Winter</t>
  </si>
  <si>
    <t>Without Third SoBRA - Summer</t>
  </si>
  <si>
    <t>4.</t>
  </si>
  <si>
    <t>Third SoBRA - Winter</t>
  </si>
  <si>
    <t>Third SoBRA - Summer</t>
  </si>
  <si>
    <t>_</t>
  </si>
  <si>
    <t xml:space="preserve">BAY 2 Retires </t>
  </si>
  <si>
    <t>(1) GE LM-6000 52/44 MW - W
(1) GE 1x1 7HA.02 CC 506/479 MW - W</t>
  </si>
  <si>
    <t xml:space="preserve">BAY 1 Retires </t>
  </si>
  <si>
    <t>(1) GE 2x1 7HA.02 CC 
1128/1064 MW - S</t>
  </si>
  <si>
    <t>(1) GE 7FA.05 CT 245/229 MW - W</t>
  </si>
  <si>
    <t xml:space="preserve">BB 3 Retires </t>
  </si>
  <si>
    <t xml:space="preserve">PK 1 Retires </t>
  </si>
  <si>
    <t>(1) GE 7FA.05 CT 245/229 MW - W
(1) 2x1 CC (remaining portion) 
335 MW -  W</t>
  </si>
  <si>
    <t>PPA Placeholder 100 MW - W</t>
  </si>
  <si>
    <t>(2) 7HA.02 CT (Converted to CC 2023) 
393/360 MW - S
PPA Placeholder 50 MW - W</t>
  </si>
  <si>
    <t>Solar 149.3 MW - W</t>
  </si>
  <si>
    <t>(W/S %)</t>
  </si>
  <si>
    <t>RM Delta</t>
  </si>
  <si>
    <t>Reserve Margin</t>
  </si>
  <si>
    <t>Portfolio Retirements</t>
  </si>
  <si>
    <t>Portfolio Additions</t>
  </si>
  <si>
    <t>Third SoBRA</t>
  </si>
  <si>
    <t>Reference</t>
  </si>
  <si>
    <t>*Includes end effects</t>
  </si>
  <si>
    <t>Total</t>
  </si>
  <si>
    <t>2048*</t>
  </si>
  <si>
    <t xml:space="preserve">Emissions
(Carbon-only)  </t>
  </si>
  <si>
    <t xml:space="preserve">Emissions 
(Non-carbon) </t>
  </si>
  <si>
    <t>O&amp;M</t>
  </si>
  <si>
    <t>Value of Deferral</t>
  </si>
  <si>
    <t>Fuel Transportation &amp; Other Fixed Costs</t>
  </si>
  <si>
    <t>Purchases</t>
  </si>
  <si>
    <t>Fuel</t>
  </si>
  <si>
    <t>Transmission</t>
  </si>
  <si>
    <t>Generation</t>
  </si>
  <si>
    <t>Land</t>
  </si>
  <si>
    <t>Generation &amp; Transmission</t>
  </si>
  <si>
    <t>System Total</t>
  </si>
  <si>
    <t>Remainder of System</t>
  </si>
  <si>
    <t xml:space="preserve">2020 SoBRA </t>
  </si>
  <si>
    <t xml:space="preserve">Delta – ([Nominal / NPV] $ millions) </t>
  </si>
  <si>
    <t xml:space="preserve">Third SoBRA – ([Nominal / NPV] $ millions) </t>
  </si>
  <si>
    <t xml:space="preserve">Reference – ([Nominal / NPV] $ millions) </t>
  </si>
  <si>
    <t>WACC</t>
  </si>
  <si>
    <t>High</t>
  </si>
  <si>
    <t>Medium</t>
  </si>
  <si>
    <t>Low</t>
  </si>
  <si>
    <t>($Millions)</t>
  </si>
  <si>
    <t>Emissions</t>
  </si>
  <si>
    <t>CPVRR Savings</t>
  </si>
  <si>
    <t xml:space="preserve">Note:  Values shown may be affected due to rounding. </t>
  </si>
  <si>
    <t>Petcoke 
(Ton)</t>
  </si>
  <si>
    <t>Natural Gas 
(MCF)</t>
  </si>
  <si>
    <t>Distillate 
(BBL)</t>
  </si>
  <si>
    <t>Coal 
(Ton)</t>
  </si>
  <si>
    <t>Fuel x1000</t>
  </si>
  <si>
    <t>Avoided Fuels</t>
  </si>
  <si>
    <t>2021 Coal Delta Tons x1000</t>
  </si>
  <si>
    <t>Big Bend 4</t>
  </si>
  <si>
    <t>Tons x1000</t>
  </si>
  <si>
    <t>mmBtu x1000</t>
  </si>
  <si>
    <t>Avg HR (Btu/kWh)</t>
  </si>
  <si>
    <t>GWh</t>
  </si>
  <si>
    <t>Unit</t>
  </si>
  <si>
    <t>Third SoBRA (149.3 MW of Solar) - 2021 Coal</t>
  </si>
  <si>
    <t>Reference - 2021 Coal</t>
  </si>
  <si>
    <t>PK1 Coal Heating Value (mmBtu/Ton)</t>
  </si>
  <si>
    <t>BB Coal Heating Value (mmBtu/Ton)</t>
  </si>
  <si>
    <t>2021 Natural Gas Delta MCF x1000</t>
  </si>
  <si>
    <t>BBCT 5B</t>
  </si>
  <si>
    <t>BBCT 5A</t>
  </si>
  <si>
    <t>Polk 5</t>
  </si>
  <si>
    <t>Polk 4</t>
  </si>
  <si>
    <t>Polk 3</t>
  </si>
  <si>
    <t>Polk 2</t>
  </si>
  <si>
    <t>Polk 2 Duct Fire</t>
  </si>
  <si>
    <t>Polk 2 CC</t>
  </si>
  <si>
    <t>Polk 1g</t>
  </si>
  <si>
    <t>Polk 1</t>
  </si>
  <si>
    <t>Bayside 6</t>
  </si>
  <si>
    <t>Bayside 5</t>
  </si>
  <si>
    <t>Bayside 4</t>
  </si>
  <si>
    <t>Bayside 3</t>
  </si>
  <si>
    <t>Bayside 2</t>
  </si>
  <si>
    <t>Bayside 1</t>
  </si>
  <si>
    <t>Big Bend CT4</t>
  </si>
  <si>
    <t>Big Bend 3</t>
  </si>
  <si>
    <t>Big Bend 2</t>
  </si>
  <si>
    <t>Big Bend 1</t>
  </si>
  <si>
    <t>MCF x1000</t>
  </si>
  <si>
    <t>Startup Fuel (mmBtu)</t>
  </si>
  <si>
    <t>Start Fuel Quantity (mmBtu)</t>
  </si>
  <si>
    <t>Third SoBRA (149.3 MW of Solar) - 2021 Natural Gas</t>
  </si>
  <si>
    <t>Reference - 2021 Natural Gas</t>
  </si>
  <si>
    <t>Gas Heating Value (mmBtu/MCF)</t>
  </si>
  <si>
    <t>2021 PetCoke Delta Tons x1000</t>
  </si>
  <si>
    <t>Third SoBRA (149.3 MW of Solar) - 2021 PetCoke</t>
  </si>
  <si>
    <t>Reference - 2021 PetCoke</t>
  </si>
  <si>
    <t>PK1 PetCoke Heating Value (mmBtu/Ton)</t>
  </si>
  <si>
    <t>8.</t>
  </si>
  <si>
    <r>
      <t>Avoided 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</si>
  <si>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t>Third SoBRA 
(149.3 MW of Solar)</t>
  </si>
  <si>
    <t>Years</t>
  </si>
  <si>
    <r>
      <t>Avoided 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</si>
  <si>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Avoided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</si>
  <si>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(Tons x1000)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</si>
  <si>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 xml:space="preserve"> (Tons x1000)</t>
    </r>
  </si>
  <si>
    <r>
      <t>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(Tons x1000)</t>
    </r>
  </si>
  <si>
    <r>
      <t>2021 Avoided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</si>
  <si>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t>Polk 2 CC w/ DF</t>
  </si>
  <si>
    <t>Solar</t>
  </si>
  <si>
    <t>PetCoke mmBtu x1000</t>
  </si>
  <si>
    <t>Gas mmBtu x1000</t>
  </si>
  <si>
    <t>Coal mmBtu x1000</t>
  </si>
  <si>
    <r>
      <t>Third SoBRA (149.3 MW of Solar) - 2021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Emissions</t>
    </r>
  </si>
  <si>
    <r>
      <t>Reference - 2021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Emissions</t>
    </r>
  </si>
  <si>
    <r>
      <t>PetCoke/Polk Coal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Rate (lbs/mmBtu)</t>
    </r>
  </si>
  <si>
    <t xml:space="preserve">Future Big Bend Modernization </t>
  </si>
  <si>
    <t>Polk Units 2-5 Combined Cycle Gas</t>
  </si>
  <si>
    <t>Polk Units 2 - 5 Simple Cycle Gas</t>
  </si>
  <si>
    <t>Polk Unit 1 (gas)</t>
  </si>
  <si>
    <t>Polk Unit 1 (coal/petroleum coke blend)</t>
  </si>
  <si>
    <t>Bayside Units 3-6</t>
  </si>
  <si>
    <t>Bayside Units 1-2</t>
  </si>
  <si>
    <t>Big Bend Unit 1-4 (gas)</t>
  </si>
  <si>
    <t>Big Bend Unit 4 (coal)</t>
  </si>
  <si>
    <t>Big Bend Units 1-3 (coal)</t>
  </si>
  <si>
    <t>lb/MMBtu</t>
  </si>
  <si>
    <r>
      <t>2021 Avoided 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</si>
  <si>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Third SoBRA (149.3 MW of Solar) - 2021 SO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Emissions</t>
    </r>
  </si>
  <si>
    <r>
      <t>Reference - 2021 SO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Emissions</t>
    </r>
  </si>
  <si>
    <r>
      <t>Natural Gas SO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Rate (lbs/mmBtu)</t>
    </r>
  </si>
  <si>
    <r>
      <t>Coal SO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Rate (lbs/mmBtu)</t>
    </r>
  </si>
  <si>
    <t>9.</t>
  </si>
  <si>
    <t>6c.</t>
  </si>
  <si>
    <t>6b.</t>
  </si>
  <si>
    <t>6a.</t>
  </si>
  <si>
    <t>7a.</t>
  </si>
  <si>
    <t>Full 600 MW - TEC's 2017 Resource Plan</t>
  </si>
  <si>
    <t>Full 600 MW - TEC's 2019 Resouce Plan</t>
  </si>
  <si>
    <t xml:space="preserve">BB 1 Retires </t>
  </si>
  <si>
    <t xml:space="preserve">BB 2 Retires </t>
  </si>
  <si>
    <t>BB 3 Retires</t>
  </si>
  <si>
    <t>Solar 150 MW - W</t>
  </si>
  <si>
    <t>(1) GE 1x1 7HA.02 CC 506/479 MW - S</t>
  </si>
  <si>
    <t>(1) GE 7FA.05 CT 245/229 MW - W
(2) GE 1x1 7HA.02 CC 1012/957 MW - W</t>
  </si>
  <si>
    <t>(1) GE LM-6000 52/44 MW - W</t>
  </si>
  <si>
    <t>(1) GE 7FA.05 CT 244/229 MW - W</t>
  </si>
  <si>
    <t>Solar 50 MW - W</t>
  </si>
  <si>
    <t>(1) GE 7FA.05 CT 244/229 MW - S</t>
  </si>
  <si>
    <t>(1) GE 1x1 7HA.02 CC 506/479 MW - W</t>
  </si>
  <si>
    <t xml:space="preserve">2017 Reference – ([Nominal / NPV] $ millions) </t>
  </si>
  <si>
    <t xml:space="preserve">2017 600 MW of SoBRA – ([Nominal / NPV] $ millions) </t>
  </si>
  <si>
    <t xml:space="preserve">600 MW of SoBRA </t>
  </si>
  <si>
    <t>2046*</t>
  </si>
  <si>
    <t>Checkers to be removed</t>
  </si>
  <si>
    <t xml:space="preserve">BB 1 Modernization
BB 2 Retires </t>
  </si>
  <si>
    <t xml:space="preserve">2017 Reference (June 2019 Fuel) – ([Nominal / NPV] $ millions) </t>
  </si>
  <si>
    <t xml:space="preserve">2017 600 MW of SoBRA (June 2019 Fuel) – ([Nominal / NPV] $ millions) </t>
  </si>
  <si>
    <t xml:space="preserve">Delta  (June 2019 Fuel) – ([Nominal / NPV] $ millions) </t>
  </si>
  <si>
    <t>(2) 7HA.02 CT (Converted to CC 2023) 
393/360 MW - S
PPA Placeholder 50 MW - W
Solar 45.7 MW - W</t>
  </si>
  <si>
    <t>Solar 144.7 MW - W</t>
  </si>
  <si>
    <t>Solar 260.3 MW - W</t>
  </si>
  <si>
    <t>Solar 250 MW - W</t>
  </si>
  <si>
    <t xml:space="preserve">  </t>
  </si>
  <si>
    <r>
      <t>Coal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Rate (lbs/mmBtu)</t>
    </r>
  </si>
  <si>
    <r>
      <t>Natural Gas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Rate (lbs/mmBtu)</t>
    </r>
  </si>
  <si>
    <t xml:space="preserve">Total </t>
  </si>
  <si>
    <r>
      <t>Reference - 2021 NO</t>
    </r>
    <r>
      <rPr>
        <b/>
        <vertAlign val="subscript"/>
        <sz val="11"/>
        <rFont val="Calibri"/>
        <family val="2"/>
        <scheme val="minor"/>
      </rPr>
      <t>X</t>
    </r>
    <r>
      <rPr>
        <b/>
        <sz val="11"/>
        <rFont val="Calibri"/>
        <family val="2"/>
        <scheme val="minor"/>
      </rPr>
      <t xml:space="preserve"> Emissions</t>
    </r>
  </si>
  <si>
    <r>
      <t>Third SoBRA (149.3 MW of Solar) - 2021 NO</t>
    </r>
    <r>
      <rPr>
        <b/>
        <vertAlign val="subscript"/>
        <sz val="11"/>
        <rFont val="Calibri"/>
        <family val="2"/>
        <scheme val="minor"/>
      </rPr>
      <t>X</t>
    </r>
    <r>
      <rPr>
        <b/>
        <sz val="11"/>
        <rFont val="Calibri"/>
        <family val="2"/>
        <scheme val="minor"/>
      </rPr>
      <t xml:space="preserve"> Emissions</t>
    </r>
  </si>
  <si>
    <r>
      <t>2021 Avoided NO</t>
    </r>
    <r>
      <rPr>
        <b/>
        <vertAlign val="subscript"/>
        <sz val="11"/>
        <rFont val="Calibri"/>
        <family val="2"/>
        <scheme val="minor"/>
      </rPr>
      <t>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</si>
</sst>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3" formatCode="_(* #,##0.00_);_(* \(#,##0.00\);_(* &quot;-&quot;??_);_(@_)"/>
    <numFmt numFmtId="164" formatCode="_(#,##0_);_(\(#,##0\);_(&quot;-&quot;_);_(@_)"/>
    <numFmt numFmtId="165" formatCode="0.0%"/>
    <numFmt numFmtId="166" formatCode="_(#,##0.0_);_(\(#,##0.0\);_(&quot;-&quot;_);_(@_)"/>
    <numFmt numFmtId="167" formatCode="#,##0.0_);\(#,##0.0\)"/>
    <numFmt numFmtId="168" formatCode="0.000%"/>
    <numFmt numFmtId="169" formatCode="0.0"/>
    <numFmt numFmtId="170" formatCode="_(#,##0.000_);_(\(#,##0.000\);_(&quot;-&quot;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.5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b/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3" fillId="3" borderId="1" applyNumberFormat="0" applyAlignment="0" applyProtection="0"/>
    <xf numFmtId="0" fontId="5" fillId="0" borderId="0"/>
    <xf numFmtId="0" fontId="5" fillId="0" borderId="0"/>
    <xf numFmtId="0" fontId="10" fillId="0" borderId="0" applyNumberFormat="0" applyFill="0" applyBorder="0" applyAlignment="0" applyProtection="0"/>
  </cellStyleXfs>
  <cellXfs count="175">
    <xf numFmtId="0" fontId="0" fillId="0" borderId="0" xfId="0"/>
    <xf numFmtId="0" fontId="0" fillId="0" borderId="0" xfId="0" applyAlignment="1">
      <alignment horizontal="right"/>
    </xf>
    <xf numFmtId="9" fontId="0" fillId="0" borderId="2" xfId="2" applyFont="1" applyBorder="1" applyAlignment="1">
      <alignment horizontal="center"/>
    </xf>
    <xf numFmtId="164" fontId="0" fillId="0" borderId="2" xfId="1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4" fillId="0" borderId="0" xfId="0" applyFont="1"/>
    <xf numFmtId="0" fontId="4" fillId="0" borderId="0" xfId="0" quotePrefix="1" applyFont="1"/>
    <xf numFmtId="165" fontId="6" fillId="0" borderId="2" xfId="5" applyNumberFormat="1" applyFont="1" applyBorder="1" applyAlignment="1">
      <alignment horizontal="center" vertical="center"/>
    </xf>
    <xf numFmtId="9" fontId="6" fillId="0" borderId="2" xfId="5" applyNumberFormat="1" applyFont="1" applyBorder="1" applyAlignment="1">
      <alignment horizontal="center" vertical="center"/>
    </xf>
    <xf numFmtId="9" fontId="6" fillId="0" borderId="3" xfId="5" applyNumberFormat="1" applyFont="1" applyBorder="1" applyAlignment="1">
      <alignment horizontal="center" vertical="center"/>
    </xf>
    <xf numFmtId="168" fontId="0" fillId="0" borderId="0" xfId="2" applyNumberFormat="1" applyFont="1"/>
    <xf numFmtId="164" fontId="6" fillId="0" borderId="2" xfId="0" applyNumberFormat="1" applyFont="1" applyBorder="1" applyAlignment="1">
      <alignment horizontal="center"/>
    </xf>
    <xf numFmtId="166" fontId="6" fillId="0" borderId="2" xfId="0" applyNumberFormat="1" applyFon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7" xfId="0" applyBorder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43" fontId="0" fillId="0" borderId="0" xfId="0" applyNumberFormat="1"/>
    <xf numFmtId="164" fontId="0" fillId="0" borderId="0" xfId="0" applyNumberFormat="1" applyAlignment="1">
      <alignment horizontal="right"/>
    </xf>
    <xf numFmtId="16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/>
    <xf numFmtId="43" fontId="4" fillId="0" borderId="0" xfId="0" applyNumberFormat="1" applyFont="1" applyAlignment="1">
      <alignment horizontal="right"/>
    </xf>
    <xf numFmtId="166" fontId="0" fillId="0" borderId="0" xfId="0" applyNumberFormat="1" applyAlignment="1">
      <alignment horizontal="center"/>
    </xf>
    <xf numFmtId="166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41" fontId="0" fillId="0" borderId="0" xfId="0" applyNumberFormat="1"/>
    <xf numFmtId="0" fontId="1" fillId="0" borderId="0" xfId="0" applyFont="1"/>
    <xf numFmtId="0" fontId="10" fillId="0" borderId="0" xfId="7"/>
    <xf numFmtId="0" fontId="0" fillId="0" borderId="0" xfId="0" applyFill="1"/>
    <xf numFmtId="169" fontId="1" fillId="0" borderId="1" xfId="3" applyNumberFormat="1" applyFont="1" applyFill="1"/>
    <xf numFmtId="0" fontId="1" fillId="0" borderId="0" xfId="0" applyFont="1" applyFill="1"/>
    <xf numFmtId="1" fontId="1" fillId="0" borderId="1" xfId="3" applyNumberFormat="1" applyFont="1" applyFill="1"/>
    <xf numFmtId="0" fontId="1" fillId="0" borderId="1" xfId="3" applyFont="1" applyFill="1"/>
    <xf numFmtId="2" fontId="1" fillId="0" borderId="1" xfId="3" applyNumberFormat="1" applyFont="1" applyFill="1"/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top"/>
    </xf>
    <xf numFmtId="0" fontId="0" fillId="0" borderId="0" xfId="0" applyFont="1"/>
    <xf numFmtId="166" fontId="0" fillId="0" borderId="0" xfId="0" applyNumberFormat="1" applyFont="1"/>
    <xf numFmtId="0" fontId="0" fillId="0" borderId="0" xfId="0" applyFont="1" applyAlignment="1">
      <alignment horizontal="justify" vertical="center" wrapText="1"/>
    </xf>
    <xf numFmtId="0" fontId="0" fillId="0" borderId="0" xfId="0" applyFont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wrapText="1"/>
    </xf>
    <xf numFmtId="166" fontId="0" fillId="0" borderId="9" xfId="0" applyNumberFormat="1" applyFont="1" applyBorder="1" applyAlignment="1">
      <alignment horizontal="center" vertical="center" wrapText="1"/>
    </xf>
    <xf numFmtId="166" fontId="0" fillId="0" borderId="0" xfId="0" applyNumberFormat="1" applyFont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167" fontId="0" fillId="5" borderId="0" xfId="0" applyNumberFormat="1" applyFont="1" applyFill="1"/>
    <xf numFmtId="166" fontId="0" fillId="5" borderId="0" xfId="0" applyNumberFormat="1" applyFont="1" applyFill="1"/>
    <xf numFmtId="0" fontId="4" fillId="0" borderId="0" xfId="0" applyFont="1" applyAlignment="1">
      <alignment horizontal="justify" vertical="center" wrapText="1"/>
    </xf>
    <xf numFmtId="0" fontId="4" fillId="0" borderId="0" xfId="0" applyFont="1" applyAlignment="1">
      <alignment horizontal="center" vertical="center" textRotation="90" wrapText="1"/>
    </xf>
    <xf numFmtId="166" fontId="0" fillId="5" borderId="0" xfId="0" applyNumberFormat="1" applyFont="1" applyFill="1" applyAlignment="1">
      <alignment horizontal="center" vertical="center" wrapText="1"/>
    </xf>
    <xf numFmtId="0" fontId="0" fillId="0" borderId="0" xfId="0" applyFont="1" applyFill="1"/>
    <xf numFmtId="165" fontId="0" fillId="0" borderId="0" xfId="0" applyNumberFormat="1" applyFont="1"/>
    <xf numFmtId="10" fontId="0" fillId="0" borderId="0" xfId="0" applyNumberFormat="1" applyFont="1"/>
    <xf numFmtId="9" fontId="0" fillId="0" borderId="0" xfId="0" applyNumberFormat="1" applyFont="1"/>
    <xf numFmtId="0" fontId="14" fillId="0" borderId="0" xfId="0" applyFont="1"/>
    <xf numFmtId="0" fontId="0" fillId="0" borderId="9" xfId="0" applyFont="1" applyFill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167" fontId="0" fillId="0" borderId="0" xfId="0" applyNumberFormat="1" applyFont="1"/>
    <xf numFmtId="0" fontId="7" fillId="0" borderId="7" xfId="6" applyFont="1" applyFill="1" applyBorder="1" applyAlignment="1">
      <alignment horizontal="center" vertical="center" wrapText="1"/>
    </xf>
    <xf numFmtId="0" fontId="7" fillId="0" borderId="5" xfId="6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/>
    </xf>
    <xf numFmtId="0" fontId="0" fillId="0" borderId="0" xfId="0" applyFont="1" applyAlignment="1">
      <alignment horizontal="right"/>
    </xf>
    <xf numFmtId="0" fontId="4" fillId="0" borderId="0" xfId="0" applyFont="1" applyFill="1"/>
    <xf numFmtId="164" fontId="4" fillId="0" borderId="2" xfId="0" applyNumberFormat="1" applyFont="1" applyBorder="1" applyAlignment="1">
      <alignment horizontal="center"/>
    </xf>
    <xf numFmtId="164" fontId="0" fillId="0" borderId="2" xfId="0" applyNumberFormat="1" applyBorder="1" applyAlignment="1">
      <alignment horizontal="right"/>
    </xf>
    <xf numFmtId="166" fontId="4" fillId="0" borderId="1" xfId="4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43" fontId="0" fillId="0" borderId="0" xfId="0" applyNumberFormat="1" applyFill="1"/>
    <xf numFmtId="0" fontId="0" fillId="0" borderId="0" xfId="0" applyFill="1" applyAlignment="1">
      <alignment horizontal="center"/>
    </xf>
    <xf numFmtId="0" fontId="4" fillId="0" borderId="2" xfId="0" applyFont="1" applyBorder="1"/>
    <xf numFmtId="0" fontId="0" fillId="0" borderId="2" xfId="0" applyBorder="1"/>
    <xf numFmtId="164" fontId="4" fillId="0" borderId="2" xfId="0" applyNumberFormat="1" applyFont="1" applyFill="1" applyBorder="1" applyAlignment="1">
      <alignment horizontal="center"/>
    </xf>
    <xf numFmtId="0" fontId="4" fillId="0" borderId="2" xfId="0" applyFont="1" applyFill="1" applyBorder="1"/>
    <xf numFmtId="164" fontId="0" fillId="0" borderId="2" xfId="0" applyNumberFormat="1" applyFill="1" applyBorder="1" applyAlignment="1">
      <alignment horizontal="right"/>
    </xf>
    <xf numFmtId="164" fontId="0" fillId="0" borderId="2" xfId="0" applyNumberFormat="1" applyFill="1" applyBorder="1" applyAlignment="1">
      <alignment horizontal="center"/>
    </xf>
    <xf numFmtId="164" fontId="0" fillId="0" borderId="2" xfId="0" applyNumberFormat="1" applyFill="1" applyBorder="1"/>
    <xf numFmtId="0" fontId="0" fillId="0" borderId="2" xfId="0" applyFill="1" applyBorder="1"/>
    <xf numFmtId="164" fontId="4" fillId="0" borderId="1" xfId="4" applyNumberFormat="1" applyFon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right"/>
    </xf>
    <xf numFmtId="43" fontId="4" fillId="0" borderId="0" xfId="0" applyNumberFormat="1" applyFont="1" applyFill="1" applyAlignment="1">
      <alignment horizontal="right"/>
    </xf>
    <xf numFmtId="0" fontId="0" fillId="0" borderId="2" xfId="0" applyBorder="1" applyAlignment="1">
      <alignment horizontal="right"/>
    </xf>
    <xf numFmtId="0" fontId="6" fillId="0" borderId="0" xfId="0" applyFont="1" applyAlignment="1">
      <alignment vertical="center"/>
    </xf>
    <xf numFmtId="0" fontId="4" fillId="0" borderId="0" xfId="0" quotePrefix="1" applyFont="1" applyFill="1"/>
    <xf numFmtId="0" fontId="0" fillId="0" borderId="0" xfId="0" applyFill="1" applyAlignment="1">
      <alignment horizontal="right"/>
    </xf>
    <xf numFmtId="41" fontId="0" fillId="0" borderId="0" xfId="0" applyNumberFormat="1" applyFill="1"/>
    <xf numFmtId="164" fontId="0" fillId="0" borderId="0" xfId="0" applyNumberFormat="1" applyFill="1"/>
    <xf numFmtId="0" fontId="4" fillId="0" borderId="0" xfId="0" applyFont="1" applyFill="1" applyAlignment="1">
      <alignment horizontal="right"/>
    </xf>
    <xf numFmtId="0" fontId="0" fillId="0" borderId="2" xfId="0" applyFill="1" applyBorder="1" applyAlignment="1">
      <alignment horizontal="right"/>
    </xf>
    <xf numFmtId="166" fontId="0" fillId="0" borderId="2" xfId="0" applyNumberFormat="1" applyFill="1" applyBorder="1" applyAlignment="1">
      <alignment horizontal="center"/>
    </xf>
    <xf numFmtId="166" fontId="6" fillId="0" borderId="2" xfId="0" applyNumberFormat="1" applyFont="1" applyFill="1" applyBorder="1" applyAlignment="1">
      <alignment horizontal="center"/>
    </xf>
    <xf numFmtId="170" fontId="0" fillId="0" borderId="2" xfId="0" applyNumberFormat="1" applyFill="1" applyBorder="1" applyAlignment="1">
      <alignment horizontal="center"/>
    </xf>
    <xf numFmtId="0" fontId="6" fillId="0" borderId="0" xfId="0" applyFont="1" applyFill="1"/>
    <xf numFmtId="166" fontId="7" fillId="0" borderId="1" xfId="4" applyNumberFormat="1" applyFont="1" applyFill="1" applyAlignment="1">
      <alignment horizontal="center"/>
    </xf>
    <xf numFmtId="2" fontId="6" fillId="0" borderId="1" xfId="3" applyNumberFormat="1" applyFont="1" applyFill="1"/>
    <xf numFmtId="164" fontId="7" fillId="0" borderId="2" xfId="0" applyNumberFormat="1" applyFont="1" applyFill="1" applyBorder="1" applyAlignment="1">
      <alignment horizontal="center"/>
    </xf>
    <xf numFmtId="0" fontId="6" fillId="0" borderId="2" xfId="0" applyFont="1" applyFill="1" applyBorder="1" applyAlignment="1">
      <alignment horizontal="right"/>
    </xf>
    <xf numFmtId="164" fontId="6" fillId="0" borderId="2" xfId="0" applyNumberFormat="1" applyFont="1" applyFill="1" applyBorder="1" applyAlignment="1">
      <alignment horizontal="center"/>
    </xf>
    <xf numFmtId="41" fontId="6" fillId="0" borderId="0" xfId="0" applyNumberFormat="1" applyFont="1" applyFill="1"/>
    <xf numFmtId="164" fontId="6" fillId="0" borderId="2" xfId="0" applyNumberFormat="1" applyFont="1" applyFill="1" applyBorder="1" applyAlignment="1">
      <alignment horizontal="right"/>
    </xf>
    <xf numFmtId="0" fontId="6" fillId="0" borderId="2" xfId="0" applyFont="1" applyFill="1" applyBorder="1" applyAlignment="1">
      <alignment horizontal="left"/>
    </xf>
    <xf numFmtId="170" fontId="6" fillId="0" borderId="2" xfId="0" applyNumberFormat="1" applyFont="1" applyFill="1" applyBorder="1" applyAlignment="1">
      <alignment horizontal="center"/>
    </xf>
    <xf numFmtId="164" fontId="6" fillId="0" borderId="0" xfId="0" applyNumberFormat="1" applyFont="1" applyFill="1"/>
    <xf numFmtId="0" fontId="6" fillId="0" borderId="2" xfId="0" applyFont="1" applyFill="1" applyBorder="1"/>
    <xf numFmtId="0" fontId="6" fillId="0" borderId="0" xfId="0" applyFont="1" applyFill="1" applyAlignment="1">
      <alignment horizontal="right"/>
    </xf>
    <xf numFmtId="164" fontId="6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right"/>
    </xf>
    <xf numFmtId="0" fontId="13" fillId="0" borderId="26" xfId="0" applyFont="1" applyFill="1" applyBorder="1" applyAlignment="1">
      <alignment vertical="center"/>
    </xf>
    <xf numFmtId="0" fontId="16" fillId="0" borderId="14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vertical="center"/>
    </xf>
    <xf numFmtId="0" fontId="14" fillId="0" borderId="23" xfId="0" applyFont="1" applyFill="1" applyBorder="1" applyAlignment="1">
      <alignment vertical="center"/>
    </xf>
    <xf numFmtId="0" fontId="14" fillId="0" borderId="21" xfId="0" applyFont="1" applyFill="1" applyBorder="1" applyAlignment="1">
      <alignment vertical="center"/>
    </xf>
    <xf numFmtId="0" fontId="6" fillId="0" borderId="24" xfId="3" applyFont="1" applyFill="1" applyBorder="1" applyAlignment="1">
      <alignment vertical="center" wrapText="1"/>
    </xf>
    <xf numFmtId="0" fontId="6" fillId="0" borderId="22" xfId="3" applyFont="1" applyFill="1" applyBorder="1" applyAlignment="1">
      <alignment vertical="center" wrapText="1"/>
    </xf>
    <xf numFmtId="0" fontId="6" fillId="0" borderId="20" xfId="3" applyFont="1" applyFill="1" applyBorder="1" applyAlignment="1">
      <alignment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6" fillId="4" borderId="2" xfId="6" applyFont="1" applyFill="1" applyBorder="1" applyAlignment="1">
      <alignment horizontal="center" vertical="center" wrapText="1"/>
    </xf>
    <xf numFmtId="0" fontId="6" fillId="4" borderId="3" xfId="6" applyFont="1" applyFill="1" applyBorder="1" applyAlignment="1">
      <alignment horizontal="center" vertical="center" wrapText="1"/>
    </xf>
    <xf numFmtId="1" fontId="7" fillId="0" borderId="2" xfId="6" applyNumberFormat="1" applyFont="1" applyBorder="1" applyAlignment="1">
      <alignment horizontal="center" vertical="center" wrapText="1"/>
    </xf>
    <xf numFmtId="1" fontId="7" fillId="0" borderId="4" xfId="6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7" fillId="0" borderId="7" xfId="6" applyFont="1" applyFill="1" applyBorder="1" applyAlignment="1">
      <alignment horizontal="center" vertical="center" wrapText="1"/>
    </xf>
    <xf numFmtId="0" fontId="7" fillId="0" borderId="6" xfId="6" applyFont="1" applyFill="1" applyBorder="1" applyAlignment="1">
      <alignment horizontal="center" vertical="center" wrapText="1"/>
    </xf>
    <xf numFmtId="0" fontId="7" fillId="0" borderId="4" xfId="6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7" fillId="0" borderId="5" xfId="6" applyFont="1" applyFill="1" applyBorder="1" applyAlignment="1">
      <alignment horizontal="center" vertical="center" wrapText="1"/>
    </xf>
    <xf numFmtId="0" fontId="0" fillId="0" borderId="16" xfId="0" applyFont="1" applyBorder="1" applyAlignment="1">
      <alignment horizontal="justify" vertical="center" wrapText="1"/>
    </xf>
    <xf numFmtId="0" fontId="0" fillId="0" borderId="15" xfId="0" applyFont="1" applyBorder="1" applyAlignment="1">
      <alignment horizontal="justify" vertical="center" wrapText="1"/>
    </xf>
    <xf numFmtId="0" fontId="0" fillId="0" borderId="14" xfId="0" applyFont="1" applyBorder="1" applyAlignment="1">
      <alignment horizontal="justify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textRotation="90" wrapText="1"/>
    </xf>
    <xf numFmtId="0" fontId="0" fillId="0" borderId="12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12" fillId="0" borderId="1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center" vertical="center" textRotation="90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8" fillId="6" borderId="4" xfId="6" applyFont="1" applyFill="1" applyBorder="1" applyAlignment="1">
      <alignment horizontal="center" vertical="center"/>
    </xf>
    <xf numFmtId="0" fontId="8" fillId="6" borderId="7" xfId="6" applyFont="1" applyFill="1" applyBorder="1" applyAlignment="1">
      <alignment horizontal="center" vertical="center" wrapText="1"/>
    </xf>
    <xf numFmtId="0" fontId="8" fillId="6" borderId="6" xfId="6" applyFont="1" applyFill="1" applyBorder="1" applyAlignment="1">
      <alignment horizontal="center" vertical="center" wrapText="1"/>
    </xf>
    <xf numFmtId="0" fontId="8" fillId="6" borderId="5" xfId="6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justify" vertical="center" wrapText="1"/>
    </xf>
    <xf numFmtId="0" fontId="4" fillId="0" borderId="15" xfId="0" applyFont="1" applyBorder="1" applyAlignment="1">
      <alignment horizontal="justify" vertical="center" wrapText="1"/>
    </xf>
    <xf numFmtId="0" fontId="4" fillId="0" borderId="14" xfId="0" applyFont="1" applyBorder="1" applyAlignment="1">
      <alignment horizontal="justify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textRotation="90" wrapText="1"/>
    </xf>
    <xf numFmtId="0" fontId="6" fillId="0" borderId="10" xfId="0" applyFont="1" applyBorder="1" applyAlignment="1">
      <alignment horizontal="center" vertical="center" textRotation="90" wrapText="1"/>
    </xf>
    <xf numFmtId="0" fontId="0" fillId="5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8" xfId="0" applyFont="1" applyBorder="1" applyAlignment="1">
      <alignment horizontal="center"/>
    </xf>
    <xf numFmtId="0" fontId="7" fillId="0" borderId="2" xfId="0" applyFont="1" applyFill="1" applyBorder="1" applyAlignment="1">
      <alignment horizontal="center"/>
    </xf>
  </cellXfs>
  <cellStyles count="8">
    <cellStyle name="Calculation" xfId="4" builtinId="22"/>
    <cellStyle name="Comma" xfId="1" builtinId="3"/>
    <cellStyle name="Hyperlink" xfId="7" builtinId="8"/>
    <cellStyle name="Input" xfId="3" builtinId="20"/>
    <cellStyle name="Normal" xfId="0" builtinId="0"/>
    <cellStyle name="Normal 12" xfId="5" xr:uid="{CDF6A1BE-51DC-42B0-8BC2-9D3E4DE64786}"/>
    <cellStyle name="Normal_Expansion Plans 07057 - All Cases" xfId="6" xr:uid="{D5543097-EF37-4C2E-B7ED-96A9338E322E}"/>
    <cellStyle name="Percent" xfId="2" builtinId="5"/>
  </cellStyles>
  <dxfs count="382"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  <dxf>
      <font>
        <b/>
        <i val="0"/>
        <color rgb="FFC00000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-%20Special%20Projects/2017/17061%20-%20Strategy%20Refresh/1-2-18%20Tax%20Reform/RR/RR_17061_Reference_145MW%20of%20Solar_7-6-17(4C)_Fuel_TaxReform_V17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ssumptions"/>
      <sheetName val="Summary"/>
      <sheetName val="Coal Adder Adjustment"/>
      <sheetName val="RM Input"/>
      <sheetName val="RR Input"/>
      <sheetName val="System Data"/>
      <sheetName val="Tables"/>
      <sheetName val="Exp Plan"/>
      <sheetName val="RecCapNewUnits"/>
      <sheetName val="FCR_15"/>
      <sheetName val="FCR_20"/>
      <sheetName val="VOC Calc"/>
      <sheetName val="Extractor"/>
      <sheetName val="Cost V17.1"/>
      <sheetName val="Quantity V17.1"/>
      <sheetName val="Calcs"/>
      <sheetName val="RR"/>
      <sheetName val="LCOE"/>
      <sheetName val="CO2"/>
      <sheetName val="Other Emissions"/>
      <sheetName val="PPA"/>
      <sheetName val="Sch 7"/>
      <sheetName val="2018 GFI Load"/>
      <sheetName val="High Level Chart"/>
    </sheetNames>
    <sheetDataSet>
      <sheetData sheetId="0"/>
      <sheetData sheetId="1"/>
      <sheetData sheetId="2"/>
      <sheetData sheetId="3"/>
      <sheetData sheetId="4">
        <row r="47">
          <cell r="A47">
            <v>2018</v>
          </cell>
          <cell r="B47">
            <v>9</v>
          </cell>
          <cell r="E47" t="str">
            <v>Balm Solar</v>
          </cell>
        </row>
        <row r="48">
          <cell r="E48" t="str">
            <v>Payne Creek Solar</v>
          </cell>
        </row>
      </sheetData>
      <sheetData sheetId="5">
        <row r="5">
          <cell r="C5">
            <v>0.10249999999999999</v>
          </cell>
          <cell r="D5">
            <v>0.54</v>
          </cell>
        </row>
        <row r="6">
          <cell r="D6">
            <v>0</v>
          </cell>
        </row>
        <row r="7">
          <cell r="C7">
            <v>4.4999999999999998E-2</v>
          </cell>
          <cell r="D7">
            <v>0.46</v>
          </cell>
        </row>
        <row r="10">
          <cell r="C10">
            <v>2017</v>
          </cell>
        </row>
        <row r="11">
          <cell r="C11">
            <v>0.25344999999999995</v>
          </cell>
        </row>
        <row r="12">
          <cell r="C12">
            <v>1.21E-2</v>
          </cell>
        </row>
        <row r="14">
          <cell r="C14">
            <v>2.3E-2</v>
          </cell>
        </row>
        <row r="15">
          <cell r="C15">
            <v>2.3E-2</v>
          </cell>
        </row>
        <row r="41">
          <cell r="C41">
            <v>74.408425659964436</v>
          </cell>
        </row>
        <row r="56">
          <cell r="C56">
            <v>520.85897961975104</v>
          </cell>
        </row>
        <row r="57">
          <cell r="C57">
            <v>0</v>
          </cell>
        </row>
        <row r="58">
          <cell r="C58">
            <v>30</v>
          </cell>
        </row>
        <row r="59">
          <cell r="C59">
            <v>5</v>
          </cell>
        </row>
        <row r="91">
          <cell r="C91">
            <v>91370.314006398985</v>
          </cell>
        </row>
      </sheetData>
      <sheetData sheetId="6"/>
      <sheetData sheetId="7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D216">
            <v>1</v>
          </cell>
          <cell r="E216">
            <v>0.33329999999999999</v>
          </cell>
          <cell r="F216">
            <v>0.2</v>
          </cell>
          <cell r="G216">
            <v>0.1</v>
          </cell>
          <cell r="H216">
            <v>0.05</v>
          </cell>
          <cell r="I216">
            <v>3.7499999999999999E-2</v>
          </cell>
        </row>
        <row r="217">
          <cell r="D217">
            <v>2</v>
          </cell>
          <cell r="E217">
            <v>0.44450000000000001</v>
          </cell>
          <cell r="F217">
            <v>0.32</v>
          </cell>
          <cell r="G217">
            <v>0.18</v>
          </cell>
          <cell r="H217">
            <v>9.5000000000000001E-2</v>
          </cell>
          <cell r="I217">
            <v>7.2190000000000004E-2</v>
          </cell>
        </row>
        <row r="218">
          <cell r="D218">
            <v>3</v>
          </cell>
          <cell r="E218">
            <v>0.14810000000000001</v>
          </cell>
          <cell r="F218">
            <v>0.192</v>
          </cell>
          <cell r="G218">
            <v>0.14399999999999999</v>
          </cell>
          <cell r="H218">
            <v>8.5500000000000007E-2</v>
          </cell>
          <cell r="I218">
            <v>6.6769999999999996E-2</v>
          </cell>
        </row>
        <row r="219">
          <cell r="D219">
            <v>4</v>
          </cell>
          <cell r="E219">
            <v>7.4099999999999999E-2</v>
          </cell>
          <cell r="F219">
            <v>0.1152</v>
          </cell>
          <cell r="G219">
            <v>0.1152</v>
          </cell>
          <cell r="H219">
            <v>7.6999999999999999E-2</v>
          </cell>
          <cell r="I219">
            <v>6.1769999999999999E-2</v>
          </cell>
        </row>
        <row r="220">
          <cell r="D220">
            <v>5</v>
          </cell>
          <cell r="E220">
            <v>0</v>
          </cell>
          <cell r="F220">
            <v>0.1152</v>
          </cell>
          <cell r="G220">
            <v>9.2200000000000004E-2</v>
          </cell>
          <cell r="H220">
            <v>6.93E-2</v>
          </cell>
          <cell r="I220">
            <v>5.713E-2</v>
          </cell>
        </row>
        <row r="221">
          <cell r="D221">
            <v>6</v>
          </cell>
          <cell r="E221">
            <v>0</v>
          </cell>
          <cell r="F221">
            <v>5.7599999999999998E-2</v>
          </cell>
          <cell r="G221">
            <v>7.3700000000000002E-2</v>
          </cell>
          <cell r="H221">
            <v>6.2300000000000001E-2</v>
          </cell>
          <cell r="I221">
            <v>5.2850000000000001E-2</v>
          </cell>
        </row>
        <row r="222">
          <cell r="D222">
            <v>7</v>
          </cell>
          <cell r="E222">
            <v>0</v>
          </cell>
          <cell r="F222">
            <v>0</v>
          </cell>
          <cell r="G222">
            <v>6.5500000000000003E-2</v>
          </cell>
          <cell r="H222">
            <v>5.8999999999999997E-2</v>
          </cell>
          <cell r="I222">
            <v>4.888E-2</v>
          </cell>
        </row>
        <row r="223">
          <cell r="D223">
            <v>8</v>
          </cell>
          <cell r="E223">
            <v>0</v>
          </cell>
          <cell r="F223">
            <v>0</v>
          </cell>
          <cell r="G223">
            <v>6.5500000000000003E-2</v>
          </cell>
          <cell r="H223">
            <v>5.8999999999999997E-2</v>
          </cell>
          <cell r="I223">
            <v>4.5220000000000003E-2</v>
          </cell>
        </row>
        <row r="224">
          <cell r="D224">
            <v>9</v>
          </cell>
          <cell r="E224">
            <v>0</v>
          </cell>
          <cell r="F224">
            <v>0</v>
          </cell>
          <cell r="G224">
            <v>6.5600000000000006E-2</v>
          </cell>
          <cell r="H224">
            <v>5.91E-2</v>
          </cell>
          <cell r="I224">
            <v>4.462E-2</v>
          </cell>
        </row>
        <row r="225">
          <cell r="D225">
            <v>10</v>
          </cell>
          <cell r="E225">
            <v>0</v>
          </cell>
          <cell r="F225">
            <v>0</v>
          </cell>
          <cell r="G225">
            <v>6.5500000000000003E-2</v>
          </cell>
          <cell r="H225">
            <v>5.8999999999999997E-2</v>
          </cell>
          <cell r="I225">
            <v>4.4609999999999997E-2</v>
          </cell>
        </row>
        <row r="226">
          <cell r="D226">
            <v>11</v>
          </cell>
          <cell r="E226">
            <v>0</v>
          </cell>
          <cell r="F226">
            <v>0</v>
          </cell>
          <cell r="G226">
            <v>3.2800000000000003E-2</v>
          </cell>
          <cell r="H226">
            <v>5.91E-2</v>
          </cell>
          <cell r="I226">
            <v>4.462E-2</v>
          </cell>
        </row>
        <row r="227">
          <cell r="D227">
            <v>12</v>
          </cell>
          <cell r="E227">
            <v>0</v>
          </cell>
          <cell r="F227">
            <v>0</v>
          </cell>
          <cell r="G227">
            <v>0</v>
          </cell>
          <cell r="H227">
            <v>5.8999999999999997E-2</v>
          </cell>
          <cell r="I227">
            <v>4.4609999999999997E-2</v>
          </cell>
        </row>
        <row r="228">
          <cell r="D228">
            <v>13</v>
          </cell>
          <cell r="E228">
            <v>0</v>
          </cell>
          <cell r="F228">
            <v>0</v>
          </cell>
          <cell r="G228">
            <v>0</v>
          </cell>
          <cell r="H228">
            <v>5.91E-2</v>
          </cell>
          <cell r="I228">
            <v>4.462E-2</v>
          </cell>
        </row>
        <row r="229">
          <cell r="D229">
            <v>14</v>
          </cell>
          <cell r="E229">
            <v>0</v>
          </cell>
          <cell r="F229">
            <v>0</v>
          </cell>
          <cell r="G229">
            <v>0</v>
          </cell>
          <cell r="H229">
            <v>5.8999999999999997E-2</v>
          </cell>
          <cell r="I229">
            <v>4.4609999999999997E-2</v>
          </cell>
        </row>
        <row r="230">
          <cell r="D230">
            <v>15</v>
          </cell>
          <cell r="E230">
            <v>0</v>
          </cell>
          <cell r="F230">
            <v>0</v>
          </cell>
          <cell r="G230">
            <v>0</v>
          </cell>
          <cell r="H230">
            <v>5.91E-2</v>
          </cell>
          <cell r="I230">
            <v>4.462E-2</v>
          </cell>
        </row>
        <row r="231">
          <cell r="D231">
            <v>16</v>
          </cell>
          <cell r="E231">
            <v>0</v>
          </cell>
          <cell r="F231">
            <v>0</v>
          </cell>
          <cell r="G231">
            <v>0</v>
          </cell>
          <cell r="H231">
            <v>2.9499999999999998E-2</v>
          </cell>
          <cell r="I231">
            <v>4.4609999999999997E-2</v>
          </cell>
        </row>
        <row r="232">
          <cell r="D232">
            <v>17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4.462E-2</v>
          </cell>
        </row>
        <row r="233">
          <cell r="D233">
            <v>18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4.4609999999999997E-2</v>
          </cell>
        </row>
        <row r="234">
          <cell r="D234">
            <v>19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4.462E-2</v>
          </cell>
        </row>
        <row r="235">
          <cell r="D235">
            <v>20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4.4609999999999997E-2</v>
          </cell>
        </row>
        <row r="236">
          <cell r="D236">
            <v>21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2.231E-2</v>
          </cell>
        </row>
        <row r="237">
          <cell r="D237">
            <v>22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D238">
            <v>23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47">
          <cell r="D247">
            <v>3</v>
          </cell>
          <cell r="E247">
            <v>2</v>
          </cell>
        </row>
        <row r="248">
          <cell r="D248">
            <v>5</v>
          </cell>
          <cell r="E248">
            <v>3</v>
          </cell>
        </row>
        <row r="249">
          <cell r="D249">
            <v>10</v>
          </cell>
          <cell r="E249">
            <v>4</v>
          </cell>
        </row>
        <row r="250">
          <cell r="D250">
            <v>15</v>
          </cell>
          <cell r="E250">
            <v>5</v>
          </cell>
        </row>
        <row r="251">
          <cell r="D251">
            <v>20</v>
          </cell>
          <cell r="E251">
            <v>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A7B64-CDB0-49B6-BA50-9FFA7971F11D}">
  <sheetPr>
    <pageSetUpPr fitToPage="1"/>
  </sheetPr>
  <dimension ref="A1:X40"/>
  <sheetViews>
    <sheetView showGridLines="0" tabSelected="1" zoomScale="80" zoomScaleNormal="80" workbookViewId="0">
      <selection activeCell="O40" sqref="O40"/>
    </sheetView>
  </sheetViews>
  <sheetFormatPr defaultColWidth="8.85546875" defaultRowHeight="15" x14ac:dyDescent="0.25"/>
  <cols>
    <col min="1" max="1" width="8.85546875" style="40"/>
    <col min="2" max="2" width="13.42578125" style="40" customWidth="1"/>
    <col min="3" max="5" width="13" style="40" bestFit="1" customWidth="1"/>
    <col min="6" max="6" width="11.42578125" style="40" bestFit="1" customWidth="1"/>
    <col min="7" max="7" width="13.140625" style="40" bestFit="1" customWidth="1"/>
    <col min="8" max="8" width="12.7109375" style="40" bestFit="1" customWidth="1"/>
    <col min="9" max="9" width="16.7109375" style="40" bestFit="1" customWidth="1"/>
    <col min="10" max="10" width="12.140625" style="40" bestFit="1" customWidth="1"/>
    <col min="11" max="11" width="16.5703125" style="40" bestFit="1" customWidth="1"/>
    <col min="12" max="12" width="16.5703125" style="40" customWidth="1"/>
    <col min="13" max="13" width="8.85546875" style="40"/>
    <col min="14" max="14" width="13.42578125" style="40" customWidth="1"/>
    <col min="15" max="17" width="13" style="40" bestFit="1" customWidth="1"/>
    <col min="18" max="18" width="11.42578125" style="40" bestFit="1" customWidth="1"/>
    <col min="19" max="19" width="13.140625" style="40" bestFit="1" customWidth="1"/>
    <col min="20" max="20" width="12.7109375" style="40" bestFit="1" customWidth="1"/>
    <col min="21" max="21" width="16.7109375" style="40" bestFit="1" customWidth="1"/>
    <col min="22" max="22" width="12.140625" style="40" bestFit="1" customWidth="1"/>
    <col min="23" max="24" width="16.5703125" style="40" bestFit="1" customWidth="1"/>
    <col min="25" max="16384" width="8.85546875" style="40"/>
  </cols>
  <sheetData>
    <row r="1" spans="1:24" x14ac:dyDescent="0.25">
      <c r="A1" s="6" t="s">
        <v>18</v>
      </c>
      <c r="C1" s="40">
        <v>2</v>
      </c>
      <c r="D1" s="40">
        <v>3</v>
      </c>
      <c r="E1" s="40">
        <v>4</v>
      </c>
      <c r="F1" s="40">
        <v>5</v>
      </c>
      <c r="G1" s="40">
        <v>6</v>
      </c>
      <c r="H1" s="40">
        <v>7</v>
      </c>
      <c r="I1" s="40">
        <v>8</v>
      </c>
      <c r="J1" s="40">
        <v>10</v>
      </c>
      <c r="K1" s="40">
        <v>11</v>
      </c>
      <c r="L1" s="40">
        <v>12</v>
      </c>
      <c r="O1" s="40">
        <f t="shared" ref="O1:X1" si="0">C1+1</f>
        <v>3</v>
      </c>
      <c r="P1" s="40">
        <f t="shared" si="0"/>
        <v>4</v>
      </c>
      <c r="Q1" s="40">
        <f t="shared" si="0"/>
        <v>5</v>
      </c>
      <c r="R1" s="40">
        <f t="shared" si="0"/>
        <v>6</v>
      </c>
      <c r="S1" s="40">
        <f t="shared" si="0"/>
        <v>7</v>
      </c>
      <c r="T1" s="40">
        <f t="shared" si="0"/>
        <v>8</v>
      </c>
      <c r="U1" s="40">
        <f t="shared" si="0"/>
        <v>9</v>
      </c>
      <c r="V1" s="40">
        <f t="shared" si="0"/>
        <v>11</v>
      </c>
      <c r="W1" s="40">
        <f t="shared" si="0"/>
        <v>12</v>
      </c>
      <c r="X1" s="40">
        <f t="shared" si="0"/>
        <v>13</v>
      </c>
    </row>
    <row r="3" spans="1:24" s="65" customFormat="1" x14ac:dyDescent="0.25">
      <c r="B3" s="65" t="s">
        <v>17</v>
      </c>
      <c r="N3" s="65" t="s">
        <v>16</v>
      </c>
    </row>
    <row r="4" spans="1:24" s="65" customFormat="1" ht="43.5" customHeight="1" x14ac:dyDescent="0.25">
      <c r="B4" s="120" t="s">
        <v>15</v>
      </c>
      <c r="C4" s="38" t="s">
        <v>14</v>
      </c>
      <c r="D4" s="38" t="s">
        <v>13</v>
      </c>
      <c r="E4" s="38" t="s">
        <v>12</v>
      </c>
      <c r="F4" s="38" t="s">
        <v>11</v>
      </c>
      <c r="G4" s="38" t="s">
        <v>10</v>
      </c>
      <c r="H4" s="38" t="s">
        <v>9</v>
      </c>
      <c r="I4" s="38" t="s">
        <v>8</v>
      </c>
      <c r="J4" s="38" t="s">
        <v>7</v>
      </c>
      <c r="K4" s="118" t="s">
        <v>6</v>
      </c>
      <c r="L4" s="119"/>
      <c r="N4" s="120" t="s">
        <v>15</v>
      </c>
      <c r="O4" s="38" t="s">
        <v>14</v>
      </c>
      <c r="P4" s="38" t="s">
        <v>13</v>
      </c>
      <c r="Q4" s="38" t="s">
        <v>12</v>
      </c>
      <c r="R4" s="38" t="s">
        <v>11</v>
      </c>
      <c r="S4" s="38" t="s">
        <v>10</v>
      </c>
      <c r="T4" s="38" t="s">
        <v>9</v>
      </c>
      <c r="U4" s="38" t="s">
        <v>8</v>
      </c>
      <c r="V4" s="38" t="s">
        <v>7</v>
      </c>
      <c r="W4" s="118" t="s">
        <v>6</v>
      </c>
      <c r="X4" s="119"/>
    </row>
    <row r="5" spans="1:24" s="65" customFormat="1" x14ac:dyDescent="0.25">
      <c r="B5" s="121"/>
      <c r="C5" s="38" t="s">
        <v>5</v>
      </c>
      <c r="D5" s="38" t="s">
        <v>5</v>
      </c>
      <c r="E5" s="38" t="s">
        <v>5</v>
      </c>
      <c r="F5" s="38" t="s">
        <v>5</v>
      </c>
      <c r="G5" s="38" t="s">
        <v>5</v>
      </c>
      <c r="H5" s="38" t="s">
        <v>5</v>
      </c>
      <c r="I5" s="38" t="s">
        <v>5</v>
      </c>
      <c r="J5" s="38" t="s">
        <v>5</v>
      </c>
      <c r="K5" s="38" t="s">
        <v>5</v>
      </c>
      <c r="L5" s="38" t="s">
        <v>4</v>
      </c>
      <c r="N5" s="121"/>
      <c r="O5" s="38" t="s">
        <v>5</v>
      </c>
      <c r="P5" s="38" t="s">
        <v>5</v>
      </c>
      <c r="Q5" s="38" t="s">
        <v>5</v>
      </c>
      <c r="R5" s="38" t="s">
        <v>5</v>
      </c>
      <c r="S5" s="38" t="s">
        <v>5</v>
      </c>
      <c r="T5" s="38" t="s">
        <v>5</v>
      </c>
      <c r="U5" s="38" t="s">
        <v>5</v>
      </c>
      <c r="V5" s="38" t="s">
        <v>5</v>
      </c>
      <c r="W5" s="38" t="s">
        <v>5</v>
      </c>
      <c r="X5" s="38" t="s">
        <v>4</v>
      </c>
    </row>
    <row r="6" spans="1:24" x14ac:dyDescent="0.25">
      <c r="B6" s="63">
        <v>2020</v>
      </c>
      <c r="C6" s="3">
        <v>5113.1985183028219</v>
      </c>
      <c r="D6" s="3">
        <v>0</v>
      </c>
      <c r="E6" s="3">
        <v>0</v>
      </c>
      <c r="F6" s="3">
        <v>0</v>
      </c>
      <c r="G6" s="3">
        <v>5113.1985183028219</v>
      </c>
      <c r="H6" s="3">
        <v>3959.7473916378381</v>
      </c>
      <c r="I6" s="3">
        <v>1153.4511266649838</v>
      </c>
      <c r="J6" s="3">
        <v>197.75039355479831</v>
      </c>
      <c r="K6" s="3">
        <v>955.70073311018552</v>
      </c>
      <c r="L6" s="2">
        <v>0.24135396493433559</v>
      </c>
      <c r="N6" s="63">
        <v>2020</v>
      </c>
      <c r="O6" s="3">
        <v>5509.2955183028216</v>
      </c>
      <c r="P6" s="3">
        <v>0</v>
      </c>
      <c r="Q6" s="3">
        <v>0</v>
      </c>
      <c r="R6" s="3">
        <v>0</v>
      </c>
      <c r="S6" s="3">
        <v>5509.2955183028216</v>
      </c>
      <c r="T6" s="3">
        <v>4225.2336110892575</v>
      </c>
      <c r="U6" s="3">
        <v>1284.0619072135642</v>
      </c>
      <c r="V6" s="3">
        <v>425.69852282482157</v>
      </c>
      <c r="W6" s="3">
        <v>858.36338438874259</v>
      </c>
      <c r="X6" s="2">
        <v>0.20315169843767716</v>
      </c>
    </row>
    <row r="7" spans="1:24" x14ac:dyDescent="0.25">
      <c r="B7" s="63">
        <f t="shared" ref="B7:B35" si="1">B6+1</f>
        <v>2021</v>
      </c>
      <c r="C7" s="3">
        <v>5128.198518302821</v>
      </c>
      <c r="D7" s="3">
        <v>0</v>
      </c>
      <c r="E7" s="3">
        <v>0</v>
      </c>
      <c r="F7" s="3">
        <v>0</v>
      </c>
      <c r="G7" s="3">
        <v>5128.198518302821</v>
      </c>
      <c r="H7" s="3">
        <v>4002.2742376378378</v>
      </c>
      <c r="I7" s="3">
        <v>1125.9242806649831</v>
      </c>
      <c r="J7" s="3">
        <v>198.66218608179045</v>
      </c>
      <c r="K7" s="3">
        <v>927.26209458319272</v>
      </c>
      <c r="L7" s="2">
        <v>0.23168379764262917</v>
      </c>
      <c r="N7" s="63">
        <f t="shared" ref="N7:N35" si="2">N6+1</f>
        <v>2021</v>
      </c>
      <c r="O7" s="3">
        <v>5509.2955183028216</v>
      </c>
      <c r="P7" s="3">
        <v>50</v>
      </c>
      <c r="Q7" s="3">
        <v>0</v>
      </c>
      <c r="R7" s="3">
        <v>0</v>
      </c>
      <c r="S7" s="3">
        <v>5559.2955183028216</v>
      </c>
      <c r="T7" s="3">
        <v>4286.6655438375656</v>
      </c>
      <c r="U7" s="3">
        <v>1272.6299744652561</v>
      </c>
      <c r="V7" s="3">
        <v>425.69852282482157</v>
      </c>
      <c r="W7" s="3">
        <v>846.93145164043449</v>
      </c>
      <c r="X7" s="2">
        <v>0.19757348526011509</v>
      </c>
    </row>
    <row r="8" spans="1:24" x14ac:dyDescent="0.25">
      <c r="B8" s="63">
        <f t="shared" si="1"/>
        <v>2022</v>
      </c>
      <c r="C8" s="3">
        <v>5128.198518302821</v>
      </c>
      <c r="D8" s="3">
        <v>0</v>
      </c>
      <c r="E8" s="3">
        <v>0</v>
      </c>
      <c r="F8" s="3">
        <v>0</v>
      </c>
      <c r="G8" s="3">
        <v>5128.198518302821</v>
      </c>
      <c r="H8" s="3">
        <v>4053.801083637838</v>
      </c>
      <c r="I8" s="3">
        <v>1074.3974346649829</v>
      </c>
      <c r="J8" s="3">
        <v>199.57033143867457</v>
      </c>
      <c r="K8" s="3">
        <v>874.8271032263084</v>
      </c>
      <c r="L8" s="2">
        <v>0.21580415150544285</v>
      </c>
      <c r="N8" s="63">
        <f t="shared" si="2"/>
        <v>2022</v>
      </c>
      <c r="O8" s="3">
        <v>5544.2955183028216</v>
      </c>
      <c r="P8" s="3">
        <v>100</v>
      </c>
      <c r="Q8" s="3">
        <v>0</v>
      </c>
      <c r="R8" s="3">
        <v>0</v>
      </c>
      <c r="S8" s="3">
        <v>5644.2955183028216</v>
      </c>
      <c r="T8" s="3">
        <v>4346.0974765858737</v>
      </c>
      <c r="U8" s="3">
        <v>1298.198041716948</v>
      </c>
      <c r="V8" s="3">
        <v>425.69852282482157</v>
      </c>
      <c r="W8" s="3">
        <v>872.49951889212639</v>
      </c>
      <c r="X8" s="2">
        <v>0.20075470547833371</v>
      </c>
    </row>
    <row r="9" spans="1:24" x14ac:dyDescent="0.25">
      <c r="B9" s="63">
        <f t="shared" si="1"/>
        <v>2023</v>
      </c>
      <c r="C9" s="3">
        <v>5502.4985183028211</v>
      </c>
      <c r="D9" s="3">
        <v>0</v>
      </c>
      <c r="E9" s="3">
        <v>0</v>
      </c>
      <c r="F9" s="3">
        <v>0</v>
      </c>
      <c r="G9" s="3">
        <v>5502.4985183028211</v>
      </c>
      <c r="H9" s="3">
        <v>4105.3279296378378</v>
      </c>
      <c r="I9" s="3">
        <v>1397.1705886649834</v>
      </c>
      <c r="J9" s="3">
        <v>200.47484421413117</v>
      </c>
      <c r="K9" s="3">
        <v>1196.6957444508521</v>
      </c>
      <c r="L9" s="2">
        <v>0.29149821036499313</v>
      </c>
      <c r="N9" s="63">
        <f t="shared" si="2"/>
        <v>2023</v>
      </c>
      <c r="O9" s="3">
        <v>5878.9955183028214</v>
      </c>
      <c r="P9" s="3">
        <v>0</v>
      </c>
      <c r="Q9" s="3">
        <v>0</v>
      </c>
      <c r="R9" s="3">
        <v>0</v>
      </c>
      <c r="S9" s="3">
        <v>5878.9955183028214</v>
      </c>
      <c r="T9" s="3">
        <v>4407.5294093341818</v>
      </c>
      <c r="U9" s="3">
        <v>1471.4661089686397</v>
      </c>
      <c r="V9" s="3">
        <v>425.69852282482157</v>
      </c>
      <c r="W9" s="3">
        <v>1045.7675861438181</v>
      </c>
      <c r="X9" s="2">
        <v>0.23726843068343717</v>
      </c>
    </row>
    <row r="10" spans="1:24" x14ac:dyDescent="0.25">
      <c r="B10" s="63">
        <f t="shared" si="1"/>
        <v>2024</v>
      </c>
      <c r="C10" s="3">
        <v>5502.4985183028211</v>
      </c>
      <c r="D10" s="3">
        <v>0</v>
      </c>
      <c r="E10" s="3">
        <v>0</v>
      </c>
      <c r="F10" s="3">
        <v>0</v>
      </c>
      <c r="G10" s="3">
        <v>5502.4985183028211</v>
      </c>
      <c r="H10" s="3">
        <v>4154.8547756378375</v>
      </c>
      <c r="I10" s="3">
        <v>1347.6437426649836</v>
      </c>
      <c r="J10" s="3">
        <v>201.37573893848588</v>
      </c>
      <c r="K10" s="3">
        <v>1146.2680037264977</v>
      </c>
      <c r="L10" s="2">
        <v>0.27588641856935348</v>
      </c>
      <c r="N10" s="63">
        <f t="shared" si="2"/>
        <v>2024</v>
      </c>
      <c r="O10" s="3">
        <v>5878.9955183028214</v>
      </c>
      <c r="P10" s="3">
        <v>0</v>
      </c>
      <c r="Q10" s="3">
        <v>0</v>
      </c>
      <c r="R10" s="3">
        <v>0</v>
      </c>
      <c r="S10" s="3">
        <v>5878.9955183028214</v>
      </c>
      <c r="T10" s="3">
        <v>4467.961342082489</v>
      </c>
      <c r="U10" s="3">
        <v>1411.0341762203325</v>
      </c>
      <c r="V10" s="3">
        <v>425.69852282482157</v>
      </c>
      <c r="W10" s="3">
        <v>985.33565339551092</v>
      </c>
      <c r="X10" s="2">
        <v>0.22053361207826658</v>
      </c>
    </row>
    <row r="11" spans="1:24" x14ac:dyDescent="0.25">
      <c r="B11" s="63">
        <f t="shared" si="1"/>
        <v>2025</v>
      </c>
      <c r="C11" s="3">
        <v>5502.4985183028211</v>
      </c>
      <c r="D11" s="3">
        <v>0</v>
      </c>
      <c r="E11" s="3">
        <v>0</v>
      </c>
      <c r="F11" s="3">
        <v>0</v>
      </c>
      <c r="G11" s="3">
        <v>5502.4985183028211</v>
      </c>
      <c r="H11" s="3">
        <v>4201.3816216378382</v>
      </c>
      <c r="I11" s="3">
        <v>1301.116896664983</v>
      </c>
      <c r="J11" s="3">
        <v>202.27303008394324</v>
      </c>
      <c r="K11" s="3">
        <v>1098.8438665810397</v>
      </c>
      <c r="L11" s="2">
        <v>0.26154345535330681</v>
      </c>
      <c r="N11" s="63">
        <f t="shared" si="2"/>
        <v>2025</v>
      </c>
      <c r="O11" s="3">
        <v>5878.9955183028214</v>
      </c>
      <c r="P11" s="3">
        <v>0</v>
      </c>
      <c r="Q11" s="3">
        <v>0</v>
      </c>
      <c r="R11" s="3">
        <v>0</v>
      </c>
      <c r="S11" s="3">
        <v>5878.9955183028214</v>
      </c>
      <c r="T11" s="3">
        <v>4525.3932748307971</v>
      </c>
      <c r="U11" s="3">
        <v>1353.6022434720244</v>
      </c>
      <c r="V11" s="3">
        <v>425.69852282482157</v>
      </c>
      <c r="W11" s="3">
        <v>927.90372064720282</v>
      </c>
      <c r="X11" s="2">
        <v>0.20504377504779334</v>
      </c>
    </row>
    <row r="12" spans="1:24" x14ac:dyDescent="0.25">
      <c r="B12" s="63">
        <f t="shared" si="1"/>
        <v>2026</v>
      </c>
      <c r="C12" s="3">
        <v>5731.7985183028213</v>
      </c>
      <c r="D12" s="3">
        <v>0</v>
      </c>
      <c r="E12" s="3">
        <v>0</v>
      </c>
      <c r="F12" s="3">
        <v>0</v>
      </c>
      <c r="G12" s="3">
        <v>5731.7985183028213</v>
      </c>
      <c r="H12" s="3">
        <v>4245.9084676378379</v>
      </c>
      <c r="I12" s="3">
        <v>1485.8900506649834</v>
      </c>
      <c r="J12" s="3">
        <v>203.16673206481877</v>
      </c>
      <c r="K12" s="3">
        <v>1282.7233186001647</v>
      </c>
      <c r="L12" s="2">
        <v>0.3021080949759129</v>
      </c>
      <c r="N12" s="63">
        <f t="shared" si="2"/>
        <v>2026</v>
      </c>
      <c r="O12" s="3">
        <v>6123.6955183028222</v>
      </c>
      <c r="P12" s="3">
        <v>0</v>
      </c>
      <c r="Q12" s="3">
        <v>0</v>
      </c>
      <c r="R12" s="3">
        <v>0</v>
      </c>
      <c r="S12" s="3">
        <v>6123.6955183028222</v>
      </c>
      <c r="T12" s="3">
        <v>4577.8252075791052</v>
      </c>
      <c r="U12" s="3">
        <v>1545.870310723717</v>
      </c>
      <c r="V12" s="3">
        <v>425.69852282482157</v>
      </c>
      <c r="W12" s="3">
        <v>1120.1717878988954</v>
      </c>
      <c r="X12" s="2">
        <v>0.24469518540033483</v>
      </c>
    </row>
    <row r="13" spans="1:24" x14ac:dyDescent="0.25">
      <c r="B13" s="63">
        <f t="shared" si="1"/>
        <v>2027</v>
      </c>
      <c r="C13" s="3">
        <v>5731.7985183028213</v>
      </c>
      <c r="D13" s="3">
        <v>0</v>
      </c>
      <c r="E13" s="3">
        <v>0</v>
      </c>
      <c r="F13" s="3">
        <v>0</v>
      </c>
      <c r="G13" s="3">
        <v>5731.7985183028213</v>
      </c>
      <c r="H13" s="3">
        <v>4291.4353136378377</v>
      </c>
      <c r="I13" s="3">
        <v>1440.3632046649836</v>
      </c>
      <c r="J13" s="3">
        <v>204.05685923777077</v>
      </c>
      <c r="K13" s="3">
        <v>1236.3063454272128</v>
      </c>
      <c r="L13" s="2">
        <v>0.28808691150448668</v>
      </c>
      <c r="N13" s="63">
        <f t="shared" si="2"/>
        <v>2027</v>
      </c>
      <c r="O13" s="3">
        <v>6123.6955183028222</v>
      </c>
      <c r="P13" s="3">
        <v>0</v>
      </c>
      <c r="Q13" s="3">
        <v>0</v>
      </c>
      <c r="R13" s="3">
        <v>0</v>
      </c>
      <c r="S13" s="3">
        <v>6123.6955183028222</v>
      </c>
      <c r="T13" s="3">
        <v>4630.2571403274133</v>
      </c>
      <c r="U13" s="3">
        <v>1493.4383779754089</v>
      </c>
      <c r="V13" s="3">
        <v>425.69852282482157</v>
      </c>
      <c r="W13" s="3">
        <v>1067.7398551505873</v>
      </c>
      <c r="X13" s="2">
        <v>0.23060055258077647</v>
      </c>
    </row>
    <row r="14" spans="1:24" x14ac:dyDescent="0.25">
      <c r="B14" s="63">
        <f t="shared" si="1"/>
        <v>2028</v>
      </c>
      <c r="C14" s="3">
        <v>5731.7985183028213</v>
      </c>
      <c r="D14" s="3">
        <v>0</v>
      </c>
      <c r="E14" s="3">
        <v>0</v>
      </c>
      <c r="F14" s="3">
        <v>0</v>
      </c>
      <c r="G14" s="3">
        <v>5731.7985183028213</v>
      </c>
      <c r="H14" s="3">
        <v>4339.9621596378374</v>
      </c>
      <c r="I14" s="3">
        <v>1391.8363586649839</v>
      </c>
      <c r="J14" s="3">
        <v>204.94342590203101</v>
      </c>
      <c r="K14" s="3">
        <v>1186.8929327629528</v>
      </c>
      <c r="L14" s="2">
        <v>0.27348001874329636</v>
      </c>
      <c r="N14" s="63">
        <f t="shared" si="2"/>
        <v>2028</v>
      </c>
      <c r="O14" s="3">
        <v>6123.6955183028222</v>
      </c>
      <c r="P14" s="3">
        <v>0</v>
      </c>
      <c r="Q14" s="3">
        <v>0</v>
      </c>
      <c r="R14" s="3">
        <v>0</v>
      </c>
      <c r="S14" s="3">
        <v>6123.6955183028222</v>
      </c>
      <c r="T14" s="3">
        <v>4683.6890730757214</v>
      </c>
      <c r="U14" s="3">
        <v>1440.0064452271008</v>
      </c>
      <c r="V14" s="3">
        <v>425.69852282482157</v>
      </c>
      <c r="W14" s="3">
        <v>1014.3079224022792</v>
      </c>
      <c r="X14" s="2">
        <v>0.21656175433016001</v>
      </c>
    </row>
    <row r="15" spans="1:24" x14ac:dyDescent="0.25">
      <c r="B15" s="63">
        <f t="shared" si="1"/>
        <v>2029</v>
      </c>
      <c r="C15" s="3">
        <v>5731.7985183028213</v>
      </c>
      <c r="D15" s="3">
        <v>0</v>
      </c>
      <c r="E15" s="3">
        <v>0</v>
      </c>
      <c r="F15" s="3">
        <v>0</v>
      </c>
      <c r="G15" s="3">
        <v>5731.7985183028213</v>
      </c>
      <c r="H15" s="3">
        <v>4389.4890056378381</v>
      </c>
      <c r="I15" s="3">
        <v>1342.3095126649832</v>
      </c>
      <c r="J15" s="3">
        <v>205.82644629963417</v>
      </c>
      <c r="K15" s="3">
        <v>1136.483066365349</v>
      </c>
      <c r="L15" s="2">
        <v>0.25891010659911795</v>
      </c>
      <c r="N15" s="63">
        <f t="shared" si="2"/>
        <v>2029</v>
      </c>
      <c r="O15" s="3">
        <v>6123.6955183028222</v>
      </c>
      <c r="P15" s="3">
        <v>0</v>
      </c>
      <c r="Q15" s="3">
        <v>0</v>
      </c>
      <c r="R15" s="3">
        <v>0</v>
      </c>
      <c r="S15" s="3">
        <v>6123.6955183028222</v>
      </c>
      <c r="T15" s="3">
        <v>4735.1210058240295</v>
      </c>
      <c r="U15" s="3">
        <v>1388.5745124787927</v>
      </c>
      <c r="V15" s="3">
        <v>425.69852282482157</v>
      </c>
      <c r="W15" s="3">
        <v>962.87598965397115</v>
      </c>
      <c r="X15" s="2">
        <v>0.2033477050469604</v>
      </c>
    </row>
    <row r="16" spans="1:24" x14ac:dyDescent="0.25">
      <c r="B16" s="63">
        <f t="shared" si="1"/>
        <v>2030</v>
      </c>
      <c r="C16" s="3">
        <v>5961.0985183028206</v>
      </c>
      <c r="D16" s="3">
        <v>0</v>
      </c>
      <c r="E16" s="3">
        <v>0</v>
      </c>
      <c r="F16" s="3">
        <v>0</v>
      </c>
      <c r="G16" s="3">
        <v>5961.0985183028206</v>
      </c>
      <c r="H16" s="3">
        <v>4437.0158516378378</v>
      </c>
      <c r="I16" s="3">
        <v>1524.0826666649828</v>
      </c>
      <c r="J16" s="3">
        <v>206.7059346156469</v>
      </c>
      <c r="K16" s="3">
        <v>1317.3767320493359</v>
      </c>
      <c r="L16" s="2">
        <v>0.29690602334969168</v>
      </c>
      <c r="N16" s="63">
        <f t="shared" si="2"/>
        <v>2030</v>
      </c>
      <c r="O16" s="3">
        <v>6368.3955183028211</v>
      </c>
      <c r="P16" s="3">
        <v>0</v>
      </c>
      <c r="Q16" s="3">
        <v>0</v>
      </c>
      <c r="R16" s="3">
        <v>0</v>
      </c>
      <c r="S16" s="3">
        <v>6368.3955183028211</v>
      </c>
      <c r="T16" s="3">
        <v>4789.5529385723376</v>
      </c>
      <c r="U16" s="3">
        <v>1578.8425797304835</v>
      </c>
      <c r="V16" s="3">
        <v>425.69852282482157</v>
      </c>
      <c r="W16" s="3">
        <v>1153.144056905662</v>
      </c>
      <c r="X16" s="2">
        <v>0.24076235750917274</v>
      </c>
    </row>
    <row r="17" spans="2:24" x14ac:dyDescent="0.25">
      <c r="B17" s="63">
        <f t="shared" si="1"/>
        <v>2031</v>
      </c>
      <c r="C17" s="3">
        <v>5961.0985183028206</v>
      </c>
      <c r="D17" s="3">
        <v>0</v>
      </c>
      <c r="E17" s="3">
        <v>0</v>
      </c>
      <c r="F17" s="3">
        <v>0</v>
      </c>
      <c r="G17" s="3">
        <v>5961.0985183028206</v>
      </c>
      <c r="H17" s="3">
        <v>4480.5426976378376</v>
      </c>
      <c r="I17" s="3">
        <v>1480.555820664983</v>
      </c>
      <c r="J17" s="3">
        <v>207.58190497839558</v>
      </c>
      <c r="K17" s="3">
        <v>1272.9739156865874</v>
      </c>
      <c r="L17" s="2">
        <v>0.28411154665654786</v>
      </c>
      <c r="N17" s="63">
        <f t="shared" si="2"/>
        <v>2031</v>
      </c>
      <c r="O17" s="3">
        <v>6368.3955183028211</v>
      </c>
      <c r="P17" s="3">
        <v>0</v>
      </c>
      <c r="Q17" s="3">
        <v>0</v>
      </c>
      <c r="R17" s="3">
        <v>0</v>
      </c>
      <c r="S17" s="3">
        <v>6368.3955183028211</v>
      </c>
      <c r="T17" s="3">
        <v>4839.9848713206447</v>
      </c>
      <c r="U17" s="3">
        <v>1528.4106469821763</v>
      </c>
      <c r="V17" s="3">
        <v>425.69852282482157</v>
      </c>
      <c r="W17" s="3">
        <v>1102.7121241573548</v>
      </c>
      <c r="X17" s="2">
        <v>0.22783379565739578</v>
      </c>
    </row>
    <row r="18" spans="2:24" x14ac:dyDescent="0.25">
      <c r="B18" s="63">
        <f t="shared" si="1"/>
        <v>2032</v>
      </c>
      <c r="C18" s="3">
        <v>5961.0985183028206</v>
      </c>
      <c r="D18" s="3">
        <v>0</v>
      </c>
      <c r="E18" s="3">
        <v>0</v>
      </c>
      <c r="F18" s="3">
        <v>0</v>
      </c>
      <c r="G18" s="3">
        <v>5961.0985183028206</v>
      </c>
      <c r="H18" s="3">
        <v>4526.0695436378383</v>
      </c>
      <c r="I18" s="3">
        <v>1435.0289746649823</v>
      </c>
      <c r="J18" s="3">
        <v>208.45437145969333</v>
      </c>
      <c r="K18" s="3">
        <v>1226.5746032052889</v>
      </c>
      <c r="L18" s="2">
        <v>0.27100215570691982</v>
      </c>
      <c r="N18" s="63">
        <f t="shared" si="2"/>
        <v>2032</v>
      </c>
      <c r="O18" s="3">
        <v>6368.3955183028211</v>
      </c>
      <c r="P18" s="3">
        <v>0</v>
      </c>
      <c r="Q18" s="3">
        <v>0</v>
      </c>
      <c r="R18" s="3">
        <v>0</v>
      </c>
      <c r="S18" s="3">
        <v>6368.3955183028211</v>
      </c>
      <c r="T18" s="3">
        <v>4889.4168040689528</v>
      </c>
      <c r="U18" s="3">
        <v>1478.9787142338682</v>
      </c>
      <c r="V18" s="3">
        <v>425.69852282482157</v>
      </c>
      <c r="W18" s="3">
        <v>1053.2801914090467</v>
      </c>
      <c r="X18" s="2">
        <v>0.21542041384823465</v>
      </c>
    </row>
    <row r="19" spans="2:24" x14ac:dyDescent="0.25">
      <c r="B19" s="63">
        <f t="shared" si="1"/>
        <v>2033</v>
      </c>
      <c r="C19" s="3">
        <v>5961.0985183028206</v>
      </c>
      <c r="D19" s="3">
        <v>0</v>
      </c>
      <c r="E19" s="3">
        <v>0</v>
      </c>
      <c r="F19" s="3">
        <v>0</v>
      </c>
      <c r="G19" s="3">
        <v>5961.0985183028206</v>
      </c>
      <c r="H19" s="3">
        <v>4571.596389637838</v>
      </c>
      <c r="I19" s="3">
        <v>1389.5021286649826</v>
      </c>
      <c r="J19" s="3">
        <v>209.32334807506581</v>
      </c>
      <c r="K19" s="3">
        <v>1180.1787805899169</v>
      </c>
      <c r="L19" s="2">
        <v>0.25815463133730637</v>
      </c>
      <c r="N19" s="63">
        <f t="shared" si="2"/>
        <v>2033</v>
      </c>
      <c r="O19" s="3">
        <v>6368.3955183028211</v>
      </c>
      <c r="P19" s="3">
        <v>0</v>
      </c>
      <c r="Q19" s="3">
        <v>0</v>
      </c>
      <c r="R19" s="3">
        <v>0</v>
      </c>
      <c r="S19" s="3">
        <v>6368.3955183028211</v>
      </c>
      <c r="T19" s="3">
        <v>4936.8487368172609</v>
      </c>
      <c r="U19" s="3">
        <v>1431.5467814855601</v>
      </c>
      <c r="V19" s="3">
        <v>425.69852282482157</v>
      </c>
      <c r="W19" s="3">
        <v>1005.8482586607386</v>
      </c>
      <c r="X19" s="2">
        <v>0.20374297700463864</v>
      </c>
    </row>
    <row r="20" spans="2:24" x14ac:dyDescent="0.25">
      <c r="B20" s="63">
        <f t="shared" si="1"/>
        <v>2034</v>
      </c>
      <c r="C20" s="3">
        <v>6190.3985183028208</v>
      </c>
      <c r="D20" s="3">
        <v>0</v>
      </c>
      <c r="E20" s="3">
        <v>0</v>
      </c>
      <c r="F20" s="3">
        <v>0</v>
      </c>
      <c r="G20" s="3">
        <v>6190.3985183028208</v>
      </c>
      <c r="H20" s="3">
        <v>4619.1232356378378</v>
      </c>
      <c r="I20" s="3">
        <v>1571.275282664983</v>
      </c>
      <c r="J20" s="3">
        <v>210.18884878397685</v>
      </c>
      <c r="K20" s="3">
        <v>1361.0864338810061</v>
      </c>
      <c r="L20" s="2">
        <v>0.29466337320897623</v>
      </c>
      <c r="N20" s="63">
        <f t="shared" si="2"/>
        <v>2034</v>
      </c>
      <c r="O20" s="3">
        <v>6613.0955183028218</v>
      </c>
      <c r="P20" s="3">
        <v>0</v>
      </c>
      <c r="Q20" s="3">
        <v>0</v>
      </c>
      <c r="R20" s="3">
        <v>0</v>
      </c>
      <c r="S20" s="3">
        <v>6613.0955183028218</v>
      </c>
      <c r="T20" s="3">
        <v>4986.280669565569</v>
      </c>
      <c r="U20" s="3">
        <v>1626.8148487372528</v>
      </c>
      <c r="V20" s="3">
        <v>425.69852282482157</v>
      </c>
      <c r="W20" s="3">
        <v>1201.1163259124312</v>
      </c>
      <c r="X20" s="2">
        <v>0.24088421922247685</v>
      </c>
    </row>
    <row r="21" spans="2:24" x14ac:dyDescent="0.25">
      <c r="B21" s="63">
        <f t="shared" si="1"/>
        <v>2035</v>
      </c>
      <c r="C21" s="3">
        <v>6190.3985183028208</v>
      </c>
      <c r="D21" s="3">
        <v>0</v>
      </c>
      <c r="E21" s="3">
        <v>0</v>
      </c>
      <c r="F21" s="3">
        <v>0</v>
      </c>
      <c r="G21" s="3">
        <v>6190.3985183028208</v>
      </c>
      <c r="H21" s="3">
        <v>4665.6500816378375</v>
      </c>
      <c r="I21" s="3">
        <v>1524.7484366649833</v>
      </c>
      <c r="J21" s="3">
        <v>211.05088749005222</v>
      </c>
      <c r="K21" s="3">
        <v>1313.6975491749311</v>
      </c>
      <c r="L21" s="2">
        <v>0.28156795434469628</v>
      </c>
      <c r="N21" s="63">
        <f t="shared" si="2"/>
        <v>2035</v>
      </c>
      <c r="O21" s="3">
        <v>6613.0955183028218</v>
      </c>
      <c r="P21" s="3">
        <v>0</v>
      </c>
      <c r="Q21" s="3">
        <v>0</v>
      </c>
      <c r="R21" s="3">
        <v>0</v>
      </c>
      <c r="S21" s="3">
        <v>6613.0955183028218</v>
      </c>
      <c r="T21" s="3">
        <v>5037.7126023138771</v>
      </c>
      <c r="U21" s="3">
        <v>1575.3829159889447</v>
      </c>
      <c r="V21" s="3">
        <v>425.69852282482157</v>
      </c>
      <c r="W21" s="3">
        <v>1149.6843931641231</v>
      </c>
      <c r="X21" s="2">
        <v>0.2282155581158124</v>
      </c>
    </row>
    <row r="22" spans="2:24" x14ac:dyDescent="0.25">
      <c r="B22" s="63">
        <f t="shared" si="1"/>
        <v>2036</v>
      </c>
      <c r="C22" s="3">
        <v>6190.3985183028208</v>
      </c>
      <c r="D22" s="3">
        <v>0</v>
      </c>
      <c r="E22" s="3">
        <v>0</v>
      </c>
      <c r="F22" s="3">
        <v>0</v>
      </c>
      <c r="G22" s="3">
        <v>6190.3985183028208</v>
      </c>
      <c r="H22" s="3">
        <v>4709.1769276378382</v>
      </c>
      <c r="I22" s="3">
        <v>1481.2215906649826</v>
      </c>
      <c r="J22" s="3">
        <v>211.90947804130326</v>
      </c>
      <c r="K22" s="3">
        <v>1269.3121126236792</v>
      </c>
      <c r="L22" s="2">
        <v>0.26954011967020669</v>
      </c>
      <c r="N22" s="63">
        <f t="shared" si="2"/>
        <v>2036</v>
      </c>
      <c r="O22" s="3">
        <v>6613.0955183028218</v>
      </c>
      <c r="P22" s="3">
        <v>0</v>
      </c>
      <c r="Q22" s="3">
        <v>0</v>
      </c>
      <c r="R22" s="3">
        <v>0</v>
      </c>
      <c r="S22" s="3">
        <v>6613.0955183028218</v>
      </c>
      <c r="T22" s="3">
        <v>5086.1445350621852</v>
      </c>
      <c r="U22" s="3">
        <v>1526.9509832406366</v>
      </c>
      <c r="V22" s="3">
        <v>425.69852282482157</v>
      </c>
      <c r="W22" s="3">
        <v>1101.252460415815</v>
      </c>
      <c r="X22" s="2">
        <v>0.21652008762711078</v>
      </c>
    </row>
    <row r="23" spans="2:24" x14ac:dyDescent="0.25">
      <c r="B23" s="63">
        <f t="shared" si="1"/>
        <v>2037</v>
      </c>
      <c r="C23" s="3">
        <v>6199.698518302821</v>
      </c>
      <c r="D23" s="3">
        <v>0</v>
      </c>
      <c r="E23" s="3">
        <v>0</v>
      </c>
      <c r="F23" s="3">
        <v>0</v>
      </c>
      <c r="G23" s="3">
        <v>6199.698518302821</v>
      </c>
      <c r="H23" s="3">
        <v>4752.7037736378379</v>
      </c>
      <c r="I23" s="3">
        <v>1446.994744664983</v>
      </c>
      <c r="J23" s="3">
        <v>212.76463423034934</v>
      </c>
      <c r="K23" s="3">
        <v>1234.2301104346336</v>
      </c>
      <c r="L23" s="2">
        <v>0.25969009835635581</v>
      </c>
      <c r="N23" s="63">
        <f t="shared" si="2"/>
        <v>2037</v>
      </c>
      <c r="O23" s="3">
        <v>6637.7955183028216</v>
      </c>
      <c r="P23" s="3">
        <v>0</v>
      </c>
      <c r="Q23" s="3">
        <v>0</v>
      </c>
      <c r="R23" s="3">
        <v>0</v>
      </c>
      <c r="S23" s="3">
        <v>6637.7955183028216</v>
      </c>
      <c r="T23" s="3">
        <v>5129.5764678104933</v>
      </c>
      <c r="U23" s="3">
        <v>1508.2190504923283</v>
      </c>
      <c r="V23" s="3">
        <v>425.69852282482157</v>
      </c>
      <c r="W23" s="3">
        <v>1082.5205276675067</v>
      </c>
      <c r="X23" s="2">
        <v>0.21103506974905659</v>
      </c>
    </row>
    <row r="24" spans="2:24" x14ac:dyDescent="0.25">
      <c r="B24" s="63">
        <f t="shared" si="1"/>
        <v>2038</v>
      </c>
      <c r="C24" s="3">
        <v>6199.698518302821</v>
      </c>
      <c r="D24" s="3">
        <v>0</v>
      </c>
      <c r="E24" s="3">
        <v>0</v>
      </c>
      <c r="F24" s="3">
        <v>0</v>
      </c>
      <c r="G24" s="3">
        <v>6199.698518302821</v>
      </c>
      <c r="H24" s="3">
        <v>4797.2306196378377</v>
      </c>
      <c r="I24" s="3">
        <v>1402.4678986649833</v>
      </c>
      <c r="J24" s="3">
        <v>213.61636979463927</v>
      </c>
      <c r="K24" s="3">
        <v>1188.8515288703441</v>
      </c>
      <c r="L24" s="2">
        <v>0.2478203828691678</v>
      </c>
      <c r="N24" s="63">
        <f t="shared" si="2"/>
        <v>2038</v>
      </c>
      <c r="O24" s="3">
        <v>6637.7955183028216</v>
      </c>
      <c r="P24" s="3">
        <v>0</v>
      </c>
      <c r="Q24" s="3">
        <v>0</v>
      </c>
      <c r="R24" s="3">
        <v>0</v>
      </c>
      <c r="S24" s="3">
        <v>6637.7955183028216</v>
      </c>
      <c r="T24" s="3">
        <v>5175.0084005588014</v>
      </c>
      <c r="U24" s="3">
        <v>1462.7871177440202</v>
      </c>
      <c r="V24" s="3">
        <v>425.69852282482157</v>
      </c>
      <c r="W24" s="3">
        <v>1037.0885949191986</v>
      </c>
      <c r="X24" s="2">
        <v>0.20040326790720051</v>
      </c>
    </row>
    <row r="25" spans="2:24" x14ac:dyDescent="0.25">
      <c r="B25" s="63">
        <f t="shared" si="1"/>
        <v>2039</v>
      </c>
      <c r="C25" s="3">
        <v>6199.698518302821</v>
      </c>
      <c r="D25" s="3">
        <v>0</v>
      </c>
      <c r="E25" s="3">
        <v>0</v>
      </c>
      <c r="F25" s="3">
        <v>0</v>
      </c>
      <c r="G25" s="3">
        <v>6199.698518302821</v>
      </c>
      <c r="H25" s="3">
        <v>4797.2306196378377</v>
      </c>
      <c r="I25" s="3">
        <v>1402.4678986649833</v>
      </c>
      <c r="J25" s="3">
        <v>214.46469841667198</v>
      </c>
      <c r="K25" s="3">
        <v>1188.0032002483113</v>
      </c>
      <c r="L25" s="2">
        <v>0.24764354571263</v>
      </c>
      <c r="N25" s="63">
        <f t="shared" si="2"/>
        <v>2039</v>
      </c>
      <c r="O25" s="3">
        <v>6637.7955183028216</v>
      </c>
      <c r="P25" s="3">
        <v>0</v>
      </c>
      <c r="Q25" s="3">
        <v>0</v>
      </c>
      <c r="R25" s="3">
        <v>0</v>
      </c>
      <c r="S25" s="3">
        <v>6637.7955183028216</v>
      </c>
      <c r="T25" s="3">
        <v>5175.0084005588014</v>
      </c>
      <c r="U25" s="3">
        <v>1462.7871177440202</v>
      </c>
      <c r="V25" s="3">
        <v>425.69852282482157</v>
      </c>
      <c r="W25" s="3">
        <v>1037.0885949191986</v>
      </c>
      <c r="X25" s="2">
        <v>0.20040326790720051</v>
      </c>
    </row>
    <row r="26" spans="2:24" x14ac:dyDescent="0.25">
      <c r="B26" s="63">
        <f t="shared" si="1"/>
        <v>2040</v>
      </c>
      <c r="C26" s="3">
        <v>6192.9390025472512</v>
      </c>
      <c r="D26" s="3">
        <v>0</v>
      </c>
      <c r="E26" s="3">
        <v>0</v>
      </c>
      <c r="F26" s="3">
        <v>0</v>
      </c>
      <c r="G26" s="3">
        <v>6192.9390025472512</v>
      </c>
      <c r="H26" s="3">
        <v>4797.2306196378377</v>
      </c>
      <c r="I26" s="3">
        <v>1395.7083829094136</v>
      </c>
      <c r="J26" s="3">
        <v>215.30963129772371</v>
      </c>
      <c r="K26" s="3">
        <v>1180.3987516116899</v>
      </c>
      <c r="L26" s="2">
        <v>0.2460583710067295</v>
      </c>
      <c r="N26" s="63">
        <f t="shared" si="2"/>
        <v>2040</v>
      </c>
      <c r="O26" s="3">
        <v>6625.198518302821</v>
      </c>
      <c r="P26" s="3">
        <v>0</v>
      </c>
      <c r="Q26" s="3">
        <v>0</v>
      </c>
      <c r="R26" s="3">
        <v>0</v>
      </c>
      <c r="S26" s="3">
        <v>6625.198518302821</v>
      </c>
      <c r="T26" s="3">
        <v>5175.0084005588014</v>
      </c>
      <c r="U26" s="3">
        <v>1450.1901177440195</v>
      </c>
      <c r="V26" s="3">
        <v>425.69851830282158</v>
      </c>
      <c r="W26" s="3">
        <v>1024.4915994411979</v>
      </c>
      <c r="X26" s="2">
        <v>0.19796906983389098</v>
      </c>
    </row>
    <row r="27" spans="2:24" x14ac:dyDescent="0.25">
      <c r="B27" s="63">
        <f t="shared" si="1"/>
        <v>2041</v>
      </c>
      <c r="C27" s="3">
        <v>6047.8880406102744</v>
      </c>
      <c r="D27" s="3">
        <v>0</v>
      </c>
      <c r="E27" s="3">
        <v>0</v>
      </c>
      <c r="F27" s="3">
        <v>0</v>
      </c>
      <c r="G27" s="3">
        <v>6047.8880406102744</v>
      </c>
      <c r="H27" s="3">
        <v>4797.2306196378377</v>
      </c>
      <c r="I27" s="3">
        <v>1250.6574209724367</v>
      </c>
      <c r="J27" s="3">
        <v>216.15118684574412</v>
      </c>
      <c r="K27" s="3">
        <v>1034.5062341266926</v>
      </c>
      <c r="L27" s="2">
        <v>0.21564655030172211</v>
      </c>
      <c r="N27" s="63">
        <f t="shared" si="2"/>
        <v>2041</v>
      </c>
      <c r="O27" s="3">
        <v>6625.198518302821</v>
      </c>
      <c r="P27" s="3">
        <v>0</v>
      </c>
      <c r="Q27" s="3">
        <v>0</v>
      </c>
      <c r="R27" s="3">
        <v>0</v>
      </c>
      <c r="S27" s="3">
        <v>6625.198518302821</v>
      </c>
      <c r="T27" s="3">
        <v>5175.0084005588014</v>
      </c>
      <c r="U27" s="3">
        <v>1450.1901177440195</v>
      </c>
      <c r="V27" s="3">
        <v>425.69851830282158</v>
      </c>
      <c r="W27" s="3">
        <v>1024.4915994411979</v>
      </c>
      <c r="X27" s="2">
        <v>0.19796906983389098</v>
      </c>
    </row>
    <row r="28" spans="2:24" x14ac:dyDescent="0.25">
      <c r="B28" s="63">
        <f t="shared" si="1"/>
        <v>2042</v>
      </c>
      <c r="C28" s="3">
        <v>6277.1372825210437</v>
      </c>
      <c r="D28" s="3">
        <v>0</v>
      </c>
      <c r="E28" s="3">
        <v>0</v>
      </c>
      <c r="F28" s="3">
        <v>0</v>
      </c>
      <c r="G28" s="3">
        <v>6277.1372825210437</v>
      </c>
      <c r="H28" s="3">
        <v>4797.2306196378377</v>
      </c>
      <c r="I28" s="3">
        <v>1479.9066628832061</v>
      </c>
      <c r="J28" s="3">
        <v>216.98937617157245</v>
      </c>
      <c r="K28" s="3">
        <v>1262.9172867116336</v>
      </c>
      <c r="L28" s="2">
        <v>0.26325965684071623</v>
      </c>
      <c r="N28" s="63">
        <f t="shared" si="2"/>
        <v>2042</v>
      </c>
      <c r="O28" s="3">
        <v>6799.8985183028208</v>
      </c>
      <c r="P28" s="3">
        <v>0</v>
      </c>
      <c r="Q28" s="3">
        <v>0</v>
      </c>
      <c r="R28" s="3">
        <v>0</v>
      </c>
      <c r="S28" s="3">
        <v>6799.8985183028208</v>
      </c>
      <c r="T28" s="3">
        <v>5175.0084005588014</v>
      </c>
      <c r="U28" s="3">
        <v>1624.8901177440193</v>
      </c>
      <c r="V28" s="3">
        <v>425.69851830282158</v>
      </c>
      <c r="W28" s="3">
        <v>1199.1915994411977</v>
      </c>
      <c r="X28" s="2">
        <v>0.23172746914028353</v>
      </c>
    </row>
    <row r="29" spans="2:24" x14ac:dyDescent="0.25">
      <c r="B29" s="63">
        <f t="shared" si="1"/>
        <v>2043</v>
      </c>
      <c r="C29" s="3">
        <v>6640.0867274641714</v>
      </c>
      <c r="D29" s="3">
        <v>0</v>
      </c>
      <c r="E29" s="3">
        <v>0</v>
      </c>
      <c r="F29" s="3">
        <v>0</v>
      </c>
      <c r="G29" s="3">
        <v>6640.0867274641714</v>
      </c>
      <c r="H29" s="3">
        <v>4797.2306196378377</v>
      </c>
      <c r="I29" s="3">
        <v>1842.8561078263338</v>
      </c>
      <c r="J29" s="3">
        <v>217.82421274009747</v>
      </c>
      <c r="K29" s="3">
        <v>1625.0318950862363</v>
      </c>
      <c r="L29" s="2">
        <v>0.33874375112049887</v>
      </c>
      <c r="N29" s="63">
        <f t="shared" si="2"/>
        <v>2043</v>
      </c>
      <c r="O29" s="3">
        <v>6799.8985183028208</v>
      </c>
      <c r="P29" s="3">
        <v>0</v>
      </c>
      <c r="Q29" s="3">
        <v>0</v>
      </c>
      <c r="R29" s="3">
        <v>0</v>
      </c>
      <c r="S29" s="3">
        <v>6799.8985183028208</v>
      </c>
      <c r="T29" s="3">
        <v>5175.0084005588014</v>
      </c>
      <c r="U29" s="3">
        <v>1624.8901177440193</v>
      </c>
      <c r="V29" s="3">
        <v>425.69851830282158</v>
      </c>
      <c r="W29" s="3">
        <v>1199.1915994411977</v>
      </c>
      <c r="X29" s="2">
        <v>0.23172746914028353</v>
      </c>
    </row>
    <row r="30" spans="2:24" x14ac:dyDescent="0.25">
      <c r="B30" s="63">
        <f t="shared" si="1"/>
        <v>2044</v>
      </c>
      <c r="C30" s="3">
        <v>6233.620374627526</v>
      </c>
      <c r="D30" s="3">
        <v>0</v>
      </c>
      <c r="E30" s="3">
        <v>0</v>
      </c>
      <c r="F30" s="3">
        <v>0</v>
      </c>
      <c r="G30" s="3">
        <v>6233.620374627526</v>
      </c>
      <c r="H30" s="3">
        <v>4797.2306196378377</v>
      </c>
      <c r="I30" s="3">
        <v>1436.3897549896883</v>
      </c>
      <c r="J30" s="3">
        <v>218.65570996234831</v>
      </c>
      <c r="K30" s="3">
        <v>1217.73404502734</v>
      </c>
      <c r="L30" s="2">
        <v>0.25384104738314034</v>
      </c>
      <c r="N30" s="63">
        <f t="shared" si="2"/>
        <v>2044</v>
      </c>
      <c r="O30" s="3">
        <v>6647.0545183028207</v>
      </c>
      <c r="P30" s="3">
        <v>0</v>
      </c>
      <c r="Q30" s="3">
        <v>0</v>
      </c>
      <c r="R30" s="3">
        <v>0</v>
      </c>
      <c r="S30" s="3">
        <v>6647.0545183028207</v>
      </c>
      <c r="T30" s="3">
        <v>5175.0084005588014</v>
      </c>
      <c r="U30" s="3">
        <v>1472.0461177440193</v>
      </c>
      <c r="V30" s="3">
        <v>425.69851830282158</v>
      </c>
      <c r="W30" s="3">
        <v>1046.3475994411976</v>
      </c>
      <c r="X30" s="2">
        <v>0.202192444620614</v>
      </c>
    </row>
    <row r="31" spans="2:24" x14ac:dyDescent="0.25">
      <c r="B31" s="63">
        <f t="shared" si="1"/>
        <v>2045</v>
      </c>
      <c r="C31" s="3">
        <v>6231.9702232022273</v>
      </c>
      <c r="D31" s="3">
        <v>0</v>
      </c>
      <c r="E31" s="3">
        <v>0</v>
      </c>
      <c r="F31" s="3">
        <v>0</v>
      </c>
      <c r="G31" s="3">
        <v>6231.9702232022273</v>
      </c>
      <c r="H31" s="3">
        <v>4797.2306196378377</v>
      </c>
      <c r="I31" s="3">
        <v>1434.7396035643897</v>
      </c>
      <c r="J31" s="3">
        <v>218.49836343064152</v>
      </c>
      <c r="K31" s="3">
        <v>1216.2412401337481</v>
      </c>
      <c r="L31" s="2">
        <v>0.25352986682669992</v>
      </c>
      <c r="N31" s="63">
        <f t="shared" si="2"/>
        <v>2045</v>
      </c>
      <c r="O31" s="3">
        <v>6645.4545183028213</v>
      </c>
      <c r="P31" s="3">
        <v>0</v>
      </c>
      <c r="Q31" s="3">
        <v>0</v>
      </c>
      <c r="R31" s="3">
        <v>0</v>
      </c>
      <c r="S31" s="3">
        <v>6645.4545183028213</v>
      </c>
      <c r="T31" s="3">
        <v>5175.0084005588014</v>
      </c>
      <c r="U31" s="3">
        <v>1470.4461177440198</v>
      </c>
      <c r="V31" s="3">
        <v>424.09851830282156</v>
      </c>
      <c r="W31" s="3">
        <v>1046.3475994411983</v>
      </c>
      <c r="X31" s="2">
        <v>0.20219244462061411</v>
      </c>
    </row>
    <row r="32" spans="2:24" x14ac:dyDescent="0.25">
      <c r="B32" s="63">
        <f t="shared" si="1"/>
        <v>2046</v>
      </c>
      <c r="C32" s="3">
        <v>6230.5177943826293</v>
      </c>
      <c r="D32" s="3">
        <v>0</v>
      </c>
      <c r="E32" s="3">
        <v>0</v>
      </c>
      <c r="F32" s="3">
        <v>0</v>
      </c>
      <c r="G32" s="3">
        <v>6230.5177943826293</v>
      </c>
      <c r="H32" s="3">
        <v>4797.2306196378377</v>
      </c>
      <c r="I32" s="3">
        <v>1433.2871747447916</v>
      </c>
      <c r="J32" s="3">
        <v>218.33940106081567</v>
      </c>
      <c r="K32" s="3">
        <v>1214.947773683976</v>
      </c>
      <c r="L32" s="2">
        <v>0.25326023908679574</v>
      </c>
      <c r="N32" s="63">
        <f t="shared" si="2"/>
        <v>2046</v>
      </c>
      <c r="O32" s="3">
        <v>6644.0520403028213</v>
      </c>
      <c r="P32" s="3">
        <v>0</v>
      </c>
      <c r="Q32" s="3">
        <v>0</v>
      </c>
      <c r="R32" s="3">
        <v>0</v>
      </c>
      <c r="S32" s="3">
        <v>6644.0520403028213</v>
      </c>
      <c r="T32" s="3">
        <v>5175.0084005588014</v>
      </c>
      <c r="U32" s="3">
        <v>1469.0436397440199</v>
      </c>
      <c r="V32" s="3">
        <v>422.69604030282159</v>
      </c>
      <c r="W32" s="3">
        <v>1046.3475994411983</v>
      </c>
      <c r="X32" s="2">
        <v>0.20219244462061411</v>
      </c>
    </row>
    <row r="33" spans="2:24" x14ac:dyDescent="0.25">
      <c r="B33" s="63">
        <f t="shared" si="1"/>
        <v>2047</v>
      </c>
      <c r="C33" s="3">
        <v>6218.0800403028215</v>
      </c>
      <c r="D33" s="3">
        <v>0</v>
      </c>
      <c r="E33" s="3">
        <v>0</v>
      </c>
      <c r="F33" s="3">
        <v>0</v>
      </c>
      <c r="G33" s="3">
        <v>6218.0800403028215</v>
      </c>
      <c r="H33" s="3">
        <v>4797.2306196378377</v>
      </c>
      <c r="I33" s="3">
        <v>1420.8494206649839</v>
      </c>
      <c r="J33" s="3">
        <v>219.15682317080825</v>
      </c>
      <c r="K33" s="3">
        <v>1201.6925974941755</v>
      </c>
      <c r="L33" s="2">
        <v>0.25049714987120969</v>
      </c>
      <c r="N33" s="63">
        <f t="shared" si="2"/>
        <v>2047</v>
      </c>
      <c r="O33" s="3">
        <v>6644.0520403028213</v>
      </c>
      <c r="P33" s="3">
        <v>0</v>
      </c>
      <c r="Q33" s="3">
        <v>0</v>
      </c>
      <c r="R33" s="3">
        <v>0</v>
      </c>
      <c r="S33" s="3">
        <v>6644.0520403028213</v>
      </c>
      <c r="T33" s="3">
        <v>5175.0084005588014</v>
      </c>
      <c r="U33" s="3">
        <v>1469.0436397440199</v>
      </c>
      <c r="V33" s="3">
        <v>422.69604030282159</v>
      </c>
      <c r="W33" s="3">
        <v>1046.3475994411983</v>
      </c>
      <c r="X33" s="2">
        <v>0.20219244462061411</v>
      </c>
    </row>
    <row r="34" spans="2:24" x14ac:dyDescent="0.25">
      <c r="B34" s="63">
        <f t="shared" si="1"/>
        <v>2048</v>
      </c>
      <c r="C34" s="3">
        <v>6218.0800403028215</v>
      </c>
      <c r="D34" s="3">
        <v>0</v>
      </c>
      <c r="E34" s="3">
        <v>0</v>
      </c>
      <c r="F34" s="3">
        <v>0</v>
      </c>
      <c r="G34" s="3">
        <v>6218.0800403028215</v>
      </c>
      <c r="H34" s="3">
        <v>4797.2306196378377</v>
      </c>
      <c r="I34" s="3">
        <v>1420.8494206649839</v>
      </c>
      <c r="J34" s="3">
        <v>219.97098003933627</v>
      </c>
      <c r="K34" s="3">
        <v>1200.8784406256477</v>
      </c>
      <c r="L34" s="2">
        <v>0.25032743593976037</v>
      </c>
      <c r="N34" s="63">
        <f t="shared" si="2"/>
        <v>2048</v>
      </c>
      <c r="O34" s="3">
        <v>6644.0520403028213</v>
      </c>
      <c r="P34" s="3">
        <v>0</v>
      </c>
      <c r="Q34" s="3">
        <v>0</v>
      </c>
      <c r="R34" s="3">
        <v>0</v>
      </c>
      <c r="S34" s="3">
        <v>6644.0520403028213</v>
      </c>
      <c r="T34" s="3">
        <v>5175.0084005588014</v>
      </c>
      <c r="U34" s="3">
        <v>1469.0436397440199</v>
      </c>
      <c r="V34" s="3">
        <v>422.69604030282159</v>
      </c>
      <c r="W34" s="3">
        <v>1046.3475994411983</v>
      </c>
      <c r="X34" s="2">
        <v>0.20219244462061411</v>
      </c>
    </row>
    <row r="35" spans="2:24" x14ac:dyDescent="0.25">
      <c r="B35" s="63">
        <f t="shared" si="1"/>
        <v>2049</v>
      </c>
      <c r="C35" s="3">
        <v>6073.384</v>
      </c>
      <c r="D35" s="3">
        <v>0</v>
      </c>
      <c r="E35" s="3">
        <v>0</v>
      </c>
      <c r="F35" s="3">
        <v>0</v>
      </c>
      <c r="G35" s="3">
        <v>6073.384</v>
      </c>
      <c r="H35" s="3">
        <v>4797.2306196378377</v>
      </c>
      <c r="I35" s="3">
        <v>1276.1533803621624</v>
      </c>
      <c r="J35" s="3">
        <v>148.19533425747272</v>
      </c>
      <c r="K35" s="3">
        <v>1127.9580461046896</v>
      </c>
      <c r="L35" s="2">
        <v>0.23512691707738739</v>
      </c>
      <c r="N35" s="63">
        <f t="shared" si="2"/>
        <v>2049</v>
      </c>
      <c r="O35" s="3">
        <v>6499.3559999999998</v>
      </c>
      <c r="P35" s="3">
        <v>0</v>
      </c>
      <c r="Q35" s="3">
        <v>0</v>
      </c>
      <c r="R35" s="3">
        <v>0</v>
      </c>
      <c r="S35" s="3">
        <v>6499.3559999999998</v>
      </c>
      <c r="T35" s="3">
        <v>5175.0084005588014</v>
      </c>
      <c r="U35" s="3">
        <v>1324.3475994411983</v>
      </c>
      <c r="V35" s="3">
        <v>278</v>
      </c>
      <c r="W35" s="3">
        <v>1046.3475994411983</v>
      </c>
      <c r="X35" s="2">
        <v>0.20219244462061411</v>
      </c>
    </row>
    <row r="37" spans="2:24" x14ac:dyDescent="0.25">
      <c r="B37" s="40" t="s">
        <v>3</v>
      </c>
      <c r="N37" s="40" t="s">
        <v>3</v>
      </c>
    </row>
    <row r="38" spans="2:24" x14ac:dyDescent="0.25">
      <c r="B38" s="64" t="s">
        <v>2</v>
      </c>
      <c r="C38" s="40" t="s">
        <v>1</v>
      </c>
      <c r="N38" s="64" t="s">
        <v>2</v>
      </c>
      <c r="O38" s="40" t="s">
        <v>1</v>
      </c>
    </row>
    <row r="39" spans="2:24" x14ac:dyDescent="0.25">
      <c r="C39" s="40" t="s">
        <v>0</v>
      </c>
      <c r="O39" s="40" t="s">
        <v>0</v>
      </c>
    </row>
    <row r="40" spans="2:24" x14ac:dyDescent="0.25">
      <c r="C40" s="85"/>
      <c r="O40" s="85"/>
    </row>
  </sheetData>
  <mergeCells count="4">
    <mergeCell ref="K4:L4"/>
    <mergeCell ref="W4:X4"/>
    <mergeCell ref="B4:B5"/>
    <mergeCell ref="N4:N5"/>
  </mergeCells>
  <pageMargins left="0.5" right="0.25" top="0.75" bottom="0.75" header="0.3" footer="0.3"/>
  <pageSetup paperSize="3" scale="64" orientation="landscape" r:id="rId1"/>
  <ignoredErrors>
    <ignoredError sqref="A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457C9-36DF-4C9C-A931-43872ADD9C6E}">
  <sheetPr>
    <pageSetUpPr fitToPage="1"/>
  </sheetPr>
  <dimension ref="A1:AV39"/>
  <sheetViews>
    <sheetView showGridLines="0" zoomScaleNormal="100" workbookViewId="0">
      <selection activeCell="B3" sqref="A3:XFD4"/>
    </sheetView>
  </sheetViews>
  <sheetFormatPr defaultColWidth="8.85546875" defaultRowHeight="15" x14ac:dyDescent="0.25"/>
  <cols>
    <col min="1" max="37" width="8.85546875" style="40"/>
    <col min="38" max="38" width="8.7109375" style="40" customWidth="1"/>
    <col min="39" max="44" width="8.85546875" style="40"/>
    <col min="45" max="46" width="10.5703125" style="40" bestFit="1" customWidth="1"/>
    <col min="47" max="47" width="9.42578125" style="40" bestFit="1" customWidth="1"/>
    <col min="48" max="48" width="9.42578125" style="40" customWidth="1"/>
    <col min="49" max="16384" width="8.85546875" style="40"/>
  </cols>
  <sheetData>
    <row r="1" spans="1:48" x14ac:dyDescent="0.25">
      <c r="A1" s="6" t="s">
        <v>153</v>
      </c>
      <c r="B1" s="10">
        <v>7.0116759000000001E-2</v>
      </c>
      <c r="C1" s="40" t="s">
        <v>60</v>
      </c>
      <c r="G1" s="40">
        <v>2</v>
      </c>
      <c r="H1" s="40">
        <v>5</v>
      </c>
      <c r="I1" s="40">
        <v>7</v>
      </c>
      <c r="J1" s="40">
        <v>87</v>
      </c>
      <c r="K1" s="40">
        <v>15</v>
      </c>
      <c r="S1" s="40">
        <v>2</v>
      </c>
      <c r="T1" s="40">
        <v>14</v>
      </c>
      <c r="U1" s="40">
        <v>5</v>
      </c>
      <c r="W1" s="40">
        <v>2</v>
      </c>
      <c r="X1" s="40">
        <v>5</v>
      </c>
      <c r="Y1" s="40">
        <v>7</v>
      </c>
      <c r="Z1" s="40">
        <v>87</v>
      </c>
      <c r="AA1" s="40">
        <v>15</v>
      </c>
    </row>
    <row r="2" spans="1:48" ht="15.75" thickBot="1" x14ac:dyDescent="0.3"/>
    <row r="3" spans="1:48" s="5" customFormat="1" ht="15.75" thickBot="1" x14ac:dyDescent="0.3">
      <c r="B3" s="161" t="s">
        <v>174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3"/>
      <c r="Q3" s="50"/>
      <c r="R3" s="161" t="s">
        <v>175</v>
      </c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3"/>
      <c r="AH3" s="161" t="s">
        <v>176</v>
      </c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3"/>
    </row>
    <row r="4" spans="1:48" s="5" customFormat="1" ht="15.75" customHeight="1" thickBot="1" x14ac:dyDescent="0.3">
      <c r="B4" s="137" t="s">
        <v>15</v>
      </c>
      <c r="C4" s="164" t="s">
        <v>170</v>
      </c>
      <c r="D4" s="165"/>
      <c r="E4" s="165"/>
      <c r="F4" s="166"/>
      <c r="G4" s="164" t="s">
        <v>55</v>
      </c>
      <c r="H4" s="165"/>
      <c r="I4" s="165"/>
      <c r="J4" s="165"/>
      <c r="K4" s="165"/>
      <c r="L4" s="165"/>
      <c r="M4" s="165"/>
      <c r="N4" s="165"/>
      <c r="O4" s="166"/>
      <c r="P4" s="143" t="s">
        <v>54</v>
      </c>
      <c r="Q4" s="51"/>
      <c r="R4" s="137" t="s">
        <v>15</v>
      </c>
      <c r="S4" s="164" t="s">
        <v>170</v>
      </c>
      <c r="T4" s="165"/>
      <c r="U4" s="165"/>
      <c r="V4" s="166"/>
      <c r="W4" s="164" t="s">
        <v>55</v>
      </c>
      <c r="X4" s="165"/>
      <c r="Y4" s="165"/>
      <c r="Z4" s="165"/>
      <c r="AA4" s="165"/>
      <c r="AB4" s="165"/>
      <c r="AC4" s="165"/>
      <c r="AD4" s="165"/>
      <c r="AE4" s="166"/>
      <c r="AF4" s="143" t="s">
        <v>54</v>
      </c>
      <c r="AH4" s="137" t="s">
        <v>15</v>
      </c>
      <c r="AI4" s="164" t="s">
        <v>170</v>
      </c>
      <c r="AJ4" s="165"/>
      <c r="AK4" s="165"/>
      <c r="AL4" s="166"/>
      <c r="AM4" s="164" t="s">
        <v>55</v>
      </c>
      <c r="AN4" s="165"/>
      <c r="AO4" s="165"/>
      <c r="AP4" s="165"/>
      <c r="AQ4" s="165"/>
      <c r="AR4" s="165"/>
      <c r="AS4" s="165"/>
      <c r="AT4" s="165"/>
      <c r="AU4" s="166"/>
      <c r="AV4" s="143" t="s">
        <v>54</v>
      </c>
    </row>
    <row r="5" spans="1:48" ht="44.25" customHeight="1" x14ac:dyDescent="0.25">
      <c r="B5" s="138"/>
      <c r="C5" s="143" t="s">
        <v>53</v>
      </c>
      <c r="D5" s="167" t="s">
        <v>52</v>
      </c>
      <c r="E5" s="143" t="s">
        <v>45</v>
      </c>
      <c r="F5" s="143" t="s">
        <v>41</v>
      </c>
      <c r="G5" s="143" t="s">
        <v>53</v>
      </c>
      <c r="H5" s="143" t="s">
        <v>49</v>
      </c>
      <c r="I5" s="143" t="s">
        <v>48</v>
      </c>
      <c r="J5" s="143" t="s">
        <v>47</v>
      </c>
      <c r="K5" s="143" t="s">
        <v>46</v>
      </c>
      <c r="L5" s="143" t="s">
        <v>45</v>
      </c>
      <c r="M5" s="143" t="s">
        <v>44</v>
      </c>
      <c r="N5" s="143" t="s">
        <v>43</v>
      </c>
      <c r="O5" s="143" t="s">
        <v>41</v>
      </c>
      <c r="P5" s="144"/>
      <c r="Q5" s="43"/>
      <c r="R5" s="138"/>
      <c r="S5" s="143" t="s">
        <v>53</v>
      </c>
      <c r="T5" s="167" t="s">
        <v>52</v>
      </c>
      <c r="U5" s="143" t="s">
        <v>45</v>
      </c>
      <c r="V5" s="143" t="s">
        <v>41</v>
      </c>
      <c r="W5" s="143" t="s">
        <v>53</v>
      </c>
      <c r="X5" s="143" t="s">
        <v>49</v>
      </c>
      <c r="Y5" s="143" t="s">
        <v>48</v>
      </c>
      <c r="Z5" s="143" t="s">
        <v>47</v>
      </c>
      <c r="AA5" s="143" t="s">
        <v>46</v>
      </c>
      <c r="AB5" s="143" t="s">
        <v>45</v>
      </c>
      <c r="AC5" s="143" t="s">
        <v>44</v>
      </c>
      <c r="AD5" s="143" t="s">
        <v>43</v>
      </c>
      <c r="AE5" s="143" t="s">
        <v>41</v>
      </c>
      <c r="AF5" s="144"/>
      <c r="AH5" s="138"/>
      <c r="AI5" s="143" t="s">
        <v>53</v>
      </c>
      <c r="AJ5" s="167" t="s">
        <v>52</v>
      </c>
      <c r="AK5" s="143" t="s">
        <v>45</v>
      </c>
      <c r="AL5" s="143" t="s">
        <v>41</v>
      </c>
      <c r="AM5" s="143" t="s">
        <v>53</v>
      </c>
      <c r="AN5" s="143" t="s">
        <v>49</v>
      </c>
      <c r="AO5" s="143" t="s">
        <v>48</v>
      </c>
      <c r="AP5" s="143" t="s">
        <v>47</v>
      </c>
      <c r="AQ5" s="143" t="s">
        <v>46</v>
      </c>
      <c r="AR5" s="143" t="s">
        <v>45</v>
      </c>
      <c r="AS5" s="143" t="s">
        <v>44</v>
      </c>
      <c r="AT5" s="143" t="s">
        <v>43</v>
      </c>
      <c r="AU5" s="143" t="s">
        <v>41</v>
      </c>
      <c r="AV5" s="144"/>
    </row>
    <row r="6" spans="1:48" ht="44.25" customHeight="1" thickBot="1" x14ac:dyDescent="0.3">
      <c r="B6" s="139"/>
      <c r="C6" s="145"/>
      <c r="D6" s="168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43"/>
      <c r="R6" s="139"/>
      <c r="S6" s="145"/>
      <c r="T6" s="168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H6" s="139"/>
      <c r="AI6" s="145"/>
      <c r="AJ6" s="168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</row>
    <row r="7" spans="1:48" ht="15.75" thickBot="1" x14ac:dyDescent="0.3">
      <c r="B7" s="44">
        <v>2017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497.14809887390317</v>
      </c>
      <c r="I7" s="45">
        <v>9.8881200000000007</v>
      </c>
      <c r="J7" s="45">
        <v>105.00213000000001</v>
      </c>
      <c r="K7" s="45">
        <v>0</v>
      </c>
      <c r="L7" s="45">
        <v>26.984896780000003</v>
      </c>
      <c r="M7" s="45">
        <v>5.1559482700000006</v>
      </c>
      <c r="N7" s="45">
        <v>0</v>
      </c>
      <c r="O7" s="45">
        <f t="shared" ref="O7:O36" si="0">SUM(G7:N7)</f>
        <v>644.17919392390309</v>
      </c>
      <c r="P7" s="45">
        <f t="shared" ref="P7:P36" si="1">F7+O7</f>
        <v>644.17919392390309</v>
      </c>
      <c r="Q7" s="46"/>
      <c r="R7" s="44">
        <v>2017</v>
      </c>
      <c r="S7" s="45">
        <v>0</v>
      </c>
      <c r="T7" s="45">
        <v>0</v>
      </c>
      <c r="U7" s="45">
        <v>0</v>
      </c>
      <c r="V7" s="45">
        <f t="shared" ref="V7:V36" si="2">SUM(S7:U7)</f>
        <v>0</v>
      </c>
      <c r="W7" s="45">
        <v>0</v>
      </c>
      <c r="X7" s="45">
        <v>497.82018049375012</v>
      </c>
      <c r="Y7" s="45">
        <v>9.8881200000000007</v>
      </c>
      <c r="Z7" s="45">
        <v>105.00213000000001</v>
      </c>
      <c r="AA7" s="45">
        <v>0</v>
      </c>
      <c r="AB7" s="45">
        <v>26.984896780000003</v>
      </c>
      <c r="AC7" s="45">
        <v>5.1743047699999991</v>
      </c>
      <c r="AD7" s="45">
        <v>0</v>
      </c>
      <c r="AE7" s="45">
        <f t="shared" ref="AE7:AE36" si="3">SUM(W7:AD7)</f>
        <v>644.86963204375013</v>
      </c>
      <c r="AF7" s="45">
        <f t="shared" ref="AF7:AF36" si="4">V7+AE7</f>
        <v>644.86963204375013</v>
      </c>
      <c r="AH7" s="44">
        <v>2017</v>
      </c>
      <c r="AI7" s="45">
        <f t="shared" ref="AI7:AI37" si="5">S7-C7</f>
        <v>0</v>
      </c>
      <c r="AJ7" s="45">
        <f t="shared" ref="AJ7:AJ37" si="6">T7-D7</f>
        <v>0</v>
      </c>
      <c r="AK7" s="45">
        <f t="shared" ref="AK7:AK37" si="7">U7-E7</f>
        <v>0</v>
      </c>
      <c r="AL7" s="45">
        <f t="shared" ref="AL7:AL37" si="8">V7-F7</f>
        <v>0</v>
      </c>
      <c r="AM7" s="45">
        <f t="shared" ref="AM7:AM37" si="9">W7-G7</f>
        <v>0</v>
      </c>
      <c r="AN7" s="45" t="s">
        <v>181</v>
      </c>
      <c r="AO7" s="45">
        <f t="shared" ref="AO7:AO37" si="10">Y7-I7</f>
        <v>0</v>
      </c>
      <c r="AP7" s="45">
        <f t="shared" ref="AP7:AP37" si="11">Z7-J7</f>
        <v>0</v>
      </c>
      <c r="AQ7" s="45">
        <f t="shared" ref="AQ7:AQ37" si="12">AA7-K7</f>
        <v>0</v>
      </c>
      <c r="AR7" s="45">
        <f t="shared" ref="AR7:AR37" si="13">AB7-L7</f>
        <v>0</v>
      </c>
      <c r="AS7" s="45">
        <f t="shared" ref="AS7:AS37" si="14">AC7-M7</f>
        <v>1.8356499999998555E-2</v>
      </c>
      <c r="AT7" s="45">
        <f t="shared" ref="AT7:AT37" si="15">AD7-N7</f>
        <v>0</v>
      </c>
      <c r="AU7" s="45">
        <f t="shared" ref="AU7:AU37" si="16">AE7-O7</f>
        <v>0.69043811984704462</v>
      </c>
      <c r="AV7" s="45">
        <f t="shared" ref="AV7:AV37" si="17">AF7-P7</f>
        <v>0.69043811984704462</v>
      </c>
    </row>
    <row r="8" spans="1:48" ht="15.75" thickBot="1" x14ac:dyDescent="0.3">
      <c r="B8" s="44">
        <f t="shared" ref="B8:B35" si="18">B7+1</f>
        <v>2018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465.40489574075593</v>
      </c>
      <c r="I8" s="45">
        <v>9.3913023186285791</v>
      </c>
      <c r="J8" s="45">
        <v>127.90470651810435</v>
      </c>
      <c r="K8" s="45">
        <v>0</v>
      </c>
      <c r="L8" s="45">
        <v>25.30469840478407</v>
      </c>
      <c r="M8" s="45">
        <v>4.496062023405802</v>
      </c>
      <c r="N8" s="45">
        <v>0</v>
      </c>
      <c r="O8" s="45">
        <f t="shared" si="0"/>
        <v>632.50166500567866</v>
      </c>
      <c r="P8" s="45">
        <f t="shared" si="1"/>
        <v>632.50166500567866</v>
      </c>
      <c r="Q8" s="46"/>
      <c r="R8" s="44">
        <f t="shared" ref="R8:R35" si="19">R7+1</f>
        <v>2018</v>
      </c>
      <c r="S8" s="45">
        <v>6.398461113352675</v>
      </c>
      <c r="T8" s="45">
        <v>0.70173213845075677</v>
      </c>
      <c r="U8" s="45">
        <v>0.32275865721941754</v>
      </c>
      <c r="V8" s="45">
        <f t="shared" si="2"/>
        <v>7.4229519090228493</v>
      </c>
      <c r="W8" s="45">
        <v>0</v>
      </c>
      <c r="X8" s="45">
        <v>464.07510749036021</v>
      </c>
      <c r="Y8" s="45">
        <v>9.3913023186285791</v>
      </c>
      <c r="Z8" s="45">
        <v>127.90470651810435</v>
      </c>
      <c r="AA8" s="45">
        <v>-2.9760879280190875</v>
      </c>
      <c r="AB8" s="45">
        <v>25.291092479133852</v>
      </c>
      <c r="AC8" s="45">
        <v>4.4969631660071956</v>
      </c>
      <c r="AD8" s="45">
        <v>0</v>
      </c>
      <c r="AE8" s="45">
        <f t="shared" si="3"/>
        <v>628.18308404421509</v>
      </c>
      <c r="AF8" s="45">
        <f t="shared" si="4"/>
        <v>635.60603595323789</v>
      </c>
      <c r="AH8" s="44">
        <f t="shared" ref="AH8:AH35" si="20">AH7+1</f>
        <v>2018</v>
      </c>
      <c r="AI8" s="45">
        <f t="shared" si="5"/>
        <v>6.398461113352675</v>
      </c>
      <c r="AJ8" s="45">
        <f t="shared" si="6"/>
        <v>0.70173213845075677</v>
      </c>
      <c r="AK8" s="45">
        <f t="shared" si="7"/>
        <v>0.32275865721941754</v>
      </c>
      <c r="AL8" s="45">
        <f t="shared" si="8"/>
        <v>7.4229519090228493</v>
      </c>
      <c r="AM8" s="45">
        <f t="shared" si="9"/>
        <v>0</v>
      </c>
      <c r="AN8" s="45">
        <f t="shared" ref="AN8:AN37" si="21">X8-H8</f>
        <v>-1.3297882503957226</v>
      </c>
      <c r="AO8" s="45">
        <f t="shared" si="10"/>
        <v>0</v>
      </c>
      <c r="AP8" s="45">
        <f t="shared" si="11"/>
        <v>0</v>
      </c>
      <c r="AQ8" s="45">
        <f t="shared" si="12"/>
        <v>-2.9760879280190875</v>
      </c>
      <c r="AR8" s="45">
        <f t="shared" si="13"/>
        <v>-1.3605925650217898E-2</v>
      </c>
      <c r="AS8" s="45">
        <f t="shared" si="14"/>
        <v>9.0114260139362301E-4</v>
      </c>
      <c r="AT8" s="45">
        <f t="shared" si="15"/>
        <v>0</v>
      </c>
      <c r="AU8" s="45">
        <f t="shared" si="16"/>
        <v>-4.3185809614635673</v>
      </c>
      <c r="AV8" s="45">
        <f t="shared" si="17"/>
        <v>3.1043709475592323</v>
      </c>
    </row>
    <row r="9" spans="1:48" ht="15.75" thickBot="1" x14ac:dyDescent="0.3">
      <c r="B9" s="44">
        <f t="shared" si="18"/>
        <v>2019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338.77095572737261</v>
      </c>
      <c r="I9" s="45">
        <v>0</v>
      </c>
      <c r="J9" s="45">
        <v>118.64459196382573</v>
      </c>
      <c r="K9" s="45">
        <v>0</v>
      </c>
      <c r="L9" s="45">
        <v>24.842800293263636</v>
      </c>
      <c r="M9" s="45">
        <v>4.9363779544142341</v>
      </c>
      <c r="N9" s="45">
        <v>0</v>
      </c>
      <c r="O9" s="45">
        <f t="shared" si="0"/>
        <v>487.19472593887622</v>
      </c>
      <c r="P9" s="45">
        <f t="shared" si="1"/>
        <v>487.19472593887622</v>
      </c>
      <c r="Q9" s="46"/>
      <c r="R9" s="44">
        <f t="shared" si="19"/>
        <v>2019</v>
      </c>
      <c r="S9" s="45">
        <v>49.961164757515242</v>
      </c>
      <c r="T9" s="45">
        <v>6.3755597496245304</v>
      </c>
      <c r="U9" s="45">
        <v>2.6314460488530469</v>
      </c>
      <c r="V9" s="45">
        <f t="shared" si="2"/>
        <v>58.96817055599282</v>
      </c>
      <c r="W9" s="45">
        <v>0</v>
      </c>
      <c r="X9" s="45">
        <v>320.35647538115484</v>
      </c>
      <c r="Y9" s="45">
        <v>0</v>
      </c>
      <c r="Z9" s="45">
        <v>118.64459196382573</v>
      </c>
      <c r="AA9" s="45">
        <v>-8.1995092006168022</v>
      </c>
      <c r="AB9" s="45">
        <v>24.272722512439238</v>
      </c>
      <c r="AC9" s="45">
        <v>4.7366841361104486</v>
      </c>
      <c r="AD9" s="45">
        <v>0</v>
      </c>
      <c r="AE9" s="45">
        <f t="shared" si="3"/>
        <v>459.81096479291347</v>
      </c>
      <c r="AF9" s="45">
        <f t="shared" si="4"/>
        <v>518.77913534890627</v>
      </c>
      <c r="AH9" s="44">
        <f t="shared" si="20"/>
        <v>2019</v>
      </c>
      <c r="AI9" s="45">
        <f t="shared" si="5"/>
        <v>49.961164757515242</v>
      </c>
      <c r="AJ9" s="45">
        <f t="shared" si="6"/>
        <v>6.3755597496245304</v>
      </c>
      <c r="AK9" s="45">
        <f t="shared" si="7"/>
        <v>2.6314460488530469</v>
      </c>
      <c r="AL9" s="45">
        <f t="shared" si="8"/>
        <v>58.96817055599282</v>
      </c>
      <c r="AM9" s="45">
        <f t="shared" si="9"/>
        <v>0</v>
      </c>
      <c r="AN9" s="45">
        <f t="shared" si="21"/>
        <v>-18.414480346217772</v>
      </c>
      <c r="AO9" s="45">
        <f t="shared" si="10"/>
        <v>0</v>
      </c>
      <c r="AP9" s="45">
        <f t="shared" si="11"/>
        <v>0</v>
      </c>
      <c r="AQ9" s="45">
        <f t="shared" si="12"/>
        <v>-8.1995092006168022</v>
      </c>
      <c r="AR9" s="45">
        <f t="shared" si="13"/>
        <v>-0.57007778082439842</v>
      </c>
      <c r="AS9" s="45">
        <f t="shared" si="14"/>
        <v>-0.19969381830378552</v>
      </c>
      <c r="AT9" s="45">
        <f t="shared" si="15"/>
        <v>0</v>
      </c>
      <c r="AU9" s="45">
        <f t="shared" si="16"/>
        <v>-27.383761145962751</v>
      </c>
      <c r="AV9" s="45">
        <f t="shared" si="17"/>
        <v>31.584409410030048</v>
      </c>
    </row>
    <row r="10" spans="1:48" ht="15.75" thickBot="1" x14ac:dyDescent="0.3">
      <c r="B10" s="44">
        <f t="shared" si="18"/>
        <v>2020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314.74476959929501</v>
      </c>
      <c r="I10" s="45">
        <v>0</v>
      </c>
      <c r="J10" s="45">
        <v>110.87069795514316</v>
      </c>
      <c r="K10" s="45">
        <v>0</v>
      </c>
      <c r="L10" s="45">
        <v>24.420987833616756</v>
      </c>
      <c r="M10" s="45">
        <v>5.0304251979079444</v>
      </c>
      <c r="N10" s="45">
        <v>0</v>
      </c>
      <c r="O10" s="45">
        <f t="shared" si="0"/>
        <v>455.06688058596291</v>
      </c>
      <c r="P10" s="45">
        <f t="shared" si="1"/>
        <v>455.06688058596291</v>
      </c>
      <c r="Q10" s="46"/>
      <c r="R10" s="44">
        <f t="shared" si="19"/>
        <v>2020</v>
      </c>
      <c r="S10" s="45">
        <v>59.942156533519253</v>
      </c>
      <c r="T10" s="45">
        <v>7.5935325454439351</v>
      </c>
      <c r="U10" s="45">
        <v>3.3709540132002664</v>
      </c>
      <c r="V10" s="45">
        <f t="shared" si="2"/>
        <v>70.906643092163449</v>
      </c>
      <c r="W10" s="45">
        <v>0</v>
      </c>
      <c r="X10" s="45">
        <v>291.58787703570943</v>
      </c>
      <c r="Y10" s="45">
        <v>0</v>
      </c>
      <c r="Z10" s="45">
        <v>110.87069795514316</v>
      </c>
      <c r="AA10" s="45">
        <v>-10.842327558080809</v>
      </c>
      <c r="AB10" s="45">
        <v>23.587546385158596</v>
      </c>
      <c r="AC10" s="45">
        <v>4.6639082789633575</v>
      </c>
      <c r="AD10" s="45">
        <v>0</v>
      </c>
      <c r="AE10" s="45">
        <f t="shared" si="3"/>
        <v>419.86770209689371</v>
      </c>
      <c r="AF10" s="45">
        <f t="shared" si="4"/>
        <v>490.77434518905716</v>
      </c>
      <c r="AH10" s="44">
        <f t="shared" si="20"/>
        <v>2020</v>
      </c>
      <c r="AI10" s="45">
        <f t="shared" si="5"/>
        <v>59.942156533519253</v>
      </c>
      <c r="AJ10" s="45">
        <f t="shared" si="6"/>
        <v>7.5935325454439351</v>
      </c>
      <c r="AK10" s="45">
        <f t="shared" si="7"/>
        <v>3.3709540132002664</v>
      </c>
      <c r="AL10" s="45">
        <f t="shared" si="8"/>
        <v>70.906643092163449</v>
      </c>
      <c r="AM10" s="45">
        <f t="shared" si="9"/>
        <v>0</v>
      </c>
      <c r="AN10" s="45">
        <f t="shared" si="21"/>
        <v>-23.156892563585586</v>
      </c>
      <c r="AO10" s="45">
        <f t="shared" si="10"/>
        <v>0</v>
      </c>
      <c r="AP10" s="45">
        <f t="shared" si="11"/>
        <v>0</v>
      </c>
      <c r="AQ10" s="45">
        <f t="shared" si="12"/>
        <v>-10.842327558080809</v>
      </c>
      <c r="AR10" s="45">
        <f t="shared" si="13"/>
        <v>-0.83344144845816004</v>
      </c>
      <c r="AS10" s="45">
        <f t="shared" si="14"/>
        <v>-0.36651691894458693</v>
      </c>
      <c r="AT10" s="45">
        <f t="shared" si="15"/>
        <v>0</v>
      </c>
      <c r="AU10" s="45">
        <f t="shared" si="16"/>
        <v>-35.199178489069197</v>
      </c>
      <c r="AV10" s="45">
        <f t="shared" si="17"/>
        <v>35.707464603094252</v>
      </c>
    </row>
    <row r="11" spans="1:48" ht="15.75" thickBot="1" x14ac:dyDescent="0.3">
      <c r="B11" s="44">
        <f t="shared" si="18"/>
        <v>2021</v>
      </c>
      <c r="C11" s="45">
        <v>0</v>
      </c>
      <c r="D11" s="45">
        <v>0</v>
      </c>
      <c r="E11" s="45">
        <v>0</v>
      </c>
      <c r="F11" s="45">
        <v>0</v>
      </c>
      <c r="G11" s="45">
        <v>11.309278050847887</v>
      </c>
      <c r="H11" s="45">
        <v>297.27801548540259</v>
      </c>
      <c r="I11" s="45">
        <v>0</v>
      </c>
      <c r="J11" s="45">
        <v>103.60616916115708</v>
      </c>
      <c r="K11" s="45">
        <v>0</v>
      </c>
      <c r="L11" s="45">
        <v>24.523660920058976</v>
      </c>
      <c r="M11" s="45">
        <v>4.4833918261320296</v>
      </c>
      <c r="N11" s="45">
        <v>0</v>
      </c>
      <c r="O11" s="45">
        <f t="shared" si="0"/>
        <v>441.20051544359859</v>
      </c>
      <c r="P11" s="45">
        <f t="shared" si="1"/>
        <v>441.20051544359859</v>
      </c>
      <c r="Q11" s="46"/>
      <c r="R11" s="44">
        <f t="shared" si="19"/>
        <v>2021</v>
      </c>
      <c r="S11" s="45">
        <v>58.282351115896624</v>
      </c>
      <c r="T11" s="45">
        <v>7.8555713574504509</v>
      </c>
      <c r="U11" s="45">
        <v>3.5127452896700335</v>
      </c>
      <c r="V11" s="45">
        <f t="shared" si="2"/>
        <v>69.650667763017111</v>
      </c>
      <c r="W11" s="45">
        <v>10.642216474982881</v>
      </c>
      <c r="X11" s="45">
        <v>267.59976740472081</v>
      </c>
      <c r="Y11" s="45">
        <v>0</v>
      </c>
      <c r="Z11" s="45">
        <v>103.60616916115708</v>
      </c>
      <c r="AA11" s="45">
        <v>-11.215077284752468</v>
      </c>
      <c r="AB11" s="45">
        <v>23.048753336693554</v>
      </c>
      <c r="AC11" s="45">
        <v>4.0920687504755708</v>
      </c>
      <c r="AD11" s="45">
        <v>0</v>
      </c>
      <c r="AE11" s="45">
        <f t="shared" si="3"/>
        <v>397.77389784327744</v>
      </c>
      <c r="AF11" s="45">
        <f t="shared" si="4"/>
        <v>467.42456560629455</v>
      </c>
      <c r="AH11" s="44">
        <f t="shared" si="20"/>
        <v>2021</v>
      </c>
      <c r="AI11" s="45">
        <f t="shared" si="5"/>
        <v>58.282351115896624</v>
      </c>
      <c r="AJ11" s="45">
        <f t="shared" si="6"/>
        <v>7.8555713574504509</v>
      </c>
      <c r="AK11" s="45">
        <f t="shared" si="7"/>
        <v>3.5127452896700335</v>
      </c>
      <c r="AL11" s="45">
        <f t="shared" si="8"/>
        <v>69.650667763017111</v>
      </c>
      <c r="AM11" s="45">
        <f t="shared" si="9"/>
        <v>-0.66706157586500581</v>
      </c>
      <c r="AN11" s="45">
        <f t="shared" si="21"/>
        <v>-29.678248080681783</v>
      </c>
      <c r="AO11" s="45">
        <f t="shared" si="10"/>
        <v>0</v>
      </c>
      <c r="AP11" s="45">
        <f t="shared" si="11"/>
        <v>0</v>
      </c>
      <c r="AQ11" s="45">
        <f t="shared" si="12"/>
        <v>-11.215077284752468</v>
      </c>
      <c r="AR11" s="45">
        <f t="shared" si="13"/>
        <v>-1.4749075833654217</v>
      </c>
      <c r="AS11" s="45">
        <f t="shared" si="14"/>
        <v>-0.39132307565645874</v>
      </c>
      <c r="AT11" s="45">
        <f t="shared" si="15"/>
        <v>0</v>
      </c>
      <c r="AU11" s="45">
        <f t="shared" si="16"/>
        <v>-43.426617600321151</v>
      </c>
      <c r="AV11" s="45">
        <f t="shared" si="17"/>
        <v>26.22405016269596</v>
      </c>
    </row>
    <row r="12" spans="1:48" ht="15.75" thickBot="1" x14ac:dyDescent="0.3">
      <c r="B12" s="44">
        <f t="shared" si="18"/>
        <v>2022</v>
      </c>
      <c r="C12" s="45">
        <v>0</v>
      </c>
      <c r="D12" s="45">
        <v>0</v>
      </c>
      <c r="E12" s="45">
        <v>0</v>
      </c>
      <c r="F12" s="45">
        <v>0</v>
      </c>
      <c r="G12" s="45">
        <v>15.430353923461272</v>
      </c>
      <c r="H12" s="45">
        <v>304.49677913578745</v>
      </c>
      <c r="I12" s="45">
        <v>0</v>
      </c>
      <c r="J12" s="45">
        <v>96.817630683566449</v>
      </c>
      <c r="K12" s="45">
        <v>0</v>
      </c>
      <c r="L12" s="45">
        <v>24.018020006297064</v>
      </c>
      <c r="M12" s="45">
        <v>4.4361466780926166</v>
      </c>
      <c r="N12" s="45">
        <v>0</v>
      </c>
      <c r="O12" s="45">
        <f t="shared" si="0"/>
        <v>445.19893042720486</v>
      </c>
      <c r="P12" s="45">
        <f t="shared" si="1"/>
        <v>445.19893042720486</v>
      </c>
      <c r="Q12" s="46"/>
      <c r="R12" s="44">
        <f t="shared" si="19"/>
        <v>2022</v>
      </c>
      <c r="S12" s="45">
        <v>51.759809915525047</v>
      </c>
      <c r="T12" s="45">
        <v>7.3408544361003232</v>
      </c>
      <c r="U12" s="45">
        <v>3.3580806964377641</v>
      </c>
      <c r="V12" s="45">
        <f t="shared" si="2"/>
        <v>62.458745048063136</v>
      </c>
      <c r="W12" s="45">
        <v>14.551264847397086</v>
      </c>
      <c r="X12" s="45">
        <v>280.36168844887555</v>
      </c>
      <c r="Y12" s="45">
        <v>0</v>
      </c>
      <c r="Z12" s="45">
        <v>96.817630683566449</v>
      </c>
      <c r="AA12" s="45">
        <v>-10.678126178305329</v>
      </c>
      <c r="AB12" s="45">
        <v>23.060358219382703</v>
      </c>
      <c r="AC12" s="45">
        <v>4.2708362371838575</v>
      </c>
      <c r="AD12" s="45">
        <v>0</v>
      </c>
      <c r="AE12" s="45">
        <f t="shared" si="3"/>
        <v>408.38365225810031</v>
      </c>
      <c r="AF12" s="45">
        <f t="shared" si="4"/>
        <v>470.84239730616343</v>
      </c>
      <c r="AH12" s="44">
        <f t="shared" si="20"/>
        <v>2022</v>
      </c>
      <c r="AI12" s="45">
        <f t="shared" si="5"/>
        <v>51.759809915525047</v>
      </c>
      <c r="AJ12" s="45">
        <f t="shared" si="6"/>
        <v>7.3408544361003232</v>
      </c>
      <c r="AK12" s="45">
        <f t="shared" si="7"/>
        <v>3.3580806964377641</v>
      </c>
      <c r="AL12" s="45">
        <f t="shared" si="8"/>
        <v>62.458745048063136</v>
      </c>
      <c r="AM12" s="45">
        <f t="shared" si="9"/>
        <v>-0.87908907606418651</v>
      </c>
      <c r="AN12" s="45">
        <f t="shared" si="21"/>
        <v>-24.135090686911894</v>
      </c>
      <c r="AO12" s="45">
        <f t="shared" si="10"/>
        <v>0</v>
      </c>
      <c r="AP12" s="45">
        <f t="shared" si="11"/>
        <v>0</v>
      </c>
      <c r="AQ12" s="45">
        <f t="shared" si="12"/>
        <v>-10.678126178305329</v>
      </c>
      <c r="AR12" s="45">
        <f t="shared" si="13"/>
        <v>-0.9576617869143611</v>
      </c>
      <c r="AS12" s="45">
        <f t="shared" si="14"/>
        <v>-0.16531044090875913</v>
      </c>
      <c r="AT12" s="45">
        <f t="shared" si="15"/>
        <v>0</v>
      </c>
      <c r="AU12" s="45">
        <f t="shared" si="16"/>
        <v>-36.815278169104545</v>
      </c>
      <c r="AV12" s="45">
        <f t="shared" si="17"/>
        <v>25.643466878958577</v>
      </c>
    </row>
    <row r="13" spans="1:48" ht="15.75" thickBot="1" x14ac:dyDescent="0.3">
      <c r="B13" s="44">
        <f t="shared" si="18"/>
        <v>2023</v>
      </c>
      <c r="C13" s="45">
        <v>0</v>
      </c>
      <c r="D13" s="45">
        <v>0</v>
      </c>
      <c r="E13" s="45">
        <v>0</v>
      </c>
      <c r="F13" s="45">
        <v>0</v>
      </c>
      <c r="G13" s="45">
        <v>13.937743056489152</v>
      </c>
      <c r="H13" s="45">
        <v>318.22382829742935</v>
      </c>
      <c r="I13" s="45">
        <v>0</v>
      </c>
      <c r="J13" s="45">
        <v>90.47389443189391</v>
      </c>
      <c r="K13" s="45">
        <v>0</v>
      </c>
      <c r="L13" s="45">
        <v>23.887921766152171</v>
      </c>
      <c r="M13" s="45">
        <v>4.598798602585016</v>
      </c>
      <c r="N13" s="45">
        <v>0</v>
      </c>
      <c r="O13" s="45">
        <f t="shared" si="0"/>
        <v>451.12218615454952</v>
      </c>
      <c r="P13" s="45">
        <f t="shared" si="1"/>
        <v>451.12218615454952</v>
      </c>
      <c r="Q13" s="46"/>
      <c r="R13" s="44">
        <f t="shared" si="19"/>
        <v>2023</v>
      </c>
      <c r="S13" s="45">
        <v>46.170705789651571</v>
      </c>
      <c r="T13" s="45">
        <v>6.8598630704187702</v>
      </c>
      <c r="U13" s="45">
        <v>3.2102259155964052</v>
      </c>
      <c r="V13" s="45">
        <f t="shared" si="2"/>
        <v>56.240794775666743</v>
      </c>
      <c r="W13" s="45">
        <v>13.178985904515102</v>
      </c>
      <c r="X13" s="45">
        <v>295.14989089545452</v>
      </c>
      <c r="Y13" s="45">
        <v>0</v>
      </c>
      <c r="Z13" s="45">
        <v>90.47389443189391</v>
      </c>
      <c r="AA13" s="45">
        <v>-10.166881964510246</v>
      </c>
      <c r="AB13" s="45">
        <v>22.988775707045555</v>
      </c>
      <c r="AC13" s="45">
        <v>4.4296190679059029</v>
      </c>
      <c r="AD13" s="45">
        <v>0</v>
      </c>
      <c r="AE13" s="45">
        <f t="shared" si="3"/>
        <v>416.05428404230469</v>
      </c>
      <c r="AF13" s="45">
        <f t="shared" si="4"/>
        <v>472.29507881797144</v>
      </c>
      <c r="AH13" s="44">
        <f t="shared" si="20"/>
        <v>2023</v>
      </c>
      <c r="AI13" s="45">
        <f t="shared" si="5"/>
        <v>46.170705789651571</v>
      </c>
      <c r="AJ13" s="45">
        <f t="shared" si="6"/>
        <v>6.8598630704187702</v>
      </c>
      <c r="AK13" s="45">
        <f t="shared" si="7"/>
        <v>3.2102259155964052</v>
      </c>
      <c r="AL13" s="45">
        <f t="shared" si="8"/>
        <v>56.240794775666743</v>
      </c>
      <c r="AM13" s="45">
        <f t="shared" si="9"/>
        <v>-0.75875715197405036</v>
      </c>
      <c r="AN13" s="45">
        <f t="shared" si="21"/>
        <v>-23.073937401974831</v>
      </c>
      <c r="AO13" s="45">
        <f t="shared" si="10"/>
        <v>0</v>
      </c>
      <c r="AP13" s="45">
        <f t="shared" si="11"/>
        <v>0</v>
      </c>
      <c r="AQ13" s="45">
        <f t="shared" si="12"/>
        <v>-10.166881964510246</v>
      </c>
      <c r="AR13" s="45">
        <f t="shared" si="13"/>
        <v>-0.89914605910661649</v>
      </c>
      <c r="AS13" s="45">
        <f t="shared" si="14"/>
        <v>-0.16917953467911317</v>
      </c>
      <c r="AT13" s="45">
        <f t="shared" si="15"/>
        <v>0</v>
      </c>
      <c r="AU13" s="45">
        <f t="shared" si="16"/>
        <v>-35.067902112244838</v>
      </c>
      <c r="AV13" s="45">
        <f t="shared" si="17"/>
        <v>21.172892663421919</v>
      </c>
    </row>
    <row r="14" spans="1:48" ht="15.75" thickBot="1" x14ac:dyDescent="0.3">
      <c r="B14" s="44">
        <f t="shared" si="18"/>
        <v>2024</v>
      </c>
      <c r="C14" s="45">
        <v>0</v>
      </c>
      <c r="D14" s="45">
        <v>0</v>
      </c>
      <c r="E14" s="45">
        <v>0</v>
      </c>
      <c r="F14" s="45">
        <v>0</v>
      </c>
      <c r="G14" s="45">
        <v>22.476237687800069</v>
      </c>
      <c r="H14" s="45">
        <v>332.87024255796933</v>
      </c>
      <c r="I14" s="45">
        <v>0</v>
      </c>
      <c r="J14" s="45">
        <v>84.545815838301337</v>
      </c>
      <c r="K14" s="45">
        <v>0</v>
      </c>
      <c r="L14" s="45">
        <v>24.289499160671873</v>
      </c>
      <c r="M14" s="45">
        <v>4.7534220894609414</v>
      </c>
      <c r="N14" s="45">
        <v>0</v>
      </c>
      <c r="O14" s="45">
        <f t="shared" si="0"/>
        <v>468.93521733420357</v>
      </c>
      <c r="P14" s="45">
        <f t="shared" si="1"/>
        <v>468.93521733420357</v>
      </c>
      <c r="Q14" s="46"/>
      <c r="R14" s="44">
        <f t="shared" si="19"/>
        <v>2024</v>
      </c>
      <c r="S14" s="45">
        <v>41.389474510669302</v>
      </c>
      <c r="T14" s="45">
        <v>6.4103874766237254</v>
      </c>
      <c r="U14" s="45">
        <v>3.0688811141730024</v>
      </c>
      <c r="V14" s="45">
        <f t="shared" si="2"/>
        <v>50.868743101466031</v>
      </c>
      <c r="W14" s="45">
        <v>21.243044787287147</v>
      </c>
      <c r="X14" s="45">
        <v>307.21741009748143</v>
      </c>
      <c r="Y14" s="45">
        <v>0</v>
      </c>
      <c r="Z14" s="45">
        <v>84.545815838301337</v>
      </c>
      <c r="AA14" s="45">
        <v>-9.680113954642767</v>
      </c>
      <c r="AB14" s="45">
        <v>23.354213924169994</v>
      </c>
      <c r="AC14" s="45">
        <v>4.5884085596728363</v>
      </c>
      <c r="AD14" s="45">
        <v>0</v>
      </c>
      <c r="AE14" s="45">
        <f t="shared" si="3"/>
        <v>431.26877925226995</v>
      </c>
      <c r="AF14" s="45">
        <f t="shared" si="4"/>
        <v>482.13752235373596</v>
      </c>
      <c r="AH14" s="44">
        <f t="shared" si="20"/>
        <v>2024</v>
      </c>
      <c r="AI14" s="45">
        <f t="shared" si="5"/>
        <v>41.389474510669302</v>
      </c>
      <c r="AJ14" s="45">
        <f t="shared" si="6"/>
        <v>6.4103874766237254</v>
      </c>
      <c r="AK14" s="45">
        <f t="shared" si="7"/>
        <v>3.0688811141730024</v>
      </c>
      <c r="AL14" s="45">
        <f t="shared" si="8"/>
        <v>50.868743101466031</v>
      </c>
      <c r="AM14" s="45">
        <f t="shared" si="9"/>
        <v>-1.2331929005129219</v>
      </c>
      <c r="AN14" s="45">
        <f t="shared" si="21"/>
        <v>-25.6528324604879</v>
      </c>
      <c r="AO14" s="45">
        <f t="shared" si="10"/>
        <v>0</v>
      </c>
      <c r="AP14" s="45">
        <f t="shared" si="11"/>
        <v>0</v>
      </c>
      <c r="AQ14" s="45">
        <f t="shared" si="12"/>
        <v>-9.680113954642767</v>
      </c>
      <c r="AR14" s="45">
        <f t="shared" si="13"/>
        <v>-0.93528523650187978</v>
      </c>
      <c r="AS14" s="45">
        <f t="shared" si="14"/>
        <v>-0.16501352978810502</v>
      </c>
      <c r="AT14" s="45">
        <f t="shared" si="15"/>
        <v>0</v>
      </c>
      <c r="AU14" s="45">
        <f t="shared" si="16"/>
        <v>-37.66643808193362</v>
      </c>
      <c r="AV14" s="45">
        <f t="shared" si="17"/>
        <v>13.202305019532389</v>
      </c>
    </row>
    <row r="15" spans="1:48" ht="15.75" thickBot="1" x14ac:dyDescent="0.3">
      <c r="B15" s="44">
        <f t="shared" si="18"/>
        <v>2025</v>
      </c>
      <c r="C15" s="45">
        <v>0</v>
      </c>
      <c r="D15" s="45">
        <v>0</v>
      </c>
      <c r="E15" s="45">
        <v>0</v>
      </c>
      <c r="F15" s="45">
        <v>0</v>
      </c>
      <c r="G15" s="45">
        <v>24.86888929819143</v>
      </c>
      <c r="H15" s="45">
        <v>353.78225097954453</v>
      </c>
      <c r="I15" s="45">
        <v>0</v>
      </c>
      <c r="J15" s="45">
        <v>79.006159960813534</v>
      </c>
      <c r="K15" s="45">
        <v>0</v>
      </c>
      <c r="L15" s="45">
        <v>24.219140800104217</v>
      </c>
      <c r="M15" s="45">
        <v>4.8628138117358546</v>
      </c>
      <c r="N15" s="45">
        <v>0</v>
      </c>
      <c r="O15" s="45">
        <f t="shared" si="0"/>
        <v>486.73925485038961</v>
      </c>
      <c r="P15" s="45">
        <f t="shared" si="1"/>
        <v>486.73925485038961</v>
      </c>
      <c r="Q15" s="46"/>
      <c r="R15" s="44">
        <f t="shared" si="19"/>
        <v>2025</v>
      </c>
      <c r="S15" s="45">
        <v>37.285258081764596</v>
      </c>
      <c r="T15" s="45">
        <v>5.990362661560491</v>
      </c>
      <c r="U15" s="45">
        <v>2.9337596607053804</v>
      </c>
      <c r="V15" s="45">
        <f t="shared" si="2"/>
        <v>46.209380404030469</v>
      </c>
      <c r="W15" s="45">
        <v>23.547857889841161</v>
      </c>
      <c r="X15" s="45">
        <v>328.22347744210612</v>
      </c>
      <c r="Y15" s="45">
        <v>0</v>
      </c>
      <c r="Z15" s="45">
        <v>79.006159960813534</v>
      </c>
      <c r="AA15" s="45">
        <v>-9.2166503758032636</v>
      </c>
      <c r="AB15" s="45">
        <v>23.442552919966055</v>
      </c>
      <c r="AC15" s="45">
        <v>4.7638524470592873</v>
      </c>
      <c r="AD15" s="45">
        <v>0</v>
      </c>
      <c r="AE15" s="45">
        <f t="shared" si="3"/>
        <v>449.76725028398283</v>
      </c>
      <c r="AF15" s="45">
        <f t="shared" si="4"/>
        <v>495.9766306880133</v>
      </c>
      <c r="AH15" s="44">
        <f t="shared" si="20"/>
        <v>2025</v>
      </c>
      <c r="AI15" s="45">
        <f t="shared" si="5"/>
        <v>37.285258081764596</v>
      </c>
      <c r="AJ15" s="45">
        <f t="shared" si="6"/>
        <v>5.990362661560491</v>
      </c>
      <c r="AK15" s="45">
        <f t="shared" si="7"/>
        <v>2.9337596607053804</v>
      </c>
      <c r="AL15" s="45">
        <f t="shared" si="8"/>
        <v>46.209380404030469</v>
      </c>
      <c r="AM15" s="45">
        <f t="shared" si="9"/>
        <v>-1.3210314083502688</v>
      </c>
      <c r="AN15" s="45">
        <f t="shared" si="21"/>
        <v>-25.558773537438412</v>
      </c>
      <c r="AO15" s="45">
        <f t="shared" si="10"/>
        <v>0</v>
      </c>
      <c r="AP15" s="45">
        <f t="shared" si="11"/>
        <v>0</v>
      </c>
      <c r="AQ15" s="45">
        <f t="shared" si="12"/>
        <v>-9.2166503758032636</v>
      </c>
      <c r="AR15" s="45">
        <f t="shared" si="13"/>
        <v>-0.77658788013816249</v>
      </c>
      <c r="AS15" s="45">
        <f t="shared" si="14"/>
        <v>-9.8961364676567243E-2</v>
      </c>
      <c r="AT15" s="45">
        <f t="shared" si="15"/>
        <v>0</v>
      </c>
      <c r="AU15" s="45">
        <f t="shared" si="16"/>
        <v>-36.972004566406781</v>
      </c>
      <c r="AV15" s="45">
        <f t="shared" si="17"/>
        <v>9.2373758376236879</v>
      </c>
    </row>
    <row r="16" spans="1:48" ht="15.75" thickBot="1" x14ac:dyDescent="0.3">
      <c r="B16" s="44">
        <f t="shared" si="18"/>
        <v>2026</v>
      </c>
      <c r="C16" s="45">
        <v>0</v>
      </c>
      <c r="D16" s="45">
        <v>0</v>
      </c>
      <c r="E16" s="45">
        <v>0</v>
      </c>
      <c r="F16" s="45">
        <v>0</v>
      </c>
      <c r="G16" s="45">
        <v>22.476702958096471</v>
      </c>
      <c r="H16" s="45">
        <v>364.6746345451557</v>
      </c>
      <c r="I16" s="45">
        <v>0</v>
      </c>
      <c r="J16" s="45">
        <v>73.829476359797411</v>
      </c>
      <c r="K16" s="45">
        <v>0</v>
      </c>
      <c r="L16" s="45">
        <v>22.995026866960114</v>
      </c>
      <c r="M16" s="45">
        <v>4.4220330509078147</v>
      </c>
      <c r="N16" s="45">
        <v>0</v>
      </c>
      <c r="O16" s="45">
        <f t="shared" si="0"/>
        <v>488.39787378091756</v>
      </c>
      <c r="P16" s="45">
        <f t="shared" si="1"/>
        <v>488.39787378091756</v>
      </c>
      <c r="Q16" s="46"/>
      <c r="R16" s="44">
        <f t="shared" si="19"/>
        <v>2026</v>
      </c>
      <c r="S16" s="45">
        <v>33.707945853829166</v>
      </c>
      <c r="T16" s="45">
        <v>5.5978589356532922</v>
      </c>
      <c r="U16" s="45">
        <v>2.8045875439855656</v>
      </c>
      <c r="V16" s="45">
        <f t="shared" si="2"/>
        <v>42.110392333468027</v>
      </c>
      <c r="W16" s="45">
        <v>21.348225040035402</v>
      </c>
      <c r="X16" s="45">
        <v>340.06488741995923</v>
      </c>
      <c r="Y16" s="45">
        <v>0</v>
      </c>
      <c r="Z16" s="45">
        <v>73.829476359797411</v>
      </c>
      <c r="AA16" s="45">
        <v>-8.7753755505733952</v>
      </c>
      <c r="AB16" s="45">
        <v>22.224330366707001</v>
      </c>
      <c r="AC16" s="45">
        <v>4.3014915804952265</v>
      </c>
      <c r="AD16" s="45">
        <v>0</v>
      </c>
      <c r="AE16" s="45">
        <f t="shared" si="3"/>
        <v>452.99303521642088</v>
      </c>
      <c r="AF16" s="45">
        <f t="shared" si="4"/>
        <v>495.10342754988892</v>
      </c>
      <c r="AH16" s="44">
        <f t="shared" si="20"/>
        <v>2026</v>
      </c>
      <c r="AI16" s="45">
        <f t="shared" si="5"/>
        <v>33.707945853829166</v>
      </c>
      <c r="AJ16" s="45">
        <f t="shared" si="6"/>
        <v>5.5978589356532922</v>
      </c>
      <c r="AK16" s="45">
        <f t="shared" si="7"/>
        <v>2.8045875439855656</v>
      </c>
      <c r="AL16" s="45">
        <f t="shared" si="8"/>
        <v>42.110392333468027</v>
      </c>
      <c r="AM16" s="45">
        <f t="shared" si="9"/>
        <v>-1.1284779180610691</v>
      </c>
      <c r="AN16" s="45">
        <f t="shared" si="21"/>
        <v>-24.609747125196463</v>
      </c>
      <c r="AO16" s="45">
        <f t="shared" si="10"/>
        <v>0</v>
      </c>
      <c r="AP16" s="45">
        <f t="shared" si="11"/>
        <v>0</v>
      </c>
      <c r="AQ16" s="45">
        <f t="shared" si="12"/>
        <v>-8.7753755505733952</v>
      </c>
      <c r="AR16" s="45">
        <f t="shared" si="13"/>
        <v>-0.77069650025311276</v>
      </c>
      <c r="AS16" s="45">
        <f t="shared" si="14"/>
        <v>-0.12054147041258823</v>
      </c>
      <c r="AT16" s="45">
        <f t="shared" si="15"/>
        <v>0</v>
      </c>
      <c r="AU16" s="45">
        <f t="shared" si="16"/>
        <v>-35.404838564496686</v>
      </c>
      <c r="AV16" s="45">
        <f t="shared" si="17"/>
        <v>6.705553768971356</v>
      </c>
    </row>
    <row r="17" spans="2:48" ht="15.75" thickBot="1" x14ac:dyDescent="0.3">
      <c r="B17" s="44">
        <f t="shared" si="18"/>
        <v>2027</v>
      </c>
      <c r="C17" s="45">
        <v>0</v>
      </c>
      <c r="D17" s="45">
        <v>0</v>
      </c>
      <c r="E17" s="45">
        <v>0</v>
      </c>
      <c r="F17" s="45">
        <v>0</v>
      </c>
      <c r="G17" s="45">
        <v>28.757786526261491</v>
      </c>
      <c r="H17" s="45">
        <v>378.26717679532379</v>
      </c>
      <c r="I17" s="45">
        <v>0</v>
      </c>
      <c r="J17" s="45">
        <v>68.991982172851309</v>
      </c>
      <c r="K17" s="45">
        <v>0</v>
      </c>
      <c r="L17" s="45">
        <v>22.596560919972397</v>
      </c>
      <c r="M17" s="45">
        <v>4.1892428553743697</v>
      </c>
      <c r="N17" s="45">
        <v>0</v>
      </c>
      <c r="O17" s="45">
        <f t="shared" si="0"/>
        <v>502.80274926978331</v>
      </c>
      <c r="P17" s="45">
        <f t="shared" si="1"/>
        <v>502.80274926978331</v>
      </c>
      <c r="Q17" s="46"/>
      <c r="R17" s="44">
        <f t="shared" si="19"/>
        <v>2027</v>
      </c>
      <c r="S17" s="45">
        <v>30.515210920643874</v>
      </c>
      <c r="T17" s="45">
        <v>5.2310730474722833</v>
      </c>
      <c r="U17" s="45">
        <v>2.6811028173956797</v>
      </c>
      <c r="V17" s="45">
        <f t="shared" si="2"/>
        <v>38.427386785511843</v>
      </c>
      <c r="W17" s="45">
        <v>19.36456196049388</v>
      </c>
      <c r="X17" s="45">
        <v>352.53810090791848</v>
      </c>
      <c r="Y17" s="45">
        <v>0</v>
      </c>
      <c r="Z17" s="45">
        <v>68.991982172851309</v>
      </c>
      <c r="AA17" s="45">
        <v>-8.355227211680619</v>
      </c>
      <c r="AB17" s="45">
        <v>21.321401879385071</v>
      </c>
      <c r="AC17" s="45">
        <v>4.0954284522033655</v>
      </c>
      <c r="AD17" s="45">
        <v>0</v>
      </c>
      <c r="AE17" s="45">
        <f t="shared" si="3"/>
        <v>457.9562481611714</v>
      </c>
      <c r="AF17" s="45">
        <f t="shared" si="4"/>
        <v>496.38363494668323</v>
      </c>
      <c r="AH17" s="44">
        <f t="shared" si="20"/>
        <v>2027</v>
      </c>
      <c r="AI17" s="45">
        <f t="shared" si="5"/>
        <v>30.515210920643874</v>
      </c>
      <c r="AJ17" s="45">
        <f t="shared" si="6"/>
        <v>5.2310730474722833</v>
      </c>
      <c r="AK17" s="45">
        <f t="shared" si="7"/>
        <v>2.6811028173956797</v>
      </c>
      <c r="AL17" s="45">
        <f t="shared" si="8"/>
        <v>38.427386785511843</v>
      </c>
      <c r="AM17" s="45">
        <f t="shared" si="9"/>
        <v>-9.3932245657676106</v>
      </c>
      <c r="AN17" s="45">
        <f t="shared" si="21"/>
        <v>-25.729075887405315</v>
      </c>
      <c r="AO17" s="45">
        <f t="shared" si="10"/>
        <v>0</v>
      </c>
      <c r="AP17" s="45">
        <f t="shared" si="11"/>
        <v>0</v>
      </c>
      <c r="AQ17" s="45">
        <f t="shared" si="12"/>
        <v>-8.355227211680619</v>
      </c>
      <c r="AR17" s="45">
        <f t="shared" si="13"/>
        <v>-1.2751590405873259</v>
      </c>
      <c r="AS17" s="45">
        <f t="shared" si="14"/>
        <v>-9.3814403171004201E-2</v>
      </c>
      <c r="AT17" s="45">
        <f t="shared" si="15"/>
        <v>0</v>
      </c>
      <c r="AU17" s="45">
        <f t="shared" si="16"/>
        <v>-44.846501108611903</v>
      </c>
      <c r="AV17" s="45">
        <f t="shared" si="17"/>
        <v>-6.4191143231000751</v>
      </c>
    </row>
    <row r="18" spans="2:48" ht="15.75" thickBot="1" x14ac:dyDescent="0.3">
      <c r="B18" s="44">
        <f t="shared" si="18"/>
        <v>2028</v>
      </c>
      <c r="C18" s="45">
        <v>0</v>
      </c>
      <c r="D18" s="45">
        <v>0</v>
      </c>
      <c r="E18" s="45">
        <v>0</v>
      </c>
      <c r="F18" s="45">
        <v>0</v>
      </c>
      <c r="G18" s="45">
        <v>29.880744487657086</v>
      </c>
      <c r="H18" s="45">
        <v>377.13617477189888</v>
      </c>
      <c r="I18" s="45">
        <v>0</v>
      </c>
      <c r="J18" s="45">
        <v>64.471452850923257</v>
      </c>
      <c r="K18" s="45">
        <v>0</v>
      </c>
      <c r="L18" s="45">
        <v>22.418274772116678</v>
      </c>
      <c r="M18" s="45">
        <v>4.1397167075539238</v>
      </c>
      <c r="N18" s="45">
        <v>13.004930045019201</v>
      </c>
      <c r="O18" s="45">
        <f t="shared" si="0"/>
        <v>511.05129363516897</v>
      </c>
      <c r="P18" s="45">
        <f t="shared" si="1"/>
        <v>511.05129363516897</v>
      </c>
      <c r="Q18" s="46"/>
      <c r="R18" s="44">
        <f t="shared" si="19"/>
        <v>2028</v>
      </c>
      <c r="S18" s="45">
        <v>27.613870658718195</v>
      </c>
      <c r="T18" s="45">
        <v>4.8883198991861434</v>
      </c>
      <c r="U18" s="45">
        <v>2.5630550677094668</v>
      </c>
      <c r="V18" s="45">
        <f t="shared" si="2"/>
        <v>35.065245625613812</v>
      </c>
      <c r="W18" s="45">
        <v>17.56799356319333</v>
      </c>
      <c r="X18" s="45">
        <v>352.12756917027713</v>
      </c>
      <c r="Y18" s="45">
        <v>0</v>
      </c>
      <c r="Z18" s="45">
        <v>64.471452850923257</v>
      </c>
      <c r="AA18" s="45">
        <v>-7.9551939452080731</v>
      </c>
      <c r="AB18" s="45">
        <v>20.951604178687283</v>
      </c>
      <c r="AC18" s="45">
        <v>4.0687910350534882</v>
      </c>
      <c r="AD18" s="45">
        <v>12.485812063011938</v>
      </c>
      <c r="AE18" s="45">
        <f t="shared" si="3"/>
        <v>463.71802891593836</v>
      </c>
      <c r="AF18" s="45">
        <f t="shared" si="4"/>
        <v>498.78327454155215</v>
      </c>
      <c r="AH18" s="44">
        <f t="shared" si="20"/>
        <v>2028</v>
      </c>
      <c r="AI18" s="45">
        <f t="shared" si="5"/>
        <v>27.613870658718195</v>
      </c>
      <c r="AJ18" s="45">
        <f t="shared" si="6"/>
        <v>4.8883198991861434</v>
      </c>
      <c r="AK18" s="45">
        <f t="shared" si="7"/>
        <v>2.5630550677094668</v>
      </c>
      <c r="AL18" s="45">
        <f t="shared" si="8"/>
        <v>35.065245625613812</v>
      </c>
      <c r="AM18" s="45">
        <f t="shared" si="9"/>
        <v>-12.312750924463757</v>
      </c>
      <c r="AN18" s="45">
        <f t="shared" si="21"/>
        <v>-25.008605601621753</v>
      </c>
      <c r="AO18" s="45">
        <f t="shared" si="10"/>
        <v>0</v>
      </c>
      <c r="AP18" s="45">
        <f t="shared" si="11"/>
        <v>0</v>
      </c>
      <c r="AQ18" s="45">
        <f t="shared" si="12"/>
        <v>-7.9551939452080731</v>
      </c>
      <c r="AR18" s="45">
        <f t="shared" si="13"/>
        <v>-1.4666705934293951</v>
      </c>
      <c r="AS18" s="45">
        <f t="shared" si="14"/>
        <v>-7.0925672500435688E-2</v>
      </c>
      <c r="AT18" s="45">
        <f t="shared" si="15"/>
        <v>-0.51911798200726267</v>
      </c>
      <c r="AU18" s="45">
        <f t="shared" si="16"/>
        <v>-47.333264719230613</v>
      </c>
      <c r="AV18" s="45">
        <f t="shared" si="17"/>
        <v>-12.268019093616829</v>
      </c>
    </row>
    <row r="19" spans="2:48" ht="15.75" thickBot="1" x14ac:dyDescent="0.3">
      <c r="B19" s="44">
        <f t="shared" si="18"/>
        <v>2029</v>
      </c>
      <c r="C19" s="45">
        <v>0</v>
      </c>
      <c r="D19" s="45">
        <v>0</v>
      </c>
      <c r="E19" s="45">
        <v>0</v>
      </c>
      <c r="F19" s="45">
        <v>0</v>
      </c>
      <c r="G19" s="45">
        <v>26.997220941869532</v>
      </c>
      <c r="H19" s="45">
        <v>375.32135118894246</v>
      </c>
      <c r="I19" s="45">
        <v>0</v>
      </c>
      <c r="J19" s="45">
        <v>60.247120053675623</v>
      </c>
      <c r="K19" s="45">
        <v>0</v>
      </c>
      <c r="L19" s="45">
        <v>21.450349012229061</v>
      </c>
      <c r="M19" s="45">
        <v>3.8697116438419821</v>
      </c>
      <c r="N19" s="45">
        <v>13.610974760623625</v>
      </c>
      <c r="O19" s="45">
        <f t="shared" si="0"/>
        <v>501.49672760118233</v>
      </c>
      <c r="P19" s="45">
        <f t="shared" si="1"/>
        <v>501.49672760118233</v>
      </c>
      <c r="Q19" s="46"/>
      <c r="R19" s="44">
        <f t="shared" si="19"/>
        <v>2029</v>
      </c>
      <c r="S19" s="45">
        <v>24.961728745467187</v>
      </c>
      <c r="T19" s="45">
        <v>4.5680248048392107</v>
      </c>
      <c r="U19" s="45">
        <v>2.4502049072822567</v>
      </c>
      <c r="V19" s="45">
        <f t="shared" si="2"/>
        <v>31.979958457588655</v>
      </c>
      <c r="W19" s="45">
        <v>26.796910464022897</v>
      </c>
      <c r="X19" s="45">
        <v>351.73963680760971</v>
      </c>
      <c r="Y19" s="45">
        <v>0</v>
      </c>
      <c r="Z19" s="45">
        <v>60.247120053675623</v>
      </c>
      <c r="AA19" s="45">
        <v>-7.5743127561966608</v>
      </c>
      <c r="AB19" s="45">
        <v>20.846940373805136</v>
      </c>
      <c r="AC19" s="45">
        <v>3.7913038549676199</v>
      </c>
      <c r="AD19" s="45">
        <v>13.065686277130631</v>
      </c>
      <c r="AE19" s="45">
        <f t="shared" si="3"/>
        <v>468.91328507501498</v>
      </c>
      <c r="AF19" s="45">
        <f t="shared" si="4"/>
        <v>500.89324353260366</v>
      </c>
      <c r="AH19" s="44">
        <f t="shared" si="20"/>
        <v>2029</v>
      </c>
      <c r="AI19" s="45">
        <f t="shared" si="5"/>
        <v>24.961728745467187</v>
      </c>
      <c r="AJ19" s="45">
        <f t="shared" si="6"/>
        <v>4.5680248048392107</v>
      </c>
      <c r="AK19" s="45">
        <f t="shared" si="7"/>
        <v>2.4502049072822567</v>
      </c>
      <c r="AL19" s="45">
        <f t="shared" si="8"/>
        <v>31.979958457588655</v>
      </c>
      <c r="AM19" s="45">
        <f t="shared" si="9"/>
        <v>-0.20031047784663514</v>
      </c>
      <c r="AN19" s="45">
        <f t="shared" si="21"/>
        <v>-23.581714381332745</v>
      </c>
      <c r="AO19" s="45">
        <f t="shared" si="10"/>
        <v>0</v>
      </c>
      <c r="AP19" s="45">
        <f t="shared" si="11"/>
        <v>0</v>
      </c>
      <c r="AQ19" s="45">
        <f t="shared" si="12"/>
        <v>-7.5743127561966608</v>
      </c>
      <c r="AR19" s="45">
        <f t="shared" si="13"/>
        <v>-0.60340863842392523</v>
      </c>
      <c r="AS19" s="45">
        <f t="shared" si="14"/>
        <v>-7.8407788874362172E-2</v>
      </c>
      <c r="AT19" s="45">
        <f t="shared" si="15"/>
        <v>-0.5452884834929943</v>
      </c>
      <c r="AU19" s="45">
        <f t="shared" si="16"/>
        <v>-32.583442526167346</v>
      </c>
      <c r="AV19" s="45">
        <f t="shared" si="17"/>
        <v>-0.60348406857866621</v>
      </c>
    </row>
    <row r="20" spans="2:48" ht="15.75" thickBot="1" x14ac:dyDescent="0.3">
      <c r="B20" s="44">
        <f t="shared" si="18"/>
        <v>2030</v>
      </c>
      <c r="C20" s="45">
        <v>0</v>
      </c>
      <c r="D20" s="45">
        <v>0</v>
      </c>
      <c r="E20" s="45">
        <v>0</v>
      </c>
      <c r="F20" s="45">
        <v>0</v>
      </c>
      <c r="G20" s="45">
        <v>24.388089524815975</v>
      </c>
      <c r="H20" s="45">
        <v>368.57281992614281</v>
      </c>
      <c r="I20" s="45">
        <v>0</v>
      </c>
      <c r="J20" s="45">
        <v>56.299576235003727</v>
      </c>
      <c r="K20" s="45">
        <v>0</v>
      </c>
      <c r="L20" s="45">
        <v>20.548829070696346</v>
      </c>
      <c r="M20" s="45">
        <v>3.5854528571517061</v>
      </c>
      <c r="N20" s="45">
        <v>25.07845043948835</v>
      </c>
      <c r="O20" s="45">
        <f t="shared" si="0"/>
        <v>498.47321805329892</v>
      </c>
      <c r="P20" s="45">
        <f t="shared" si="1"/>
        <v>498.47321805329892</v>
      </c>
      <c r="Q20" s="46"/>
      <c r="R20" s="44">
        <f t="shared" si="19"/>
        <v>2030</v>
      </c>
      <c r="S20" s="45">
        <v>22.53858500779927</v>
      </c>
      <c r="T20" s="45">
        <v>4.2687162558858782</v>
      </c>
      <c r="U20" s="45">
        <v>2.3423234885995727</v>
      </c>
      <c r="V20" s="45">
        <f t="shared" si="2"/>
        <v>29.149624752284719</v>
      </c>
      <c r="W20" s="45">
        <v>24.328944529743012</v>
      </c>
      <c r="X20" s="45">
        <v>344.69544250733969</v>
      </c>
      <c r="Y20" s="45">
        <v>0</v>
      </c>
      <c r="Z20" s="45">
        <v>56.299576235003727</v>
      </c>
      <c r="AA20" s="45">
        <v>-7.2116667507806245</v>
      </c>
      <c r="AB20" s="45">
        <v>19.790858199858373</v>
      </c>
      <c r="AC20" s="45">
        <v>3.4806265889561812</v>
      </c>
      <c r="AD20" s="45">
        <v>23.965733031592951</v>
      </c>
      <c r="AE20" s="45">
        <f t="shared" si="3"/>
        <v>465.34951434171325</v>
      </c>
      <c r="AF20" s="45">
        <f t="shared" si="4"/>
        <v>494.49913909399794</v>
      </c>
      <c r="AH20" s="44">
        <f t="shared" si="20"/>
        <v>2030</v>
      </c>
      <c r="AI20" s="45">
        <f t="shared" si="5"/>
        <v>22.53858500779927</v>
      </c>
      <c r="AJ20" s="45">
        <f t="shared" si="6"/>
        <v>4.2687162558858782</v>
      </c>
      <c r="AK20" s="45">
        <f t="shared" si="7"/>
        <v>2.3423234885995727</v>
      </c>
      <c r="AL20" s="45">
        <f t="shared" si="8"/>
        <v>29.149624752284719</v>
      </c>
      <c r="AM20" s="45">
        <f t="shared" si="9"/>
        <v>-5.9144995072962558E-2</v>
      </c>
      <c r="AN20" s="45">
        <f t="shared" si="21"/>
        <v>-23.877377418803121</v>
      </c>
      <c r="AO20" s="45">
        <f t="shared" si="10"/>
        <v>0</v>
      </c>
      <c r="AP20" s="45">
        <f t="shared" si="11"/>
        <v>0</v>
      </c>
      <c r="AQ20" s="45">
        <f t="shared" si="12"/>
        <v>-7.2116667507806245</v>
      </c>
      <c r="AR20" s="45">
        <f t="shared" si="13"/>
        <v>-0.75797087083797265</v>
      </c>
      <c r="AS20" s="45">
        <f t="shared" si="14"/>
        <v>-0.10482626819552499</v>
      </c>
      <c r="AT20" s="45">
        <f t="shared" si="15"/>
        <v>-1.1127174078953992</v>
      </c>
      <c r="AU20" s="45">
        <f t="shared" si="16"/>
        <v>-33.123703711585677</v>
      </c>
      <c r="AV20" s="45">
        <f t="shared" si="17"/>
        <v>-3.9740789593009822</v>
      </c>
    </row>
    <row r="21" spans="2:48" ht="15.75" thickBot="1" x14ac:dyDescent="0.3">
      <c r="B21" s="44">
        <f t="shared" si="18"/>
        <v>2031</v>
      </c>
      <c r="C21" s="45">
        <v>0</v>
      </c>
      <c r="D21" s="45">
        <v>0</v>
      </c>
      <c r="E21" s="45">
        <v>0</v>
      </c>
      <c r="F21" s="45">
        <v>0</v>
      </c>
      <c r="G21" s="45">
        <v>29.06807405743653</v>
      </c>
      <c r="H21" s="45">
        <v>364.07555710665633</v>
      </c>
      <c r="I21" s="45">
        <v>0</v>
      </c>
      <c r="J21" s="45">
        <v>52.610685480353027</v>
      </c>
      <c r="K21" s="45">
        <v>0</v>
      </c>
      <c r="L21" s="45">
        <v>20.167613189465946</v>
      </c>
      <c r="M21" s="45">
        <v>3.3927800594461361</v>
      </c>
      <c r="N21" s="45">
        <v>34.265145594901156</v>
      </c>
      <c r="O21" s="45">
        <f t="shared" si="0"/>
        <v>503.57985548825911</v>
      </c>
      <c r="P21" s="45">
        <f t="shared" si="1"/>
        <v>503.57985548825911</v>
      </c>
      <c r="Q21" s="46"/>
      <c r="R21" s="44">
        <f t="shared" si="19"/>
        <v>2031</v>
      </c>
      <c r="S21" s="45">
        <v>20.325816546695556</v>
      </c>
      <c r="T21" s="45">
        <v>3.9890191607455039</v>
      </c>
      <c r="U21" s="45">
        <v>2.2391920401999457</v>
      </c>
      <c r="V21" s="45">
        <f t="shared" si="2"/>
        <v>26.554027747641005</v>
      </c>
      <c r="W21" s="45">
        <v>22.041043943686148</v>
      </c>
      <c r="X21" s="45">
        <v>340.55277397552601</v>
      </c>
      <c r="Y21" s="45">
        <v>0</v>
      </c>
      <c r="Z21" s="45">
        <v>52.610685480353027</v>
      </c>
      <c r="AA21" s="45">
        <v>-6.8663829292783731</v>
      </c>
      <c r="AB21" s="45">
        <v>19.043612936632016</v>
      </c>
      <c r="AC21" s="45">
        <v>3.3063318897323928</v>
      </c>
      <c r="AD21" s="45">
        <v>32.761327026978279</v>
      </c>
      <c r="AE21" s="45">
        <f t="shared" si="3"/>
        <v>463.44939232362952</v>
      </c>
      <c r="AF21" s="45">
        <f t="shared" si="4"/>
        <v>490.00342007127051</v>
      </c>
      <c r="AH21" s="44">
        <f t="shared" si="20"/>
        <v>2031</v>
      </c>
      <c r="AI21" s="45">
        <f t="shared" si="5"/>
        <v>20.325816546695556</v>
      </c>
      <c r="AJ21" s="45">
        <f t="shared" si="6"/>
        <v>3.9890191607455039</v>
      </c>
      <c r="AK21" s="45">
        <f t="shared" si="7"/>
        <v>2.2391920401999457</v>
      </c>
      <c r="AL21" s="45">
        <f t="shared" si="8"/>
        <v>26.554027747641005</v>
      </c>
      <c r="AM21" s="45">
        <f t="shared" si="9"/>
        <v>-7.0270301137503814</v>
      </c>
      <c r="AN21" s="45">
        <f t="shared" si="21"/>
        <v>-23.522783131130325</v>
      </c>
      <c r="AO21" s="45">
        <f t="shared" si="10"/>
        <v>0</v>
      </c>
      <c r="AP21" s="45">
        <f t="shared" si="11"/>
        <v>0</v>
      </c>
      <c r="AQ21" s="45">
        <f t="shared" si="12"/>
        <v>-6.8663829292783731</v>
      </c>
      <c r="AR21" s="45">
        <f t="shared" si="13"/>
        <v>-1.1240002528339303</v>
      </c>
      <c r="AS21" s="45">
        <f t="shared" si="14"/>
        <v>-8.6448169713743361E-2</v>
      </c>
      <c r="AT21" s="45">
        <f t="shared" si="15"/>
        <v>-1.5038185679228775</v>
      </c>
      <c r="AU21" s="45">
        <f t="shared" si="16"/>
        <v>-40.130463164629589</v>
      </c>
      <c r="AV21" s="45">
        <f t="shared" si="17"/>
        <v>-13.576435416988602</v>
      </c>
    </row>
    <row r="22" spans="2:48" ht="15.75" thickBot="1" x14ac:dyDescent="0.3">
      <c r="B22" s="44">
        <f t="shared" si="18"/>
        <v>2032</v>
      </c>
      <c r="C22" s="45">
        <v>0</v>
      </c>
      <c r="D22" s="45">
        <v>0</v>
      </c>
      <c r="E22" s="45">
        <v>0</v>
      </c>
      <c r="F22" s="45">
        <v>0</v>
      </c>
      <c r="G22" s="45">
        <v>29.485817280029678</v>
      </c>
      <c r="H22" s="45">
        <v>360.16690450041648</v>
      </c>
      <c r="I22" s="45">
        <v>0</v>
      </c>
      <c r="J22" s="45">
        <v>49.163500186200721</v>
      </c>
      <c r="K22" s="45">
        <v>0</v>
      </c>
      <c r="L22" s="45">
        <v>19.924964936739126</v>
      </c>
      <c r="M22" s="45">
        <v>3.4028078305203708</v>
      </c>
      <c r="N22" s="45">
        <v>44.872387142522022</v>
      </c>
      <c r="O22" s="45">
        <f t="shared" si="0"/>
        <v>507.0163818764284</v>
      </c>
      <c r="P22" s="45">
        <f t="shared" si="1"/>
        <v>507.0163818764284</v>
      </c>
      <c r="Q22" s="46"/>
      <c r="R22" s="44">
        <f t="shared" si="19"/>
        <v>2032</v>
      </c>
      <c r="S22" s="45">
        <v>18.306257766655836</v>
      </c>
      <c r="T22" s="45">
        <v>3.7276485273187867</v>
      </c>
      <c r="U22" s="45">
        <v>2.1406014230308332</v>
      </c>
      <c r="V22" s="45">
        <f t="shared" si="2"/>
        <v>24.174507717005458</v>
      </c>
      <c r="W22" s="45">
        <v>19.963093284742843</v>
      </c>
      <c r="X22" s="45">
        <v>337.39755139142937</v>
      </c>
      <c r="Y22" s="45">
        <v>0</v>
      </c>
      <c r="Z22" s="45">
        <v>49.163500186200721</v>
      </c>
      <c r="AA22" s="45">
        <v>-6.5376300849273017</v>
      </c>
      <c r="AB22" s="45">
        <v>18.6309910482465</v>
      </c>
      <c r="AC22" s="45">
        <v>3.3516228658626273</v>
      </c>
      <c r="AD22" s="45">
        <v>43.137447787000312</v>
      </c>
      <c r="AE22" s="45">
        <f t="shared" si="3"/>
        <v>465.10657647855516</v>
      </c>
      <c r="AF22" s="45">
        <f t="shared" si="4"/>
        <v>489.2810841955606</v>
      </c>
      <c r="AH22" s="44">
        <f t="shared" si="20"/>
        <v>2032</v>
      </c>
      <c r="AI22" s="45">
        <f t="shared" si="5"/>
        <v>18.306257766655836</v>
      </c>
      <c r="AJ22" s="45">
        <f t="shared" si="6"/>
        <v>3.7276485273187867</v>
      </c>
      <c r="AK22" s="45">
        <f t="shared" si="7"/>
        <v>2.1406014230308332</v>
      </c>
      <c r="AL22" s="45">
        <f t="shared" si="8"/>
        <v>24.174507717005458</v>
      </c>
      <c r="AM22" s="45">
        <f t="shared" si="9"/>
        <v>-9.5227239952868352</v>
      </c>
      <c r="AN22" s="45">
        <f t="shared" si="21"/>
        <v>-22.769353108987104</v>
      </c>
      <c r="AO22" s="45">
        <f t="shared" si="10"/>
        <v>0</v>
      </c>
      <c r="AP22" s="45">
        <f t="shared" si="11"/>
        <v>0</v>
      </c>
      <c r="AQ22" s="45">
        <f t="shared" si="12"/>
        <v>-6.5376300849273017</v>
      </c>
      <c r="AR22" s="45">
        <f t="shared" si="13"/>
        <v>-1.2939738884926264</v>
      </c>
      <c r="AS22" s="45">
        <f t="shared" si="14"/>
        <v>-5.1184964657743581E-2</v>
      </c>
      <c r="AT22" s="45">
        <f t="shared" si="15"/>
        <v>-1.7349393555217105</v>
      </c>
      <c r="AU22" s="45">
        <f t="shared" si="16"/>
        <v>-41.909805397873242</v>
      </c>
      <c r="AV22" s="45">
        <f t="shared" si="17"/>
        <v>-17.735297680867802</v>
      </c>
    </row>
    <row r="23" spans="2:48" ht="15.75" thickBot="1" x14ac:dyDescent="0.3">
      <c r="B23" s="44">
        <f t="shared" si="18"/>
        <v>2033</v>
      </c>
      <c r="C23" s="45">
        <v>0</v>
      </c>
      <c r="D23" s="45">
        <v>0</v>
      </c>
      <c r="E23" s="45">
        <v>0</v>
      </c>
      <c r="F23" s="45">
        <v>0</v>
      </c>
      <c r="G23" s="45">
        <v>26.600297170715145</v>
      </c>
      <c r="H23" s="45">
        <v>357.94816418551625</v>
      </c>
      <c r="I23" s="45">
        <v>0</v>
      </c>
      <c r="J23" s="45">
        <v>45.942183198908978</v>
      </c>
      <c r="K23" s="45">
        <v>0</v>
      </c>
      <c r="L23" s="45">
        <v>19.206355306248152</v>
      </c>
      <c r="M23" s="45">
        <v>3.222635829149755</v>
      </c>
      <c r="N23" s="45">
        <v>54.822192980761223</v>
      </c>
      <c r="O23" s="45">
        <f t="shared" si="0"/>
        <v>507.74182867129946</v>
      </c>
      <c r="P23" s="45">
        <f t="shared" si="1"/>
        <v>507.74182867129946</v>
      </c>
      <c r="Q23" s="46"/>
      <c r="R23" s="44">
        <f t="shared" si="19"/>
        <v>2033</v>
      </c>
      <c r="S23" s="45">
        <v>16.464089355137045</v>
      </c>
      <c r="T23" s="45">
        <v>3.4834035594416735</v>
      </c>
      <c r="U23" s="45">
        <v>2.0463517063380019</v>
      </c>
      <c r="V23" s="45">
        <f t="shared" si="2"/>
        <v>21.993844620916718</v>
      </c>
      <c r="W23" s="45">
        <v>27.145057890596359</v>
      </c>
      <c r="X23" s="45">
        <v>336.20356852484991</v>
      </c>
      <c r="Y23" s="45">
        <v>0</v>
      </c>
      <c r="Z23" s="45">
        <v>45.942183198908978</v>
      </c>
      <c r="AA23" s="45">
        <v>-6.2246168032056097</v>
      </c>
      <c r="AB23" s="45">
        <v>18.584936110486762</v>
      </c>
      <c r="AC23" s="45">
        <v>3.1736226997899641</v>
      </c>
      <c r="AD23" s="45">
        <v>52.747670618295032</v>
      </c>
      <c r="AE23" s="45">
        <f t="shared" si="3"/>
        <v>477.57242223972145</v>
      </c>
      <c r="AF23" s="45">
        <f t="shared" si="4"/>
        <v>499.56626686063817</v>
      </c>
      <c r="AH23" s="44">
        <f t="shared" si="20"/>
        <v>2033</v>
      </c>
      <c r="AI23" s="45">
        <f t="shared" si="5"/>
        <v>16.464089355137045</v>
      </c>
      <c r="AJ23" s="45">
        <f t="shared" si="6"/>
        <v>3.4834035594416735</v>
      </c>
      <c r="AK23" s="45">
        <f t="shared" si="7"/>
        <v>2.0463517063380019</v>
      </c>
      <c r="AL23" s="45">
        <f t="shared" si="8"/>
        <v>21.993844620916718</v>
      </c>
      <c r="AM23" s="45">
        <f t="shared" si="9"/>
        <v>0.54476071988121433</v>
      </c>
      <c r="AN23" s="45">
        <f t="shared" si="21"/>
        <v>-21.744595660666334</v>
      </c>
      <c r="AO23" s="45">
        <f t="shared" si="10"/>
        <v>0</v>
      </c>
      <c r="AP23" s="45">
        <f t="shared" si="11"/>
        <v>0</v>
      </c>
      <c r="AQ23" s="45">
        <f t="shared" si="12"/>
        <v>-6.2246168032056097</v>
      </c>
      <c r="AR23" s="45">
        <f t="shared" si="13"/>
        <v>-0.6214191957613906</v>
      </c>
      <c r="AS23" s="45">
        <f t="shared" si="14"/>
        <v>-4.9013129359790852E-2</v>
      </c>
      <c r="AT23" s="45">
        <f t="shared" si="15"/>
        <v>-2.0745223624661904</v>
      </c>
      <c r="AU23" s="45">
        <f t="shared" si="16"/>
        <v>-30.169406431578011</v>
      </c>
      <c r="AV23" s="45">
        <f t="shared" si="17"/>
        <v>-8.1755618106612928</v>
      </c>
    </row>
    <row r="24" spans="2:48" ht="15.75" thickBot="1" x14ac:dyDescent="0.3">
      <c r="B24" s="44">
        <f t="shared" si="18"/>
        <v>2034</v>
      </c>
      <c r="C24" s="45">
        <v>0</v>
      </c>
      <c r="D24" s="45">
        <v>0</v>
      </c>
      <c r="E24" s="45">
        <v>0</v>
      </c>
      <c r="F24" s="45">
        <v>0</v>
      </c>
      <c r="G24" s="45">
        <v>30.138505638549088</v>
      </c>
      <c r="H24" s="45">
        <v>351.68236171497284</v>
      </c>
      <c r="I24" s="45">
        <v>0</v>
      </c>
      <c r="J24" s="45">
        <v>42.931935055237254</v>
      </c>
      <c r="K24" s="45">
        <v>0</v>
      </c>
      <c r="L24" s="45">
        <v>18.825035839139488</v>
      </c>
      <c r="M24" s="45">
        <v>2.9534052077542796</v>
      </c>
      <c r="N24" s="45">
        <v>63.770520987871571</v>
      </c>
      <c r="O24" s="45">
        <f t="shared" si="0"/>
        <v>510.30176444352452</v>
      </c>
      <c r="P24" s="45">
        <f t="shared" si="1"/>
        <v>510.30176444352452</v>
      </c>
      <c r="Q24" s="46"/>
      <c r="R24" s="44">
        <f t="shared" si="19"/>
        <v>2034</v>
      </c>
      <c r="S24" s="45">
        <v>14.784735554189528</v>
      </c>
      <c r="T24" s="45">
        <v>3.2551621401545336</v>
      </c>
      <c r="U24" s="45">
        <v>1.9562517622282898</v>
      </c>
      <c r="V24" s="45">
        <f t="shared" si="2"/>
        <v>19.996149456572354</v>
      </c>
      <c r="W24" s="45">
        <v>24.607387695265491</v>
      </c>
      <c r="X24" s="45">
        <v>329.97728159972013</v>
      </c>
      <c r="Y24" s="45">
        <v>0</v>
      </c>
      <c r="Z24" s="45">
        <v>42.931935055237254</v>
      </c>
      <c r="AA24" s="45">
        <v>-5.9265895569261833</v>
      </c>
      <c r="AB24" s="45">
        <v>17.819350963743045</v>
      </c>
      <c r="AC24" s="45">
        <v>2.9111630909021979</v>
      </c>
      <c r="AD24" s="45">
        <v>61.316543645601179</v>
      </c>
      <c r="AE24" s="45">
        <f t="shared" si="3"/>
        <v>473.6370724935432</v>
      </c>
      <c r="AF24" s="45">
        <f t="shared" si="4"/>
        <v>493.63322195011557</v>
      </c>
      <c r="AH24" s="44">
        <f t="shared" si="20"/>
        <v>2034</v>
      </c>
      <c r="AI24" s="45">
        <f t="shared" si="5"/>
        <v>14.784735554189528</v>
      </c>
      <c r="AJ24" s="45">
        <f t="shared" si="6"/>
        <v>3.2551621401545336</v>
      </c>
      <c r="AK24" s="45">
        <f t="shared" si="7"/>
        <v>1.9562517622282898</v>
      </c>
      <c r="AL24" s="45">
        <f t="shared" si="8"/>
        <v>19.996149456572354</v>
      </c>
      <c r="AM24" s="45">
        <f t="shared" si="9"/>
        <v>-5.5311179432835971</v>
      </c>
      <c r="AN24" s="45">
        <f t="shared" si="21"/>
        <v>-21.705080115252713</v>
      </c>
      <c r="AO24" s="45">
        <f t="shared" si="10"/>
        <v>0</v>
      </c>
      <c r="AP24" s="45">
        <f t="shared" si="11"/>
        <v>0</v>
      </c>
      <c r="AQ24" s="45">
        <f t="shared" si="12"/>
        <v>-5.9265895569261833</v>
      </c>
      <c r="AR24" s="45">
        <f t="shared" si="13"/>
        <v>-1.0056848753964438</v>
      </c>
      <c r="AS24" s="45">
        <f t="shared" si="14"/>
        <v>-4.2242116852081679E-2</v>
      </c>
      <c r="AT24" s="45">
        <f t="shared" si="15"/>
        <v>-2.4539773422703917</v>
      </c>
      <c r="AU24" s="45">
        <f t="shared" si="16"/>
        <v>-36.664691949981318</v>
      </c>
      <c r="AV24" s="45">
        <f t="shared" si="17"/>
        <v>-16.66854249340895</v>
      </c>
    </row>
    <row r="25" spans="2:48" ht="15.75" thickBot="1" x14ac:dyDescent="0.3">
      <c r="B25" s="44">
        <f t="shared" si="18"/>
        <v>2035</v>
      </c>
      <c r="C25" s="45">
        <v>0</v>
      </c>
      <c r="D25" s="45">
        <v>0</v>
      </c>
      <c r="E25" s="45">
        <v>0</v>
      </c>
      <c r="F25" s="45">
        <v>0</v>
      </c>
      <c r="G25" s="45">
        <v>30.003718667487544</v>
      </c>
      <c r="H25" s="45">
        <v>345.56671640702785</v>
      </c>
      <c r="I25" s="45">
        <v>0</v>
      </c>
      <c r="J25" s="45">
        <v>40.118925990240712</v>
      </c>
      <c r="K25" s="45">
        <v>0</v>
      </c>
      <c r="L25" s="45">
        <v>18.199748889097965</v>
      </c>
      <c r="M25" s="45">
        <v>2.6820561465356239</v>
      </c>
      <c r="N25" s="45">
        <v>72.523795588624523</v>
      </c>
      <c r="O25" s="45">
        <f t="shared" si="0"/>
        <v>509.09496168901421</v>
      </c>
      <c r="P25" s="45">
        <f t="shared" si="1"/>
        <v>509.09496168901421</v>
      </c>
      <c r="Q25" s="46"/>
      <c r="R25" s="44">
        <f t="shared" si="19"/>
        <v>2035</v>
      </c>
      <c r="S25" s="45">
        <v>13.254769114273442</v>
      </c>
      <c r="T25" s="45">
        <v>3.0418756764415216</v>
      </c>
      <c r="U25" s="45">
        <v>1.8701188780836024</v>
      </c>
      <c r="V25" s="45">
        <f t="shared" si="2"/>
        <v>18.166763668798566</v>
      </c>
      <c r="W25" s="45">
        <v>22.266738685625093</v>
      </c>
      <c r="X25" s="45">
        <v>323.54139098158021</v>
      </c>
      <c r="Y25" s="45">
        <v>0</v>
      </c>
      <c r="Z25" s="45">
        <v>40.118925990240712</v>
      </c>
      <c r="AA25" s="45">
        <v>-5.6428308925180595</v>
      </c>
      <c r="AB25" s="45">
        <v>16.987376566287651</v>
      </c>
      <c r="AC25" s="45">
        <v>2.6406519130528769</v>
      </c>
      <c r="AD25" s="45">
        <v>69.578258141524927</v>
      </c>
      <c r="AE25" s="45">
        <f t="shared" si="3"/>
        <v>469.49051138579341</v>
      </c>
      <c r="AF25" s="45">
        <f t="shared" si="4"/>
        <v>487.65727505459199</v>
      </c>
      <c r="AH25" s="44">
        <f t="shared" si="20"/>
        <v>2035</v>
      </c>
      <c r="AI25" s="45">
        <f t="shared" si="5"/>
        <v>13.254769114273442</v>
      </c>
      <c r="AJ25" s="45">
        <f t="shared" si="6"/>
        <v>3.0418756764415216</v>
      </c>
      <c r="AK25" s="45">
        <f t="shared" si="7"/>
        <v>1.8701188780836024</v>
      </c>
      <c r="AL25" s="45">
        <f t="shared" si="8"/>
        <v>18.166763668798566</v>
      </c>
      <c r="AM25" s="45">
        <f t="shared" si="9"/>
        <v>-7.7369799818624507</v>
      </c>
      <c r="AN25" s="45">
        <f t="shared" si="21"/>
        <v>-22.025325425447647</v>
      </c>
      <c r="AO25" s="45">
        <f t="shared" si="10"/>
        <v>0</v>
      </c>
      <c r="AP25" s="45">
        <f t="shared" si="11"/>
        <v>0</v>
      </c>
      <c r="AQ25" s="45">
        <f t="shared" si="12"/>
        <v>-5.6428308925180595</v>
      </c>
      <c r="AR25" s="45">
        <f t="shared" si="13"/>
        <v>-1.2123723228103138</v>
      </c>
      <c r="AS25" s="45">
        <f t="shared" si="14"/>
        <v>-4.1404233482746911E-2</v>
      </c>
      <c r="AT25" s="45">
        <f t="shared" si="15"/>
        <v>-2.9455374470995963</v>
      </c>
      <c r="AU25" s="45">
        <f t="shared" si="16"/>
        <v>-39.604450303220801</v>
      </c>
      <c r="AV25" s="45">
        <f t="shared" si="17"/>
        <v>-21.437686634422221</v>
      </c>
    </row>
    <row r="26" spans="2:48" ht="15.75" thickBot="1" x14ac:dyDescent="0.3">
      <c r="B26" s="44">
        <f t="shared" si="18"/>
        <v>2036</v>
      </c>
      <c r="C26" s="45">
        <v>0</v>
      </c>
      <c r="D26" s="45">
        <v>0</v>
      </c>
      <c r="E26" s="45">
        <v>0</v>
      </c>
      <c r="F26" s="45">
        <v>0</v>
      </c>
      <c r="G26" s="45">
        <v>52.699654151132663</v>
      </c>
      <c r="H26" s="45">
        <v>322.64717641083598</v>
      </c>
      <c r="I26" s="45">
        <v>0</v>
      </c>
      <c r="J26" s="45">
        <v>42.82936974081224</v>
      </c>
      <c r="K26" s="45">
        <v>0</v>
      </c>
      <c r="L26" s="45">
        <v>21.865008180270582</v>
      </c>
      <c r="M26" s="45">
        <v>2.1611393801526186</v>
      </c>
      <c r="N26" s="45">
        <v>70.172292182479751</v>
      </c>
      <c r="O26" s="45">
        <f t="shared" si="0"/>
        <v>512.37464004568392</v>
      </c>
      <c r="P26" s="45">
        <f t="shared" si="1"/>
        <v>512.37464004568392</v>
      </c>
      <c r="Q26" s="46"/>
      <c r="R26" s="44">
        <f t="shared" si="19"/>
        <v>2036</v>
      </c>
      <c r="S26" s="45">
        <v>11.861823364576967</v>
      </c>
      <c r="T26" s="45">
        <v>2.842564281755652</v>
      </c>
      <c r="U26" s="45">
        <v>1.7877783860401388</v>
      </c>
      <c r="V26" s="45">
        <f t="shared" si="2"/>
        <v>16.492166032372758</v>
      </c>
      <c r="W26" s="45">
        <v>45.80992161930611</v>
      </c>
      <c r="X26" s="45">
        <v>302.15604331609302</v>
      </c>
      <c r="Y26" s="45">
        <v>0</v>
      </c>
      <c r="Z26" s="45">
        <v>42.82936974081224</v>
      </c>
      <c r="AA26" s="45">
        <v>-5.3726577031304696</v>
      </c>
      <c r="AB26" s="45">
        <v>20.532661977171262</v>
      </c>
      <c r="AC26" s="45">
        <v>2.1295643786043952</v>
      </c>
      <c r="AD26" s="45">
        <v>67.305701091589697</v>
      </c>
      <c r="AE26" s="45">
        <f t="shared" si="3"/>
        <v>475.39060442044627</v>
      </c>
      <c r="AF26" s="45">
        <f t="shared" si="4"/>
        <v>491.88277045281905</v>
      </c>
      <c r="AH26" s="44">
        <f t="shared" si="20"/>
        <v>2036</v>
      </c>
      <c r="AI26" s="45">
        <f t="shared" si="5"/>
        <v>11.861823364576967</v>
      </c>
      <c r="AJ26" s="45">
        <f t="shared" si="6"/>
        <v>2.842564281755652</v>
      </c>
      <c r="AK26" s="45">
        <f t="shared" si="7"/>
        <v>1.7877783860401388</v>
      </c>
      <c r="AL26" s="45">
        <f t="shared" si="8"/>
        <v>16.492166032372758</v>
      </c>
      <c r="AM26" s="45">
        <f t="shared" si="9"/>
        <v>-6.889732531826553</v>
      </c>
      <c r="AN26" s="45">
        <f t="shared" si="21"/>
        <v>-20.491133094742963</v>
      </c>
      <c r="AO26" s="45">
        <f t="shared" si="10"/>
        <v>0</v>
      </c>
      <c r="AP26" s="45">
        <f t="shared" si="11"/>
        <v>0</v>
      </c>
      <c r="AQ26" s="45">
        <f t="shared" si="12"/>
        <v>-5.3726577031304696</v>
      </c>
      <c r="AR26" s="45">
        <f t="shared" si="13"/>
        <v>-1.3323462030993198</v>
      </c>
      <c r="AS26" s="45">
        <f t="shared" si="14"/>
        <v>-3.1575001548223458E-2</v>
      </c>
      <c r="AT26" s="45">
        <f t="shared" si="15"/>
        <v>-2.8665910908900543</v>
      </c>
      <c r="AU26" s="45">
        <f t="shared" si="16"/>
        <v>-36.984035625237652</v>
      </c>
      <c r="AV26" s="45">
        <f t="shared" si="17"/>
        <v>-20.491869592864873</v>
      </c>
    </row>
    <row r="27" spans="2:48" ht="15.75" thickBot="1" x14ac:dyDescent="0.3">
      <c r="B27" s="44">
        <f t="shared" si="18"/>
        <v>2037</v>
      </c>
      <c r="C27" s="45">
        <v>0</v>
      </c>
      <c r="D27" s="45">
        <v>0</v>
      </c>
      <c r="E27" s="45">
        <v>0</v>
      </c>
      <c r="F27" s="45">
        <v>0</v>
      </c>
      <c r="G27" s="45">
        <v>64.188223575538089</v>
      </c>
      <c r="H27" s="45">
        <v>307.80194205789201</v>
      </c>
      <c r="I27" s="45">
        <v>0</v>
      </c>
      <c r="J27" s="45">
        <v>43.776848480538703</v>
      </c>
      <c r="K27" s="45">
        <v>0</v>
      </c>
      <c r="L27" s="45">
        <v>23.596879225425482</v>
      </c>
      <c r="M27" s="45">
        <v>1.8154430702918554</v>
      </c>
      <c r="N27" s="45">
        <v>68.180636731891965</v>
      </c>
      <c r="O27" s="45">
        <f t="shared" si="0"/>
        <v>509.35997314157811</v>
      </c>
      <c r="P27" s="45">
        <f t="shared" si="1"/>
        <v>509.35997314157811</v>
      </c>
      <c r="Q27" s="46"/>
      <c r="R27" s="44">
        <f t="shared" si="19"/>
        <v>2037</v>
      </c>
      <c r="S27" s="45">
        <v>10.594510875306483</v>
      </c>
      <c r="T27" s="45">
        <v>2.6563122741970369</v>
      </c>
      <c r="U27" s="45">
        <v>1.7090633087814877</v>
      </c>
      <c r="V27" s="45">
        <f t="shared" si="2"/>
        <v>14.959886458285007</v>
      </c>
      <c r="W27" s="45">
        <v>49.249448679990472</v>
      </c>
      <c r="X27" s="45">
        <v>298.48815867831865</v>
      </c>
      <c r="Y27" s="45">
        <v>0</v>
      </c>
      <c r="Z27" s="45">
        <v>40.008945366919676</v>
      </c>
      <c r="AA27" s="45">
        <v>-5.1154195844033969</v>
      </c>
      <c r="AB27" s="45">
        <v>19.703241039180206</v>
      </c>
      <c r="AC27" s="45">
        <v>1.8009436289396805</v>
      </c>
      <c r="AD27" s="45">
        <v>66.278408190787047</v>
      </c>
      <c r="AE27" s="45">
        <f t="shared" si="3"/>
        <v>470.41372599973232</v>
      </c>
      <c r="AF27" s="45">
        <f t="shared" si="4"/>
        <v>485.37361245801731</v>
      </c>
      <c r="AH27" s="44">
        <f t="shared" si="20"/>
        <v>2037</v>
      </c>
      <c r="AI27" s="45">
        <f t="shared" si="5"/>
        <v>10.594510875306483</v>
      </c>
      <c r="AJ27" s="45">
        <f t="shared" si="6"/>
        <v>2.6563122741970369</v>
      </c>
      <c r="AK27" s="45">
        <f t="shared" si="7"/>
        <v>1.7090633087814877</v>
      </c>
      <c r="AL27" s="45">
        <f t="shared" si="8"/>
        <v>14.959886458285007</v>
      </c>
      <c r="AM27" s="45">
        <f t="shared" si="9"/>
        <v>-14.938774895547617</v>
      </c>
      <c r="AN27" s="45">
        <f t="shared" si="21"/>
        <v>-9.3137833795733513</v>
      </c>
      <c r="AO27" s="45">
        <f t="shared" si="10"/>
        <v>0</v>
      </c>
      <c r="AP27" s="45">
        <f t="shared" si="11"/>
        <v>-3.7679031136190275</v>
      </c>
      <c r="AQ27" s="45">
        <f t="shared" si="12"/>
        <v>-5.1154195844033969</v>
      </c>
      <c r="AR27" s="45">
        <f t="shared" si="13"/>
        <v>-3.8936381862452762</v>
      </c>
      <c r="AS27" s="45">
        <f t="shared" si="14"/>
        <v>-1.4499441352174847E-2</v>
      </c>
      <c r="AT27" s="45">
        <f t="shared" si="15"/>
        <v>-1.9022285411049182</v>
      </c>
      <c r="AU27" s="45">
        <f t="shared" si="16"/>
        <v>-38.946247141845788</v>
      </c>
      <c r="AV27" s="45">
        <f t="shared" si="17"/>
        <v>-23.986360683560804</v>
      </c>
    </row>
    <row r="28" spans="2:48" ht="15.75" thickBot="1" x14ac:dyDescent="0.3">
      <c r="B28" s="44">
        <f t="shared" si="18"/>
        <v>2038</v>
      </c>
      <c r="C28" s="45">
        <v>0</v>
      </c>
      <c r="D28" s="45">
        <v>0</v>
      </c>
      <c r="E28" s="45">
        <v>0</v>
      </c>
      <c r="F28" s="45">
        <v>0</v>
      </c>
      <c r="G28" s="45">
        <v>65.765374805134499</v>
      </c>
      <c r="H28" s="45">
        <v>288.60592670342595</v>
      </c>
      <c r="I28" s="45">
        <v>0</v>
      </c>
      <c r="J28" s="45">
        <v>42.71215566646417</v>
      </c>
      <c r="K28" s="45">
        <v>0</v>
      </c>
      <c r="L28" s="45">
        <v>24.178065415337649</v>
      </c>
      <c r="M28" s="45">
        <v>1.3331906350522706</v>
      </c>
      <c r="N28" s="45">
        <v>65.308621625813188</v>
      </c>
      <c r="O28" s="45">
        <f t="shared" si="0"/>
        <v>487.90333485122778</v>
      </c>
      <c r="P28" s="45">
        <f t="shared" si="1"/>
        <v>487.90333485122778</v>
      </c>
      <c r="Q28" s="46"/>
      <c r="R28" s="44">
        <f t="shared" si="19"/>
        <v>2038</v>
      </c>
      <c r="S28" s="45">
        <v>11.247248350234802</v>
      </c>
      <c r="T28" s="45">
        <v>2.4822639696618718</v>
      </c>
      <c r="U28" s="45">
        <v>1.6338140209272827</v>
      </c>
      <c r="V28" s="45">
        <f t="shared" si="2"/>
        <v>15.363326340823956</v>
      </c>
      <c r="W28" s="45">
        <v>49.573570321487551</v>
      </c>
      <c r="X28" s="45">
        <v>283.56613907092691</v>
      </c>
      <c r="Y28" s="45">
        <v>0</v>
      </c>
      <c r="Z28" s="45">
        <v>37.387457985712821</v>
      </c>
      <c r="AA28" s="45">
        <v>-4.8704972689474735</v>
      </c>
      <c r="AB28" s="45">
        <v>19.277770064975453</v>
      </c>
      <c r="AC28" s="45">
        <v>1.3211801230618652</v>
      </c>
      <c r="AD28" s="45">
        <v>63.677729505489147</v>
      </c>
      <c r="AE28" s="45">
        <f t="shared" si="3"/>
        <v>449.93334980270635</v>
      </c>
      <c r="AF28" s="45">
        <f t="shared" si="4"/>
        <v>465.29667614353031</v>
      </c>
      <c r="AH28" s="44">
        <f t="shared" si="20"/>
        <v>2038</v>
      </c>
      <c r="AI28" s="45">
        <f t="shared" si="5"/>
        <v>11.247248350234802</v>
      </c>
      <c r="AJ28" s="45">
        <f t="shared" si="6"/>
        <v>2.4822639696618718</v>
      </c>
      <c r="AK28" s="45">
        <f t="shared" si="7"/>
        <v>1.6338140209272827</v>
      </c>
      <c r="AL28" s="45">
        <f t="shared" si="8"/>
        <v>15.363326340823956</v>
      </c>
      <c r="AM28" s="45">
        <f t="shared" si="9"/>
        <v>-16.191804483646948</v>
      </c>
      <c r="AN28" s="45">
        <f t="shared" si="21"/>
        <v>-5.039787632499042</v>
      </c>
      <c r="AO28" s="45">
        <f t="shared" si="10"/>
        <v>0</v>
      </c>
      <c r="AP28" s="45">
        <f t="shared" si="11"/>
        <v>-5.3246976807513491</v>
      </c>
      <c r="AQ28" s="45">
        <f t="shared" si="12"/>
        <v>-4.8704972689474735</v>
      </c>
      <c r="AR28" s="45">
        <f t="shared" si="13"/>
        <v>-4.900295350362196</v>
      </c>
      <c r="AS28" s="45">
        <f t="shared" si="14"/>
        <v>-1.2010511990405481E-2</v>
      </c>
      <c r="AT28" s="45">
        <f t="shared" si="15"/>
        <v>-1.6308921203240416</v>
      </c>
      <c r="AU28" s="45">
        <f t="shared" si="16"/>
        <v>-37.969985048521437</v>
      </c>
      <c r="AV28" s="45">
        <f t="shared" si="17"/>
        <v>-22.606658707697477</v>
      </c>
    </row>
    <row r="29" spans="2:48" ht="15.75" thickBot="1" x14ac:dyDescent="0.3">
      <c r="B29" s="44">
        <f t="shared" si="18"/>
        <v>2039</v>
      </c>
      <c r="C29" s="45">
        <v>0</v>
      </c>
      <c r="D29" s="45">
        <v>0</v>
      </c>
      <c r="E29" s="45">
        <v>0</v>
      </c>
      <c r="F29" s="45">
        <v>0</v>
      </c>
      <c r="G29" s="45">
        <v>59.64206604223773</v>
      </c>
      <c r="H29" s="45">
        <v>282.99318318147539</v>
      </c>
      <c r="I29" s="45">
        <v>0</v>
      </c>
      <c r="J29" s="45">
        <v>39.913549355101097</v>
      </c>
      <c r="K29" s="45">
        <v>0</v>
      </c>
      <c r="L29" s="45">
        <v>23.67221830681234</v>
      </c>
      <c r="M29" s="45">
        <v>1.1538220579743144</v>
      </c>
      <c r="N29" s="45">
        <v>66.537086540474931</v>
      </c>
      <c r="O29" s="45">
        <f t="shared" si="0"/>
        <v>473.91192548407582</v>
      </c>
      <c r="P29" s="45">
        <f t="shared" si="1"/>
        <v>473.91192548407582</v>
      </c>
      <c r="Q29" s="46"/>
      <c r="R29" s="44">
        <f t="shared" si="19"/>
        <v>2039</v>
      </c>
      <c r="S29" s="45">
        <v>10.082324925618988</v>
      </c>
      <c r="T29" s="45">
        <v>2.3196197506349603</v>
      </c>
      <c r="U29" s="45">
        <v>1.5618779253307726</v>
      </c>
      <c r="V29" s="45">
        <f t="shared" si="2"/>
        <v>13.96382260158472</v>
      </c>
      <c r="W29" s="45">
        <v>50.091478893495605</v>
      </c>
      <c r="X29" s="45">
        <v>279.14821658569895</v>
      </c>
      <c r="Y29" s="45">
        <v>0</v>
      </c>
      <c r="Z29" s="45">
        <v>34.937737093894839</v>
      </c>
      <c r="AA29" s="45">
        <v>-4.6373011357655498</v>
      </c>
      <c r="AB29" s="45">
        <v>19.276984363894279</v>
      </c>
      <c r="AC29" s="45">
        <v>1.1463907349587663</v>
      </c>
      <c r="AD29" s="45">
        <v>65.430085026150607</v>
      </c>
      <c r="AE29" s="45">
        <f t="shared" si="3"/>
        <v>445.39359156232746</v>
      </c>
      <c r="AF29" s="45">
        <f t="shared" si="4"/>
        <v>459.35741416391215</v>
      </c>
      <c r="AH29" s="44">
        <f t="shared" si="20"/>
        <v>2039</v>
      </c>
      <c r="AI29" s="45">
        <f t="shared" si="5"/>
        <v>10.082324925618988</v>
      </c>
      <c r="AJ29" s="45">
        <f t="shared" si="6"/>
        <v>2.3196197506349603</v>
      </c>
      <c r="AK29" s="45">
        <f t="shared" si="7"/>
        <v>1.5618779253307726</v>
      </c>
      <c r="AL29" s="45">
        <f t="shared" si="8"/>
        <v>13.96382260158472</v>
      </c>
      <c r="AM29" s="45">
        <f t="shared" si="9"/>
        <v>-9.5505871487421246</v>
      </c>
      <c r="AN29" s="45">
        <f t="shared" si="21"/>
        <v>-3.844966595776441</v>
      </c>
      <c r="AO29" s="45">
        <f t="shared" si="10"/>
        <v>0</v>
      </c>
      <c r="AP29" s="45">
        <f t="shared" si="11"/>
        <v>-4.9758122612062579</v>
      </c>
      <c r="AQ29" s="45">
        <f t="shared" si="12"/>
        <v>-4.6373011357655498</v>
      </c>
      <c r="AR29" s="45">
        <f t="shared" si="13"/>
        <v>-4.3952339429180611</v>
      </c>
      <c r="AS29" s="45">
        <f t="shared" si="14"/>
        <v>-7.4313230155480525E-3</v>
      </c>
      <c r="AT29" s="45">
        <f t="shared" si="15"/>
        <v>-1.1070015143243239</v>
      </c>
      <c r="AU29" s="45">
        <f t="shared" si="16"/>
        <v>-28.518333921748365</v>
      </c>
      <c r="AV29" s="45">
        <f t="shared" si="17"/>
        <v>-14.55451132016367</v>
      </c>
    </row>
    <row r="30" spans="2:48" ht="15.75" thickBot="1" x14ac:dyDescent="0.3">
      <c r="B30" s="44">
        <f t="shared" si="18"/>
        <v>2040</v>
      </c>
      <c r="C30" s="45">
        <v>0</v>
      </c>
      <c r="D30" s="45">
        <v>0</v>
      </c>
      <c r="E30" s="45">
        <v>0</v>
      </c>
      <c r="F30" s="45">
        <v>0</v>
      </c>
      <c r="G30" s="45">
        <v>54.10629534166285</v>
      </c>
      <c r="H30" s="45">
        <v>276.45766752403995</v>
      </c>
      <c r="I30" s="45">
        <v>0</v>
      </c>
      <c r="J30" s="45">
        <v>37.323200820530339</v>
      </c>
      <c r="K30" s="45">
        <v>0</v>
      </c>
      <c r="L30" s="45">
        <v>22.169738004000088</v>
      </c>
      <c r="M30" s="45">
        <v>1.1666344782753759</v>
      </c>
      <c r="N30" s="45">
        <v>70.407091207669652</v>
      </c>
      <c r="O30" s="45">
        <f t="shared" si="0"/>
        <v>461.63062737617827</v>
      </c>
      <c r="P30" s="45">
        <f t="shared" si="1"/>
        <v>461.63062737617827</v>
      </c>
      <c r="Q30" s="46"/>
      <c r="R30" s="44">
        <f t="shared" si="19"/>
        <v>2040</v>
      </c>
      <c r="S30" s="45">
        <v>9.0217722539111787</v>
      </c>
      <c r="T30" s="45">
        <v>2.1676323925648942</v>
      </c>
      <c r="U30" s="45">
        <v>1.4931091436288584</v>
      </c>
      <c r="V30" s="45">
        <f t="shared" si="2"/>
        <v>12.682513790104931</v>
      </c>
      <c r="W30" s="45">
        <v>45.494399746106687</v>
      </c>
      <c r="X30" s="45">
        <v>271.29500628989672</v>
      </c>
      <c r="Y30" s="45">
        <v>0</v>
      </c>
      <c r="Z30" s="45">
        <v>32.660063239091855</v>
      </c>
      <c r="AA30" s="45">
        <v>-4.4152697910285319</v>
      </c>
      <c r="AB30" s="45">
        <v>18.190940686596932</v>
      </c>
      <c r="AC30" s="45">
        <v>1.1604259030194275</v>
      </c>
      <c r="AD30" s="45">
        <v>69.026841282050981</v>
      </c>
      <c r="AE30" s="45">
        <f t="shared" si="3"/>
        <v>433.4124073557341</v>
      </c>
      <c r="AF30" s="45">
        <f t="shared" si="4"/>
        <v>446.09492114583901</v>
      </c>
      <c r="AH30" s="44">
        <f t="shared" si="20"/>
        <v>2040</v>
      </c>
      <c r="AI30" s="45">
        <f t="shared" si="5"/>
        <v>9.0217722539111787</v>
      </c>
      <c r="AJ30" s="45">
        <f t="shared" si="6"/>
        <v>2.1676323925648942</v>
      </c>
      <c r="AK30" s="45">
        <f t="shared" si="7"/>
        <v>1.4931091436288584</v>
      </c>
      <c r="AL30" s="45">
        <f t="shared" si="8"/>
        <v>12.682513790104931</v>
      </c>
      <c r="AM30" s="45">
        <f t="shared" si="9"/>
        <v>-8.6118955955561631</v>
      </c>
      <c r="AN30" s="45">
        <f t="shared" si="21"/>
        <v>-5.1626612341432292</v>
      </c>
      <c r="AO30" s="45">
        <f t="shared" si="10"/>
        <v>0</v>
      </c>
      <c r="AP30" s="45">
        <f t="shared" si="11"/>
        <v>-4.6631375814384839</v>
      </c>
      <c r="AQ30" s="45">
        <f t="shared" si="12"/>
        <v>-4.4152697910285319</v>
      </c>
      <c r="AR30" s="45">
        <f t="shared" si="13"/>
        <v>-3.9787973174031563</v>
      </c>
      <c r="AS30" s="45">
        <f t="shared" si="14"/>
        <v>-6.2085752559484231E-3</v>
      </c>
      <c r="AT30" s="45">
        <f t="shared" si="15"/>
        <v>-1.3802499256186707</v>
      </c>
      <c r="AU30" s="45">
        <f t="shared" si="16"/>
        <v>-28.218220020444164</v>
      </c>
      <c r="AV30" s="45">
        <f t="shared" si="17"/>
        <v>-15.535706230339258</v>
      </c>
    </row>
    <row r="31" spans="2:48" ht="15.75" thickBot="1" x14ac:dyDescent="0.3">
      <c r="B31" s="44">
        <f t="shared" si="18"/>
        <v>2041</v>
      </c>
      <c r="C31" s="45">
        <v>0</v>
      </c>
      <c r="D31" s="45">
        <v>0</v>
      </c>
      <c r="E31" s="45">
        <v>0</v>
      </c>
      <c r="F31" s="45">
        <v>0</v>
      </c>
      <c r="G31" s="45">
        <v>62.769928154952972</v>
      </c>
      <c r="H31" s="45">
        <v>255.34390090065546</v>
      </c>
      <c r="I31" s="45">
        <v>0</v>
      </c>
      <c r="J31" s="45">
        <v>38.106145403094104</v>
      </c>
      <c r="K31" s="45">
        <v>0</v>
      </c>
      <c r="L31" s="45">
        <v>23.968155355099064</v>
      </c>
      <c r="M31" s="45">
        <v>0.84640712430181142</v>
      </c>
      <c r="N31" s="45">
        <v>64.852348372603515</v>
      </c>
      <c r="O31" s="45">
        <f t="shared" si="0"/>
        <v>445.88688531070693</v>
      </c>
      <c r="P31" s="45">
        <f t="shared" si="1"/>
        <v>445.88688531070693</v>
      </c>
      <c r="Q31" s="46"/>
      <c r="R31" s="44">
        <f t="shared" si="19"/>
        <v>2041</v>
      </c>
      <c r="S31" s="45">
        <v>8.0569143149565274</v>
      </c>
      <c r="T31" s="45">
        <v>2.0256036309444383</v>
      </c>
      <c r="U31" s="45">
        <v>1.4273682204170792</v>
      </c>
      <c r="V31" s="45">
        <f t="shared" si="2"/>
        <v>11.509886166318045</v>
      </c>
      <c r="W31" s="45">
        <v>59.896319312938246</v>
      </c>
      <c r="X31" s="45">
        <v>250.86122679626055</v>
      </c>
      <c r="Y31" s="45">
        <v>0</v>
      </c>
      <c r="Z31" s="45">
        <v>33.382572851738537</v>
      </c>
      <c r="AA31" s="45">
        <v>-4.2038687167898603</v>
      </c>
      <c r="AB31" s="45">
        <v>20.302503119130883</v>
      </c>
      <c r="AC31" s="45">
        <v>0.8368429707460211</v>
      </c>
      <c r="AD31" s="45">
        <v>63.426899064989335</v>
      </c>
      <c r="AE31" s="45">
        <f t="shared" si="3"/>
        <v>424.50249539901375</v>
      </c>
      <c r="AF31" s="45">
        <f t="shared" si="4"/>
        <v>436.01238156533179</v>
      </c>
      <c r="AH31" s="44">
        <f t="shared" si="20"/>
        <v>2041</v>
      </c>
      <c r="AI31" s="45">
        <f t="shared" si="5"/>
        <v>8.0569143149565274</v>
      </c>
      <c r="AJ31" s="45">
        <f t="shared" si="6"/>
        <v>2.0256036309444383</v>
      </c>
      <c r="AK31" s="45">
        <f t="shared" si="7"/>
        <v>1.4273682204170792</v>
      </c>
      <c r="AL31" s="45">
        <f t="shared" si="8"/>
        <v>11.509886166318045</v>
      </c>
      <c r="AM31" s="45">
        <f t="shared" si="9"/>
        <v>-2.8736088420147254</v>
      </c>
      <c r="AN31" s="45">
        <f t="shared" si="21"/>
        <v>-4.4826741043949028</v>
      </c>
      <c r="AO31" s="45">
        <f t="shared" si="10"/>
        <v>0</v>
      </c>
      <c r="AP31" s="45">
        <f t="shared" si="11"/>
        <v>-4.7235725513555664</v>
      </c>
      <c r="AQ31" s="45">
        <f t="shared" si="12"/>
        <v>-4.2038687167898603</v>
      </c>
      <c r="AR31" s="45">
        <f t="shared" si="13"/>
        <v>-3.6656522359681816</v>
      </c>
      <c r="AS31" s="45">
        <f t="shared" si="14"/>
        <v>-9.5641535557903223E-3</v>
      </c>
      <c r="AT31" s="45">
        <f t="shared" si="15"/>
        <v>-1.4254493076141799</v>
      </c>
      <c r="AU31" s="45">
        <f t="shared" si="16"/>
        <v>-21.384389911693177</v>
      </c>
      <c r="AV31" s="45">
        <f t="shared" si="17"/>
        <v>-9.8745037453751365</v>
      </c>
    </row>
    <row r="32" spans="2:48" ht="15.75" thickBot="1" x14ac:dyDescent="0.3">
      <c r="B32" s="44">
        <f t="shared" si="18"/>
        <v>2042</v>
      </c>
      <c r="C32" s="45">
        <v>0</v>
      </c>
      <c r="D32" s="45">
        <v>0</v>
      </c>
      <c r="E32" s="45">
        <v>0</v>
      </c>
      <c r="F32" s="45">
        <v>0</v>
      </c>
      <c r="G32" s="45">
        <v>63.302426165055024</v>
      </c>
      <c r="H32" s="45">
        <v>241.74252038189712</v>
      </c>
      <c r="I32" s="45">
        <v>0</v>
      </c>
      <c r="J32" s="45">
        <v>37.186523347566315</v>
      </c>
      <c r="K32" s="45">
        <v>0</v>
      </c>
      <c r="L32" s="45">
        <v>24.126620627287188</v>
      </c>
      <c r="M32" s="45">
        <v>0.69489430983019718</v>
      </c>
      <c r="N32" s="45">
        <v>62.890051467991363</v>
      </c>
      <c r="O32" s="45">
        <f t="shared" si="0"/>
        <v>429.94303629962724</v>
      </c>
      <c r="P32" s="45">
        <f t="shared" si="1"/>
        <v>429.94303629962724</v>
      </c>
      <c r="Q32" s="46"/>
      <c r="R32" s="44">
        <f t="shared" si="19"/>
        <v>2042</v>
      </c>
      <c r="S32" s="45">
        <v>7.179763953468659</v>
      </c>
      <c r="T32" s="45">
        <v>1.8928809533244941</v>
      </c>
      <c r="U32" s="45">
        <v>1.3645218404496287</v>
      </c>
      <c r="V32" s="45">
        <f t="shared" si="2"/>
        <v>10.437166747242781</v>
      </c>
      <c r="W32" s="45">
        <v>56.307114443259337</v>
      </c>
      <c r="X32" s="45">
        <v>237.44544496624704</v>
      </c>
      <c r="Y32" s="45">
        <v>0</v>
      </c>
      <c r="Z32" s="45">
        <v>32.570680203481317</v>
      </c>
      <c r="AA32" s="45">
        <v>-4.0025889843864686</v>
      </c>
      <c r="AB32" s="45">
        <v>20.694753158632402</v>
      </c>
      <c r="AC32" s="45">
        <v>0.68576725930119542</v>
      </c>
      <c r="AD32" s="45">
        <v>61.446382313616752</v>
      </c>
      <c r="AE32" s="45">
        <f t="shared" si="3"/>
        <v>405.14755336015156</v>
      </c>
      <c r="AF32" s="45">
        <f t="shared" si="4"/>
        <v>415.58472010739433</v>
      </c>
      <c r="AH32" s="44">
        <f t="shared" si="20"/>
        <v>2042</v>
      </c>
      <c r="AI32" s="45">
        <f t="shared" si="5"/>
        <v>7.179763953468659</v>
      </c>
      <c r="AJ32" s="45">
        <f t="shared" si="6"/>
        <v>1.8928809533244941</v>
      </c>
      <c r="AK32" s="45">
        <f t="shared" si="7"/>
        <v>1.3645218404496287</v>
      </c>
      <c r="AL32" s="45">
        <f t="shared" si="8"/>
        <v>10.437166747242781</v>
      </c>
      <c r="AM32" s="45">
        <f t="shared" si="9"/>
        <v>-6.9953117217956873</v>
      </c>
      <c r="AN32" s="45">
        <f t="shared" si="21"/>
        <v>-4.2970754156500846</v>
      </c>
      <c r="AO32" s="45">
        <f t="shared" si="10"/>
        <v>0</v>
      </c>
      <c r="AP32" s="45">
        <f t="shared" si="11"/>
        <v>-4.6158431440849981</v>
      </c>
      <c r="AQ32" s="45">
        <f t="shared" si="12"/>
        <v>-4.0025889843864686</v>
      </c>
      <c r="AR32" s="45">
        <f t="shared" si="13"/>
        <v>-3.4318674686547865</v>
      </c>
      <c r="AS32" s="45">
        <f t="shared" si="14"/>
        <v>-9.1270505290017567E-3</v>
      </c>
      <c r="AT32" s="45">
        <f t="shared" si="15"/>
        <v>-1.4436691543746107</v>
      </c>
      <c r="AU32" s="45">
        <f t="shared" si="16"/>
        <v>-24.795482939475676</v>
      </c>
      <c r="AV32" s="45">
        <f t="shared" si="17"/>
        <v>-14.358316192232905</v>
      </c>
    </row>
    <row r="33" spans="1:48" ht="15.75" thickBot="1" x14ac:dyDescent="0.3">
      <c r="B33" s="44">
        <f t="shared" si="18"/>
        <v>2043</v>
      </c>
      <c r="C33" s="45">
        <v>0</v>
      </c>
      <c r="D33" s="45">
        <v>0</v>
      </c>
      <c r="E33" s="45">
        <v>0</v>
      </c>
      <c r="F33" s="45">
        <v>0</v>
      </c>
      <c r="G33" s="45">
        <v>82.373526682080083</v>
      </c>
      <c r="H33" s="45">
        <v>226.07555424379717</v>
      </c>
      <c r="I33" s="45">
        <v>0</v>
      </c>
      <c r="J33" s="45">
        <v>34.749968201896294</v>
      </c>
      <c r="K33" s="45">
        <v>0</v>
      </c>
      <c r="L33" s="45">
        <v>25.936045436709456</v>
      </c>
      <c r="M33" s="45">
        <v>0.57614308335755748</v>
      </c>
      <c r="N33" s="45">
        <v>60.108197101153657</v>
      </c>
      <c r="O33" s="45">
        <f t="shared" si="0"/>
        <v>429.81943474899424</v>
      </c>
      <c r="P33" s="45">
        <f t="shared" si="1"/>
        <v>429.81943474899424</v>
      </c>
      <c r="Q33" s="46"/>
      <c r="R33" s="44">
        <f t="shared" si="19"/>
        <v>2043</v>
      </c>
      <c r="S33" s="45">
        <v>6.3829698545978584</v>
      </c>
      <c r="T33" s="45">
        <v>1.7688546015234348</v>
      </c>
      <c r="U33" s="45">
        <v>1.3044425582909407</v>
      </c>
      <c r="V33" s="45">
        <f t="shared" si="2"/>
        <v>9.4562670144122336</v>
      </c>
      <c r="W33" s="45">
        <v>68.138504802588031</v>
      </c>
      <c r="X33" s="45">
        <v>228.78832950251154</v>
      </c>
      <c r="Y33" s="45">
        <v>0</v>
      </c>
      <c r="Z33" s="45">
        <v>30.436566785401894</v>
      </c>
      <c r="AA33" s="45">
        <v>-3.8109460294297599</v>
      </c>
      <c r="AB33" s="45">
        <v>22.650307124330283</v>
      </c>
      <c r="AC33" s="45">
        <v>0.57895377997483888</v>
      </c>
      <c r="AD33" s="45">
        <v>60.212069151166823</v>
      </c>
      <c r="AE33" s="45">
        <f t="shared" si="3"/>
        <v>406.99378511654362</v>
      </c>
      <c r="AF33" s="45">
        <f t="shared" si="4"/>
        <v>416.45005213095584</v>
      </c>
      <c r="AH33" s="44">
        <f t="shared" si="20"/>
        <v>2043</v>
      </c>
      <c r="AI33" s="45">
        <f t="shared" si="5"/>
        <v>6.3829698545978584</v>
      </c>
      <c r="AJ33" s="45">
        <f t="shared" si="6"/>
        <v>1.7688546015234348</v>
      </c>
      <c r="AK33" s="45">
        <f t="shared" si="7"/>
        <v>1.3044425582909407</v>
      </c>
      <c r="AL33" s="45">
        <f t="shared" si="8"/>
        <v>9.4562670144122336</v>
      </c>
      <c r="AM33" s="45">
        <f t="shared" si="9"/>
        <v>-14.235021879492052</v>
      </c>
      <c r="AN33" s="45">
        <f t="shared" si="21"/>
        <v>2.7127752587143732</v>
      </c>
      <c r="AO33" s="45">
        <f t="shared" si="10"/>
        <v>0</v>
      </c>
      <c r="AP33" s="45">
        <f t="shared" si="11"/>
        <v>-4.3134014164944006</v>
      </c>
      <c r="AQ33" s="45">
        <f t="shared" si="12"/>
        <v>-3.8109460294297599</v>
      </c>
      <c r="AR33" s="45">
        <f t="shared" si="13"/>
        <v>-3.2857383123791735</v>
      </c>
      <c r="AS33" s="45">
        <f t="shared" si="14"/>
        <v>2.8106966172813941E-3</v>
      </c>
      <c r="AT33" s="45">
        <f t="shared" si="15"/>
        <v>0.10387205001316602</v>
      </c>
      <c r="AU33" s="45">
        <f t="shared" si="16"/>
        <v>-22.82564963245062</v>
      </c>
      <c r="AV33" s="45">
        <f t="shared" si="17"/>
        <v>-13.369382618038401</v>
      </c>
    </row>
    <row r="34" spans="1:48" ht="15.75" thickBot="1" x14ac:dyDescent="0.3">
      <c r="B34" s="44">
        <f t="shared" si="18"/>
        <v>2044</v>
      </c>
      <c r="C34" s="45">
        <v>0</v>
      </c>
      <c r="D34" s="45">
        <v>0</v>
      </c>
      <c r="E34" s="45">
        <v>0</v>
      </c>
      <c r="F34" s="45">
        <v>0</v>
      </c>
      <c r="G34" s="45">
        <v>104.23465930386097</v>
      </c>
      <c r="H34" s="45">
        <v>215.36406690791623</v>
      </c>
      <c r="I34" s="45">
        <v>0</v>
      </c>
      <c r="J34" s="45">
        <v>32.503776986564638</v>
      </c>
      <c r="K34" s="45">
        <v>0</v>
      </c>
      <c r="L34" s="45">
        <v>27.925268171469565</v>
      </c>
      <c r="M34" s="45">
        <v>0.60968493230965948</v>
      </c>
      <c r="N34" s="45">
        <v>61.501344362788252</v>
      </c>
      <c r="O34" s="45">
        <f t="shared" si="0"/>
        <v>442.1388006649093</v>
      </c>
      <c r="P34" s="45">
        <f t="shared" si="1"/>
        <v>442.1388006649093</v>
      </c>
      <c r="Q34" s="46"/>
      <c r="R34" s="44">
        <f t="shared" si="19"/>
        <v>2044</v>
      </c>
      <c r="S34" s="45">
        <v>5.6597675106530989</v>
      </c>
      <c r="T34" s="45">
        <v>1.6529547702592655</v>
      </c>
      <c r="U34" s="45">
        <v>1.2470085398705846</v>
      </c>
      <c r="V34" s="45">
        <f t="shared" si="2"/>
        <v>8.5597308207829492</v>
      </c>
      <c r="W34" s="45">
        <v>96.469585178339059</v>
      </c>
      <c r="X34" s="45">
        <v>209.51602613348058</v>
      </c>
      <c r="Y34" s="45">
        <v>0</v>
      </c>
      <c r="Z34" s="45">
        <v>28.461267937944413</v>
      </c>
      <c r="AA34" s="45">
        <v>-3.6284784854383325</v>
      </c>
      <c r="AB34" s="45">
        <v>26.163597933007733</v>
      </c>
      <c r="AC34" s="45">
        <v>0.59747290608523973</v>
      </c>
      <c r="AD34" s="45">
        <v>59.537072744685794</v>
      </c>
      <c r="AE34" s="45">
        <f t="shared" si="3"/>
        <v>417.11654434810447</v>
      </c>
      <c r="AF34" s="45">
        <f t="shared" si="4"/>
        <v>425.6762751688874</v>
      </c>
      <c r="AH34" s="44">
        <f t="shared" si="20"/>
        <v>2044</v>
      </c>
      <c r="AI34" s="45">
        <f t="shared" si="5"/>
        <v>5.6597675106530989</v>
      </c>
      <c r="AJ34" s="45">
        <f t="shared" si="6"/>
        <v>1.6529547702592655</v>
      </c>
      <c r="AK34" s="45">
        <f t="shared" si="7"/>
        <v>1.2470085398705846</v>
      </c>
      <c r="AL34" s="45">
        <f t="shared" si="8"/>
        <v>8.5597308207829492</v>
      </c>
      <c r="AM34" s="45">
        <f t="shared" si="9"/>
        <v>-7.765074125521906</v>
      </c>
      <c r="AN34" s="45">
        <f t="shared" si="21"/>
        <v>-5.8480407744356455</v>
      </c>
      <c r="AO34" s="45">
        <f t="shared" si="10"/>
        <v>0</v>
      </c>
      <c r="AP34" s="45">
        <f t="shared" si="11"/>
        <v>-4.0425090486202251</v>
      </c>
      <c r="AQ34" s="45">
        <f t="shared" si="12"/>
        <v>-3.6284784854383325</v>
      </c>
      <c r="AR34" s="45">
        <f t="shared" si="13"/>
        <v>-1.7616702384618321</v>
      </c>
      <c r="AS34" s="45">
        <f t="shared" si="14"/>
        <v>-1.2212026224419747E-2</v>
      </c>
      <c r="AT34" s="45">
        <f t="shared" si="15"/>
        <v>-1.9642716181024582</v>
      </c>
      <c r="AU34" s="45">
        <f t="shared" si="16"/>
        <v>-25.022256316804828</v>
      </c>
      <c r="AV34" s="45">
        <f t="shared" si="17"/>
        <v>-16.462525496021897</v>
      </c>
    </row>
    <row r="35" spans="1:48" ht="15.75" thickBot="1" x14ac:dyDescent="0.3">
      <c r="B35" s="44">
        <f t="shared" si="18"/>
        <v>2045</v>
      </c>
      <c r="C35" s="45">
        <v>0</v>
      </c>
      <c r="D35" s="45">
        <v>0</v>
      </c>
      <c r="E35" s="45">
        <v>0</v>
      </c>
      <c r="F35" s="45">
        <v>0</v>
      </c>
      <c r="G35" s="45">
        <v>94.7514172140027</v>
      </c>
      <c r="H35" s="45">
        <v>209.53359662389008</v>
      </c>
      <c r="I35" s="45">
        <v>0</v>
      </c>
      <c r="J35" s="45">
        <v>30.3453450703275</v>
      </c>
      <c r="K35" s="45">
        <v>0</v>
      </c>
      <c r="L35" s="45">
        <v>27.573808339508879</v>
      </c>
      <c r="M35" s="45">
        <v>0.56810640577095839</v>
      </c>
      <c r="N35" s="45">
        <v>62.081893789872936</v>
      </c>
      <c r="O35" s="45">
        <f t="shared" si="0"/>
        <v>424.85416744337306</v>
      </c>
      <c r="P35" s="45">
        <f t="shared" si="1"/>
        <v>424.85416744337306</v>
      </c>
      <c r="Q35" s="46"/>
      <c r="R35" s="44">
        <f t="shared" si="19"/>
        <v>2045</v>
      </c>
      <c r="S35" s="45">
        <v>5.0039338836015901</v>
      </c>
      <c r="T35" s="45">
        <v>1.5446489893345046</v>
      </c>
      <c r="U35" s="45">
        <v>1.1921033154173861</v>
      </c>
      <c r="V35" s="45">
        <f t="shared" si="2"/>
        <v>7.7406861883534805</v>
      </c>
      <c r="W35" s="45">
        <v>87.791180461712699</v>
      </c>
      <c r="X35" s="45">
        <v>204.21768897395864</v>
      </c>
      <c r="Y35" s="45">
        <v>0</v>
      </c>
      <c r="Z35" s="45">
        <v>26.578675309656493</v>
      </c>
      <c r="AA35" s="45">
        <v>-3.4547470733053407</v>
      </c>
      <c r="AB35" s="45">
        <v>25.774035178382519</v>
      </c>
      <c r="AC35" s="45">
        <v>0.5593429446936099</v>
      </c>
      <c r="AD35" s="45">
        <v>60.279068674175114</v>
      </c>
      <c r="AE35" s="45">
        <f t="shared" si="3"/>
        <v>401.7452444692737</v>
      </c>
      <c r="AF35" s="45">
        <f t="shared" si="4"/>
        <v>409.48593065762719</v>
      </c>
      <c r="AH35" s="44">
        <f t="shared" si="20"/>
        <v>2045</v>
      </c>
      <c r="AI35" s="45">
        <f t="shared" si="5"/>
        <v>5.0039338836015901</v>
      </c>
      <c r="AJ35" s="45">
        <f t="shared" si="6"/>
        <v>1.5446489893345046</v>
      </c>
      <c r="AK35" s="45">
        <f t="shared" si="7"/>
        <v>1.1921033154173861</v>
      </c>
      <c r="AL35" s="45">
        <f t="shared" si="8"/>
        <v>7.7406861883534805</v>
      </c>
      <c r="AM35" s="45">
        <f t="shared" si="9"/>
        <v>-6.960236752290001</v>
      </c>
      <c r="AN35" s="45">
        <f t="shared" si="21"/>
        <v>-5.3159076499314324</v>
      </c>
      <c r="AO35" s="45">
        <f t="shared" si="10"/>
        <v>0</v>
      </c>
      <c r="AP35" s="45">
        <f t="shared" si="11"/>
        <v>-3.7666697606710073</v>
      </c>
      <c r="AQ35" s="45">
        <f t="shared" si="12"/>
        <v>-3.4547470733053407</v>
      </c>
      <c r="AR35" s="45">
        <f t="shared" si="13"/>
        <v>-1.7997731611263603</v>
      </c>
      <c r="AS35" s="45">
        <f t="shared" si="14"/>
        <v>-8.7634610773484889E-3</v>
      </c>
      <c r="AT35" s="45">
        <f t="shared" si="15"/>
        <v>-1.8028251156978214</v>
      </c>
      <c r="AU35" s="45">
        <f t="shared" si="16"/>
        <v>-23.108922974099357</v>
      </c>
      <c r="AV35" s="45">
        <f t="shared" si="17"/>
        <v>-15.368236785745864</v>
      </c>
    </row>
    <row r="36" spans="1:48" ht="15.75" thickBot="1" x14ac:dyDescent="0.3">
      <c r="A36" s="47"/>
      <c r="B36" s="44" t="s">
        <v>171</v>
      </c>
      <c r="C36" s="45">
        <v>0</v>
      </c>
      <c r="D36" s="45">
        <v>0</v>
      </c>
      <c r="E36" s="45">
        <v>0</v>
      </c>
      <c r="F36" s="45">
        <v>0</v>
      </c>
      <c r="G36" s="45">
        <v>1009.0782823577866</v>
      </c>
      <c r="H36" s="45">
        <v>203.39995275008326</v>
      </c>
      <c r="I36" s="45">
        <v>0</v>
      </c>
      <c r="J36" s="45">
        <v>28.330216913430267</v>
      </c>
      <c r="K36" s="45">
        <v>0</v>
      </c>
      <c r="L36" s="45">
        <v>25.636947165850739</v>
      </c>
      <c r="M36" s="45">
        <v>0.54016670519512411</v>
      </c>
      <c r="N36" s="45">
        <v>63.144972495015622</v>
      </c>
      <c r="O36" s="45">
        <f t="shared" si="0"/>
        <v>1330.1305383873619</v>
      </c>
      <c r="P36" s="45">
        <f t="shared" si="1"/>
        <v>1330.1305383873619</v>
      </c>
      <c r="Q36" s="46"/>
      <c r="R36" s="44" t="s">
        <v>171</v>
      </c>
      <c r="S36" s="45">
        <v>12.664389377020013</v>
      </c>
      <c r="T36" s="45">
        <v>6.3313863494381968</v>
      </c>
      <c r="U36" s="45">
        <v>1.1396155432717467</v>
      </c>
      <c r="V36" s="45">
        <f t="shared" si="2"/>
        <v>20.135391269729958</v>
      </c>
      <c r="W36" s="45">
        <v>971.16711187506564</v>
      </c>
      <c r="X36" s="45">
        <v>197.53949771684464</v>
      </c>
      <c r="Y36" s="45">
        <v>0</v>
      </c>
      <c r="Z36" s="45">
        <v>24.820599977066543</v>
      </c>
      <c r="AA36" s="45">
        <v>-9.8905507263372563</v>
      </c>
      <c r="AB36" s="45">
        <v>24.051116108465465</v>
      </c>
      <c r="AC36" s="45">
        <v>0.52834343522595284</v>
      </c>
      <c r="AD36" s="45">
        <v>61.069424443940051</v>
      </c>
      <c r="AE36" s="45">
        <f t="shared" si="3"/>
        <v>1269.2855428302712</v>
      </c>
      <c r="AF36" s="45">
        <f t="shared" si="4"/>
        <v>1289.4209341000012</v>
      </c>
      <c r="AH36" s="44" t="s">
        <v>171</v>
      </c>
      <c r="AI36" s="45">
        <f t="shared" si="5"/>
        <v>12.664389377020013</v>
      </c>
      <c r="AJ36" s="45">
        <f t="shared" si="6"/>
        <v>6.3313863494381968</v>
      </c>
      <c r="AK36" s="45">
        <f t="shared" si="7"/>
        <v>1.1396155432717467</v>
      </c>
      <c r="AL36" s="45">
        <f t="shared" si="8"/>
        <v>20.135391269729958</v>
      </c>
      <c r="AM36" s="45">
        <f t="shared" si="9"/>
        <v>-37.911170482720991</v>
      </c>
      <c r="AN36" s="45">
        <f t="shared" si="21"/>
        <v>-5.8604550332386225</v>
      </c>
      <c r="AO36" s="45">
        <f t="shared" si="10"/>
        <v>0</v>
      </c>
      <c r="AP36" s="45">
        <f t="shared" si="11"/>
        <v>-3.5096169363637237</v>
      </c>
      <c r="AQ36" s="45">
        <f t="shared" si="12"/>
        <v>-9.8905507263372563</v>
      </c>
      <c r="AR36" s="45">
        <f t="shared" si="13"/>
        <v>-1.5858310573852741</v>
      </c>
      <c r="AS36" s="45">
        <f t="shared" si="14"/>
        <v>-1.1823269969171268E-2</v>
      </c>
      <c r="AT36" s="45">
        <f t="shared" si="15"/>
        <v>-2.0755480510755717</v>
      </c>
      <c r="AU36" s="45">
        <f t="shared" si="16"/>
        <v>-60.84499555709067</v>
      </c>
      <c r="AV36" s="45">
        <f t="shared" si="17"/>
        <v>-40.709604287360662</v>
      </c>
    </row>
    <row r="37" spans="1:48" ht="15.75" thickBot="1" x14ac:dyDescent="0.3">
      <c r="B37" s="44" t="s">
        <v>41</v>
      </c>
      <c r="C37" s="45">
        <f t="shared" ref="C37:P37" si="22">SUM(C7:C36)</f>
        <v>0</v>
      </c>
      <c r="D37" s="45">
        <f t="shared" si="22"/>
        <v>0</v>
      </c>
      <c r="E37" s="45">
        <f t="shared" si="22"/>
        <v>0</v>
      </c>
      <c r="F37" s="45">
        <f t="shared" si="22"/>
        <v>0</v>
      </c>
      <c r="G37" s="45">
        <f t="shared" si="22"/>
        <v>2078.7313130631528</v>
      </c>
      <c r="H37" s="45">
        <f t="shared" si="22"/>
        <v>9696.0971852254261</v>
      </c>
      <c r="I37" s="45">
        <f t="shared" si="22"/>
        <v>19.27942231862858</v>
      </c>
      <c r="J37" s="45">
        <f t="shared" si="22"/>
        <v>1879.2557340823234</v>
      </c>
      <c r="K37" s="45">
        <f t="shared" si="22"/>
        <v>0</v>
      </c>
      <c r="L37" s="45">
        <f t="shared" si="22"/>
        <v>699.47313899538517</v>
      </c>
      <c r="M37" s="45">
        <f t="shared" si="22"/>
        <v>90.078860824482135</v>
      </c>
      <c r="N37" s="45">
        <f t="shared" si="22"/>
        <v>1037.1329334175666</v>
      </c>
      <c r="O37" s="45">
        <f t="shared" si="22"/>
        <v>15500.048587926958</v>
      </c>
      <c r="P37" s="45">
        <f t="shared" si="22"/>
        <v>15500.048587926958</v>
      </c>
      <c r="Q37" s="46"/>
      <c r="R37" s="44" t="s">
        <v>41</v>
      </c>
      <c r="S37" s="45">
        <f t="shared" ref="S37:AF37" si="23">SUM(S7:S36)</f>
        <v>671.41781000524952</v>
      </c>
      <c r="T37" s="45">
        <f t="shared" si="23"/>
        <v>118.86368740645055</v>
      </c>
      <c r="U37" s="45">
        <f t="shared" si="23"/>
        <v>61.363343833134429</v>
      </c>
      <c r="V37" s="45">
        <f t="shared" si="23"/>
        <v>851.64484124483477</v>
      </c>
      <c r="W37" s="45">
        <f t="shared" si="23"/>
        <v>1888.5819622957174</v>
      </c>
      <c r="X37" s="45">
        <f t="shared" si="23"/>
        <v>9224.2518560060598</v>
      </c>
      <c r="Y37" s="45">
        <f t="shared" si="23"/>
        <v>19.27942231862858</v>
      </c>
      <c r="Z37" s="45">
        <f t="shared" si="23"/>
        <v>1835.5525705877187</v>
      </c>
      <c r="AA37" s="45">
        <f t="shared" si="23"/>
        <v>-197.44692642498811</v>
      </c>
      <c r="AB37" s="45">
        <f t="shared" si="23"/>
        <v>648.85022564159567</v>
      </c>
      <c r="AC37" s="45">
        <f t="shared" si="23"/>
        <v>87.682907449005384</v>
      </c>
      <c r="AD37" s="45">
        <f t="shared" si="23"/>
        <v>1006.7481600797767</v>
      </c>
      <c r="AE37" s="45">
        <f t="shared" si="23"/>
        <v>14513.500177953514</v>
      </c>
      <c r="AF37" s="45">
        <f t="shared" si="23"/>
        <v>15365.145019198349</v>
      </c>
      <c r="AH37" s="44" t="s">
        <v>41</v>
      </c>
      <c r="AI37" s="45">
        <f t="shared" si="5"/>
        <v>671.41781000524952</v>
      </c>
      <c r="AJ37" s="45">
        <f t="shared" si="6"/>
        <v>118.86368740645055</v>
      </c>
      <c r="AK37" s="45">
        <f t="shared" si="7"/>
        <v>61.363343833134429</v>
      </c>
      <c r="AL37" s="45">
        <f t="shared" si="8"/>
        <v>851.64484124483477</v>
      </c>
      <c r="AM37" s="45">
        <f t="shared" si="9"/>
        <v>-190.14935076743541</v>
      </c>
      <c r="AN37" s="45">
        <f t="shared" si="21"/>
        <v>-471.84532921936625</v>
      </c>
      <c r="AO37" s="45">
        <f t="shared" si="10"/>
        <v>0</v>
      </c>
      <c r="AP37" s="45">
        <f t="shared" si="11"/>
        <v>-43.703163494604723</v>
      </c>
      <c r="AQ37" s="45">
        <f t="shared" si="12"/>
        <v>-197.44692642498811</v>
      </c>
      <c r="AR37" s="45">
        <f t="shared" si="13"/>
        <v>-50.6229133537895</v>
      </c>
      <c r="AS37" s="45">
        <f t="shared" si="14"/>
        <v>-2.3959533754767506</v>
      </c>
      <c r="AT37" s="45">
        <f t="shared" si="15"/>
        <v>-30.384773337789966</v>
      </c>
      <c r="AU37" s="45">
        <f t="shared" si="16"/>
        <v>-986.548409973444</v>
      </c>
      <c r="AV37" s="45">
        <f t="shared" si="17"/>
        <v>-134.90356872860866</v>
      </c>
    </row>
    <row r="38" spans="1:48" x14ac:dyDescent="0.25">
      <c r="AS38" s="41"/>
    </row>
    <row r="39" spans="1:48" ht="15" customHeight="1" x14ac:dyDescent="0.25">
      <c r="C39" s="40" t="s">
        <v>40</v>
      </c>
    </row>
  </sheetData>
  <mergeCells count="54">
    <mergeCell ref="AJ5:AJ6"/>
    <mergeCell ref="AL5:AL6"/>
    <mergeCell ref="AM5:AM6"/>
    <mergeCell ref="AN5:AN6"/>
    <mergeCell ref="AO5:AO6"/>
    <mergeCell ref="AK5:AK6"/>
    <mergeCell ref="AR5:AR6"/>
    <mergeCell ref="AS5:AS6"/>
    <mergeCell ref="AT5:AT6"/>
    <mergeCell ref="AU5:AU6"/>
    <mergeCell ref="AP5:AP6"/>
    <mergeCell ref="AQ5:AQ6"/>
    <mergeCell ref="AA5:AA6"/>
    <mergeCell ref="AC5:AC6"/>
    <mergeCell ref="AD5:AD6"/>
    <mergeCell ref="AE5:AE6"/>
    <mergeCell ref="AI5:AI6"/>
    <mergeCell ref="H5:H6"/>
    <mergeCell ref="I5:I6"/>
    <mergeCell ref="J5:J6"/>
    <mergeCell ref="K5:K6"/>
    <mergeCell ref="L5:L6"/>
    <mergeCell ref="M5:M6"/>
    <mergeCell ref="AF4:AF6"/>
    <mergeCell ref="AH4:AH6"/>
    <mergeCell ref="AI4:AL4"/>
    <mergeCell ref="AM4:AU4"/>
    <mergeCell ref="AB5:AB6"/>
    <mergeCell ref="N5:N6"/>
    <mergeCell ref="O5:O6"/>
    <mergeCell ref="S5:S6"/>
    <mergeCell ref="T5:T6"/>
    <mergeCell ref="U5:U6"/>
    <mergeCell ref="V5:V6"/>
    <mergeCell ref="W5:W6"/>
    <mergeCell ref="X5:X6"/>
    <mergeCell ref="Y5:Y6"/>
    <mergeCell ref="Z5:Z6"/>
    <mergeCell ref="B3:P3"/>
    <mergeCell ref="R3:AF3"/>
    <mergeCell ref="AH3:AV3"/>
    <mergeCell ref="B4:B6"/>
    <mergeCell ref="C4:F4"/>
    <mergeCell ref="G4:O4"/>
    <mergeCell ref="P4:P6"/>
    <mergeCell ref="R4:R6"/>
    <mergeCell ref="S4:V4"/>
    <mergeCell ref="W4:AE4"/>
    <mergeCell ref="AV4:AV6"/>
    <mergeCell ref="C5:C6"/>
    <mergeCell ref="D5:D6"/>
    <mergeCell ref="E5:E6"/>
    <mergeCell ref="F5:F6"/>
    <mergeCell ref="G5:G6"/>
  </mergeCells>
  <pageMargins left="0.25" right="0.25" top="0.75" bottom="0.75" header="0.3" footer="0.3"/>
  <pageSetup paperSize="3" scale="48" orientation="landscape" horizontalDpi="1200" verticalDpi="1200" r:id="rId1"/>
  <ignoredErrors>
    <ignoredError sqref="V7 O7:O41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44E29-C8FC-46E6-83FD-9B45C9187ED5}">
  <sheetPr>
    <pageSetUpPr fitToPage="1"/>
  </sheetPr>
  <dimension ref="A1:XEE38"/>
  <sheetViews>
    <sheetView showGridLines="0" zoomScale="80" zoomScaleNormal="80" workbookViewId="0">
      <selection activeCell="K32" sqref="K32"/>
    </sheetView>
  </sheetViews>
  <sheetFormatPr defaultRowHeight="15" x14ac:dyDescent="0.25"/>
  <cols>
    <col min="2" max="2" width="13.140625" customWidth="1"/>
    <col min="3" max="3" width="7.42578125" bestFit="1" customWidth="1"/>
    <col min="4" max="4" width="9.28515625" bestFit="1" customWidth="1"/>
    <col min="5" max="5" width="11.7109375" bestFit="1" customWidth="1"/>
    <col min="6" max="6" width="8.140625" bestFit="1" customWidth="1"/>
    <col min="8" max="8" width="14.140625" customWidth="1"/>
    <col min="9" max="9" width="8.85546875" bestFit="1" customWidth="1"/>
    <col min="10" max="10" width="9.28515625" bestFit="1" customWidth="1"/>
    <col min="11" max="11" width="11.7109375" bestFit="1" customWidth="1"/>
    <col min="12" max="12" width="8.140625" bestFit="1" customWidth="1"/>
    <col min="14" max="14" width="13.140625" customWidth="1"/>
    <col min="15" max="15" width="7.42578125" bestFit="1" customWidth="1"/>
    <col min="16" max="16" width="9.28515625" bestFit="1" customWidth="1"/>
    <col min="17" max="17" width="11.7109375" bestFit="1" customWidth="1"/>
    <col min="18" max="18" width="8.140625" bestFit="1" customWidth="1"/>
    <col min="29" max="29" width="12.28515625" bestFit="1" customWidth="1"/>
    <col min="30" max="30" width="5.28515625" bestFit="1" customWidth="1"/>
  </cols>
  <sheetData>
    <row r="1" spans="1:16359" x14ac:dyDescent="0.25">
      <c r="A1" s="6" t="s">
        <v>116</v>
      </c>
    </row>
    <row r="3" spans="1:16359" x14ac:dyDescent="0.25">
      <c r="A3" s="5"/>
      <c r="B3" s="5" t="s">
        <v>39</v>
      </c>
      <c r="C3" s="5"/>
      <c r="D3" s="5"/>
      <c r="E3" s="5"/>
      <c r="F3" s="5"/>
      <c r="G3" s="5"/>
      <c r="H3" s="5" t="s">
        <v>38</v>
      </c>
      <c r="M3" s="5"/>
      <c r="N3" s="5" t="s">
        <v>73</v>
      </c>
      <c r="O3" s="5"/>
      <c r="P3" s="5"/>
      <c r="Q3" s="5"/>
      <c r="R3" s="5"/>
    </row>
    <row r="4" spans="1:16359" s="32" customFormat="1" ht="30" x14ac:dyDescent="0.25">
      <c r="B4" s="39" t="s">
        <v>72</v>
      </c>
      <c r="C4" s="38" t="s">
        <v>71</v>
      </c>
      <c r="D4" s="38" t="s">
        <v>70</v>
      </c>
      <c r="E4" s="38" t="s">
        <v>69</v>
      </c>
      <c r="F4" s="38" t="s">
        <v>68</v>
      </c>
      <c r="H4" s="39" t="s">
        <v>72</v>
      </c>
      <c r="I4" s="38" t="s">
        <v>71</v>
      </c>
      <c r="J4" s="38" t="s">
        <v>70</v>
      </c>
      <c r="K4" s="38" t="s">
        <v>69</v>
      </c>
      <c r="L4" s="38" t="s">
        <v>68</v>
      </c>
      <c r="N4" s="39" t="s">
        <v>72</v>
      </c>
      <c r="O4" s="38" t="s">
        <v>71</v>
      </c>
      <c r="P4" s="38" t="s">
        <v>70</v>
      </c>
      <c r="Q4" s="38" t="s">
        <v>69</v>
      </c>
      <c r="R4" s="38" t="s">
        <v>68</v>
      </c>
      <c r="AA4" s="170"/>
      <c r="AB4" s="170"/>
      <c r="AC4" s="170"/>
      <c r="AD4" s="170"/>
    </row>
    <row r="5" spans="1:16359" s="14" customFormat="1" x14ac:dyDescent="0.25">
      <c r="A5"/>
      <c r="B5" s="4">
        <v>2019</v>
      </c>
      <c r="C5" s="13">
        <v>612.97</v>
      </c>
      <c r="D5" s="11">
        <v>0</v>
      </c>
      <c r="E5" s="11">
        <v>124326.46</v>
      </c>
      <c r="F5" s="13">
        <v>0</v>
      </c>
      <c r="G5"/>
      <c r="H5" s="4">
        <f>B5</f>
        <v>2019</v>
      </c>
      <c r="I5" s="11">
        <v>612.97</v>
      </c>
      <c r="J5" s="11">
        <v>0</v>
      </c>
      <c r="K5" s="11">
        <v>124326.46</v>
      </c>
      <c r="L5" s="11">
        <v>0</v>
      </c>
      <c r="M5"/>
      <c r="N5" s="4">
        <f>B5</f>
        <v>2019</v>
      </c>
      <c r="O5" s="11">
        <f t="shared" ref="O5:O35" si="0">I5-C5</f>
        <v>0</v>
      </c>
      <c r="P5" s="11">
        <f t="shared" ref="P5:P35" si="1">J5-D5</f>
        <v>0</v>
      </c>
      <c r="Q5" s="11">
        <f t="shared" ref="Q5:Q35" si="2">K5-E5</f>
        <v>0</v>
      </c>
      <c r="R5" s="11">
        <f t="shared" ref="R5:R35" si="3">L5-F5</f>
        <v>0</v>
      </c>
      <c r="AB5" s="19"/>
      <c r="AD5" s="18"/>
      <c r="AE5" s="18"/>
    </row>
    <row r="6" spans="1:16359" s="14" customFormat="1" x14ac:dyDescent="0.25">
      <c r="A6"/>
      <c r="B6" s="4">
        <f t="shared" ref="B6:B35" si="4">B5+1</f>
        <v>2020</v>
      </c>
      <c r="C6" s="13">
        <v>383.04</v>
      </c>
      <c r="D6" s="11">
        <v>0</v>
      </c>
      <c r="E6" s="11">
        <v>134554.15000000002</v>
      </c>
      <c r="F6" s="13">
        <v>0</v>
      </c>
      <c r="G6"/>
      <c r="H6" s="4">
        <f t="shared" ref="H6:H35" si="5">H5+1</f>
        <v>2020</v>
      </c>
      <c r="I6" s="11">
        <v>383.51</v>
      </c>
      <c r="J6" s="11">
        <v>0</v>
      </c>
      <c r="K6" s="11">
        <v>131620.97999999998</v>
      </c>
      <c r="L6" s="11">
        <v>0</v>
      </c>
      <c r="M6"/>
      <c r="N6" s="4">
        <f t="shared" ref="N6:N35" si="6">N5+1</f>
        <v>2020</v>
      </c>
      <c r="O6" s="12">
        <f t="shared" si="0"/>
        <v>0.46999999999997044</v>
      </c>
      <c r="P6" s="11">
        <f t="shared" si="1"/>
        <v>0</v>
      </c>
      <c r="Q6" s="11">
        <f t="shared" si="2"/>
        <v>-2933.1700000000419</v>
      </c>
      <c r="R6" s="11">
        <f t="shared" si="3"/>
        <v>0</v>
      </c>
      <c r="AB6"/>
      <c r="AC6"/>
      <c r="AD6"/>
      <c r="AE6"/>
    </row>
    <row r="7" spans="1:16359" s="14" customFormat="1" x14ac:dyDescent="0.25">
      <c r="A7"/>
      <c r="B7" s="4">
        <f t="shared" si="4"/>
        <v>2021</v>
      </c>
      <c r="C7" s="13">
        <v>521.84</v>
      </c>
      <c r="D7" s="11">
        <v>0</v>
      </c>
      <c r="E7" s="11">
        <v>136528.28</v>
      </c>
      <c r="F7" s="13">
        <v>0</v>
      </c>
      <c r="G7"/>
      <c r="H7" s="4">
        <f t="shared" si="5"/>
        <v>2021</v>
      </c>
      <c r="I7" s="11">
        <v>507.02</v>
      </c>
      <c r="J7" s="11">
        <v>0</v>
      </c>
      <c r="K7" s="11">
        <v>133867.93</v>
      </c>
      <c r="L7" s="11">
        <v>0</v>
      </c>
      <c r="M7"/>
      <c r="N7" s="4">
        <f t="shared" si="6"/>
        <v>2021</v>
      </c>
      <c r="O7" s="12">
        <f t="shared" si="0"/>
        <v>-14.82000000000005</v>
      </c>
      <c r="P7" s="11">
        <f t="shared" si="1"/>
        <v>0</v>
      </c>
      <c r="Q7" s="11">
        <f t="shared" si="2"/>
        <v>-2660.3500000000058</v>
      </c>
      <c r="R7" s="11">
        <f t="shared" si="3"/>
        <v>0</v>
      </c>
      <c r="AB7"/>
      <c r="AC7"/>
      <c r="AD7"/>
      <c r="AE7"/>
    </row>
    <row r="8" spans="1:16359" x14ac:dyDescent="0.25">
      <c r="B8" s="4">
        <f t="shared" si="4"/>
        <v>2022</v>
      </c>
      <c r="C8" s="13">
        <v>454.19</v>
      </c>
      <c r="D8" s="11">
        <v>0</v>
      </c>
      <c r="E8" s="11">
        <v>137530.96000000002</v>
      </c>
      <c r="F8" s="13">
        <v>0</v>
      </c>
      <c r="H8" s="4">
        <f t="shared" si="5"/>
        <v>2022</v>
      </c>
      <c r="I8" s="11">
        <v>444.93</v>
      </c>
      <c r="J8" s="11">
        <v>0</v>
      </c>
      <c r="K8" s="11">
        <v>134672.74</v>
      </c>
      <c r="L8" s="11">
        <v>0</v>
      </c>
      <c r="N8" s="4">
        <f t="shared" si="6"/>
        <v>2022</v>
      </c>
      <c r="O8" s="12">
        <f t="shared" si="0"/>
        <v>-9.2599999999999909</v>
      </c>
      <c r="P8" s="11">
        <f t="shared" si="1"/>
        <v>0</v>
      </c>
      <c r="Q8" s="11">
        <f t="shared" si="2"/>
        <v>-2858.2200000000303</v>
      </c>
      <c r="R8" s="11">
        <f t="shared" si="3"/>
        <v>0</v>
      </c>
    </row>
    <row r="9" spans="1:16359" x14ac:dyDescent="0.25">
      <c r="B9" s="4">
        <f t="shared" si="4"/>
        <v>2023</v>
      </c>
      <c r="C9" s="13">
        <v>166.62</v>
      </c>
      <c r="D9" s="11">
        <v>0</v>
      </c>
      <c r="E9" s="11">
        <v>133669.13</v>
      </c>
      <c r="F9" s="13">
        <v>0</v>
      </c>
      <c r="H9" s="4">
        <f t="shared" si="5"/>
        <v>2023</v>
      </c>
      <c r="I9" s="11">
        <v>138.88999999999999</v>
      </c>
      <c r="J9" s="11">
        <v>0</v>
      </c>
      <c r="K9" s="11">
        <v>131305.07999999999</v>
      </c>
      <c r="L9" s="11">
        <v>0</v>
      </c>
      <c r="N9" s="4">
        <f t="shared" si="6"/>
        <v>2023</v>
      </c>
      <c r="O9" s="12">
        <f t="shared" si="0"/>
        <v>-27.730000000000018</v>
      </c>
      <c r="P9" s="11">
        <f t="shared" si="1"/>
        <v>0</v>
      </c>
      <c r="Q9" s="11">
        <f t="shared" si="2"/>
        <v>-2364.0500000000175</v>
      </c>
      <c r="R9" s="11">
        <f t="shared" si="3"/>
        <v>0</v>
      </c>
    </row>
    <row r="10" spans="1:16359" x14ac:dyDescent="0.25">
      <c r="B10" s="4">
        <f t="shared" si="4"/>
        <v>2024</v>
      </c>
      <c r="C10" s="13">
        <v>222.7</v>
      </c>
      <c r="D10" s="11">
        <v>0</v>
      </c>
      <c r="E10" s="11">
        <v>134912.94</v>
      </c>
      <c r="F10" s="13">
        <v>0</v>
      </c>
      <c r="H10" s="4">
        <f t="shared" si="5"/>
        <v>2024</v>
      </c>
      <c r="I10" s="11">
        <v>193.55</v>
      </c>
      <c r="J10" s="11">
        <v>0</v>
      </c>
      <c r="K10" s="11">
        <v>132802.98000000001</v>
      </c>
      <c r="L10" s="11">
        <v>0</v>
      </c>
      <c r="N10" s="4">
        <f t="shared" si="6"/>
        <v>2024</v>
      </c>
      <c r="O10" s="12">
        <f t="shared" si="0"/>
        <v>-29.149999999999977</v>
      </c>
      <c r="P10" s="11">
        <f t="shared" si="1"/>
        <v>0</v>
      </c>
      <c r="Q10" s="11">
        <f t="shared" si="2"/>
        <v>-2109.9599999999919</v>
      </c>
      <c r="R10" s="11">
        <f t="shared" si="3"/>
        <v>0</v>
      </c>
    </row>
    <row r="11" spans="1:16359" x14ac:dyDescent="0.25">
      <c r="B11" s="4">
        <f t="shared" si="4"/>
        <v>2025</v>
      </c>
      <c r="C11" s="13">
        <v>253.65</v>
      </c>
      <c r="D11" s="11">
        <v>0</v>
      </c>
      <c r="E11" s="11">
        <v>136861.87</v>
      </c>
      <c r="F11" s="13">
        <v>0</v>
      </c>
      <c r="H11" s="4">
        <f t="shared" si="5"/>
        <v>2025</v>
      </c>
      <c r="I11" s="11">
        <v>242.35</v>
      </c>
      <c r="J11" s="11">
        <v>0</v>
      </c>
      <c r="K11" s="11">
        <v>134464.63999999998</v>
      </c>
      <c r="L11" s="11">
        <v>0</v>
      </c>
      <c r="N11" s="4">
        <f t="shared" si="6"/>
        <v>2025</v>
      </c>
      <c r="O11" s="12">
        <f t="shared" si="0"/>
        <v>-11.300000000000011</v>
      </c>
      <c r="P11" s="11">
        <f t="shared" si="1"/>
        <v>0</v>
      </c>
      <c r="Q11" s="11">
        <f t="shared" si="2"/>
        <v>-2397.2300000000105</v>
      </c>
      <c r="R11" s="11">
        <f t="shared" si="3"/>
        <v>0</v>
      </c>
      <c r="S11" s="14"/>
      <c r="T11" s="14"/>
      <c r="U11" s="14"/>
      <c r="V11" s="14"/>
      <c r="W11" s="14"/>
      <c r="X11" s="14"/>
      <c r="Y11" s="14"/>
      <c r="Z11" s="14"/>
      <c r="AA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  <c r="XDX11" s="14"/>
      <c r="XDY11" s="14"/>
      <c r="XDZ11" s="14"/>
      <c r="XEA11" s="14"/>
      <c r="XEB11" s="14"/>
      <c r="XEC11" s="14"/>
      <c r="XED11" s="14"/>
      <c r="XEE11" s="14"/>
    </row>
    <row r="12" spans="1:16359" x14ac:dyDescent="0.25">
      <c r="B12" s="4">
        <f t="shared" si="4"/>
        <v>2026</v>
      </c>
      <c r="C12" s="13">
        <v>294.10000000000002</v>
      </c>
      <c r="D12" s="11">
        <v>0</v>
      </c>
      <c r="E12" s="11">
        <v>136918.29</v>
      </c>
      <c r="F12" s="13">
        <v>0</v>
      </c>
      <c r="H12" s="4">
        <f t="shared" si="5"/>
        <v>2026</v>
      </c>
      <c r="I12" s="11">
        <v>274.06</v>
      </c>
      <c r="J12" s="11">
        <v>0</v>
      </c>
      <c r="K12" s="11">
        <v>134988.63</v>
      </c>
      <c r="L12" s="11">
        <v>0</v>
      </c>
      <c r="N12" s="4">
        <f t="shared" si="6"/>
        <v>2026</v>
      </c>
      <c r="O12" s="12">
        <f t="shared" si="0"/>
        <v>-20.04000000000002</v>
      </c>
      <c r="P12" s="11">
        <f t="shared" si="1"/>
        <v>0</v>
      </c>
      <c r="Q12" s="11">
        <f t="shared" si="2"/>
        <v>-1929.6600000000035</v>
      </c>
      <c r="R12" s="11">
        <f t="shared" si="3"/>
        <v>0</v>
      </c>
      <c r="S12" s="14"/>
      <c r="T12" s="14"/>
      <c r="U12" s="14"/>
      <c r="V12" s="14"/>
      <c r="W12" s="14"/>
      <c r="X12" s="14"/>
      <c r="Y12" s="14"/>
      <c r="Z12" s="14"/>
      <c r="AA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</row>
    <row r="13" spans="1:16359" x14ac:dyDescent="0.25">
      <c r="B13" s="4">
        <f t="shared" si="4"/>
        <v>2027</v>
      </c>
      <c r="C13" s="13">
        <v>400.67</v>
      </c>
      <c r="D13" s="11">
        <v>0</v>
      </c>
      <c r="E13" s="11">
        <v>137093.15</v>
      </c>
      <c r="F13" s="13">
        <v>0</v>
      </c>
      <c r="H13" s="4">
        <f t="shared" si="5"/>
        <v>2027</v>
      </c>
      <c r="I13" s="11">
        <v>357.63</v>
      </c>
      <c r="J13" s="11">
        <v>0</v>
      </c>
      <c r="K13" s="11">
        <v>135354.28</v>
      </c>
      <c r="L13" s="11">
        <v>0</v>
      </c>
      <c r="N13" s="4">
        <f t="shared" si="6"/>
        <v>2027</v>
      </c>
      <c r="O13" s="12">
        <f t="shared" si="0"/>
        <v>-43.04000000000002</v>
      </c>
      <c r="P13" s="11">
        <f t="shared" si="1"/>
        <v>0</v>
      </c>
      <c r="Q13" s="11">
        <f t="shared" si="2"/>
        <v>-1738.8699999999953</v>
      </c>
      <c r="R13" s="11">
        <f t="shared" si="3"/>
        <v>0</v>
      </c>
      <c r="S13" s="14"/>
      <c r="T13" s="14"/>
      <c r="U13" s="14"/>
      <c r="V13" s="14"/>
      <c r="W13" s="14"/>
      <c r="X13" s="14"/>
      <c r="Y13" s="14"/>
      <c r="Z13" s="14"/>
      <c r="AA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</row>
    <row r="14" spans="1:16359" x14ac:dyDescent="0.25">
      <c r="B14" s="17">
        <f t="shared" si="4"/>
        <v>2028</v>
      </c>
      <c r="C14" s="13">
        <v>386.84</v>
      </c>
      <c r="D14" s="16">
        <v>0</v>
      </c>
      <c r="E14" s="11">
        <v>139388.56000000003</v>
      </c>
      <c r="F14" s="13">
        <v>0</v>
      </c>
      <c r="H14" s="17">
        <f t="shared" si="5"/>
        <v>2028</v>
      </c>
      <c r="I14" s="11">
        <v>361.77</v>
      </c>
      <c r="J14" s="11">
        <v>0</v>
      </c>
      <c r="K14" s="11">
        <v>137242.79</v>
      </c>
      <c r="L14" s="11">
        <v>0</v>
      </c>
      <c r="N14" s="17">
        <f t="shared" si="6"/>
        <v>2028</v>
      </c>
      <c r="O14" s="12">
        <f t="shared" si="0"/>
        <v>-25.069999999999993</v>
      </c>
      <c r="P14" s="11">
        <f t="shared" si="1"/>
        <v>0</v>
      </c>
      <c r="Q14" s="11">
        <f t="shared" si="2"/>
        <v>-2145.7700000000186</v>
      </c>
      <c r="R14" s="11">
        <f t="shared" si="3"/>
        <v>0</v>
      </c>
      <c r="S14" s="14"/>
      <c r="T14" s="14"/>
      <c r="U14" s="14"/>
      <c r="V14" s="14"/>
      <c r="W14" s="14"/>
      <c r="X14" s="14"/>
      <c r="Y14" s="14"/>
      <c r="Z14" s="14"/>
      <c r="AA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</row>
    <row r="15" spans="1:16359" x14ac:dyDescent="0.25">
      <c r="B15" s="4">
        <f t="shared" si="4"/>
        <v>2029</v>
      </c>
      <c r="C15" s="13">
        <v>439.52</v>
      </c>
      <c r="D15" s="11">
        <v>0</v>
      </c>
      <c r="E15" s="11">
        <v>140367.16999999998</v>
      </c>
      <c r="F15" s="13">
        <v>0</v>
      </c>
      <c r="H15" s="4">
        <f t="shared" si="5"/>
        <v>2029</v>
      </c>
      <c r="I15" s="11">
        <v>409.17</v>
      </c>
      <c r="J15" s="11">
        <v>0</v>
      </c>
      <c r="K15" s="11">
        <v>138484.72</v>
      </c>
      <c r="L15" s="11">
        <v>0</v>
      </c>
      <c r="N15" s="4">
        <f t="shared" si="6"/>
        <v>2029</v>
      </c>
      <c r="O15" s="12">
        <f t="shared" si="0"/>
        <v>-30.349999999999966</v>
      </c>
      <c r="P15" s="11">
        <f t="shared" si="1"/>
        <v>0</v>
      </c>
      <c r="Q15" s="11">
        <f t="shared" si="2"/>
        <v>-1882.4499999999825</v>
      </c>
      <c r="R15" s="11">
        <f t="shared" si="3"/>
        <v>0</v>
      </c>
    </row>
    <row r="16" spans="1:16359" x14ac:dyDescent="0.25">
      <c r="B16" s="4">
        <f t="shared" si="4"/>
        <v>2030</v>
      </c>
      <c r="C16" s="13">
        <v>424.99</v>
      </c>
      <c r="D16" s="11">
        <v>0</v>
      </c>
      <c r="E16" s="11">
        <v>141959.35999999999</v>
      </c>
      <c r="F16" s="13">
        <v>0</v>
      </c>
      <c r="H16" s="4">
        <f t="shared" si="5"/>
        <v>2030</v>
      </c>
      <c r="I16" s="11">
        <v>377.93</v>
      </c>
      <c r="J16" s="11">
        <v>0</v>
      </c>
      <c r="K16" s="11">
        <v>140168.91999999998</v>
      </c>
      <c r="L16" s="11">
        <v>0</v>
      </c>
      <c r="N16" s="4">
        <f t="shared" si="6"/>
        <v>2030</v>
      </c>
      <c r="O16" s="12">
        <f t="shared" si="0"/>
        <v>-47.06</v>
      </c>
      <c r="P16" s="11">
        <f t="shared" si="1"/>
        <v>0</v>
      </c>
      <c r="Q16" s="11">
        <f t="shared" si="2"/>
        <v>-1790.4400000000023</v>
      </c>
      <c r="R16" s="11">
        <f t="shared" si="3"/>
        <v>0</v>
      </c>
    </row>
    <row r="17" spans="2:16359" x14ac:dyDescent="0.25">
      <c r="B17" s="4">
        <f t="shared" si="4"/>
        <v>2031</v>
      </c>
      <c r="C17" s="13">
        <v>454.65</v>
      </c>
      <c r="D17" s="11">
        <v>0</v>
      </c>
      <c r="E17" s="11">
        <v>143229.35</v>
      </c>
      <c r="F17" s="13">
        <v>0</v>
      </c>
      <c r="H17" s="4">
        <f t="shared" si="5"/>
        <v>2031</v>
      </c>
      <c r="I17" s="11">
        <v>421.87</v>
      </c>
      <c r="J17" s="11">
        <v>0</v>
      </c>
      <c r="K17" s="11">
        <v>141237.37</v>
      </c>
      <c r="L17" s="11">
        <v>0</v>
      </c>
      <c r="N17" s="4">
        <f t="shared" si="6"/>
        <v>2031</v>
      </c>
      <c r="O17" s="12">
        <f t="shared" si="0"/>
        <v>-32.779999999999973</v>
      </c>
      <c r="P17" s="11">
        <f t="shared" si="1"/>
        <v>0</v>
      </c>
      <c r="Q17" s="11">
        <f t="shared" si="2"/>
        <v>-1991.9800000000105</v>
      </c>
      <c r="R17" s="11">
        <f t="shared" si="3"/>
        <v>0</v>
      </c>
    </row>
    <row r="18" spans="2:16359" x14ac:dyDescent="0.25">
      <c r="B18" s="4">
        <f t="shared" si="4"/>
        <v>2032</v>
      </c>
      <c r="C18" s="13">
        <v>530.03</v>
      </c>
      <c r="D18" s="11">
        <v>0</v>
      </c>
      <c r="E18" s="11">
        <v>144074.98000000001</v>
      </c>
      <c r="F18" s="13">
        <v>0</v>
      </c>
      <c r="H18" s="4">
        <f t="shared" si="5"/>
        <v>2032</v>
      </c>
      <c r="I18" s="11">
        <v>491.86</v>
      </c>
      <c r="J18" s="11">
        <v>0</v>
      </c>
      <c r="K18" s="11">
        <v>142150.15</v>
      </c>
      <c r="L18" s="11">
        <v>0</v>
      </c>
      <c r="N18" s="4">
        <f t="shared" si="6"/>
        <v>2032</v>
      </c>
      <c r="O18" s="12">
        <f t="shared" si="0"/>
        <v>-38.169999999999959</v>
      </c>
      <c r="P18" s="11">
        <f t="shared" si="1"/>
        <v>0</v>
      </c>
      <c r="Q18" s="11">
        <f t="shared" si="2"/>
        <v>-1924.8300000000163</v>
      </c>
      <c r="R18" s="11">
        <f t="shared" si="3"/>
        <v>0</v>
      </c>
      <c r="S18" s="14"/>
      <c r="T18" s="14"/>
      <c r="U18" s="14"/>
      <c r="V18" s="14"/>
      <c r="W18" s="14"/>
      <c r="X18" s="14"/>
      <c r="Y18" s="14"/>
      <c r="Z18" s="14"/>
      <c r="AA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</row>
    <row r="19" spans="2:16359" x14ac:dyDescent="0.25">
      <c r="B19" s="4">
        <f t="shared" si="4"/>
        <v>2033</v>
      </c>
      <c r="C19" s="13">
        <v>560.64</v>
      </c>
      <c r="D19" s="11">
        <v>0</v>
      </c>
      <c r="E19" s="11">
        <v>145308.13</v>
      </c>
      <c r="F19" s="13">
        <v>0</v>
      </c>
      <c r="H19" s="4">
        <f t="shared" si="5"/>
        <v>2033</v>
      </c>
      <c r="I19" s="11">
        <v>530.21</v>
      </c>
      <c r="J19" s="11">
        <v>0</v>
      </c>
      <c r="K19" s="11">
        <v>143421.00999999998</v>
      </c>
      <c r="L19" s="11">
        <v>0</v>
      </c>
      <c r="N19" s="4">
        <f t="shared" si="6"/>
        <v>2033</v>
      </c>
      <c r="O19" s="12">
        <f t="shared" si="0"/>
        <v>-30.42999999999995</v>
      </c>
      <c r="P19" s="11">
        <f t="shared" si="1"/>
        <v>0</v>
      </c>
      <c r="Q19" s="11">
        <f t="shared" si="2"/>
        <v>-1887.1200000000244</v>
      </c>
      <c r="R19" s="11">
        <f t="shared" si="3"/>
        <v>0</v>
      </c>
      <c r="S19" s="14"/>
      <c r="T19" s="14"/>
      <c r="U19" s="14"/>
      <c r="V19" s="14"/>
      <c r="W19" s="14"/>
      <c r="X19" s="14"/>
      <c r="Y19" s="14"/>
      <c r="Z19" s="14"/>
      <c r="AA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</row>
    <row r="20" spans="2:16359" x14ac:dyDescent="0.25">
      <c r="B20" s="4">
        <f t="shared" si="4"/>
        <v>2034</v>
      </c>
      <c r="C20" s="13">
        <v>475.45</v>
      </c>
      <c r="D20" s="11">
        <v>0</v>
      </c>
      <c r="E20" s="11">
        <v>147723.08000000002</v>
      </c>
      <c r="F20" s="13">
        <v>0</v>
      </c>
      <c r="H20" s="4">
        <f t="shared" si="5"/>
        <v>2034</v>
      </c>
      <c r="I20" s="11">
        <v>457.98</v>
      </c>
      <c r="J20" s="11">
        <v>0</v>
      </c>
      <c r="K20" s="11">
        <v>145632.31</v>
      </c>
      <c r="L20" s="11">
        <v>0</v>
      </c>
      <c r="N20" s="4">
        <f t="shared" si="6"/>
        <v>2034</v>
      </c>
      <c r="O20" s="12">
        <f t="shared" si="0"/>
        <v>-17.46999999999997</v>
      </c>
      <c r="P20" s="11">
        <f t="shared" si="1"/>
        <v>0</v>
      </c>
      <c r="Q20" s="11">
        <f t="shared" si="2"/>
        <v>-2090.7700000000186</v>
      </c>
      <c r="R20" s="11">
        <f t="shared" si="3"/>
        <v>0</v>
      </c>
      <c r="S20" s="14"/>
      <c r="T20" s="14"/>
      <c r="U20" s="14"/>
      <c r="V20" s="14"/>
      <c r="W20" s="14"/>
      <c r="X20" s="14"/>
      <c r="Y20" s="14"/>
      <c r="Z20" s="14"/>
      <c r="AA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</row>
    <row r="21" spans="2:16359" x14ac:dyDescent="0.25">
      <c r="B21" s="15">
        <f t="shared" si="4"/>
        <v>2035</v>
      </c>
      <c r="C21" s="13">
        <v>515.79999999999995</v>
      </c>
      <c r="D21" s="16">
        <v>0</v>
      </c>
      <c r="E21" s="11">
        <v>148790.18999999997</v>
      </c>
      <c r="F21" s="13">
        <v>0</v>
      </c>
      <c r="H21" s="15">
        <f t="shared" si="5"/>
        <v>2035</v>
      </c>
      <c r="I21" s="11">
        <v>502.82</v>
      </c>
      <c r="J21" s="11">
        <v>0</v>
      </c>
      <c r="K21" s="11">
        <v>146488.88</v>
      </c>
      <c r="L21" s="11">
        <v>0</v>
      </c>
      <c r="N21" s="15">
        <f t="shared" si="6"/>
        <v>2035</v>
      </c>
      <c r="O21" s="12">
        <f t="shared" si="0"/>
        <v>-12.979999999999961</v>
      </c>
      <c r="P21" s="11">
        <f t="shared" si="1"/>
        <v>0</v>
      </c>
      <c r="Q21" s="11">
        <f t="shared" si="2"/>
        <v>-2301.3099999999686</v>
      </c>
      <c r="R21" s="11">
        <f t="shared" si="3"/>
        <v>0</v>
      </c>
      <c r="S21" s="14"/>
      <c r="T21" s="14"/>
      <c r="U21" s="14"/>
      <c r="V21" s="14"/>
      <c r="W21" s="14"/>
      <c r="X21" s="14"/>
      <c r="Y21" s="14"/>
      <c r="Z21" s="14"/>
      <c r="AA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</row>
    <row r="22" spans="2:16359" x14ac:dyDescent="0.25">
      <c r="B22" s="4">
        <f t="shared" si="4"/>
        <v>2036</v>
      </c>
      <c r="C22" s="13">
        <v>809.04</v>
      </c>
      <c r="D22" s="11">
        <v>0</v>
      </c>
      <c r="E22" s="11">
        <v>145748.1</v>
      </c>
      <c r="F22" s="13">
        <v>0</v>
      </c>
      <c r="H22" s="4">
        <f t="shared" si="5"/>
        <v>2036</v>
      </c>
      <c r="I22" s="11">
        <v>809.19</v>
      </c>
      <c r="J22" s="11">
        <v>0</v>
      </c>
      <c r="K22" s="11">
        <v>143288.68</v>
      </c>
      <c r="L22" s="11">
        <v>0</v>
      </c>
      <c r="N22" s="4">
        <f t="shared" si="6"/>
        <v>2036</v>
      </c>
      <c r="O22" s="12">
        <f t="shared" si="0"/>
        <v>0.15000000000009095</v>
      </c>
      <c r="P22" s="11">
        <f t="shared" si="1"/>
        <v>0</v>
      </c>
      <c r="Q22" s="11">
        <f t="shared" si="2"/>
        <v>-2459.4200000000128</v>
      </c>
      <c r="R22" s="11">
        <f t="shared" si="3"/>
        <v>0</v>
      </c>
    </row>
    <row r="23" spans="2:16359" x14ac:dyDescent="0.25">
      <c r="B23" s="4">
        <f t="shared" si="4"/>
        <v>2037</v>
      </c>
      <c r="C23" s="13">
        <v>910.62</v>
      </c>
      <c r="D23" s="11">
        <v>0</v>
      </c>
      <c r="E23" s="11">
        <v>147866.84</v>
      </c>
      <c r="F23" s="13">
        <v>0</v>
      </c>
      <c r="H23" s="4">
        <f t="shared" si="5"/>
        <v>2037</v>
      </c>
      <c r="I23" s="11">
        <v>886.06</v>
      </c>
      <c r="J23" s="11">
        <v>0</v>
      </c>
      <c r="K23" s="11">
        <v>145579.96</v>
      </c>
      <c r="L23" s="11">
        <v>0</v>
      </c>
      <c r="N23" s="4">
        <f t="shared" si="6"/>
        <v>2037</v>
      </c>
      <c r="O23" s="12">
        <f t="shared" si="0"/>
        <v>-24.560000000000059</v>
      </c>
      <c r="P23" s="11">
        <f t="shared" si="1"/>
        <v>0</v>
      </c>
      <c r="Q23" s="11">
        <f t="shared" si="2"/>
        <v>-2286.8800000000047</v>
      </c>
      <c r="R23" s="11">
        <f t="shared" si="3"/>
        <v>0</v>
      </c>
    </row>
    <row r="24" spans="2:16359" x14ac:dyDescent="0.25">
      <c r="B24" s="4">
        <f t="shared" si="4"/>
        <v>2038</v>
      </c>
      <c r="C24" s="13">
        <v>924.99</v>
      </c>
      <c r="D24" s="11">
        <v>0</v>
      </c>
      <c r="E24" s="11">
        <v>148072.48000000001</v>
      </c>
      <c r="F24" s="13">
        <v>0</v>
      </c>
      <c r="H24" s="4">
        <f t="shared" si="5"/>
        <v>2038</v>
      </c>
      <c r="I24" s="11">
        <v>876.72</v>
      </c>
      <c r="J24" s="11">
        <v>0</v>
      </c>
      <c r="K24" s="11">
        <v>146161.01999999999</v>
      </c>
      <c r="L24" s="11">
        <v>0</v>
      </c>
      <c r="N24" s="4">
        <f t="shared" si="6"/>
        <v>2038</v>
      </c>
      <c r="O24" s="12">
        <f t="shared" si="0"/>
        <v>-48.269999999999982</v>
      </c>
      <c r="P24" s="11">
        <f t="shared" si="1"/>
        <v>0</v>
      </c>
      <c r="Q24" s="11">
        <f t="shared" si="2"/>
        <v>-1911.460000000021</v>
      </c>
      <c r="R24" s="11">
        <f t="shared" si="3"/>
        <v>0</v>
      </c>
    </row>
    <row r="25" spans="2:16359" x14ac:dyDescent="0.25">
      <c r="B25" s="4">
        <f t="shared" si="4"/>
        <v>2039</v>
      </c>
      <c r="C25" s="13">
        <v>924.48</v>
      </c>
      <c r="D25" s="11">
        <v>0</v>
      </c>
      <c r="E25" s="11">
        <v>147817.52000000002</v>
      </c>
      <c r="F25" s="13">
        <v>0</v>
      </c>
      <c r="H25" s="4">
        <f t="shared" si="5"/>
        <v>2039</v>
      </c>
      <c r="I25" s="11">
        <v>893.33</v>
      </c>
      <c r="J25" s="11">
        <v>0</v>
      </c>
      <c r="K25" s="11">
        <v>145716.57999999999</v>
      </c>
      <c r="L25" s="11">
        <v>0</v>
      </c>
      <c r="N25" s="4">
        <f t="shared" si="6"/>
        <v>2039</v>
      </c>
      <c r="O25" s="12">
        <f t="shared" si="0"/>
        <v>-31.149999999999977</v>
      </c>
      <c r="P25" s="11">
        <f t="shared" si="1"/>
        <v>0</v>
      </c>
      <c r="Q25" s="11">
        <f t="shared" si="2"/>
        <v>-2100.9400000000314</v>
      </c>
      <c r="R25" s="11">
        <f t="shared" si="3"/>
        <v>0</v>
      </c>
    </row>
    <row r="26" spans="2:16359" x14ac:dyDescent="0.25">
      <c r="B26" s="4">
        <f t="shared" si="4"/>
        <v>2040</v>
      </c>
      <c r="C26" s="13">
        <v>773.17</v>
      </c>
      <c r="D26" s="11">
        <v>0</v>
      </c>
      <c r="E26" s="11">
        <v>150000.24</v>
      </c>
      <c r="F26" s="13">
        <v>0</v>
      </c>
      <c r="H26" s="4">
        <f t="shared" si="5"/>
        <v>2040</v>
      </c>
      <c r="I26" s="11">
        <v>785.21</v>
      </c>
      <c r="J26" s="11">
        <v>0</v>
      </c>
      <c r="K26" s="11">
        <v>147189.65</v>
      </c>
      <c r="L26" s="11">
        <v>0</v>
      </c>
      <c r="N26" s="4">
        <f t="shared" si="6"/>
        <v>2040</v>
      </c>
      <c r="O26" s="12">
        <f t="shared" si="0"/>
        <v>12.040000000000077</v>
      </c>
      <c r="P26" s="11">
        <f t="shared" si="1"/>
        <v>0</v>
      </c>
      <c r="Q26" s="11">
        <f t="shared" si="2"/>
        <v>-2810.5899999999965</v>
      </c>
      <c r="R26" s="11">
        <f t="shared" si="3"/>
        <v>0</v>
      </c>
    </row>
    <row r="27" spans="2:16359" x14ac:dyDescent="0.25">
      <c r="B27" s="4">
        <f t="shared" si="4"/>
        <v>2041</v>
      </c>
      <c r="C27" s="13">
        <v>908.16</v>
      </c>
      <c r="D27" s="11">
        <v>0</v>
      </c>
      <c r="E27" s="11">
        <v>148159.78999999998</v>
      </c>
      <c r="F27" s="13">
        <v>0</v>
      </c>
      <c r="H27" s="4">
        <f t="shared" si="5"/>
        <v>2041</v>
      </c>
      <c r="I27" s="11">
        <v>907.75</v>
      </c>
      <c r="J27" s="11">
        <v>0</v>
      </c>
      <c r="K27" s="11">
        <v>145622.65</v>
      </c>
      <c r="L27" s="11">
        <v>0</v>
      </c>
      <c r="N27" s="4">
        <f t="shared" si="6"/>
        <v>2041</v>
      </c>
      <c r="O27" s="12">
        <f t="shared" si="0"/>
        <v>-0.40999999999996817</v>
      </c>
      <c r="P27" s="11">
        <f t="shared" si="1"/>
        <v>0</v>
      </c>
      <c r="Q27" s="11">
        <f t="shared" si="2"/>
        <v>-2537.1399999999849</v>
      </c>
      <c r="R27" s="11">
        <f t="shared" si="3"/>
        <v>0</v>
      </c>
    </row>
    <row r="28" spans="2:16359" x14ac:dyDescent="0.25">
      <c r="B28" s="4">
        <f t="shared" si="4"/>
        <v>2042</v>
      </c>
      <c r="C28" s="13">
        <v>947.94</v>
      </c>
      <c r="D28" s="11">
        <v>0</v>
      </c>
      <c r="E28" s="11">
        <v>146803.38</v>
      </c>
      <c r="F28" s="13">
        <v>0</v>
      </c>
      <c r="H28" s="4">
        <f t="shared" si="5"/>
        <v>2042</v>
      </c>
      <c r="I28" s="11">
        <v>922.9</v>
      </c>
      <c r="J28" s="11">
        <v>0</v>
      </c>
      <c r="K28" s="11">
        <v>144581.07999999999</v>
      </c>
      <c r="L28" s="11">
        <v>0</v>
      </c>
      <c r="N28" s="4">
        <f t="shared" si="6"/>
        <v>2042</v>
      </c>
      <c r="O28" s="12">
        <f t="shared" si="0"/>
        <v>-25.040000000000077</v>
      </c>
      <c r="P28" s="11">
        <f t="shared" si="1"/>
        <v>0</v>
      </c>
      <c r="Q28" s="11">
        <f t="shared" si="2"/>
        <v>-2222.3000000000175</v>
      </c>
      <c r="R28" s="11">
        <f t="shared" si="3"/>
        <v>0</v>
      </c>
    </row>
    <row r="29" spans="2:16359" x14ac:dyDescent="0.25">
      <c r="B29" s="4">
        <f t="shared" si="4"/>
        <v>2043</v>
      </c>
      <c r="C29" s="13">
        <v>945.92</v>
      </c>
      <c r="D29" s="11">
        <v>0</v>
      </c>
      <c r="E29" s="11">
        <v>145576.26</v>
      </c>
      <c r="F29" s="13">
        <v>0</v>
      </c>
      <c r="H29" s="4">
        <f t="shared" si="5"/>
        <v>2043</v>
      </c>
      <c r="I29" s="11">
        <v>929.66</v>
      </c>
      <c r="J29" s="11">
        <v>0</v>
      </c>
      <c r="K29" s="11">
        <v>143228.1</v>
      </c>
      <c r="L29" s="11">
        <v>0</v>
      </c>
      <c r="N29" s="4">
        <f t="shared" si="6"/>
        <v>2043</v>
      </c>
      <c r="O29" s="12">
        <f t="shared" si="0"/>
        <v>-16.259999999999991</v>
      </c>
      <c r="P29" s="11">
        <f t="shared" si="1"/>
        <v>0</v>
      </c>
      <c r="Q29" s="11">
        <f t="shared" si="2"/>
        <v>-2348.1600000000035</v>
      </c>
      <c r="R29" s="11">
        <f t="shared" si="3"/>
        <v>0</v>
      </c>
    </row>
    <row r="30" spans="2:16359" x14ac:dyDescent="0.25">
      <c r="B30" s="4">
        <f t="shared" si="4"/>
        <v>2044</v>
      </c>
      <c r="C30" s="13">
        <v>578.49</v>
      </c>
      <c r="D30" s="11">
        <v>0</v>
      </c>
      <c r="E30" s="11">
        <v>145378.74</v>
      </c>
      <c r="F30" s="13">
        <v>0</v>
      </c>
      <c r="H30" s="4">
        <f t="shared" si="5"/>
        <v>2044</v>
      </c>
      <c r="I30" s="11">
        <v>559.04999999999995</v>
      </c>
      <c r="J30" s="11">
        <v>0</v>
      </c>
      <c r="K30" s="11">
        <v>143141.27000000002</v>
      </c>
      <c r="L30" s="11">
        <v>0</v>
      </c>
      <c r="N30" s="4">
        <f t="shared" si="6"/>
        <v>2044</v>
      </c>
      <c r="O30" s="12">
        <f t="shared" si="0"/>
        <v>-19.440000000000055</v>
      </c>
      <c r="P30" s="11">
        <f t="shared" si="1"/>
        <v>0</v>
      </c>
      <c r="Q30" s="11">
        <f t="shared" si="2"/>
        <v>-2237.4699999999721</v>
      </c>
      <c r="R30" s="11">
        <f t="shared" si="3"/>
        <v>0</v>
      </c>
    </row>
    <row r="31" spans="2:16359" x14ac:dyDescent="0.25">
      <c r="B31" s="4">
        <f t="shared" si="4"/>
        <v>2045</v>
      </c>
      <c r="C31" s="13">
        <v>532.42999999999995</v>
      </c>
      <c r="D31" s="11">
        <v>0</v>
      </c>
      <c r="E31" s="11">
        <v>146515.44999999998</v>
      </c>
      <c r="F31" s="13">
        <v>0</v>
      </c>
      <c r="H31" s="4">
        <f t="shared" si="5"/>
        <v>2045</v>
      </c>
      <c r="I31" s="11">
        <v>528.49</v>
      </c>
      <c r="J31" s="11">
        <v>0</v>
      </c>
      <c r="K31" s="11">
        <v>144132.51999999999</v>
      </c>
      <c r="L31" s="11">
        <v>0</v>
      </c>
      <c r="N31" s="4">
        <f t="shared" si="6"/>
        <v>2045</v>
      </c>
      <c r="O31" s="12">
        <f t="shared" si="0"/>
        <v>-3.9399999999999409</v>
      </c>
      <c r="P31" s="11">
        <f t="shared" si="1"/>
        <v>0</v>
      </c>
      <c r="Q31" s="11">
        <f t="shared" si="2"/>
        <v>-2382.929999999993</v>
      </c>
      <c r="R31" s="11">
        <f t="shared" si="3"/>
        <v>0</v>
      </c>
    </row>
    <row r="32" spans="2:16359" x14ac:dyDescent="0.25">
      <c r="B32" s="4">
        <f t="shared" si="4"/>
        <v>2046</v>
      </c>
      <c r="C32" s="13">
        <v>610.74</v>
      </c>
      <c r="D32" s="11">
        <v>0</v>
      </c>
      <c r="E32" s="11">
        <v>144681.59</v>
      </c>
      <c r="F32" s="13">
        <v>0</v>
      </c>
      <c r="H32" s="4">
        <f t="shared" si="5"/>
        <v>2046</v>
      </c>
      <c r="I32" s="11">
        <v>617.12</v>
      </c>
      <c r="J32" s="11">
        <v>0</v>
      </c>
      <c r="K32" s="11">
        <v>142085.70000000001</v>
      </c>
      <c r="L32" s="11">
        <v>0</v>
      </c>
      <c r="N32" s="4">
        <f t="shared" si="6"/>
        <v>2046</v>
      </c>
      <c r="O32" s="12">
        <f t="shared" si="0"/>
        <v>6.3799999999999955</v>
      </c>
      <c r="P32" s="11">
        <f t="shared" si="1"/>
        <v>0</v>
      </c>
      <c r="Q32" s="11">
        <f t="shared" si="2"/>
        <v>-2595.8899999999849</v>
      </c>
      <c r="R32" s="11">
        <f t="shared" si="3"/>
        <v>0</v>
      </c>
    </row>
    <row r="33" spans="2:18" x14ac:dyDescent="0.25">
      <c r="B33" s="4">
        <f t="shared" si="4"/>
        <v>2047</v>
      </c>
      <c r="C33" s="13">
        <v>635.76</v>
      </c>
      <c r="D33" s="11">
        <v>0</v>
      </c>
      <c r="E33" s="11">
        <v>144125.56</v>
      </c>
      <c r="F33" s="13">
        <v>0</v>
      </c>
      <c r="H33" s="4">
        <f t="shared" si="5"/>
        <v>2047</v>
      </c>
      <c r="I33" s="11">
        <v>611.08000000000004</v>
      </c>
      <c r="J33" s="11">
        <v>0</v>
      </c>
      <c r="K33" s="11">
        <v>142057.03</v>
      </c>
      <c r="L33" s="11">
        <v>0</v>
      </c>
      <c r="N33" s="4">
        <f t="shared" si="6"/>
        <v>2047</v>
      </c>
      <c r="O33" s="12">
        <f t="shared" si="0"/>
        <v>-24.67999999999995</v>
      </c>
      <c r="P33" s="11">
        <f t="shared" si="1"/>
        <v>0</v>
      </c>
      <c r="Q33" s="11">
        <f t="shared" si="2"/>
        <v>-2068.5299999999988</v>
      </c>
      <c r="R33" s="11">
        <f t="shared" si="3"/>
        <v>0</v>
      </c>
    </row>
    <row r="34" spans="2:18" x14ac:dyDescent="0.25">
      <c r="B34" s="4">
        <f t="shared" si="4"/>
        <v>2048</v>
      </c>
      <c r="C34" s="13">
        <v>588.14</v>
      </c>
      <c r="D34" s="11">
        <v>0</v>
      </c>
      <c r="E34" s="11">
        <v>145624.35999999999</v>
      </c>
      <c r="F34" s="13">
        <v>0</v>
      </c>
      <c r="H34" s="4">
        <f t="shared" si="5"/>
        <v>2048</v>
      </c>
      <c r="I34" s="11">
        <v>587.41999999999996</v>
      </c>
      <c r="J34" s="11">
        <v>0</v>
      </c>
      <c r="K34" s="11">
        <v>143065.53</v>
      </c>
      <c r="L34" s="11">
        <v>0</v>
      </c>
      <c r="N34" s="4">
        <f t="shared" si="6"/>
        <v>2048</v>
      </c>
      <c r="O34" s="12">
        <f t="shared" si="0"/>
        <v>-0.72000000000002728</v>
      </c>
      <c r="P34" s="11">
        <f t="shared" si="1"/>
        <v>0</v>
      </c>
      <c r="Q34" s="11">
        <f t="shared" si="2"/>
        <v>-2558.8299999999872</v>
      </c>
      <c r="R34" s="11">
        <f t="shared" si="3"/>
        <v>0</v>
      </c>
    </row>
    <row r="35" spans="2:18" x14ac:dyDescent="0.25">
      <c r="B35" s="4">
        <f t="shared" si="4"/>
        <v>2049</v>
      </c>
      <c r="C35" s="13">
        <v>641.75</v>
      </c>
      <c r="D35" s="11">
        <v>0</v>
      </c>
      <c r="E35" s="11">
        <v>153459</v>
      </c>
      <c r="F35" s="13">
        <v>0</v>
      </c>
      <c r="H35" s="4">
        <f t="shared" si="5"/>
        <v>2049</v>
      </c>
      <c r="I35" s="11">
        <v>634.36</v>
      </c>
      <c r="J35" s="11">
        <v>0</v>
      </c>
      <c r="K35" s="11">
        <v>150673.18</v>
      </c>
      <c r="L35" s="11">
        <v>0</v>
      </c>
      <c r="N35" s="4">
        <f t="shared" si="6"/>
        <v>2049</v>
      </c>
      <c r="O35" s="12">
        <f t="shared" si="0"/>
        <v>-7.3899999999999864</v>
      </c>
      <c r="P35" s="11">
        <f t="shared" si="1"/>
        <v>0</v>
      </c>
      <c r="Q35" s="11">
        <f t="shared" si="2"/>
        <v>-2785.820000000007</v>
      </c>
      <c r="R35" s="11">
        <f t="shared" si="3"/>
        <v>0</v>
      </c>
    </row>
    <row r="38" spans="2:18" x14ac:dyDescent="0.25">
      <c r="B38" t="s">
        <v>67</v>
      </c>
    </row>
  </sheetData>
  <mergeCells count="1">
    <mergeCell ref="AA4:AD4"/>
  </mergeCells>
  <pageMargins left="0.25" right="0.25" top="0.75" bottom="0.75" header="0.3" footer="0.3"/>
  <pageSetup scale="75" orientation="landscape" horizontalDpi="1200" verticalDpi="1200" r:id="rId1"/>
  <colBreaks count="1" manualBreakCount="1">
    <brk id="18" max="40" man="1"/>
  </colBreaks>
  <ignoredErrors>
    <ignoredError sqref="A1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8D947-A9FE-4857-819C-BA6EEA313651}">
  <sheetPr>
    <pageSetUpPr fitToPage="1"/>
  </sheetPr>
  <dimension ref="A1:XDN23"/>
  <sheetViews>
    <sheetView showGridLines="0" zoomScale="80" zoomScaleNormal="80" workbookViewId="0">
      <selection activeCell="E17" sqref="E17"/>
    </sheetView>
  </sheetViews>
  <sheetFormatPr defaultRowHeight="15" x14ac:dyDescent="0.25"/>
  <cols>
    <col min="2" max="2" width="12.85546875" bestFit="1" customWidth="1"/>
    <col min="3" max="3" width="9.5703125" bestFit="1" customWidth="1"/>
    <col min="4" max="4" width="21.42578125" customWidth="1"/>
    <col min="5" max="5" width="16" customWidth="1"/>
    <col min="6" max="6" width="13" bestFit="1" customWidth="1"/>
    <col min="7" max="7" width="13" customWidth="1"/>
    <col min="8" max="8" width="12.85546875" bestFit="1" customWidth="1"/>
    <col min="9" max="9" width="9.5703125" bestFit="1" customWidth="1"/>
    <col min="10" max="10" width="21.42578125" customWidth="1"/>
    <col min="11" max="11" width="16" customWidth="1"/>
    <col min="12" max="12" width="13" bestFit="1" customWidth="1"/>
  </cols>
  <sheetData>
    <row r="1" spans="1:16342" x14ac:dyDescent="0.25">
      <c r="A1" s="6" t="s">
        <v>116</v>
      </c>
      <c r="C1" s="36">
        <f>(((11700*2000)/1000000)*0.55)+(((11300*2000)/1000000)*0.45)</f>
        <v>23.040000000000003</v>
      </c>
      <c r="D1" t="s">
        <v>84</v>
      </c>
    </row>
    <row r="2" spans="1:16342" x14ac:dyDescent="0.25">
      <c r="C2" s="37">
        <f>(23*0.204)+(28.8*0.796)</f>
        <v>27.616800000000001</v>
      </c>
      <c r="D2" t="s">
        <v>83</v>
      </c>
    </row>
    <row r="3" spans="1:16342" x14ac:dyDescent="0.25">
      <c r="A3" s="5"/>
    </row>
    <row r="4" spans="1:16342" s="32" customFormat="1" x14ac:dyDescent="0.25">
      <c r="B4" s="171" t="s">
        <v>82</v>
      </c>
      <c r="C4" s="171"/>
      <c r="D4" s="171"/>
      <c r="E4" s="171"/>
      <c r="F4" s="171"/>
      <c r="G4" s="69"/>
      <c r="H4" s="171" t="s">
        <v>81</v>
      </c>
      <c r="I4" s="171"/>
      <c r="J4" s="171"/>
      <c r="K4" s="171"/>
      <c r="L4" s="171"/>
      <c r="M4" s="70"/>
      <c r="N4" s="71"/>
    </row>
    <row r="5" spans="1:16342" s="14" customFormat="1" x14ac:dyDescent="0.25">
      <c r="A5"/>
      <c r="B5" s="66" t="s">
        <v>80</v>
      </c>
      <c r="C5" s="66" t="s">
        <v>79</v>
      </c>
      <c r="D5" s="66" t="s">
        <v>78</v>
      </c>
      <c r="E5" s="66" t="s">
        <v>77</v>
      </c>
      <c r="F5" s="66" t="s">
        <v>76</v>
      </c>
      <c r="G5" s="20"/>
      <c r="H5" s="66" t="s">
        <v>80</v>
      </c>
      <c r="I5" s="66" t="s">
        <v>79</v>
      </c>
      <c r="J5" s="66" t="s">
        <v>78</v>
      </c>
      <c r="K5" s="66" t="s">
        <v>77</v>
      </c>
      <c r="L5" s="66" t="s">
        <v>76</v>
      </c>
      <c r="M5"/>
    </row>
    <row r="6" spans="1:16342" x14ac:dyDescent="0.25">
      <c r="B6" s="67" t="s">
        <v>75</v>
      </c>
      <c r="C6" s="13">
        <v>949.41</v>
      </c>
      <c r="D6" s="13">
        <v>12367.14763153155</v>
      </c>
      <c r="E6" s="13">
        <f>C6*D6/1000</f>
        <v>11741.493632852367</v>
      </c>
      <c r="F6" s="13">
        <f>E6/$C$1</f>
        <v>509.61343892588394</v>
      </c>
      <c r="G6" s="14"/>
      <c r="H6" s="67" t="s">
        <v>75</v>
      </c>
      <c r="I6" s="13">
        <v>918.06</v>
      </c>
      <c r="J6" s="13">
        <v>12426.209151679464</v>
      </c>
      <c r="K6" s="13">
        <f>I6*J6/1000</f>
        <v>11408.005573790848</v>
      </c>
      <c r="L6" s="13">
        <f>K6/$C$1</f>
        <v>495.1391308068944</v>
      </c>
    </row>
    <row r="7" spans="1:16342" x14ac:dyDescent="0.25">
      <c r="B7" s="19"/>
      <c r="C7" s="14"/>
      <c r="E7" s="14"/>
      <c r="F7" s="14"/>
      <c r="G7" s="5"/>
      <c r="H7" s="19"/>
      <c r="I7" s="14"/>
      <c r="K7" s="14"/>
      <c r="L7" s="14"/>
      <c r="M7" s="5"/>
    </row>
    <row r="8" spans="1:16342" x14ac:dyDescent="0.25">
      <c r="B8" s="19"/>
      <c r="C8" s="14"/>
      <c r="H8" s="19"/>
      <c r="I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</row>
    <row r="9" spans="1:16342" x14ac:dyDescent="0.25">
      <c r="B9" s="19"/>
      <c r="C9" s="14"/>
      <c r="E9" s="18"/>
      <c r="F9" s="18"/>
      <c r="G9" s="18"/>
      <c r="H9" s="19"/>
      <c r="I9" s="14"/>
      <c r="K9" s="18"/>
      <c r="L9" s="18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</row>
    <row r="10" spans="1:16342" x14ac:dyDescent="0.25">
      <c r="G10" s="22"/>
      <c r="K10" s="21" t="s">
        <v>74</v>
      </c>
      <c r="L10" s="68">
        <f>L6-F6</f>
        <v>-14.474308118989541</v>
      </c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</row>
    <row r="11" spans="1:16342" x14ac:dyDescent="0.25">
      <c r="B11" t="s">
        <v>67</v>
      </c>
      <c r="G11" s="20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</row>
    <row r="12" spans="1:16342" x14ac:dyDescent="0.25">
      <c r="G12" s="14"/>
    </row>
    <row r="13" spans="1:16342" x14ac:dyDescent="0.25">
      <c r="G13" s="14"/>
    </row>
    <row r="14" spans="1:16342" x14ac:dyDescent="0.25">
      <c r="G14" s="14"/>
    </row>
    <row r="15" spans="1:16342" x14ac:dyDescent="0.25">
      <c r="G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</row>
    <row r="16" spans="1:16342" x14ac:dyDescent="0.25">
      <c r="G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</row>
    <row r="17" spans="7:16342" x14ac:dyDescent="0.25">
      <c r="G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</row>
    <row r="18" spans="7:16342" x14ac:dyDescent="0.25">
      <c r="G18" s="18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</row>
    <row r="19" spans="7:16342" x14ac:dyDescent="0.25">
      <c r="G19" s="18"/>
    </row>
    <row r="20" spans="7:16342" x14ac:dyDescent="0.25">
      <c r="G20" s="18"/>
    </row>
    <row r="21" spans="7:16342" x14ac:dyDescent="0.25">
      <c r="G21" s="18"/>
    </row>
    <row r="22" spans="7:16342" x14ac:dyDescent="0.25">
      <c r="G22" s="18"/>
    </row>
    <row r="23" spans="7:16342" x14ac:dyDescent="0.25">
      <c r="G23" s="18"/>
    </row>
  </sheetData>
  <mergeCells count="2">
    <mergeCell ref="B4:F4"/>
    <mergeCell ref="H4:L4"/>
  </mergeCells>
  <pageMargins left="0.25" right="0.25" top="0.75" bottom="0.75" header="0.3" footer="0.3"/>
  <pageSetup scale="79" orientation="landscape" r:id="rId1"/>
  <ignoredErrors>
    <ignoredError sqref="A1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51745-0046-4501-8231-8E35B4835C39}">
  <sheetPr>
    <pageSetUpPr fitToPage="1"/>
  </sheetPr>
  <dimension ref="A1:XDG32"/>
  <sheetViews>
    <sheetView showGridLines="0" zoomScale="80" zoomScaleNormal="80" workbookViewId="0">
      <selection activeCell="E12" sqref="E12"/>
    </sheetView>
  </sheetViews>
  <sheetFormatPr defaultRowHeight="15" x14ac:dyDescent="0.25"/>
  <cols>
    <col min="2" max="2" width="15.140625" bestFit="1" customWidth="1"/>
    <col min="3" max="3" width="7.42578125" bestFit="1" customWidth="1"/>
    <col min="4" max="4" width="20.140625" customWidth="1"/>
    <col min="5" max="5" width="27.140625" bestFit="1" customWidth="1"/>
    <col min="6" max="6" width="22.28515625" bestFit="1" customWidth="1"/>
    <col min="7" max="7" width="15.28515625" bestFit="1" customWidth="1"/>
    <col min="8" max="8" width="12.42578125" bestFit="1" customWidth="1"/>
    <col min="10" max="10" width="15.140625" bestFit="1" customWidth="1"/>
    <col min="11" max="11" width="7.42578125" bestFit="1" customWidth="1"/>
    <col min="12" max="12" width="20.140625" customWidth="1"/>
    <col min="13" max="13" width="27.140625" bestFit="1" customWidth="1"/>
    <col min="14" max="14" width="22.28515625" bestFit="1" customWidth="1"/>
    <col min="15" max="15" width="15.28515625" bestFit="1" customWidth="1"/>
    <col min="16" max="16" width="12.42578125" bestFit="1" customWidth="1"/>
    <col min="18" max="18" width="9.5703125" bestFit="1" customWidth="1"/>
  </cols>
  <sheetData>
    <row r="1" spans="1:16335" x14ac:dyDescent="0.25">
      <c r="A1" s="6" t="s">
        <v>116</v>
      </c>
    </row>
    <row r="2" spans="1:16335" x14ac:dyDescent="0.25">
      <c r="C2" s="36">
        <v>1.028</v>
      </c>
      <c r="D2" t="s">
        <v>111</v>
      </c>
    </row>
    <row r="3" spans="1:16335" x14ac:dyDescent="0.25">
      <c r="A3" s="5"/>
    </row>
    <row r="4" spans="1:16335" x14ac:dyDescent="0.25">
      <c r="B4" s="171" t="s">
        <v>110</v>
      </c>
      <c r="C4" s="171"/>
      <c r="D4" s="171"/>
      <c r="E4" s="171"/>
      <c r="F4" s="171"/>
      <c r="G4" s="171"/>
      <c r="H4" s="171"/>
      <c r="J4" s="171" t="s">
        <v>109</v>
      </c>
      <c r="K4" s="171"/>
      <c r="L4" s="171"/>
      <c r="M4" s="171"/>
      <c r="N4" s="171"/>
      <c r="O4" s="171"/>
      <c r="P4" s="171"/>
      <c r="Q4" s="14"/>
    </row>
    <row r="5" spans="1:16335" s="14" customFormat="1" x14ac:dyDescent="0.25">
      <c r="A5"/>
      <c r="B5" s="66" t="s">
        <v>80</v>
      </c>
      <c r="C5" s="66" t="s">
        <v>79</v>
      </c>
      <c r="D5" s="66" t="s">
        <v>78</v>
      </c>
      <c r="E5" s="72" t="s">
        <v>108</v>
      </c>
      <c r="F5" s="66" t="s">
        <v>107</v>
      </c>
      <c r="G5" s="66" t="s">
        <v>77</v>
      </c>
      <c r="H5" s="66" t="s">
        <v>106</v>
      </c>
      <c r="J5" s="74" t="s">
        <v>80</v>
      </c>
      <c r="K5" s="74" t="s">
        <v>79</v>
      </c>
      <c r="L5" s="74" t="s">
        <v>78</v>
      </c>
      <c r="M5" s="75" t="s">
        <v>108</v>
      </c>
      <c r="N5" s="74" t="s">
        <v>107</v>
      </c>
      <c r="O5" s="74" t="s">
        <v>77</v>
      </c>
      <c r="P5" s="74" t="s">
        <v>106</v>
      </c>
    </row>
    <row r="6" spans="1:16335" s="14" customFormat="1" x14ac:dyDescent="0.25">
      <c r="A6"/>
      <c r="B6" s="67" t="s">
        <v>105</v>
      </c>
      <c r="C6" s="13">
        <v>3.2</v>
      </c>
      <c r="D6" s="13">
        <v>13575</v>
      </c>
      <c r="E6" s="13">
        <v>5149.3</v>
      </c>
      <c r="F6" s="13">
        <v>5149.3</v>
      </c>
      <c r="G6" s="13">
        <f>C6*D6/1000+F6/1000</f>
        <v>48.589299999999994</v>
      </c>
      <c r="H6" s="13">
        <f t="shared" ref="H6:H26" si="0">G6/$C$2</f>
        <v>47.265856031128401</v>
      </c>
      <c r="J6" s="76" t="s">
        <v>105</v>
      </c>
      <c r="K6" s="77">
        <v>3.36</v>
      </c>
      <c r="L6" s="77">
        <v>13333.333333333332</v>
      </c>
      <c r="M6" s="77">
        <v>5149.3</v>
      </c>
      <c r="N6" s="77">
        <v>5149.3</v>
      </c>
      <c r="O6" s="77">
        <f>K6*L6/1000+N6/1000</f>
        <v>49.949299999999994</v>
      </c>
      <c r="P6" s="77">
        <f t="shared" ref="P6:P26" si="1">O6/$C$2</f>
        <v>48.588813229571976</v>
      </c>
    </row>
    <row r="7" spans="1:16335" s="14" customFormat="1" x14ac:dyDescent="0.25">
      <c r="A7"/>
      <c r="B7" s="67" t="s">
        <v>104</v>
      </c>
      <c r="C7" s="13">
        <v>60.75</v>
      </c>
      <c r="D7" s="13">
        <v>11587.654320987655</v>
      </c>
      <c r="E7" s="13">
        <v>5149.3</v>
      </c>
      <c r="F7" s="13">
        <v>59216.950000000004</v>
      </c>
      <c r="G7" s="13">
        <f>C7*D7/1000+F7/1000</f>
        <v>763.16695000000004</v>
      </c>
      <c r="H7" s="13">
        <f t="shared" si="0"/>
        <v>742.38030155642025</v>
      </c>
      <c r="J7" s="76" t="s">
        <v>104</v>
      </c>
      <c r="K7" s="77">
        <v>58.16</v>
      </c>
      <c r="L7" s="77">
        <v>11693.603851444292</v>
      </c>
      <c r="M7" s="77">
        <v>5149.3</v>
      </c>
      <c r="N7" s="77">
        <v>69515.55</v>
      </c>
      <c r="O7" s="77">
        <f>K7*L7/1000+N7/1000</f>
        <v>749.61554999999998</v>
      </c>
      <c r="P7" s="77">
        <f t="shared" si="1"/>
        <v>729.19800583657582</v>
      </c>
    </row>
    <row r="8" spans="1:16335" s="14" customFormat="1" x14ac:dyDescent="0.25">
      <c r="A8"/>
      <c r="B8" s="67" t="s">
        <v>103</v>
      </c>
      <c r="C8" s="13">
        <v>241.9</v>
      </c>
      <c r="D8" s="13">
        <v>11248.284415047539</v>
      </c>
      <c r="E8" s="13">
        <v>5149.3</v>
      </c>
      <c r="F8" s="13">
        <v>221419.9</v>
      </c>
      <c r="G8" s="13">
        <f>C8*D8/1000+F8/1000+1</f>
        <v>2943.3798999999999</v>
      </c>
      <c r="H8" s="13">
        <f t="shared" si="0"/>
        <v>2863.2100194552527</v>
      </c>
      <c r="J8" s="76" t="s">
        <v>103</v>
      </c>
      <c r="K8" s="77">
        <v>233.39</v>
      </c>
      <c r="L8" s="77">
        <v>11255.709327734692</v>
      </c>
      <c r="M8" s="77">
        <v>5149.3</v>
      </c>
      <c r="N8" s="77">
        <v>212408.625</v>
      </c>
      <c r="O8" s="77">
        <f>K8*L8/1000+N8/1000+1</f>
        <v>2840.3786249999994</v>
      </c>
      <c r="P8" s="77">
        <f t="shared" si="1"/>
        <v>2763.0142266536959</v>
      </c>
    </row>
    <row r="9" spans="1:16335" x14ac:dyDescent="0.25">
      <c r="B9" s="67" t="s">
        <v>75</v>
      </c>
      <c r="C9" s="13">
        <v>49.97</v>
      </c>
      <c r="D9" s="13">
        <v>12367.14763153155</v>
      </c>
      <c r="E9" s="13">
        <v>5149.3</v>
      </c>
      <c r="F9" s="13">
        <v>94386.668999999994</v>
      </c>
      <c r="G9" s="13">
        <f t="shared" ref="G9:G26" si="2">C9*D9/1000+F9/1000</f>
        <v>712.37303614763152</v>
      </c>
      <c r="H9" s="13">
        <f t="shared" si="0"/>
        <v>692.96987952104234</v>
      </c>
      <c r="I9" s="14"/>
      <c r="J9" s="76" t="s">
        <v>75</v>
      </c>
      <c r="K9" s="77">
        <v>48.32</v>
      </c>
      <c r="L9" s="77">
        <v>12426.209151679464</v>
      </c>
      <c r="M9" s="77">
        <v>5149.3</v>
      </c>
      <c r="N9" s="77">
        <v>89237.368999999992</v>
      </c>
      <c r="O9" s="77">
        <f t="shared" ref="O9:O26" si="3">K9*L9/1000+N9/1000</f>
        <v>689.6717952091517</v>
      </c>
      <c r="P9" s="77">
        <f t="shared" si="1"/>
        <v>670.8869603201864</v>
      </c>
      <c r="Q9" s="14"/>
    </row>
    <row r="10" spans="1:16335" x14ac:dyDescent="0.25">
      <c r="B10" s="67" t="s">
        <v>102</v>
      </c>
      <c r="C10" s="13">
        <v>13.16</v>
      </c>
      <c r="D10" s="13">
        <v>11990.874524714829</v>
      </c>
      <c r="E10" s="13">
        <v>64.900000000000006</v>
      </c>
      <c r="F10" s="13">
        <v>5624.8830000000007</v>
      </c>
      <c r="G10" s="13">
        <f t="shared" si="2"/>
        <v>163.42479174524715</v>
      </c>
      <c r="H10" s="13">
        <f t="shared" si="0"/>
        <v>158.9735328261159</v>
      </c>
      <c r="I10" s="14"/>
      <c r="J10" s="76" t="s">
        <v>102</v>
      </c>
      <c r="K10" s="77">
        <v>10.91</v>
      </c>
      <c r="L10" s="77">
        <v>12070.577451879009</v>
      </c>
      <c r="M10" s="77">
        <v>64.900000000000006</v>
      </c>
      <c r="N10" s="77">
        <v>5235.4830000000002</v>
      </c>
      <c r="O10" s="77">
        <f t="shared" si="3"/>
        <v>136.92548299999999</v>
      </c>
      <c r="P10" s="77">
        <f t="shared" si="1"/>
        <v>133.19599513618675</v>
      </c>
      <c r="Q10" s="14"/>
      <c r="S10" s="23"/>
    </row>
    <row r="11" spans="1:16335" x14ac:dyDescent="0.25">
      <c r="B11" s="67" t="s">
        <v>101</v>
      </c>
      <c r="C11" s="13">
        <v>4880.6000000000004</v>
      </c>
      <c r="D11" s="13">
        <v>7269.9047864918521</v>
      </c>
      <c r="E11" s="13">
        <v>500</v>
      </c>
      <c r="F11" s="13">
        <v>2915</v>
      </c>
      <c r="G11" s="13">
        <f t="shared" si="2"/>
        <v>35484.412300952135</v>
      </c>
      <c r="H11" s="13">
        <f t="shared" si="0"/>
        <v>34517.910798591569</v>
      </c>
      <c r="I11" s="14"/>
      <c r="J11" s="76" t="s">
        <v>101</v>
      </c>
      <c r="K11" s="77">
        <v>4810.3499999999995</v>
      </c>
      <c r="L11" s="77">
        <v>7273.1880216616255</v>
      </c>
      <c r="M11" s="77">
        <v>500</v>
      </c>
      <c r="N11" s="77">
        <v>2415</v>
      </c>
      <c r="O11" s="77">
        <f t="shared" si="3"/>
        <v>34988.994999999995</v>
      </c>
      <c r="P11" s="77">
        <f t="shared" si="1"/>
        <v>34035.987354085599</v>
      </c>
      <c r="Q11" s="14"/>
      <c r="S11" s="23"/>
    </row>
    <row r="12" spans="1:16335" x14ac:dyDescent="0.25">
      <c r="B12" s="67" t="s">
        <v>100</v>
      </c>
      <c r="C12" s="13">
        <v>5133.5</v>
      </c>
      <c r="D12" s="13">
        <v>7392.6073828771787</v>
      </c>
      <c r="E12" s="13">
        <v>500</v>
      </c>
      <c r="F12" s="13">
        <v>18585</v>
      </c>
      <c r="G12" s="13">
        <f t="shared" si="2"/>
        <v>37968.534999999996</v>
      </c>
      <c r="H12" s="13">
        <f t="shared" si="0"/>
        <v>36934.372568093379</v>
      </c>
      <c r="I12" s="14"/>
      <c r="J12" s="76" t="s">
        <v>100</v>
      </c>
      <c r="K12" s="77">
        <v>5066.05</v>
      </c>
      <c r="L12" s="77">
        <v>7397.8780312077442</v>
      </c>
      <c r="M12" s="77">
        <v>500</v>
      </c>
      <c r="N12" s="77">
        <v>19085</v>
      </c>
      <c r="O12" s="77">
        <f t="shared" si="3"/>
        <v>37497.104999999989</v>
      </c>
      <c r="P12" s="77">
        <f t="shared" si="1"/>
        <v>36475.783073929946</v>
      </c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</row>
    <row r="13" spans="1:16335" x14ac:dyDescent="0.25">
      <c r="B13" s="67" t="s">
        <v>99</v>
      </c>
      <c r="C13" s="13">
        <v>17.82</v>
      </c>
      <c r="D13" s="13">
        <v>11470.819304152637</v>
      </c>
      <c r="E13" s="13">
        <v>64.900000000000006</v>
      </c>
      <c r="F13" s="13">
        <v>7268.8000000000011</v>
      </c>
      <c r="G13" s="13">
        <f t="shared" si="2"/>
        <v>211.6788</v>
      </c>
      <c r="H13" s="13">
        <f t="shared" si="0"/>
        <v>205.91322957198443</v>
      </c>
      <c r="I13" s="14"/>
      <c r="J13" s="76" t="s">
        <v>99</v>
      </c>
      <c r="K13" s="77">
        <v>15.67</v>
      </c>
      <c r="L13" s="77">
        <v>11507.977026164646</v>
      </c>
      <c r="M13" s="77">
        <v>64.900000000000006</v>
      </c>
      <c r="N13" s="77">
        <v>7333.7000000000007</v>
      </c>
      <c r="O13" s="77">
        <f t="shared" si="3"/>
        <v>187.66370000000001</v>
      </c>
      <c r="P13" s="77">
        <f t="shared" si="1"/>
        <v>182.55223735408561</v>
      </c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</row>
    <row r="14" spans="1:16335" x14ac:dyDescent="0.25">
      <c r="B14" s="67" t="s">
        <v>98</v>
      </c>
      <c r="C14" s="13">
        <v>11.93</v>
      </c>
      <c r="D14" s="13">
        <v>11378.559463986601</v>
      </c>
      <c r="E14" s="13">
        <v>64.900000000000006</v>
      </c>
      <c r="F14" s="13">
        <v>5294.5420000000004</v>
      </c>
      <c r="G14" s="13">
        <f t="shared" si="2"/>
        <v>141.04075640536016</v>
      </c>
      <c r="H14" s="13">
        <f t="shared" si="0"/>
        <v>137.19917938264607</v>
      </c>
      <c r="I14" s="14"/>
      <c r="J14" s="76" t="s">
        <v>98</v>
      </c>
      <c r="K14" s="77">
        <v>10.129999999999999</v>
      </c>
      <c r="L14" s="77">
        <v>11371.17472852912</v>
      </c>
      <c r="M14" s="77">
        <v>64.900000000000006</v>
      </c>
      <c r="N14" s="77">
        <v>4645.5420000000004</v>
      </c>
      <c r="O14" s="77">
        <f t="shared" si="3"/>
        <v>119.83554199999998</v>
      </c>
      <c r="P14" s="77">
        <f t="shared" si="1"/>
        <v>116.57153891050581</v>
      </c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</row>
    <row r="15" spans="1:16335" x14ac:dyDescent="0.25">
      <c r="B15" s="67" t="s">
        <v>97</v>
      </c>
      <c r="C15" s="13">
        <v>29.020000000000003</v>
      </c>
      <c r="D15" s="13">
        <v>11409.920771615571</v>
      </c>
      <c r="E15" s="13">
        <v>64.900000000000006</v>
      </c>
      <c r="F15" s="13">
        <v>9210.6080000000002</v>
      </c>
      <c r="G15" s="13">
        <f t="shared" si="2"/>
        <v>340.32650879228385</v>
      </c>
      <c r="H15" s="13">
        <f t="shared" si="0"/>
        <v>331.05691516759128</v>
      </c>
      <c r="I15" s="14"/>
      <c r="J15" s="76" t="s">
        <v>97</v>
      </c>
      <c r="K15" s="77">
        <v>25.43</v>
      </c>
      <c r="L15" s="77">
        <v>11394.261006289307</v>
      </c>
      <c r="M15" s="77">
        <v>64.900000000000006</v>
      </c>
      <c r="N15" s="77">
        <v>9989.4079999999994</v>
      </c>
      <c r="O15" s="77">
        <f t="shared" si="3"/>
        <v>299.74546538993712</v>
      </c>
      <c r="P15" s="77">
        <f t="shared" si="1"/>
        <v>291.58119201355748</v>
      </c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</row>
    <row r="16" spans="1:16335" x14ac:dyDescent="0.25">
      <c r="B16" s="67" t="s">
        <v>96</v>
      </c>
      <c r="C16" s="13">
        <v>22.48</v>
      </c>
      <c r="D16" s="13">
        <v>11440.587449933246</v>
      </c>
      <c r="E16" s="13">
        <v>64.900000000000006</v>
      </c>
      <c r="F16" s="13">
        <v>8437</v>
      </c>
      <c r="G16" s="13">
        <f t="shared" si="2"/>
        <v>265.62140587449937</v>
      </c>
      <c r="H16" s="13">
        <f t="shared" si="0"/>
        <v>258.38658158997993</v>
      </c>
      <c r="I16" s="14"/>
      <c r="J16" s="76" t="s">
        <v>96</v>
      </c>
      <c r="K16" s="77">
        <v>19.939999999999998</v>
      </c>
      <c r="L16" s="77">
        <v>11488.710486703463</v>
      </c>
      <c r="M16" s="77">
        <v>64.900000000000006</v>
      </c>
      <c r="N16" s="77">
        <v>8956.2000000000007</v>
      </c>
      <c r="O16" s="77">
        <f t="shared" si="3"/>
        <v>238.04108710486702</v>
      </c>
      <c r="P16" s="77">
        <f t="shared" si="1"/>
        <v>231.55747772846985</v>
      </c>
      <c r="Q16" s="14"/>
      <c r="S16" s="23"/>
    </row>
    <row r="17" spans="2:16335" x14ac:dyDescent="0.25">
      <c r="B17" s="67" t="s">
        <v>95</v>
      </c>
      <c r="C17" s="13">
        <v>0</v>
      </c>
      <c r="D17" s="13">
        <v>0</v>
      </c>
      <c r="E17" s="13">
        <v>3600</v>
      </c>
      <c r="F17" s="13">
        <v>0</v>
      </c>
      <c r="G17" s="13">
        <f t="shared" si="2"/>
        <v>0</v>
      </c>
      <c r="H17" s="13">
        <f t="shared" si="0"/>
        <v>0</v>
      </c>
      <c r="I17" s="14"/>
      <c r="J17" s="76" t="s">
        <v>95</v>
      </c>
      <c r="K17" s="77">
        <v>0</v>
      </c>
      <c r="L17" s="77">
        <v>0</v>
      </c>
      <c r="M17" s="77">
        <v>3600</v>
      </c>
      <c r="N17" s="77">
        <v>0</v>
      </c>
      <c r="O17" s="77">
        <f t="shared" si="3"/>
        <v>0</v>
      </c>
      <c r="P17" s="77">
        <f t="shared" si="1"/>
        <v>0</v>
      </c>
      <c r="Q17" s="14"/>
      <c r="S17" s="23"/>
    </row>
    <row r="18" spans="2:16335" x14ac:dyDescent="0.25">
      <c r="B18" s="67" t="s">
        <v>94</v>
      </c>
      <c r="C18" s="13">
        <v>724.62</v>
      </c>
      <c r="D18" s="13">
        <v>8215.5750600314659</v>
      </c>
      <c r="E18" s="13">
        <v>500</v>
      </c>
      <c r="F18" s="13">
        <v>64665.000000000007</v>
      </c>
      <c r="G18" s="13">
        <f t="shared" si="2"/>
        <v>6017.8350000000009</v>
      </c>
      <c r="H18" s="13">
        <f t="shared" si="0"/>
        <v>5853.9250972762657</v>
      </c>
      <c r="I18" s="14"/>
      <c r="J18" s="76" t="s">
        <v>94</v>
      </c>
      <c r="K18" s="77">
        <v>711.64</v>
      </c>
      <c r="L18" s="77">
        <v>8217.2446742735083</v>
      </c>
      <c r="M18" s="77">
        <v>500</v>
      </c>
      <c r="N18" s="77">
        <v>63165</v>
      </c>
      <c r="O18" s="77">
        <f t="shared" si="3"/>
        <v>5910.8849999999993</v>
      </c>
      <c r="P18" s="77">
        <f t="shared" si="1"/>
        <v>5749.8881322957186</v>
      </c>
      <c r="Q18" s="14"/>
    </row>
    <row r="19" spans="2:16335" x14ac:dyDescent="0.25">
      <c r="B19" s="67" t="s">
        <v>93</v>
      </c>
      <c r="C19" s="13">
        <v>6127.91</v>
      </c>
      <c r="D19" s="13">
        <v>7062.8305572372965</v>
      </c>
      <c r="E19" s="13">
        <v>400</v>
      </c>
      <c r="F19" s="13">
        <v>1168</v>
      </c>
      <c r="G19" s="13">
        <f t="shared" si="2"/>
        <v>43281.557999999997</v>
      </c>
      <c r="H19" s="13">
        <f t="shared" si="0"/>
        <v>42102.682879377426</v>
      </c>
      <c r="I19" s="14"/>
      <c r="J19" s="76" t="s">
        <v>93</v>
      </c>
      <c r="K19" s="77">
        <v>6081.2000000000007</v>
      </c>
      <c r="L19" s="77">
        <v>7059.5951456949288</v>
      </c>
      <c r="M19" s="77">
        <v>400</v>
      </c>
      <c r="N19" s="77">
        <v>1168</v>
      </c>
      <c r="O19" s="77">
        <f t="shared" si="3"/>
        <v>42931.978000000003</v>
      </c>
      <c r="P19" s="77">
        <f t="shared" si="1"/>
        <v>41762.624513618677</v>
      </c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</row>
    <row r="20" spans="2:16335" x14ac:dyDescent="0.25">
      <c r="B20" s="67" t="s">
        <v>92</v>
      </c>
      <c r="C20" s="13">
        <v>186.12</v>
      </c>
      <c r="D20" s="13">
        <v>8253.5998280679141</v>
      </c>
      <c r="E20" s="13">
        <v>0</v>
      </c>
      <c r="F20" s="13">
        <v>0</v>
      </c>
      <c r="G20" s="13">
        <f t="shared" si="2"/>
        <v>1536.1600000000003</v>
      </c>
      <c r="H20" s="13">
        <f t="shared" si="0"/>
        <v>1494.3190661478602</v>
      </c>
      <c r="I20" s="14"/>
      <c r="J20" s="76" t="s">
        <v>92</v>
      </c>
      <c r="K20" s="77">
        <v>172.7</v>
      </c>
      <c r="L20" s="77">
        <v>8253.3294730746966</v>
      </c>
      <c r="M20" s="77">
        <v>0</v>
      </c>
      <c r="N20" s="77">
        <v>0</v>
      </c>
      <c r="O20" s="77">
        <f t="shared" si="3"/>
        <v>1425.35</v>
      </c>
      <c r="P20" s="77">
        <f t="shared" si="1"/>
        <v>1386.5272373540854</v>
      </c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</row>
    <row r="21" spans="2:16335" x14ac:dyDescent="0.25">
      <c r="B21" s="67" t="s">
        <v>91</v>
      </c>
      <c r="C21" s="13">
        <v>73.19</v>
      </c>
      <c r="D21" s="13">
        <v>11582.319989069547</v>
      </c>
      <c r="E21" s="13">
        <v>100</v>
      </c>
      <c r="F21" s="13">
        <v>4800</v>
      </c>
      <c r="G21" s="13">
        <f t="shared" si="2"/>
        <v>852.5100000000001</v>
      </c>
      <c r="H21" s="13">
        <f t="shared" si="0"/>
        <v>829.28988326848253</v>
      </c>
      <c r="I21" s="14"/>
      <c r="J21" s="76" t="s">
        <v>91</v>
      </c>
      <c r="K21" s="77">
        <v>70.06</v>
      </c>
      <c r="L21" s="77">
        <v>11598.058806737081</v>
      </c>
      <c r="M21" s="77">
        <v>100</v>
      </c>
      <c r="N21" s="77">
        <v>4800</v>
      </c>
      <c r="O21" s="77">
        <f t="shared" si="3"/>
        <v>817.35999999999979</v>
      </c>
      <c r="P21" s="77">
        <f t="shared" si="1"/>
        <v>795.09727626459119</v>
      </c>
      <c r="Q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</row>
    <row r="22" spans="2:16335" x14ac:dyDescent="0.25">
      <c r="B22" s="67" t="s">
        <v>90</v>
      </c>
      <c r="C22" s="13">
        <v>55.29</v>
      </c>
      <c r="D22" s="13">
        <v>11518.08972503618</v>
      </c>
      <c r="E22" s="13">
        <v>100</v>
      </c>
      <c r="F22" s="13">
        <v>4117</v>
      </c>
      <c r="G22" s="13">
        <f t="shared" si="2"/>
        <v>640.95218089725029</v>
      </c>
      <c r="H22" s="13">
        <f t="shared" si="0"/>
        <v>623.49433939421237</v>
      </c>
      <c r="I22" s="14"/>
      <c r="J22" s="76" t="s">
        <v>90</v>
      </c>
      <c r="K22" s="77">
        <v>50.25</v>
      </c>
      <c r="L22" s="77">
        <v>11505.175159235667</v>
      </c>
      <c r="M22" s="77">
        <v>100</v>
      </c>
      <c r="N22" s="77">
        <v>3917</v>
      </c>
      <c r="O22" s="77">
        <f t="shared" si="3"/>
        <v>582.05205175159233</v>
      </c>
      <c r="P22" s="77">
        <f t="shared" si="1"/>
        <v>566.19849392178241</v>
      </c>
      <c r="Q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</row>
    <row r="23" spans="2:16335" x14ac:dyDescent="0.25">
      <c r="B23" s="67" t="s">
        <v>89</v>
      </c>
      <c r="C23" s="13">
        <v>32.5</v>
      </c>
      <c r="D23" s="13">
        <v>11502.306982466933</v>
      </c>
      <c r="E23" s="13">
        <v>100</v>
      </c>
      <c r="F23" s="13">
        <v>2733</v>
      </c>
      <c r="G23" s="13">
        <f t="shared" si="2"/>
        <v>376.55797693017536</v>
      </c>
      <c r="H23" s="13">
        <f t="shared" si="0"/>
        <v>366.30153397876978</v>
      </c>
      <c r="I23" s="14"/>
      <c r="J23" s="76" t="s">
        <v>89</v>
      </c>
      <c r="K23" s="77">
        <v>29.48</v>
      </c>
      <c r="L23" s="77">
        <v>11500</v>
      </c>
      <c r="M23" s="77">
        <v>100</v>
      </c>
      <c r="N23" s="77">
        <v>2750</v>
      </c>
      <c r="O23" s="77">
        <f t="shared" si="3"/>
        <v>341.77</v>
      </c>
      <c r="P23" s="77">
        <f t="shared" si="1"/>
        <v>332.46108949416339</v>
      </c>
      <c r="Q23" s="14"/>
    </row>
    <row r="24" spans="2:16335" x14ac:dyDescent="0.25">
      <c r="B24" s="67" t="s">
        <v>88</v>
      </c>
      <c r="C24" s="13">
        <v>18.77</v>
      </c>
      <c r="D24" s="13">
        <v>11492.807671816729</v>
      </c>
      <c r="E24" s="13">
        <v>100</v>
      </c>
      <c r="F24" s="13">
        <v>1650</v>
      </c>
      <c r="G24" s="13">
        <f t="shared" si="2"/>
        <v>217.37</v>
      </c>
      <c r="H24" s="13">
        <f t="shared" si="0"/>
        <v>211.44941634241246</v>
      </c>
      <c r="I24" s="14"/>
      <c r="J24" s="76" t="s">
        <v>88</v>
      </c>
      <c r="K24" s="77">
        <v>16.009999999999998</v>
      </c>
      <c r="L24" s="77">
        <v>11492.816989381636</v>
      </c>
      <c r="M24" s="77">
        <v>100</v>
      </c>
      <c r="N24" s="77">
        <v>1650</v>
      </c>
      <c r="O24" s="77">
        <f t="shared" si="3"/>
        <v>185.64999999999998</v>
      </c>
      <c r="P24" s="77">
        <f t="shared" si="1"/>
        <v>180.59338521400775</v>
      </c>
      <c r="Q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</row>
    <row r="25" spans="2:16335" x14ac:dyDescent="0.25">
      <c r="B25" s="67" t="s">
        <v>87</v>
      </c>
      <c r="C25" s="13">
        <v>533.17000000000007</v>
      </c>
      <c r="D25" s="13">
        <v>9457.340060393497</v>
      </c>
      <c r="E25" s="13">
        <v>500</v>
      </c>
      <c r="F25" s="13">
        <v>75085</v>
      </c>
      <c r="G25" s="13">
        <f t="shared" si="2"/>
        <v>5117.4550000000017</v>
      </c>
      <c r="H25" s="13">
        <f t="shared" si="0"/>
        <v>4978.0690661478611</v>
      </c>
      <c r="I25" s="14"/>
      <c r="J25" s="76" t="s">
        <v>87</v>
      </c>
      <c r="K25" s="77">
        <v>484.28000000000003</v>
      </c>
      <c r="L25" s="77">
        <v>9475.6958784174458</v>
      </c>
      <c r="M25" s="77">
        <v>500</v>
      </c>
      <c r="N25" s="77">
        <v>72585</v>
      </c>
      <c r="O25" s="77">
        <f t="shared" si="3"/>
        <v>4661.4750000000013</v>
      </c>
      <c r="P25" s="77">
        <f t="shared" si="1"/>
        <v>4534.5087548638139</v>
      </c>
      <c r="Q25" s="14"/>
    </row>
    <row r="26" spans="2:16335" x14ac:dyDescent="0.25">
      <c r="B26" s="67" t="s">
        <v>86</v>
      </c>
      <c r="C26" s="13">
        <v>342.57</v>
      </c>
      <c r="D26" s="13">
        <v>9373.4127331640248</v>
      </c>
      <c r="E26" s="13">
        <v>500</v>
      </c>
      <c r="F26" s="13">
        <v>58085</v>
      </c>
      <c r="G26" s="13">
        <f t="shared" si="2"/>
        <v>3269.1350000000002</v>
      </c>
      <c r="H26" s="13">
        <f t="shared" si="0"/>
        <v>3180.0924124513622</v>
      </c>
      <c r="I26" s="14"/>
      <c r="J26" s="76" t="s">
        <v>86</v>
      </c>
      <c r="K26" s="77">
        <v>310.08000000000004</v>
      </c>
      <c r="L26" s="77">
        <v>9379.4827141382866</v>
      </c>
      <c r="M26" s="77">
        <v>500</v>
      </c>
      <c r="N26" s="77">
        <v>54585</v>
      </c>
      <c r="O26" s="77">
        <f t="shared" si="3"/>
        <v>2962.9750000000004</v>
      </c>
      <c r="P26" s="77">
        <f t="shared" si="1"/>
        <v>2882.2714007782106</v>
      </c>
      <c r="Q26" s="14"/>
    </row>
    <row r="27" spans="2:16335" x14ac:dyDescent="0.25">
      <c r="B27" s="73" t="s">
        <v>41</v>
      </c>
      <c r="C27" s="73"/>
      <c r="D27" s="73"/>
      <c r="E27" s="73"/>
      <c r="F27" s="73"/>
      <c r="G27" s="13">
        <f>SUM(G6:G26)</f>
        <v>140352.08190774458</v>
      </c>
      <c r="H27" s="13">
        <f>SUM(H6:H26)</f>
        <v>136529.26255617177</v>
      </c>
      <c r="I27" s="5"/>
      <c r="J27" s="78" t="s">
        <v>41</v>
      </c>
      <c r="K27" s="79"/>
      <c r="L27" s="79"/>
      <c r="M27" s="79"/>
      <c r="N27" s="79"/>
      <c r="O27" s="77"/>
      <c r="P27" s="77">
        <f>SUM(P6:P26)</f>
        <v>133869.08715900339</v>
      </c>
      <c r="Q27" s="5"/>
      <c r="R27" s="14"/>
    </row>
    <row r="29" spans="2:16335" x14ac:dyDescent="0.25">
      <c r="O29" s="25" t="s">
        <v>85</v>
      </c>
      <c r="P29" s="80">
        <f>P27-H27</f>
        <v>-2660.1753971683793</v>
      </c>
    </row>
    <row r="30" spans="2:16335" x14ac:dyDescent="0.25">
      <c r="P30" s="14"/>
    </row>
    <row r="31" spans="2:16335" x14ac:dyDescent="0.25">
      <c r="B31" t="s">
        <v>67</v>
      </c>
    </row>
    <row r="32" spans="2:16335" x14ac:dyDescent="0.25">
      <c r="P32" s="24"/>
    </row>
  </sheetData>
  <mergeCells count="2">
    <mergeCell ref="B4:H4"/>
    <mergeCell ref="J4:P4"/>
  </mergeCells>
  <pageMargins left="0.25" right="0.25" top="0.75" bottom="0.75" header="0.3" footer="0.3"/>
  <pageSetup scale="50" orientation="landscape" r:id="rId1"/>
  <ignoredErrors>
    <ignoredError sqref="A1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1ACF-AA14-4581-9FEB-CFDDDD0E5B00}">
  <sheetPr>
    <pageSetUpPr fitToPage="1"/>
  </sheetPr>
  <dimension ref="A1:XDR38"/>
  <sheetViews>
    <sheetView showGridLines="0" zoomScale="80" zoomScaleNormal="80" workbookViewId="0">
      <selection activeCell="G24" sqref="G24"/>
    </sheetView>
  </sheetViews>
  <sheetFormatPr defaultRowHeight="15" x14ac:dyDescent="0.25"/>
  <cols>
    <col min="2" max="2" width="12.85546875" bestFit="1" customWidth="1"/>
    <col min="3" max="3" width="9.5703125" bestFit="1" customWidth="1"/>
    <col min="4" max="4" width="21.42578125" customWidth="1"/>
    <col min="5" max="5" width="16" customWidth="1"/>
    <col min="6" max="6" width="13" bestFit="1" customWidth="1"/>
    <col min="8" max="8" width="12.85546875" bestFit="1" customWidth="1"/>
    <col min="9" max="9" width="9.5703125" bestFit="1" customWidth="1"/>
    <col min="10" max="10" width="21.42578125" customWidth="1"/>
    <col min="11" max="11" width="16" customWidth="1"/>
    <col min="12" max="12" width="13" bestFit="1" customWidth="1"/>
    <col min="16" max="16" width="12.28515625" bestFit="1" customWidth="1"/>
    <col min="17" max="17" width="5.28515625" bestFit="1" customWidth="1"/>
  </cols>
  <sheetData>
    <row r="1" spans="1:16346" x14ac:dyDescent="0.25">
      <c r="A1" s="6" t="s">
        <v>116</v>
      </c>
    </row>
    <row r="2" spans="1:16346" x14ac:dyDescent="0.25">
      <c r="C2" s="36">
        <v>28.8</v>
      </c>
      <c r="D2" t="s">
        <v>115</v>
      </c>
    </row>
    <row r="3" spans="1:16346" x14ac:dyDescent="0.25">
      <c r="A3" s="5"/>
    </row>
    <row r="4" spans="1:16346" x14ac:dyDescent="0.25">
      <c r="B4" s="171" t="s">
        <v>114</v>
      </c>
      <c r="C4" s="171"/>
      <c r="D4" s="171"/>
      <c r="E4" s="171"/>
      <c r="F4" s="171"/>
      <c r="G4" s="32"/>
      <c r="H4" s="171" t="s">
        <v>113</v>
      </c>
      <c r="I4" s="171"/>
      <c r="J4" s="171"/>
      <c r="K4" s="171"/>
      <c r="L4" s="171"/>
      <c r="M4" s="32"/>
      <c r="N4" s="172"/>
      <c r="O4" s="172"/>
      <c r="P4" s="172"/>
      <c r="Q4" s="172"/>
    </row>
    <row r="5" spans="1:16346" s="14" customFormat="1" x14ac:dyDescent="0.25">
      <c r="A5"/>
      <c r="B5" s="74" t="s">
        <v>80</v>
      </c>
      <c r="C5" s="74" t="s">
        <v>79</v>
      </c>
      <c r="D5" s="74" t="s">
        <v>78</v>
      </c>
      <c r="E5" s="74" t="s">
        <v>77</v>
      </c>
      <c r="F5" s="74" t="s">
        <v>76</v>
      </c>
      <c r="G5" s="81"/>
      <c r="H5" s="74" t="s">
        <v>80</v>
      </c>
      <c r="I5" s="74" t="s">
        <v>79</v>
      </c>
      <c r="J5" s="74" t="s">
        <v>78</v>
      </c>
      <c r="K5" s="74" t="s">
        <v>77</v>
      </c>
      <c r="L5" s="74" t="s">
        <v>76</v>
      </c>
      <c r="M5" s="81"/>
    </row>
    <row r="6" spans="1:16346" s="14" customFormat="1" x14ac:dyDescent="0.25">
      <c r="A6"/>
      <c r="B6" s="76" t="s">
        <v>95</v>
      </c>
      <c r="C6" s="77">
        <v>0</v>
      </c>
      <c r="D6" s="77">
        <v>10188.691172287366</v>
      </c>
      <c r="E6" s="77">
        <f>C6*D6/1000</f>
        <v>0</v>
      </c>
      <c r="F6" s="77">
        <f>E6/$C$2</f>
        <v>0</v>
      </c>
      <c r="G6" s="81"/>
      <c r="H6" s="76" t="s">
        <v>95</v>
      </c>
      <c r="I6" s="77">
        <v>0</v>
      </c>
      <c r="J6" s="77">
        <v>10188.691172287366</v>
      </c>
      <c r="K6" s="77">
        <f>I6*J6/1000</f>
        <v>0</v>
      </c>
      <c r="L6" s="77">
        <f>K6/$C$2</f>
        <v>0</v>
      </c>
      <c r="M6" s="81"/>
      <c r="O6" s="19"/>
      <c r="Q6" s="18"/>
      <c r="R6" s="18"/>
    </row>
    <row r="7" spans="1:16346" s="14" customFormat="1" x14ac:dyDescent="0.25">
      <c r="A7"/>
      <c r="B7" s="82"/>
      <c r="C7" s="81"/>
      <c r="D7" s="81"/>
      <c r="E7" s="81"/>
      <c r="F7" s="81"/>
      <c r="G7" s="81"/>
      <c r="H7" s="82"/>
      <c r="I7" s="81"/>
      <c r="J7" s="81"/>
      <c r="K7" s="81"/>
      <c r="L7" s="81"/>
      <c r="M7" s="81"/>
      <c r="O7"/>
      <c r="P7"/>
      <c r="Q7"/>
      <c r="R7"/>
    </row>
    <row r="8" spans="1:16346" s="14" customFormat="1" x14ac:dyDescent="0.25">
      <c r="A8"/>
      <c r="B8" s="82"/>
      <c r="C8" s="81"/>
      <c r="D8" s="81"/>
      <c r="E8" s="81"/>
      <c r="F8" s="81"/>
      <c r="G8" s="81"/>
      <c r="H8" s="82"/>
      <c r="I8" s="81"/>
      <c r="J8" s="81"/>
      <c r="K8" s="81"/>
      <c r="L8" s="81"/>
      <c r="M8" s="81"/>
      <c r="O8"/>
      <c r="P8"/>
      <c r="Q8"/>
      <c r="R8"/>
    </row>
    <row r="9" spans="1:16346" x14ac:dyDescent="0.25">
      <c r="B9" s="32"/>
      <c r="C9" s="32"/>
      <c r="D9" s="32"/>
      <c r="E9" s="32"/>
      <c r="F9" s="32"/>
      <c r="G9" s="32"/>
      <c r="H9" s="32"/>
      <c r="I9" s="32"/>
      <c r="J9" s="32"/>
      <c r="K9" s="83" t="s">
        <v>112</v>
      </c>
      <c r="L9" s="68">
        <f>L6-F6</f>
        <v>0</v>
      </c>
      <c r="M9" s="32"/>
    </row>
    <row r="10" spans="1:16346" x14ac:dyDescent="0.25">
      <c r="L10" s="26"/>
    </row>
    <row r="12" spans="1:16346" x14ac:dyDescent="0.25">
      <c r="B12" t="s">
        <v>67</v>
      </c>
      <c r="G12" s="14"/>
      <c r="M12" s="14"/>
      <c r="N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</row>
    <row r="13" spans="1:16346" x14ac:dyDescent="0.25">
      <c r="G13" s="14"/>
      <c r="M13" s="14"/>
      <c r="N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</row>
    <row r="14" spans="1:16346" x14ac:dyDescent="0.25">
      <c r="G14" s="14"/>
      <c r="M14" s="14"/>
      <c r="N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</row>
    <row r="15" spans="1:16346" x14ac:dyDescent="0.25">
      <c r="G15" s="14"/>
      <c r="M15" s="14"/>
      <c r="N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</row>
    <row r="19" spans="7:16346" x14ac:dyDescent="0.25">
      <c r="G19" s="14"/>
      <c r="M19" s="14"/>
      <c r="N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</row>
    <row r="20" spans="7:16346" x14ac:dyDescent="0.25">
      <c r="G20" s="14"/>
      <c r="M20" s="14"/>
      <c r="N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</row>
    <row r="21" spans="7:16346" x14ac:dyDescent="0.25">
      <c r="G21" s="14"/>
      <c r="M21" s="14"/>
      <c r="N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</row>
    <row r="22" spans="7:16346" x14ac:dyDescent="0.25">
      <c r="G22" s="14"/>
      <c r="M22" s="14"/>
      <c r="N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</row>
    <row r="36" spans="2:12" x14ac:dyDescent="0.25">
      <c r="B36" s="19"/>
      <c r="E36" s="18"/>
      <c r="F36" s="18"/>
      <c r="H36" s="19"/>
      <c r="K36" s="18"/>
      <c r="L36" s="18"/>
    </row>
    <row r="37" spans="2:12" x14ac:dyDescent="0.25">
      <c r="B37" s="19"/>
      <c r="C37" s="14"/>
      <c r="D37" s="18"/>
      <c r="E37" s="18"/>
      <c r="F37" s="18"/>
      <c r="H37" s="19"/>
      <c r="I37" s="14"/>
      <c r="J37" s="18"/>
      <c r="K37" s="18"/>
      <c r="L37" s="18"/>
    </row>
    <row r="38" spans="2:12" x14ac:dyDescent="0.25">
      <c r="B38" s="19"/>
      <c r="C38" s="14"/>
      <c r="D38" s="18"/>
      <c r="E38" s="25"/>
      <c r="H38" s="19"/>
      <c r="I38" s="14"/>
      <c r="J38" s="18"/>
      <c r="K38" s="25"/>
    </row>
  </sheetData>
  <mergeCells count="3">
    <mergeCell ref="B4:F4"/>
    <mergeCell ref="H4:L4"/>
    <mergeCell ref="N4:Q4"/>
  </mergeCells>
  <pageMargins left="0.25" right="0.25" top="0.75" bottom="0.75" header="0.3" footer="0.3"/>
  <pageSetup scale="81" orientation="landscape" r:id="rId1"/>
  <ignoredErrors>
    <ignoredError sqref="A1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000A1-9E6A-4172-9668-337A13F18D5B}">
  <sheetPr>
    <pageSetUpPr fitToPage="1"/>
  </sheetPr>
  <dimension ref="A1:R37"/>
  <sheetViews>
    <sheetView showGridLines="0" zoomScale="80" zoomScaleNormal="80" workbookViewId="0">
      <selection activeCell="B40" sqref="B40"/>
    </sheetView>
  </sheetViews>
  <sheetFormatPr defaultRowHeight="15" x14ac:dyDescent="0.25"/>
  <cols>
    <col min="2" max="2" width="10.140625" customWidth="1"/>
    <col min="3" max="3" width="19.85546875" customWidth="1"/>
    <col min="4" max="4" width="19.42578125" bestFit="1" customWidth="1"/>
    <col min="5" max="5" width="17.42578125" customWidth="1"/>
    <col min="6" max="6" width="8.5703125" bestFit="1" customWidth="1"/>
    <col min="7" max="7" width="10.140625" customWidth="1"/>
    <col min="8" max="8" width="19.85546875" customWidth="1"/>
    <col min="9" max="9" width="19.42578125" bestFit="1" customWidth="1"/>
    <col min="10" max="10" width="17.42578125" customWidth="1"/>
    <col min="11" max="11" width="8.5703125" bestFit="1" customWidth="1"/>
    <col min="12" max="12" width="10.140625" customWidth="1"/>
    <col min="13" max="13" width="19.85546875" customWidth="1"/>
    <col min="14" max="14" width="19.42578125" bestFit="1" customWidth="1"/>
    <col min="15" max="15" width="17.42578125" customWidth="1"/>
    <col min="16" max="16" width="8.5703125" bestFit="1" customWidth="1"/>
  </cols>
  <sheetData>
    <row r="1" spans="1:18" x14ac:dyDescent="0.25">
      <c r="A1" s="6" t="s">
        <v>150</v>
      </c>
    </row>
    <row r="3" spans="1:18" ht="18" x14ac:dyDescent="0.35">
      <c r="C3" s="173" t="s">
        <v>124</v>
      </c>
      <c r="D3" s="173"/>
      <c r="E3" s="173"/>
      <c r="H3" s="173" t="s">
        <v>123</v>
      </c>
      <c r="I3" s="173"/>
      <c r="J3" s="173"/>
      <c r="M3" s="173" t="s">
        <v>122</v>
      </c>
      <c r="N3" s="173"/>
      <c r="O3" s="173"/>
    </row>
    <row r="4" spans="1:18" s="32" customFormat="1" ht="61.5" customHeight="1" x14ac:dyDescent="0.25">
      <c r="A4" s="65"/>
      <c r="B4" s="38" t="s">
        <v>119</v>
      </c>
      <c r="C4" s="38" t="s">
        <v>39</v>
      </c>
      <c r="D4" s="38" t="s">
        <v>118</v>
      </c>
      <c r="E4" s="38" t="s">
        <v>121</v>
      </c>
      <c r="G4" s="38" t="s">
        <v>119</v>
      </c>
      <c r="H4" s="38" t="s">
        <v>39</v>
      </c>
      <c r="I4" s="38" t="s">
        <v>118</v>
      </c>
      <c r="J4" s="38" t="s">
        <v>120</v>
      </c>
      <c r="L4" s="38" t="s">
        <v>119</v>
      </c>
      <c r="M4" s="38" t="s">
        <v>39</v>
      </c>
      <c r="N4" s="38" t="s">
        <v>118</v>
      </c>
      <c r="O4" s="38" t="s">
        <v>117</v>
      </c>
    </row>
    <row r="5" spans="1:18" ht="14.25" customHeight="1" x14ac:dyDescent="0.25">
      <c r="A5" s="5"/>
      <c r="B5" s="4">
        <v>2019</v>
      </c>
      <c r="C5" s="28">
        <v>8894.5300000000007</v>
      </c>
      <c r="D5" s="28">
        <v>8894.5300000000007</v>
      </c>
      <c r="E5" s="28">
        <f t="shared" ref="E5:E35" si="0">D5-C5</f>
        <v>0</v>
      </c>
      <c r="G5" s="4">
        <f t="shared" ref="G5:G35" si="1">B5</f>
        <v>2019</v>
      </c>
      <c r="H5" s="27">
        <v>1.5601700000000001</v>
      </c>
      <c r="I5" s="27">
        <v>1.5601700000000001</v>
      </c>
      <c r="J5" s="27">
        <f t="shared" ref="J5:J35" si="2">I5-H5</f>
        <v>0</v>
      </c>
      <c r="L5" s="4">
        <f t="shared" ref="L5:L35" si="3">B5</f>
        <v>2019</v>
      </c>
      <c r="M5" s="27">
        <v>1.40001</v>
      </c>
      <c r="N5" s="27">
        <v>1.40001</v>
      </c>
      <c r="O5" s="27">
        <f t="shared" ref="O5:O35" si="4">N5-M5</f>
        <v>0</v>
      </c>
    </row>
    <row r="6" spans="1:18" x14ac:dyDescent="0.25">
      <c r="B6" s="4">
        <f t="shared" ref="B6:B35" si="5">B5+1</f>
        <v>2020</v>
      </c>
      <c r="C6" s="28">
        <v>8977.8199999999979</v>
      </c>
      <c r="D6" s="28">
        <v>8802.5099999999984</v>
      </c>
      <c r="E6" s="28">
        <f t="shared" si="0"/>
        <v>-175.30999999999949</v>
      </c>
      <c r="G6" s="4">
        <f t="shared" si="1"/>
        <v>2020</v>
      </c>
      <c r="H6" s="27">
        <v>1.69018</v>
      </c>
      <c r="I6" s="27">
        <v>1.6101800000000002</v>
      </c>
      <c r="J6" s="27">
        <f t="shared" si="2"/>
        <v>-7.9999999999999849E-2</v>
      </c>
      <c r="L6" s="4">
        <f t="shared" si="3"/>
        <v>2020</v>
      </c>
      <c r="M6" s="27">
        <v>0.88000999999999996</v>
      </c>
      <c r="N6" s="27">
        <v>0.88000999999999996</v>
      </c>
      <c r="O6" s="27">
        <f t="shared" si="4"/>
        <v>0</v>
      </c>
    </row>
    <row r="7" spans="1:18" x14ac:dyDescent="0.25">
      <c r="B7" s="4">
        <f t="shared" si="5"/>
        <v>2021</v>
      </c>
      <c r="C7" s="28">
        <v>9417.59</v>
      </c>
      <c r="D7" s="28">
        <v>9223.2800000000007</v>
      </c>
      <c r="E7" s="28">
        <f t="shared" si="0"/>
        <v>-194.30999999999949</v>
      </c>
      <c r="G7" s="4">
        <f t="shared" si="1"/>
        <v>2021</v>
      </c>
      <c r="H7" s="27">
        <v>1.7501600000000002</v>
      </c>
      <c r="I7" s="27">
        <v>1.7001600000000001</v>
      </c>
      <c r="J7" s="27">
        <f t="shared" si="2"/>
        <v>-5.0000000000000044E-2</v>
      </c>
      <c r="L7" s="4">
        <f t="shared" si="3"/>
        <v>2021</v>
      </c>
      <c r="M7" s="27">
        <v>1.2800100000000001</v>
      </c>
      <c r="N7" s="27">
        <v>1.2400100000000001</v>
      </c>
      <c r="O7" s="27">
        <f t="shared" si="4"/>
        <v>-4.0000000000000036E-2</v>
      </c>
      <c r="Q7" s="29"/>
      <c r="R7" s="29"/>
    </row>
    <row r="8" spans="1:18" x14ac:dyDescent="0.25">
      <c r="B8" s="4">
        <f t="shared" si="5"/>
        <v>2022</v>
      </c>
      <c r="C8" s="28">
        <v>9321.3699999999972</v>
      </c>
      <c r="D8" s="28">
        <v>9128.07</v>
      </c>
      <c r="E8" s="28">
        <f t="shared" si="0"/>
        <v>-193.29999999999745</v>
      </c>
      <c r="F8" s="30"/>
      <c r="G8" s="4">
        <f t="shared" si="1"/>
        <v>2022</v>
      </c>
      <c r="H8" s="27">
        <v>1.56019</v>
      </c>
      <c r="I8" s="27">
        <v>1.4901900000000001</v>
      </c>
      <c r="J8" s="27">
        <f t="shared" si="2"/>
        <v>-6.999999999999984E-2</v>
      </c>
      <c r="K8" s="30"/>
      <c r="L8" s="4">
        <f t="shared" si="3"/>
        <v>2022</v>
      </c>
      <c r="M8" s="27">
        <v>1.12002</v>
      </c>
      <c r="N8" s="27">
        <v>1.0900099999999999</v>
      </c>
      <c r="O8" s="27">
        <f t="shared" si="4"/>
        <v>-3.0010000000000092E-2</v>
      </c>
      <c r="Q8" s="29"/>
      <c r="R8" s="29"/>
    </row>
    <row r="9" spans="1:18" x14ac:dyDescent="0.25">
      <c r="B9" s="4">
        <f t="shared" si="5"/>
        <v>2023</v>
      </c>
      <c r="C9" s="28">
        <v>8423.98</v>
      </c>
      <c r="D9" s="28">
        <v>8217.68</v>
      </c>
      <c r="E9" s="28">
        <f t="shared" si="0"/>
        <v>-206.29999999999927</v>
      </c>
      <c r="G9" s="4">
        <f t="shared" si="1"/>
        <v>2023</v>
      </c>
      <c r="H9" s="27">
        <v>2.0701700000000001</v>
      </c>
      <c r="I9" s="27">
        <v>1.97017</v>
      </c>
      <c r="J9" s="27">
        <f t="shared" si="2"/>
        <v>-0.10000000000000009</v>
      </c>
      <c r="L9" s="4">
        <f t="shared" si="3"/>
        <v>2023</v>
      </c>
      <c r="M9" s="27">
        <v>1.7700100000000001</v>
      </c>
      <c r="N9" s="27">
        <v>1.68001</v>
      </c>
      <c r="O9" s="27">
        <f t="shared" si="4"/>
        <v>-9.000000000000008E-2</v>
      </c>
      <c r="P9" s="30"/>
      <c r="Q9" s="29"/>
      <c r="R9" s="29"/>
    </row>
    <row r="10" spans="1:18" x14ac:dyDescent="0.25">
      <c r="B10" s="4">
        <f t="shared" si="5"/>
        <v>2024</v>
      </c>
      <c r="C10" s="28">
        <v>8628.48</v>
      </c>
      <c r="D10" s="28">
        <v>8434.15</v>
      </c>
      <c r="E10" s="28">
        <f t="shared" si="0"/>
        <v>-194.32999999999993</v>
      </c>
      <c r="G10" s="4">
        <f t="shared" si="1"/>
        <v>2024</v>
      </c>
      <c r="H10" s="27">
        <v>2.0801699999999999</v>
      </c>
      <c r="I10" s="27">
        <v>2.0001700000000002</v>
      </c>
      <c r="J10" s="27">
        <f t="shared" si="2"/>
        <v>-7.9999999999999627E-2</v>
      </c>
      <c r="L10" s="4">
        <f t="shared" si="3"/>
        <v>2024</v>
      </c>
      <c r="M10" s="27">
        <v>1.8400099999999999</v>
      </c>
      <c r="N10" s="27">
        <v>1.7500100000000001</v>
      </c>
      <c r="O10" s="27">
        <f t="shared" si="4"/>
        <v>-8.9999999999999858E-2</v>
      </c>
      <c r="Q10" s="29"/>
      <c r="R10" s="29"/>
    </row>
    <row r="11" spans="1:18" x14ac:dyDescent="0.25">
      <c r="B11" s="4">
        <f t="shared" si="5"/>
        <v>2025</v>
      </c>
      <c r="C11" s="28">
        <v>8817.31</v>
      </c>
      <c r="D11" s="28">
        <v>8647</v>
      </c>
      <c r="E11" s="28">
        <f t="shared" si="0"/>
        <v>-170.30999999999949</v>
      </c>
      <c r="G11" s="4">
        <f t="shared" si="1"/>
        <v>2025</v>
      </c>
      <c r="H11" s="27">
        <v>2.2901400000000001</v>
      </c>
      <c r="I11" s="27">
        <v>2.2201399999999998</v>
      </c>
      <c r="J11" s="27">
        <f t="shared" si="2"/>
        <v>-7.0000000000000284E-2</v>
      </c>
      <c r="L11" s="4">
        <f t="shared" si="3"/>
        <v>2025</v>
      </c>
      <c r="M11" s="27">
        <v>1.93001</v>
      </c>
      <c r="N11" s="27">
        <v>1.89001</v>
      </c>
      <c r="O11" s="27">
        <f t="shared" si="4"/>
        <v>-4.0000000000000036E-2</v>
      </c>
      <c r="Q11" s="29"/>
      <c r="R11" s="29"/>
    </row>
    <row r="12" spans="1:18" x14ac:dyDescent="0.25">
      <c r="B12" s="4">
        <f t="shared" si="5"/>
        <v>2026</v>
      </c>
      <c r="C12" s="28">
        <v>8914.27</v>
      </c>
      <c r="D12" s="28">
        <v>8751.86</v>
      </c>
      <c r="E12" s="28">
        <f t="shared" si="0"/>
        <v>-162.40999999999985</v>
      </c>
      <c r="G12" s="4">
        <f t="shared" si="1"/>
        <v>2026</v>
      </c>
      <c r="H12" s="27">
        <v>2.1801699999999999</v>
      </c>
      <c r="I12" s="27">
        <v>2.1101700000000001</v>
      </c>
      <c r="J12" s="27">
        <f t="shared" si="2"/>
        <v>-6.999999999999984E-2</v>
      </c>
      <c r="L12" s="4">
        <f t="shared" si="3"/>
        <v>2026</v>
      </c>
      <c r="M12" s="27">
        <v>1.9900100000000001</v>
      </c>
      <c r="N12" s="27">
        <v>1.92001</v>
      </c>
      <c r="O12" s="27">
        <f t="shared" si="4"/>
        <v>-7.0000000000000062E-2</v>
      </c>
      <c r="Q12" s="29"/>
      <c r="R12" s="29"/>
    </row>
    <row r="13" spans="1:18" x14ac:dyDescent="0.25">
      <c r="B13" s="4">
        <f t="shared" si="5"/>
        <v>2027</v>
      </c>
      <c r="C13" s="28">
        <v>9171.2599999999984</v>
      </c>
      <c r="D13" s="28">
        <v>8967.15</v>
      </c>
      <c r="E13" s="28">
        <f t="shared" si="0"/>
        <v>-204.10999999999876</v>
      </c>
      <c r="G13" s="4">
        <f t="shared" si="1"/>
        <v>2027</v>
      </c>
      <c r="H13" s="27">
        <v>2.3101700000000003</v>
      </c>
      <c r="I13" s="27">
        <v>2.2101700000000002</v>
      </c>
      <c r="J13" s="27">
        <f t="shared" si="2"/>
        <v>-0.10000000000000009</v>
      </c>
      <c r="L13" s="4">
        <f t="shared" si="3"/>
        <v>2027</v>
      </c>
      <c r="M13" s="27">
        <v>2.23001</v>
      </c>
      <c r="N13" s="27">
        <v>2.1000100000000002</v>
      </c>
      <c r="O13" s="27">
        <f t="shared" si="4"/>
        <v>-0.12999999999999989</v>
      </c>
      <c r="Q13" s="29"/>
      <c r="R13" s="29"/>
    </row>
    <row r="14" spans="1:18" x14ac:dyDescent="0.25">
      <c r="B14" s="4">
        <f t="shared" si="5"/>
        <v>2028</v>
      </c>
      <c r="C14" s="28">
        <v>9277.32</v>
      </c>
      <c r="D14" s="28">
        <v>9090.2999999999993</v>
      </c>
      <c r="E14" s="28">
        <f t="shared" si="0"/>
        <v>-187.02000000000044</v>
      </c>
      <c r="G14" s="4">
        <f t="shared" si="1"/>
        <v>2028</v>
      </c>
      <c r="H14" s="27">
        <v>2.45017</v>
      </c>
      <c r="I14" s="27">
        <v>2.3601700000000001</v>
      </c>
      <c r="J14" s="27">
        <f t="shared" si="2"/>
        <v>-8.9999999999999858E-2</v>
      </c>
      <c r="L14" s="4">
        <f t="shared" si="3"/>
        <v>2028</v>
      </c>
      <c r="M14" s="27">
        <v>2.2400100000000003</v>
      </c>
      <c r="N14" s="27">
        <v>2.1500100000000004</v>
      </c>
      <c r="O14" s="27">
        <f t="shared" si="4"/>
        <v>-8.9999999999999858E-2</v>
      </c>
      <c r="Q14" s="29"/>
      <c r="R14" s="29"/>
    </row>
    <row r="15" spans="1:18" x14ac:dyDescent="0.25">
      <c r="B15" s="4">
        <f t="shared" si="5"/>
        <v>2029</v>
      </c>
      <c r="C15" s="28">
        <v>9457.9900000000016</v>
      </c>
      <c r="D15" s="28">
        <v>9274.6</v>
      </c>
      <c r="E15" s="28">
        <f t="shared" si="0"/>
        <v>-183.39000000000124</v>
      </c>
      <c r="G15" s="4">
        <f t="shared" si="1"/>
        <v>2029</v>
      </c>
      <c r="H15" s="27">
        <v>2.61015</v>
      </c>
      <c r="I15" s="27">
        <v>2.5101400000000003</v>
      </c>
      <c r="J15" s="27">
        <f t="shared" si="2"/>
        <v>-0.10000999999999971</v>
      </c>
      <c r="L15" s="4">
        <f t="shared" si="3"/>
        <v>2029</v>
      </c>
      <c r="M15" s="27">
        <v>2.4300100000000002</v>
      </c>
      <c r="N15" s="27">
        <v>2.3300100000000001</v>
      </c>
      <c r="O15" s="27">
        <f t="shared" si="4"/>
        <v>-0.10000000000000009</v>
      </c>
      <c r="Q15" s="29"/>
      <c r="R15" s="29"/>
    </row>
    <row r="16" spans="1:18" x14ac:dyDescent="0.25">
      <c r="B16" s="4">
        <f t="shared" si="5"/>
        <v>2030</v>
      </c>
      <c r="C16" s="28">
        <v>9520.2000000000007</v>
      </c>
      <c r="D16" s="28">
        <v>9303.65</v>
      </c>
      <c r="E16" s="28">
        <f t="shared" si="0"/>
        <v>-216.55000000000109</v>
      </c>
      <c r="G16" s="4">
        <f t="shared" si="1"/>
        <v>2030</v>
      </c>
      <c r="H16" s="27">
        <v>2.51017</v>
      </c>
      <c r="I16" s="27">
        <v>2.36016</v>
      </c>
      <c r="J16" s="27">
        <f t="shared" si="2"/>
        <v>-0.15000999999999998</v>
      </c>
      <c r="L16" s="4">
        <f t="shared" si="3"/>
        <v>2030</v>
      </c>
      <c r="M16" s="27">
        <v>2.3300100000000001</v>
      </c>
      <c r="N16" s="27">
        <v>2.2000100000000002</v>
      </c>
      <c r="O16" s="27">
        <f t="shared" si="4"/>
        <v>-0.12999999999999989</v>
      </c>
      <c r="Q16" s="29"/>
      <c r="R16" s="29"/>
    </row>
    <row r="17" spans="2:18" x14ac:dyDescent="0.25">
      <c r="B17" s="4">
        <f t="shared" si="5"/>
        <v>2031</v>
      </c>
      <c r="C17" s="28">
        <v>9665.14</v>
      </c>
      <c r="D17" s="28">
        <v>9469.5300000000007</v>
      </c>
      <c r="E17" s="28">
        <f t="shared" si="0"/>
        <v>-195.60999999999876</v>
      </c>
      <c r="G17" s="4">
        <f t="shared" si="1"/>
        <v>2031</v>
      </c>
      <c r="H17" s="27">
        <v>2.5801599999999998</v>
      </c>
      <c r="I17" s="27">
        <v>2.4401599999999997</v>
      </c>
      <c r="J17" s="27">
        <f t="shared" si="2"/>
        <v>-0.14000000000000012</v>
      </c>
      <c r="L17" s="4">
        <f t="shared" si="3"/>
        <v>2031</v>
      </c>
      <c r="M17" s="27">
        <v>2.3900100000000002</v>
      </c>
      <c r="N17" s="27">
        <v>2.3000100000000003</v>
      </c>
      <c r="O17" s="27">
        <f t="shared" si="4"/>
        <v>-8.9999999999999858E-2</v>
      </c>
      <c r="Q17" s="29"/>
      <c r="R17" s="29"/>
    </row>
    <row r="18" spans="2:18" x14ac:dyDescent="0.25">
      <c r="B18" s="4">
        <f t="shared" si="5"/>
        <v>2032</v>
      </c>
      <c r="C18" s="28">
        <v>9890.33</v>
      </c>
      <c r="D18" s="28">
        <v>9686.2900000000009</v>
      </c>
      <c r="E18" s="28">
        <f t="shared" si="0"/>
        <v>-204.03999999999905</v>
      </c>
      <c r="G18" s="4">
        <f t="shared" si="1"/>
        <v>2032</v>
      </c>
      <c r="H18" s="27">
        <v>2.7301700000000002</v>
      </c>
      <c r="I18" s="27">
        <v>2.6401699999999999</v>
      </c>
      <c r="J18" s="27">
        <f t="shared" si="2"/>
        <v>-9.0000000000000302E-2</v>
      </c>
      <c r="L18" s="4">
        <f t="shared" si="3"/>
        <v>2032</v>
      </c>
      <c r="M18" s="27">
        <v>2.6200100000000002</v>
      </c>
      <c r="N18" s="27">
        <v>2.5000100000000001</v>
      </c>
      <c r="O18" s="27">
        <f t="shared" si="4"/>
        <v>-0.12000000000000011</v>
      </c>
      <c r="Q18" s="29"/>
      <c r="R18" s="29"/>
    </row>
    <row r="19" spans="2:18" x14ac:dyDescent="0.25">
      <c r="B19" s="4">
        <f t="shared" si="5"/>
        <v>2033</v>
      </c>
      <c r="C19" s="28">
        <v>10035.289999999997</v>
      </c>
      <c r="D19" s="28">
        <v>9851.4600000000009</v>
      </c>
      <c r="E19" s="28">
        <f t="shared" si="0"/>
        <v>-183.82999999999629</v>
      </c>
      <c r="G19" s="4">
        <f t="shared" si="1"/>
        <v>2033</v>
      </c>
      <c r="H19" s="27">
        <v>2.9601400000000004</v>
      </c>
      <c r="I19" s="27">
        <v>2.9001400000000004</v>
      </c>
      <c r="J19" s="27">
        <f t="shared" si="2"/>
        <v>-6.0000000000000053E-2</v>
      </c>
      <c r="L19" s="4">
        <f t="shared" si="3"/>
        <v>2033</v>
      </c>
      <c r="M19" s="27">
        <v>2.8000100000000003</v>
      </c>
      <c r="N19" s="27">
        <v>2.7000100000000002</v>
      </c>
      <c r="O19" s="27">
        <f t="shared" si="4"/>
        <v>-0.10000000000000009</v>
      </c>
      <c r="Q19" s="29"/>
      <c r="R19" s="29"/>
    </row>
    <row r="20" spans="2:18" x14ac:dyDescent="0.25">
      <c r="B20" s="4">
        <f t="shared" si="5"/>
        <v>2034</v>
      </c>
      <c r="C20" s="28">
        <v>9983.51</v>
      </c>
      <c r="D20" s="28">
        <v>9817.36</v>
      </c>
      <c r="E20" s="28">
        <f t="shared" si="0"/>
        <v>-166.14999999999964</v>
      </c>
      <c r="G20" s="4">
        <f t="shared" si="1"/>
        <v>2034</v>
      </c>
      <c r="H20" s="27">
        <v>2.76017</v>
      </c>
      <c r="I20" s="27">
        <v>2.6701599999999996</v>
      </c>
      <c r="J20" s="27">
        <f t="shared" si="2"/>
        <v>-9.0010000000000367E-2</v>
      </c>
      <c r="L20" s="4">
        <f t="shared" si="3"/>
        <v>2034</v>
      </c>
      <c r="M20" s="27">
        <v>2.5900100000000004</v>
      </c>
      <c r="N20" s="27">
        <v>2.5000100000000001</v>
      </c>
      <c r="O20" s="27">
        <f t="shared" si="4"/>
        <v>-9.0000000000000302E-2</v>
      </c>
      <c r="Q20" s="29"/>
      <c r="R20" s="29"/>
    </row>
    <row r="21" spans="2:18" x14ac:dyDescent="0.25">
      <c r="B21" s="4">
        <f t="shared" si="5"/>
        <v>2035</v>
      </c>
      <c r="C21" s="28">
        <v>10140.960000000001</v>
      </c>
      <c r="D21" s="28">
        <v>9972.59</v>
      </c>
      <c r="E21" s="28">
        <f t="shared" si="0"/>
        <v>-168.3700000000008</v>
      </c>
      <c r="G21" s="4">
        <f t="shared" si="1"/>
        <v>2035</v>
      </c>
      <c r="H21" s="27">
        <v>2.8601700000000001</v>
      </c>
      <c r="I21" s="27">
        <v>2.78016</v>
      </c>
      <c r="J21" s="27">
        <f t="shared" si="2"/>
        <v>-8.0010000000000137E-2</v>
      </c>
      <c r="L21" s="4">
        <f t="shared" si="3"/>
        <v>2035</v>
      </c>
      <c r="M21" s="27">
        <v>2.69001</v>
      </c>
      <c r="N21" s="27">
        <v>2.6300100000000004</v>
      </c>
      <c r="O21" s="27">
        <f t="shared" si="4"/>
        <v>-5.9999999999999609E-2</v>
      </c>
      <c r="Q21" s="29"/>
      <c r="R21" s="29"/>
    </row>
    <row r="22" spans="2:18" x14ac:dyDescent="0.25">
      <c r="B22" s="4">
        <f t="shared" si="5"/>
        <v>2036</v>
      </c>
      <c r="C22" s="28">
        <v>10636.310000000001</v>
      </c>
      <c r="D22" s="28">
        <v>10488.740000000002</v>
      </c>
      <c r="E22" s="28">
        <f t="shared" si="0"/>
        <v>-147.56999999999971</v>
      </c>
      <c r="G22" s="4">
        <f t="shared" si="1"/>
        <v>2036</v>
      </c>
      <c r="H22" s="27">
        <v>3.1801599999999999</v>
      </c>
      <c r="I22" s="27">
        <v>3.1201599999999998</v>
      </c>
      <c r="J22" s="27">
        <f t="shared" si="2"/>
        <v>-6.0000000000000053E-2</v>
      </c>
      <c r="L22" s="4">
        <f t="shared" si="3"/>
        <v>2036</v>
      </c>
      <c r="M22" s="27">
        <v>3.4100100000000002</v>
      </c>
      <c r="N22" s="27">
        <v>3.3900100000000002</v>
      </c>
      <c r="O22" s="27">
        <f t="shared" si="4"/>
        <v>-2.0000000000000018E-2</v>
      </c>
      <c r="Q22" s="29"/>
      <c r="R22" s="29"/>
    </row>
    <row r="23" spans="2:18" x14ac:dyDescent="0.25">
      <c r="B23" s="4">
        <f t="shared" si="5"/>
        <v>2037</v>
      </c>
      <c r="C23" s="28">
        <v>10998.64</v>
      </c>
      <c r="D23" s="28">
        <v>10804.32</v>
      </c>
      <c r="E23" s="28">
        <f t="shared" si="0"/>
        <v>-194.31999999999971</v>
      </c>
      <c r="G23" s="4">
        <f t="shared" si="1"/>
        <v>2037</v>
      </c>
      <c r="H23" s="27">
        <v>3.4201299999999999</v>
      </c>
      <c r="I23" s="27">
        <v>3.3801300000000003</v>
      </c>
      <c r="J23" s="27">
        <f t="shared" si="2"/>
        <v>-3.9999999999999591E-2</v>
      </c>
      <c r="L23" s="4">
        <f t="shared" si="3"/>
        <v>2037</v>
      </c>
      <c r="M23" s="27">
        <v>3.7400100000000003</v>
      </c>
      <c r="N23" s="27">
        <v>3.6700100000000004</v>
      </c>
      <c r="O23" s="27">
        <f t="shared" si="4"/>
        <v>-6.999999999999984E-2</v>
      </c>
      <c r="Q23" s="29"/>
      <c r="R23" s="29"/>
    </row>
    <row r="24" spans="2:18" x14ac:dyDescent="0.25">
      <c r="B24" s="4">
        <f t="shared" si="5"/>
        <v>2038</v>
      </c>
      <c r="C24" s="28">
        <v>11044.33</v>
      </c>
      <c r="D24" s="28">
        <v>10817.67</v>
      </c>
      <c r="E24" s="28">
        <f t="shared" si="0"/>
        <v>-226.65999999999985</v>
      </c>
      <c r="G24" s="4">
        <f t="shared" si="1"/>
        <v>2038</v>
      </c>
      <c r="H24" s="27">
        <v>3.3901500000000002</v>
      </c>
      <c r="I24" s="27">
        <v>3.2501500000000001</v>
      </c>
      <c r="J24" s="27">
        <f t="shared" si="2"/>
        <v>-0.14000000000000012</v>
      </c>
      <c r="L24" s="4">
        <f t="shared" si="3"/>
        <v>2038</v>
      </c>
      <c r="M24" s="27">
        <v>3.7900100000000001</v>
      </c>
      <c r="N24" s="27">
        <v>3.6500100000000004</v>
      </c>
      <c r="O24" s="27">
        <f t="shared" si="4"/>
        <v>-0.13999999999999968</v>
      </c>
      <c r="Q24" s="29"/>
      <c r="R24" s="29"/>
    </row>
    <row r="25" spans="2:18" x14ac:dyDescent="0.25">
      <c r="B25" s="4">
        <f t="shared" si="5"/>
        <v>2039</v>
      </c>
      <c r="C25" s="28">
        <v>11027.75</v>
      </c>
      <c r="D25" s="28">
        <v>10829.359999999999</v>
      </c>
      <c r="E25" s="28">
        <f t="shared" si="0"/>
        <v>-198.39000000000124</v>
      </c>
      <c r="G25" s="4">
        <f t="shared" si="1"/>
        <v>2039</v>
      </c>
      <c r="H25" s="27">
        <v>3.34015</v>
      </c>
      <c r="I25" s="27">
        <v>3.2601499999999999</v>
      </c>
      <c r="J25" s="27">
        <f t="shared" si="2"/>
        <v>-8.0000000000000071E-2</v>
      </c>
      <c r="L25" s="4">
        <f t="shared" si="3"/>
        <v>2039</v>
      </c>
      <c r="M25" s="27">
        <v>3.7800100000000003</v>
      </c>
      <c r="N25" s="27">
        <v>3.6900099999999996</v>
      </c>
      <c r="O25" s="27">
        <f t="shared" si="4"/>
        <v>-9.0000000000000746E-2</v>
      </c>
      <c r="Q25" s="29"/>
      <c r="R25" s="29"/>
    </row>
    <row r="26" spans="2:18" x14ac:dyDescent="0.25">
      <c r="B26" s="4">
        <f t="shared" si="5"/>
        <v>2040</v>
      </c>
      <c r="C26" s="28">
        <v>10809.04</v>
      </c>
      <c r="D26" s="28">
        <v>10667.88</v>
      </c>
      <c r="E26" s="28">
        <f t="shared" si="0"/>
        <v>-141.16000000000167</v>
      </c>
      <c r="G26" s="4">
        <f t="shared" si="1"/>
        <v>2040</v>
      </c>
      <c r="H26" s="27">
        <v>3.1701599999999996</v>
      </c>
      <c r="I26" s="27">
        <v>3.1301600000000001</v>
      </c>
      <c r="J26" s="27">
        <f t="shared" si="2"/>
        <v>-3.9999999999999591E-2</v>
      </c>
      <c r="L26" s="4">
        <f t="shared" si="3"/>
        <v>2040</v>
      </c>
      <c r="M26" s="27">
        <v>3.44001</v>
      </c>
      <c r="N26" s="27">
        <v>3.4500100000000002</v>
      </c>
      <c r="O26" s="27">
        <f t="shared" si="4"/>
        <v>1.0000000000000231E-2</v>
      </c>
      <c r="Q26" s="24"/>
      <c r="R26" s="24"/>
    </row>
    <row r="27" spans="2:18" x14ac:dyDescent="0.25">
      <c r="B27" s="4">
        <f t="shared" si="5"/>
        <v>2041</v>
      </c>
      <c r="C27" s="28">
        <v>11010.61</v>
      </c>
      <c r="D27" s="28">
        <v>10857.099999999999</v>
      </c>
      <c r="E27" s="28">
        <f t="shared" si="0"/>
        <v>-153.51000000000204</v>
      </c>
      <c r="G27" s="4">
        <f t="shared" si="1"/>
        <v>2041</v>
      </c>
      <c r="H27" s="27">
        <v>3.3201300000000002</v>
      </c>
      <c r="I27" s="27">
        <v>3.25013</v>
      </c>
      <c r="J27" s="27">
        <f t="shared" si="2"/>
        <v>-7.0000000000000284E-2</v>
      </c>
      <c r="L27" s="4">
        <f t="shared" si="3"/>
        <v>2041</v>
      </c>
      <c r="M27" s="27">
        <v>3.7600100000000003</v>
      </c>
      <c r="N27" s="27">
        <v>3.73001</v>
      </c>
      <c r="O27" s="27">
        <f t="shared" si="4"/>
        <v>-3.0000000000000249E-2</v>
      </c>
    </row>
    <row r="28" spans="2:18" x14ac:dyDescent="0.25">
      <c r="B28" s="4">
        <f t="shared" si="5"/>
        <v>2042</v>
      </c>
      <c r="C28" s="28">
        <v>11021.02</v>
      </c>
      <c r="D28" s="28">
        <v>10829.48</v>
      </c>
      <c r="E28" s="28">
        <f t="shared" si="0"/>
        <v>-191.54000000000087</v>
      </c>
      <c r="G28" s="4">
        <f t="shared" si="1"/>
        <v>2042</v>
      </c>
      <c r="H28" s="27">
        <v>3.2001599999999999</v>
      </c>
      <c r="I28" s="27">
        <v>3.13015</v>
      </c>
      <c r="J28" s="27">
        <f t="shared" si="2"/>
        <v>-7.0009999999999906E-2</v>
      </c>
      <c r="L28" s="4">
        <f t="shared" si="3"/>
        <v>2042</v>
      </c>
      <c r="M28" s="27">
        <v>3.8100100000000001</v>
      </c>
      <c r="N28" s="27">
        <v>3.7400100000000003</v>
      </c>
      <c r="O28" s="27">
        <f t="shared" si="4"/>
        <v>-6.999999999999984E-2</v>
      </c>
    </row>
    <row r="29" spans="2:18" x14ac:dyDescent="0.25">
      <c r="B29" s="4">
        <f t="shared" si="5"/>
        <v>2043</v>
      </c>
      <c r="C29" s="28">
        <v>10942.599999999999</v>
      </c>
      <c r="D29" s="28">
        <v>10763.760000000002</v>
      </c>
      <c r="E29" s="28">
        <f t="shared" si="0"/>
        <v>-178.83999999999651</v>
      </c>
      <c r="G29" s="4">
        <f t="shared" si="1"/>
        <v>2043</v>
      </c>
      <c r="H29" s="27">
        <v>3.30016</v>
      </c>
      <c r="I29" s="27">
        <v>3.2301500000000001</v>
      </c>
      <c r="J29" s="27">
        <f t="shared" si="2"/>
        <v>-7.0009999999999906E-2</v>
      </c>
      <c r="L29" s="4">
        <f t="shared" si="3"/>
        <v>2043</v>
      </c>
      <c r="M29" s="27">
        <v>3.9700100000000003</v>
      </c>
      <c r="N29" s="27">
        <v>3.9100100000000002</v>
      </c>
      <c r="O29" s="27">
        <f t="shared" si="4"/>
        <v>-6.0000000000000053E-2</v>
      </c>
    </row>
    <row r="30" spans="2:18" x14ac:dyDescent="0.25">
      <c r="B30" s="4">
        <f t="shared" si="5"/>
        <v>2044</v>
      </c>
      <c r="C30" s="28">
        <v>10080.880000000001</v>
      </c>
      <c r="D30" s="28">
        <v>9901.3100000000013</v>
      </c>
      <c r="E30" s="28">
        <f t="shared" si="0"/>
        <v>-179.56999999999971</v>
      </c>
      <c r="G30" s="4">
        <f t="shared" si="1"/>
        <v>2044</v>
      </c>
      <c r="H30" s="27">
        <v>2.7400700000000002</v>
      </c>
      <c r="I30" s="27">
        <v>2.7000700000000002</v>
      </c>
      <c r="J30" s="27">
        <f t="shared" si="2"/>
        <v>-4.0000000000000036E-2</v>
      </c>
      <c r="L30" s="4">
        <f t="shared" si="3"/>
        <v>2044</v>
      </c>
      <c r="M30" s="27">
        <v>3.16</v>
      </c>
      <c r="N30" s="27">
        <v>3.1</v>
      </c>
      <c r="O30" s="27">
        <f t="shared" si="4"/>
        <v>-6.0000000000000053E-2</v>
      </c>
    </row>
    <row r="31" spans="2:18" x14ac:dyDescent="0.25">
      <c r="B31" s="4">
        <f t="shared" si="5"/>
        <v>2045</v>
      </c>
      <c r="C31" s="28">
        <v>10042.66</v>
      </c>
      <c r="D31" s="28">
        <v>9890.26</v>
      </c>
      <c r="E31" s="28">
        <f t="shared" si="0"/>
        <v>-152.39999999999964</v>
      </c>
      <c r="G31" s="4">
        <f t="shared" si="1"/>
        <v>2045</v>
      </c>
      <c r="H31" s="27">
        <v>2.75007</v>
      </c>
      <c r="I31" s="27">
        <v>2.7000700000000002</v>
      </c>
      <c r="J31" s="27">
        <f t="shared" si="2"/>
        <v>-4.9999999999999822E-2</v>
      </c>
      <c r="L31" s="4">
        <f t="shared" si="3"/>
        <v>2045</v>
      </c>
      <c r="M31" s="27">
        <v>3.06</v>
      </c>
      <c r="N31" s="27">
        <v>3.03</v>
      </c>
      <c r="O31" s="27">
        <f t="shared" si="4"/>
        <v>-3.0000000000000249E-2</v>
      </c>
    </row>
    <row r="32" spans="2:18" x14ac:dyDescent="0.25">
      <c r="B32" s="4">
        <f t="shared" si="5"/>
        <v>2046</v>
      </c>
      <c r="C32" s="28">
        <v>10113.450000000001</v>
      </c>
      <c r="D32" s="28">
        <v>9972.1699999999983</v>
      </c>
      <c r="E32" s="28">
        <f t="shared" si="0"/>
        <v>-141.28000000000247</v>
      </c>
      <c r="G32" s="4">
        <f t="shared" si="1"/>
        <v>2046</v>
      </c>
      <c r="H32" s="27">
        <v>2.7400700000000002</v>
      </c>
      <c r="I32" s="27">
        <v>2.69007</v>
      </c>
      <c r="J32" s="27">
        <f t="shared" si="2"/>
        <v>-5.0000000000000266E-2</v>
      </c>
      <c r="L32" s="4">
        <f t="shared" si="3"/>
        <v>2046</v>
      </c>
      <c r="M32" s="27">
        <v>3.18</v>
      </c>
      <c r="N32" s="27">
        <v>3.16</v>
      </c>
      <c r="O32" s="27">
        <f t="shared" si="4"/>
        <v>-2.0000000000000018E-2</v>
      </c>
    </row>
    <row r="33" spans="2:15" x14ac:dyDescent="0.25">
      <c r="B33" s="4">
        <f t="shared" si="5"/>
        <v>2047</v>
      </c>
      <c r="C33" s="28">
        <v>10137.94</v>
      </c>
      <c r="D33" s="28">
        <v>9956.4599999999991</v>
      </c>
      <c r="E33" s="28">
        <f t="shared" si="0"/>
        <v>-181.48000000000138</v>
      </c>
      <c r="G33" s="4">
        <f t="shared" si="1"/>
        <v>2047</v>
      </c>
      <c r="H33" s="27">
        <v>2.73007</v>
      </c>
      <c r="I33" s="27">
        <v>2.6800700000000002</v>
      </c>
      <c r="J33" s="27">
        <f t="shared" si="2"/>
        <v>-4.9999999999999822E-2</v>
      </c>
      <c r="L33" s="4">
        <f t="shared" si="3"/>
        <v>2047</v>
      </c>
      <c r="M33" s="27">
        <v>3.21</v>
      </c>
      <c r="N33" s="27">
        <v>3.15</v>
      </c>
      <c r="O33" s="27">
        <f t="shared" si="4"/>
        <v>-6.0000000000000053E-2</v>
      </c>
    </row>
    <row r="34" spans="2:15" x14ac:dyDescent="0.25">
      <c r="B34" s="4">
        <f t="shared" si="5"/>
        <v>2048</v>
      </c>
      <c r="C34" s="28">
        <v>10117.92</v>
      </c>
      <c r="D34" s="28">
        <v>9962.3799999999992</v>
      </c>
      <c r="E34" s="28">
        <f t="shared" si="0"/>
        <v>-155.54000000000087</v>
      </c>
      <c r="G34" s="4">
        <f t="shared" si="1"/>
        <v>2048</v>
      </c>
      <c r="H34" s="27">
        <v>2.7400700000000002</v>
      </c>
      <c r="I34" s="27">
        <v>2.6600700000000002</v>
      </c>
      <c r="J34" s="27">
        <f t="shared" si="2"/>
        <v>-8.0000000000000071E-2</v>
      </c>
      <c r="L34" s="4">
        <f t="shared" si="3"/>
        <v>2048</v>
      </c>
      <c r="M34" s="27">
        <v>3.19</v>
      </c>
      <c r="N34" s="27">
        <v>3.13</v>
      </c>
      <c r="O34" s="27">
        <f t="shared" si="4"/>
        <v>-6.0000000000000053E-2</v>
      </c>
    </row>
    <row r="35" spans="2:15" x14ac:dyDescent="0.25">
      <c r="B35" s="4">
        <f t="shared" si="5"/>
        <v>2049</v>
      </c>
      <c r="C35" s="28">
        <v>10713.07</v>
      </c>
      <c r="D35" s="28">
        <v>10528.49</v>
      </c>
      <c r="E35" s="28">
        <f t="shared" si="0"/>
        <v>-184.57999999999993</v>
      </c>
      <c r="G35" s="4">
        <f t="shared" si="1"/>
        <v>2049</v>
      </c>
      <c r="H35" s="27">
        <v>3.0600699999999996</v>
      </c>
      <c r="I35" s="27">
        <v>2.9900699999999998</v>
      </c>
      <c r="J35" s="27">
        <f t="shared" si="2"/>
        <v>-6.999999999999984E-2</v>
      </c>
      <c r="L35" s="4">
        <f t="shared" si="3"/>
        <v>2049</v>
      </c>
      <c r="M35" s="27">
        <v>3.45</v>
      </c>
      <c r="N35" s="27">
        <v>3.38</v>
      </c>
      <c r="O35" s="27">
        <f t="shared" si="4"/>
        <v>-7.0000000000000284E-2</v>
      </c>
    </row>
    <row r="37" spans="2:15" x14ac:dyDescent="0.25">
      <c r="B37" t="s">
        <v>67</v>
      </c>
    </row>
  </sheetData>
  <mergeCells count="3">
    <mergeCell ref="C3:E3"/>
    <mergeCell ref="H3:J3"/>
    <mergeCell ref="M3:O3"/>
  </mergeCells>
  <pageMargins left="0.25" right="0.25" top="0.75" bottom="0.75" header="0.3" footer="0.3"/>
  <pageSetup scale="59" orientation="landscape" horizontalDpi="90" verticalDpi="90" r:id="rId1"/>
  <ignoredErrors>
    <ignoredError sqref="A1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50F63-426E-4914-B4AA-08CB42836910}">
  <sheetPr>
    <pageSetUpPr fitToPage="1"/>
  </sheetPr>
  <dimension ref="A1:N32"/>
  <sheetViews>
    <sheetView showGridLines="0" zoomScale="80" zoomScaleNormal="80" workbookViewId="0">
      <selection activeCell="H27" sqref="H27"/>
    </sheetView>
  </sheetViews>
  <sheetFormatPr defaultRowHeight="15" x14ac:dyDescent="0.25"/>
  <cols>
    <col min="2" max="2" width="18.28515625" customWidth="1"/>
    <col min="3" max="3" width="19.85546875" bestFit="1" customWidth="1"/>
    <col min="4" max="4" width="19.42578125" bestFit="1" customWidth="1"/>
    <col min="5" max="5" width="23.42578125" bestFit="1" customWidth="1"/>
    <col min="6" max="6" width="12.7109375" bestFit="1" customWidth="1"/>
    <col min="8" max="8" width="16.85546875" customWidth="1"/>
    <col min="9" max="9" width="19.28515625" customWidth="1"/>
    <col min="10" max="10" width="19.42578125" bestFit="1" customWidth="1"/>
    <col min="11" max="11" width="23.42578125" bestFit="1" customWidth="1"/>
    <col min="12" max="12" width="12.7109375" bestFit="1" customWidth="1"/>
  </cols>
  <sheetData>
    <row r="1" spans="1:14" ht="18" x14ac:dyDescent="0.35">
      <c r="A1" s="6" t="s">
        <v>150</v>
      </c>
      <c r="B1" s="33">
        <v>205.6</v>
      </c>
      <c r="C1" s="34" t="s">
        <v>182</v>
      </c>
      <c r="D1" s="34"/>
      <c r="E1" s="34"/>
      <c r="F1" s="34"/>
      <c r="G1" s="34"/>
      <c r="H1" s="33">
        <v>222.8</v>
      </c>
      <c r="I1" t="s">
        <v>133</v>
      </c>
    </row>
    <row r="2" spans="1:14" ht="18" x14ac:dyDescent="0.35">
      <c r="B2" s="35">
        <v>117</v>
      </c>
      <c r="C2" s="34" t="s">
        <v>183</v>
      </c>
      <c r="D2" s="34"/>
      <c r="E2" s="34"/>
      <c r="F2" s="34"/>
      <c r="G2" s="34"/>
      <c r="H2" s="34"/>
    </row>
    <row r="4" spans="1:14" s="32" customFormat="1" ht="18" x14ac:dyDescent="0.35">
      <c r="A4" s="65"/>
      <c r="B4" s="171" t="s">
        <v>132</v>
      </c>
      <c r="C4" s="171"/>
      <c r="D4" s="171"/>
      <c r="E4" s="171"/>
      <c r="F4" s="171"/>
      <c r="H4" s="171" t="s">
        <v>131</v>
      </c>
      <c r="I4" s="171"/>
      <c r="J4" s="171"/>
      <c r="K4" s="171"/>
      <c r="L4" s="171"/>
    </row>
    <row r="5" spans="1:14" x14ac:dyDescent="0.25">
      <c r="B5" s="66" t="s">
        <v>80</v>
      </c>
      <c r="C5" s="66" t="s">
        <v>130</v>
      </c>
      <c r="D5" s="66" t="s">
        <v>129</v>
      </c>
      <c r="E5" s="66" t="s">
        <v>128</v>
      </c>
      <c r="F5" s="66" t="s">
        <v>76</v>
      </c>
      <c r="H5" s="66" t="s">
        <v>80</v>
      </c>
      <c r="I5" s="66" t="s">
        <v>130</v>
      </c>
      <c r="J5" s="66" t="s">
        <v>129</v>
      </c>
      <c r="K5" s="66" t="s">
        <v>128</v>
      </c>
      <c r="L5" s="66" t="s">
        <v>76</v>
      </c>
    </row>
    <row r="6" spans="1:14" x14ac:dyDescent="0.25">
      <c r="B6" s="84" t="s">
        <v>105</v>
      </c>
      <c r="C6" s="13">
        <v>0</v>
      </c>
      <c r="D6" s="13">
        <f>'Q8 - NG MCF'!G6</f>
        <v>48.589299999999994</v>
      </c>
      <c r="E6" s="13">
        <v>0</v>
      </c>
      <c r="F6" s="13">
        <f t="shared" ref="F6:F16" si="0">((C6*$B$1)+(D6*$B$2)+(E6*$H$1))/2000</f>
        <v>2.8424740499999999</v>
      </c>
      <c r="G6" s="29"/>
      <c r="H6" s="84" t="s">
        <v>105</v>
      </c>
      <c r="I6" s="13">
        <v>0</v>
      </c>
      <c r="J6" s="13">
        <f>'Q8 - NG MCF'!O6</f>
        <v>49.949299999999994</v>
      </c>
      <c r="K6" s="13">
        <v>0</v>
      </c>
      <c r="L6" s="13">
        <f t="shared" ref="L6:L16" si="1">((I6*$B$1)+(J6*$B$2)+(K6*$H$1))/2000</f>
        <v>2.9220340499999997</v>
      </c>
      <c r="M6" s="29"/>
      <c r="N6" s="29"/>
    </row>
    <row r="7" spans="1:14" x14ac:dyDescent="0.25">
      <c r="B7" s="84" t="s">
        <v>104</v>
      </c>
      <c r="C7" s="13">
        <v>0</v>
      </c>
      <c r="D7" s="13">
        <f>'Q8 - NG MCF'!G7</f>
        <v>763.16695000000004</v>
      </c>
      <c r="E7" s="13">
        <v>0</v>
      </c>
      <c r="F7" s="13">
        <f t="shared" si="0"/>
        <v>44.645266575000001</v>
      </c>
      <c r="G7" s="29"/>
      <c r="H7" s="84" t="s">
        <v>104</v>
      </c>
      <c r="I7" s="13">
        <v>0</v>
      </c>
      <c r="J7" s="13">
        <f>'Q8 - NG MCF'!O7</f>
        <v>749.61554999999998</v>
      </c>
      <c r="K7" s="13">
        <v>0</v>
      </c>
      <c r="L7" s="13">
        <f t="shared" si="1"/>
        <v>43.852509675</v>
      </c>
      <c r="M7" s="29"/>
      <c r="N7" s="29"/>
    </row>
    <row r="8" spans="1:14" x14ac:dyDescent="0.25">
      <c r="B8" s="84" t="s">
        <v>103</v>
      </c>
      <c r="C8" s="13">
        <v>0</v>
      </c>
      <c r="D8" s="13">
        <f>'Q8 - NG MCF'!G8</f>
        <v>2943.3798999999999</v>
      </c>
      <c r="E8" s="13">
        <v>0</v>
      </c>
      <c r="F8" s="13">
        <f t="shared" si="0"/>
        <v>172.18772415000001</v>
      </c>
      <c r="G8" s="29"/>
      <c r="H8" s="84" t="s">
        <v>103</v>
      </c>
      <c r="I8" s="13">
        <v>0</v>
      </c>
      <c r="J8" s="13">
        <f>'Q8 - NG MCF'!O8</f>
        <v>2840.3786249999994</v>
      </c>
      <c r="K8" s="13">
        <v>0</v>
      </c>
      <c r="L8" s="13">
        <f t="shared" si="1"/>
        <v>166.16214956249996</v>
      </c>
      <c r="M8" s="29"/>
      <c r="N8" s="29"/>
    </row>
    <row r="9" spans="1:14" x14ac:dyDescent="0.25">
      <c r="B9" s="84" t="s">
        <v>75</v>
      </c>
      <c r="C9" s="13">
        <f>'Q8 - Coal Tons'!E6</f>
        <v>11741.493632852367</v>
      </c>
      <c r="D9" s="13">
        <f>'Q8 - NG MCF'!G9</f>
        <v>712.37303614763152</v>
      </c>
      <c r="E9" s="13">
        <v>0</v>
      </c>
      <c r="F9" s="13">
        <f t="shared" si="0"/>
        <v>1248.6993680718599</v>
      </c>
      <c r="G9" s="29"/>
      <c r="H9" s="84" t="s">
        <v>75</v>
      </c>
      <c r="I9" s="13">
        <f>'Q8 - Coal Tons'!K6</f>
        <v>11408.005573790848</v>
      </c>
      <c r="J9" s="13">
        <f>'Q8 - NG MCF'!O9</f>
        <v>689.6717952091517</v>
      </c>
      <c r="K9" s="13">
        <v>0</v>
      </c>
      <c r="L9" s="13">
        <f t="shared" si="1"/>
        <v>1213.0887730054346</v>
      </c>
      <c r="M9" s="29"/>
      <c r="N9" s="29"/>
    </row>
    <row r="10" spans="1:14" x14ac:dyDescent="0.25">
      <c r="B10" s="84" t="s">
        <v>101</v>
      </c>
      <c r="C10" s="13">
        <v>0</v>
      </c>
      <c r="D10" s="13">
        <f>'Q8 - NG MCF'!G11</f>
        <v>35484.412300952135</v>
      </c>
      <c r="E10" s="13">
        <v>0</v>
      </c>
      <c r="F10" s="13">
        <f t="shared" si="0"/>
        <v>2075.8381196056998</v>
      </c>
      <c r="G10" s="29"/>
      <c r="H10" s="84" t="s">
        <v>101</v>
      </c>
      <c r="I10" s="13">
        <v>0</v>
      </c>
      <c r="J10" s="13">
        <f>'Q8 - NG MCF'!O11</f>
        <v>34988.994999999995</v>
      </c>
      <c r="K10" s="13">
        <v>0</v>
      </c>
      <c r="L10" s="13">
        <f t="shared" si="1"/>
        <v>2046.8562074999998</v>
      </c>
      <c r="M10" s="29"/>
      <c r="N10" s="29"/>
    </row>
    <row r="11" spans="1:14" x14ac:dyDescent="0.25">
      <c r="B11" s="84" t="s">
        <v>100</v>
      </c>
      <c r="C11" s="13">
        <v>0</v>
      </c>
      <c r="D11" s="13">
        <f>'Q8 - NG MCF'!G12</f>
        <v>37968.534999999996</v>
      </c>
      <c r="E11" s="13">
        <v>0</v>
      </c>
      <c r="F11" s="13">
        <f t="shared" si="0"/>
        <v>2221.1592974999999</v>
      </c>
      <c r="G11" s="29"/>
      <c r="H11" s="84" t="s">
        <v>100</v>
      </c>
      <c r="I11" s="13">
        <v>0</v>
      </c>
      <c r="J11" s="13">
        <f>'Q8 - NG MCF'!O12</f>
        <v>37497.104999999989</v>
      </c>
      <c r="K11" s="13">
        <v>0</v>
      </c>
      <c r="L11" s="13">
        <f t="shared" si="1"/>
        <v>2193.5806424999992</v>
      </c>
      <c r="M11" s="29"/>
      <c r="N11" s="29"/>
    </row>
    <row r="12" spans="1:14" x14ac:dyDescent="0.25">
      <c r="B12" s="84" t="s">
        <v>99</v>
      </c>
      <c r="C12" s="13">
        <v>0</v>
      </c>
      <c r="D12" s="13">
        <f>'Q8 - NG MCF'!G13</f>
        <v>211.6788</v>
      </c>
      <c r="E12" s="13">
        <v>0</v>
      </c>
      <c r="F12" s="13">
        <f t="shared" si="0"/>
        <v>12.383209800000001</v>
      </c>
      <c r="G12" s="29"/>
      <c r="H12" s="84" t="s">
        <v>99</v>
      </c>
      <c r="I12" s="13">
        <v>0</v>
      </c>
      <c r="J12" s="13">
        <f>'Q8 - NG MCF'!O13</f>
        <v>187.66370000000001</v>
      </c>
      <c r="K12" s="13">
        <v>0</v>
      </c>
      <c r="L12" s="13">
        <f t="shared" si="1"/>
        <v>10.978326450000001</v>
      </c>
      <c r="M12" s="29"/>
      <c r="N12" s="29"/>
    </row>
    <row r="13" spans="1:14" x14ac:dyDescent="0.25">
      <c r="B13" s="84" t="s">
        <v>98</v>
      </c>
      <c r="C13" s="13">
        <v>0</v>
      </c>
      <c r="D13" s="13">
        <f>'Q8 - NG MCF'!G14</f>
        <v>141.04075640536016</v>
      </c>
      <c r="E13" s="13">
        <v>0</v>
      </c>
      <c r="F13" s="13">
        <f t="shared" si="0"/>
        <v>8.2508842497135682</v>
      </c>
      <c r="G13" s="29"/>
      <c r="H13" s="84" t="s">
        <v>98</v>
      </c>
      <c r="I13" s="13">
        <v>0</v>
      </c>
      <c r="J13" s="13">
        <f>'Q8 - NG MCF'!O14</f>
        <v>119.83554199999998</v>
      </c>
      <c r="K13" s="13">
        <v>0</v>
      </c>
      <c r="L13" s="13">
        <f t="shared" si="1"/>
        <v>7.0103792069999979</v>
      </c>
      <c r="M13" s="29"/>
      <c r="N13" s="29"/>
    </row>
    <row r="14" spans="1:14" x14ac:dyDescent="0.25">
      <c r="B14" s="84" t="s">
        <v>97</v>
      </c>
      <c r="C14" s="13">
        <v>0</v>
      </c>
      <c r="D14" s="13">
        <f>'Q8 - NG MCF'!G15</f>
        <v>340.32650879228385</v>
      </c>
      <c r="E14" s="13">
        <v>0</v>
      </c>
      <c r="F14" s="13">
        <f t="shared" si="0"/>
        <v>19.909100764348604</v>
      </c>
      <c r="G14" s="29"/>
      <c r="H14" s="84" t="s">
        <v>97</v>
      </c>
      <c r="I14" s="13">
        <v>0</v>
      </c>
      <c r="J14" s="13">
        <f>'Q8 - NG MCF'!O15</f>
        <v>299.74546538993712</v>
      </c>
      <c r="K14" s="13">
        <v>0</v>
      </c>
      <c r="L14" s="13">
        <f t="shared" si="1"/>
        <v>17.535109725311322</v>
      </c>
      <c r="M14" s="29"/>
      <c r="N14" s="29"/>
    </row>
    <row r="15" spans="1:14" x14ac:dyDescent="0.25">
      <c r="B15" s="84" t="s">
        <v>96</v>
      </c>
      <c r="C15" s="13">
        <v>0</v>
      </c>
      <c r="D15" s="13">
        <f>'Q8 - NG MCF'!G16</f>
        <v>265.62140587449937</v>
      </c>
      <c r="E15" s="13">
        <v>0</v>
      </c>
      <c r="F15" s="13">
        <f t="shared" si="0"/>
        <v>15.538852243658214</v>
      </c>
      <c r="G15" s="29"/>
      <c r="H15" s="84" t="s">
        <v>96</v>
      </c>
      <c r="I15" s="13">
        <v>0</v>
      </c>
      <c r="J15" s="13">
        <f>'Q8 - NG MCF'!O16</f>
        <v>238.04108710486702</v>
      </c>
      <c r="K15" s="13">
        <v>0</v>
      </c>
      <c r="L15" s="13">
        <f t="shared" si="1"/>
        <v>13.92540359563472</v>
      </c>
      <c r="M15" s="29"/>
      <c r="N15" s="29"/>
    </row>
    <row r="16" spans="1:14" x14ac:dyDescent="0.25">
      <c r="B16" s="84" t="s">
        <v>102</v>
      </c>
      <c r="C16" s="13">
        <v>0</v>
      </c>
      <c r="D16" s="13">
        <f>'Q8 - NG MCF'!G10</f>
        <v>163.42479174524715</v>
      </c>
      <c r="E16" s="13">
        <v>0</v>
      </c>
      <c r="F16" s="13">
        <f t="shared" si="0"/>
        <v>9.5603503170969582</v>
      </c>
      <c r="G16" s="29"/>
      <c r="H16" s="84" t="s">
        <v>102</v>
      </c>
      <c r="I16" s="13">
        <v>0</v>
      </c>
      <c r="J16" s="13">
        <f>'Q8 - NG MCF'!O10</f>
        <v>136.92548299999999</v>
      </c>
      <c r="K16" s="13">
        <v>0</v>
      </c>
      <c r="L16" s="13">
        <f t="shared" si="1"/>
        <v>8.0101407554999984</v>
      </c>
      <c r="M16" s="29"/>
      <c r="N16" s="29"/>
    </row>
    <row r="17" spans="2:14" x14ac:dyDescent="0.25">
      <c r="B17" s="84" t="s">
        <v>95</v>
      </c>
      <c r="C17" s="13">
        <v>0</v>
      </c>
      <c r="D17" s="13">
        <f>'Q8 - NG MCF'!G17</f>
        <v>0</v>
      </c>
      <c r="E17" s="13">
        <f>'Q8 -PetCoke Tons'!E6</f>
        <v>0</v>
      </c>
      <c r="F17" s="11">
        <f>((C17*$H$1)+(D17*$B$2)+(E17*$H$1))/2000</f>
        <v>0</v>
      </c>
      <c r="G17" s="29"/>
      <c r="H17" s="84" t="s">
        <v>95</v>
      </c>
      <c r="I17" s="13">
        <v>0</v>
      </c>
      <c r="J17" s="13">
        <f>'Q8 - NG MCF'!O17</f>
        <v>0</v>
      </c>
      <c r="K17" s="13">
        <f>'Q8 -PetCoke Tons'!K6</f>
        <v>0</v>
      </c>
      <c r="L17" s="11">
        <f>((I17*$H$1)+(J17*$B$2)+(K17*$H$1))/2000</f>
        <v>0</v>
      </c>
      <c r="M17" s="29"/>
      <c r="N17" s="29"/>
    </row>
    <row r="18" spans="2:14" x14ac:dyDescent="0.25">
      <c r="B18" s="84" t="s">
        <v>94</v>
      </c>
      <c r="C18" s="13">
        <v>0</v>
      </c>
      <c r="D18" s="13">
        <f>'Q8 - NG MCF'!G18</f>
        <v>6017.8350000000009</v>
      </c>
      <c r="E18" s="13">
        <v>0</v>
      </c>
      <c r="F18" s="13">
        <f t="shared" ref="F18:F26" si="2">((C18*$B$1)+(D18*$B$2)+(E18*$H$1))/2000</f>
        <v>352.04334750000004</v>
      </c>
      <c r="G18" s="29"/>
      <c r="H18" s="84" t="s">
        <v>94</v>
      </c>
      <c r="I18" s="13">
        <v>0</v>
      </c>
      <c r="J18" s="13">
        <f>'Q8 - NG MCF'!O18</f>
        <v>5910.8849999999993</v>
      </c>
      <c r="K18" s="13">
        <v>0</v>
      </c>
      <c r="L18" s="13">
        <f t="shared" ref="L18:L26" si="3">((I18*$B$1)+(J18*$B$2)+(K18*$H$1))/2000</f>
        <v>345.78677249999998</v>
      </c>
      <c r="M18" s="29"/>
      <c r="N18" s="29"/>
    </row>
    <row r="19" spans="2:14" x14ac:dyDescent="0.25">
      <c r="B19" s="84" t="s">
        <v>91</v>
      </c>
      <c r="C19" s="13">
        <v>0</v>
      </c>
      <c r="D19" s="13">
        <f>'Q8 - NG MCF'!G21</f>
        <v>852.5100000000001</v>
      </c>
      <c r="E19" s="13">
        <v>0</v>
      </c>
      <c r="F19" s="13">
        <f t="shared" si="2"/>
        <v>49.871835000000004</v>
      </c>
      <c r="G19" s="29"/>
      <c r="H19" s="84" t="s">
        <v>91</v>
      </c>
      <c r="I19" s="13">
        <v>0</v>
      </c>
      <c r="J19" s="13">
        <f>'Q8 - NG MCF'!O21</f>
        <v>817.35999999999979</v>
      </c>
      <c r="K19" s="13">
        <v>0</v>
      </c>
      <c r="L19" s="13">
        <f t="shared" si="3"/>
        <v>47.815559999999991</v>
      </c>
      <c r="M19" s="29"/>
      <c r="N19" s="29"/>
    </row>
    <row r="20" spans="2:14" x14ac:dyDescent="0.25">
      <c r="B20" s="84" t="s">
        <v>90</v>
      </c>
      <c r="C20" s="13">
        <v>0</v>
      </c>
      <c r="D20" s="13">
        <f>'Q8 - NG MCF'!G22</f>
        <v>640.95218089725029</v>
      </c>
      <c r="E20" s="13">
        <v>0</v>
      </c>
      <c r="F20" s="13">
        <f t="shared" si="2"/>
        <v>37.495702582489137</v>
      </c>
      <c r="G20" s="29"/>
      <c r="H20" s="84" t="s">
        <v>90</v>
      </c>
      <c r="I20" s="13">
        <v>0</v>
      </c>
      <c r="J20" s="13">
        <f>'Q8 - NG MCF'!O22</f>
        <v>582.05205175159233</v>
      </c>
      <c r="K20" s="13">
        <v>0</v>
      </c>
      <c r="L20" s="13">
        <f t="shared" si="3"/>
        <v>34.050045027468151</v>
      </c>
      <c r="M20" s="29"/>
      <c r="N20" s="29"/>
    </row>
    <row r="21" spans="2:14" x14ac:dyDescent="0.25">
      <c r="B21" s="84" t="s">
        <v>89</v>
      </c>
      <c r="C21" s="13">
        <v>0</v>
      </c>
      <c r="D21" s="13">
        <f>'Q8 - NG MCF'!G23</f>
        <v>376.55797693017536</v>
      </c>
      <c r="E21" s="13">
        <v>0</v>
      </c>
      <c r="F21" s="13">
        <f t="shared" si="2"/>
        <v>22.02864165041526</v>
      </c>
      <c r="G21" s="29"/>
      <c r="H21" s="84" t="s">
        <v>89</v>
      </c>
      <c r="I21" s="13">
        <v>0</v>
      </c>
      <c r="J21" s="13">
        <f>'Q8 - NG MCF'!O23</f>
        <v>341.77</v>
      </c>
      <c r="K21" s="13">
        <v>0</v>
      </c>
      <c r="L21" s="13">
        <f t="shared" si="3"/>
        <v>19.993544999999997</v>
      </c>
      <c r="M21" s="29"/>
      <c r="N21" s="29"/>
    </row>
    <row r="22" spans="2:14" x14ac:dyDescent="0.25">
      <c r="B22" s="84" t="s">
        <v>88</v>
      </c>
      <c r="C22" s="13">
        <v>0</v>
      </c>
      <c r="D22" s="13">
        <f>'Q8 - NG MCF'!G24</f>
        <v>217.37</v>
      </c>
      <c r="E22" s="13">
        <v>0</v>
      </c>
      <c r="F22" s="13">
        <f t="shared" si="2"/>
        <v>12.716145000000001</v>
      </c>
      <c r="G22" s="29"/>
      <c r="H22" s="84" t="s">
        <v>88</v>
      </c>
      <c r="I22" s="13">
        <v>0</v>
      </c>
      <c r="J22" s="13">
        <f>'Q8 - NG MCF'!O24</f>
        <v>185.64999999999998</v>
      </c>
      <c r="K22" s="13">
        <v>0</v>
      </c>
      <c r="L22" s="13">
        <f t="shared" si="3"/>
        <v>10.860524999999997</v>
      </c>
      <c r="M22" s="29"/>
      <c r="N22" s="29"/>
    </row>
    <row r="23" spans="2:14" x14ac:dyDescent="0.25">
      <c r="B23" s="84" t="s">
        <v>127</v>
      </c>
      <c r="C23" s="13">
        <v>0</v>
      </c>
      <c r="D23" s="13">
        <v>0</v>
      </c>
      <c r="E23" s="13">
        <v>0</v>
      </c>
      <c r="F23" s="13">
        <f t="shared" si="2"/>
        <v>0</v>
      </c>
      <c r="G23" s="29"/>
      <c r="H23" s="84" t="s">
        <v>127</v>
      </c>
      <c r="I23" s="13">
        <v>0</v>
      </c>
      <c r="J23" s="13">
        <v>0</v>
      </c>
      <c r="K23" s="13">
        <v>0</v>
      </c>
      <c r="L23" s="13">
        <f t="shared" si="3"/>
        <v>0</v>
      </c>
      <c r="M23" s="29"/>
      <c r="N23" s="29"/>
    </row>
    <row r="24" spans="2:14" x14ac:dyDescent="0.25">
      <c r="B24" s="84" t="s">
        <v>126</v>
      </c>
      <c r="C24" s="13">
        <v>0</v>
      </c>
      <c r="D24" s="13">
        <f>'Q8 - NG MCF'!G19+'Q8 - NG MCF'!G20</f>
        <v>44817.718000000001</v>
      </c>
      <c r="E24" s="13">
        <v>0</v>
      </c>
      <c r="F24" s="13">
        <f t="shared" si="2"/>
        <v>2621.836503</v>
      </c>
      <c r="G24" s="29"/>
      <c r="H24" s="84" t="s">
        <v>126</v>
      </c>
      <c r="I24" s="13">
        <v>0</v>
      </c>
      <c r="J24" s="13">
        <f>'Q8 - NG MCF'!O19+'Q8 - NG MCF'!O20</f>
        <v>44357.328000000001</v>
      </c>
      <c r="K24" s="13">
        <v>0</v>
      </c>
      <c r="L24" s="13">
        <f t="shared" si="3"/>
        <v>2594.9036879999999</v>
      </c>
      <c r="M24" s="29"/>
      <c r="N24" s="29"/>
    </row>
    <row r="25" spans="2:14" x14ac:dyDescent="0.25">
      <c r="B25" s="67" t="s">
        <v>87</v>
      </c>
      <c r="C25" s="13">
        <v>0</v>
      </c>
      <c r="D25" s="13">
        <f>'Q8 - NG MCF'!G25</f>
        <v>5117.4550000000017</v>
      </c>
      <c r="E25" s="13">
        <v>0</v>
      </c>
      <c r="F25" s="13">
        <f t="shared" si="2"/>
        <v>299.37111750000008</v>
      </c>
      <c r="G25" s="29"/>
      <c r="H25" s="67" t="s">
        <v>87</v>
      </c>
      <c r="I25" s="13">
        <v>0</v>
      </c>
      <c r="J25" s="13">
        <f>'Q8 - NG MCF'!O25</f>
        <v>4661.4750000000013</v>
      </c>
      <c r="K25" s="13">
        <v>0</v>
      </c>
      <c r="L25" s="13">
        <f t="shared" si="3"/>
        <v>272.6962875000001</v>
      </c>
      <c r="M25" s="29"/>
      <c r="N25" s="29"/>
    </row>
    <row r="26" spans="2:14" x14ac:dyDescent="0.25">
      <c r="B26" s="67" t="s">
        <v>86</v>
      </c>
      <c r="C26" s="13">
        <v>0</v>
      </c>
      <c r="D26" s="13">
        <f>'Q8 - NG MCF'!G26</f>
        <v>3269.1350000000002</v>
      </c>
      <c r="E26" s="13">
        <v>0</v>
      </c>
      <c r="F26" s="13">
        <f t="shared" si="2"/>
        <v>191.24439750000002</v>
      </c>
      <c r="G26" s="29"/>
      <c r="H26" s="67" t="s">
        <v>86</v>
      </c>
      <c r="I26" s="13">
        <v>0</v>
      </c>
      <c r="J26" s="13">
        <f>'Q8 - NG MCF'!O26</f>
        <v>2962.9750000000004</v>
      </c>
      <c r="K26" s="13">
        <v>0</v>
      </c>
      <c r="L26" s="13">
        <f t="shared" si="3"/>
        <v>173.33403750000002</v>
      </c>
      <c r="M26" s="29"/>
      <c r="N26" s="29"/>
    </row>
    <row r="27" spans="2:14" x14ac:dyDescent="0.25">
      <c r="B27" s="79" t="s">
        <v>41</v>
      </c>
      <c r="C27" s="13"/>
      <c r="D27" s="73"/>
      <c r="E27" s="73"/>
      <c r="F27" s="13">
        <f>SUM(F6:F26)</f>
        <v>9417.622337060282</v>
      </c>
      <c r="G27" s="24"/>
      <c r="H27" s="79" t="s">
        <v>41</v>
      </c>
      <c r="I27" s="13"/>
      <c r="J27" s="73"/>
      <c r="K27" s="73"/>
      <c r="L27" s="13">
        <f>SUM(L6:L26)</f>
        <v>9223.3621365538511</v>
      </c>
      <c r="M27" s="24"/>
      <c r="N27" s="24"/>
    </row>
    <row r="28" spans="2:14" x14ac:dyDescent="0.25">
      <c r="B28" s="1"/>
      <c r="C28" s="14"/>
      <c r="G28" s="24"/>
    </row>
    <row r="29" spans="2:14" ht="18" x14ac:dyDescent="0.35">
      <c r="K29" s="21" t="s">
        <v>125</v>
      </c>
      <c r="L29" s="80">
        <f>L27-F27</f>
        <v>-194.26020050643092</v>
      </c>
    </row>
    <row r="30" spans="2:14" x14ac:dyDescent="0.25">
      <c r="B30" t="s">
        <v>67</v>
      </c>
      <c r="C30" s="24"/>
    </row>
    <row r="31" spans="2:14" x14ac:dyDescent="0.25">
      <c r="B31" s="1"/>
      <c r="C31" s="31"/>
    </row>
    <row r="32" spans="2:14" x14ac:dyDescent="0.25">
      <c r="D32" s="24"/>
    </row>
  </sheetData>
  <mergeCells count="2">
    <mergeCell ref="B4:F4"/>
    <mergeCell ref="H4:L4"/>
  </mergeCells>
  <pageMargins left="0.25" right="0.25" top="0.75" bottom="0.75" header="0.3" footer="0.3"/>
  <pageSetup scale="68" orientation="landscape" r:id="rId1"/>
  <ignoredErrors>
    <ignoredError sqref="A1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DD9CE-835C-4DB6-B399-714275899EB0}">
  <sheetPr>
    <pageSetUpPr fitToPage="1"/>
  </sheetPr>
  <dimension ref="A1:P32"/>
  <sheetViews>
    <sheetView showGridLines="0" topLeftCell="H1" zoomScale="80" zoomScaleNormal="80" workbookViewId="0">
      <selection activeCell="O19" sqref="O19"/>
    </sheetView>
  </sheetViews>
  <sheetFormatPr defaultRowHeight="15" x14ac:dyDescent="0.25"/>
  <cols>
    <col min="2" max="2" width="17.85546875" customWidth="1"/>
    <col min="3" max="3" width="19.85546875" bestFit="1" customWidth="1"/>
    <col min="4" max="4" width="19.42578125" bestFit="1" customWidth="1"/>
    <col min="5" max="5" width="23.42578125" bestFit="1" customWidth="1"/>
    <col min="6" max="6" width="12.7109375" bestFit="1" customWidth="1"/>
    <col min="8" max="8" width="17.140625" customWidth="1"/>
    <col min="9" max="9" width="19.28515625" customWidth="1"/>
    <col min="10" max="10" width="19.42578125" bestFit="1" customWidth="1"/>
    <col min="11" max="11" width="23.42578125" bestFit="1" customWidth="1"/>
    <col min="12" max="12" width="12.7109375" bestFit="1" customWidth="1"/>
    <col min="15" max="15" width="39.5703125" bestFit="1" customWidth="1"/>
    <col min="16" max="16" width="12.28515625" customWidth="1"/>
  </cols>
  <sheetData>
    <row r="1" spans="1:16" x14ac:dyDescent="0.25">
      <c r="A1" s="6" t="s">
        <v>150</v>
      </c>
    </row>
    <row r="3" spans="1:16" ht="15.75" thickBot="1" x14ac:dyDescent="0.3">
      <c r="O3" s="53"/>
      <c r="P3" s="53"/>
    </row>
    <row r="4" spans="1:16" ht="18.75" thickBot="1" x14ac:dyDescent="0.4">
      <c r="A4" s="5"/>
      <c r="B4" s="174" t="s">
        <v>185</v>
      </c>
      <c r="C4" s="174"/>
      <c r="D4" s="174"/>
      <c r="E4" s="174"/>
      <c r="F4" s="174"/>
      <c r="G4" s="95"/>
      <c r="H4" s="174" t="s">
        <v>186</v>
      </c>
      <c r="I4" s="174"/>
      <c r="J4" s="174"/>
      <c r="K4" s="174"/>
      <c r="L4" s="174"/>
      <c r="O4" s="110" t="s">
        <v>80</v>
      </c>
      <c r="P4" s="111" t="s">
        <v>144</v>
      </c>
    </row>
    <row r="5" spans="1:16" ht="15.75" x14ac:dyDescent="0.25">
      <c r="B5" s="98" t="s">
        <v>80</v>
      </c>
      <c r="C5" s="98" t="s">
        <v>130</v>
      </c>
      <c r="D5" s="98" t="s">
        <v>129</v>
      </c>
      <c r="E5" s="98" t="s">
        <v>128</v>
      </c>
      <c r="F5" s="98" t="s">
        <v>76</v>
      </c>
      <c r="G5" s="95"/>
      <c r="H5" s="98" t="s">
        <v>80</v>
      </c>
      <c r="I5" s="98" t="s">
        <v>130</v>
      </c>
      <c r="J5" s="98" t="s">
        <v>129</v>
      </c>
      <c r="K5" s="98" t="s">
        <v>128</v>
      </c>
      <c r="L5" s="98" t="s">
        <v>76</v>
      </c>
      <c r="O5" s="112" t="s">
        <v>143</v>
      </c>
      <c r="P5" s="115">
        <v>0.12</v>
      </c>
    </row>
    <row r="6" spans="1:16" ht="15.75" x14ac:dyDescent="0.25">
      <c r="B6" s="99" t="s">
        <v>105</v>
      </c>
      <c r="C6" s="100">
        <f>'Q9 - Avoided CO2'!C6</f>
        <v>0</v>
      </c>
      <c r="D6" s="100">
        <f>'Q9 - Avoided CO2'!D6</f>
        <v>48.589299999999994</v>
      </c>
      <c r="E6" s="100">
        <f>'Q9 - Avoided CO2'!E6</f>
        <v>0</v>
      </c>
      <c r="F6" s="93">
        <f>((C6*$P$5)+(D6*$P$7)+(E6*$P$11))/2000</f>
        <v>1.4819736499999997E-3</v>
      </c>
      <c r="G6" s="101"/>
      <c r="H6" s="99" t="s">
        <v>105</v>
      </c>
      <c r="I6" s="100">
        <f>'Q9 - Avoided CO2'!I6</f>
        <v>0</v>
      </c>
      <c r="J6" s="100">
        <f>'Q9 - Avoided CO2'!J6</f>
        <v>49.949299999999994</v>
      </c>
      <c r="K6" s="100">
        <f>'Q9 - Avoided CO2'!K6</f>
        <v>0</v>
      </c>
      <c r="L6" s="93">
        <f>((I6*$P$5)+(J6*$P$7)+(K6*$P$11))/2000</f>
        <v>1.5234536499999997E-3</v>
      </c>
      <c r="M6" s="29"/>
      <c r="N6" s="29"/>
      <c r="O6" s="113" t="s">
        <v>142</v>
      </c>
      <c r="P6" s="116">
        <v>0.1</v>
      </c>
    </row>
    <row r="7" spans="1:16" ht="15.75" x14ac:dyDescent="0.25">
      <c r="B7" s="99" t="s">
        <v>104</v>
      </c>
      <c r="C7" s="100">
        <f>'Q9 - Avoided CO2'!C7</f>
        <v>0</v>
      </c>
      <c r="D7" s="100">
        <f>'Q9 - Avoided CO2'!D7</f>
        <v>763.16695000000004</v>
      </c>
      <c r="E7" s="100">
        <f>'Q9 - Avoided CO2'!E7</f>
        <v>0</v>
      </c>
      <c r="F7" s="93">
        <f>((C7*$P$5)+(D7*$P$7)+(E7*$P$11))/2000</f>
        <v>2.3276591975000004E-2</v>
      </c>
      <c r="G7" s="101"/>
      <c r="H7" s="99" t="s">
        <v>104</v>
      </c>
      <c r="I7" s="100">
        <f>'Q9 - Avoided CO2'!I7</f>
        <v>0</v>
      </c>
      <c r="J7" s="100">
        <f>'Q9 - Avoided CO2'!J7</f>
        <v>749.61554999999998</v>
      </c>
      <c r="K7" s="100">
        <f>'Q9 - Avoided CO2'!K7</f>
        <v>0</v>
      </c>
      <c r="L7" s="93">
        <f>((I7*$P$5)+(J7*$P$7)+(K7*$P$11))/2000</f>
        <v>2.2863274274999998E-2</v>
      </c>
      <c r="M7" s="29"/>
      <c r="N7" s="29"/>
      <c r="O7" s="113" t="s">
        <v>141</v>
      </c>
      <c r="P7" s="116">
        <v>6.0999999999999999E-2</v>
      </c>
    </row>
    <row r="8" spans="1:16" ht="15.75" x14ac:dyDescent="0.25">
      <c r="B8" s="99" t="s">
        <v>103</v>
      </c>
      <c r="C8" s="100">
        <f>'Q9 - Avoided CO2'!C8</f>
        <v>0</v>
      </c>
      <c r="D8" s="100">
        <f>'Q9 - Avoided CO2'!D8</f>
        <v>2943.3798999999999</v>
      </c>
      <c r="E8" s="100">
        <f>'Q9 - Avoided CO2'!E8</f>
        <v>0</v>
      </c>
      <c r="F8" s="93">
        <f>((C8*$P$5)+(D8*$P$7)+(E8*$P$11))/2000</f>
        <v>8.9773086949999997E-2</v>
      </c>
      <c r="G8" s="101"/>
      <c r="H8" s="99" t="s">
        <v>103</v>
      </c>
      <c r="I8" s="100">
        <f>'Q9 - Avoided CO2'!I8</f>
        <v>0</v>
      </c>
      <c r="J8" s="100">
        <f>'Q9 - Avoided CO2'!J8</f>
        <v>2840.3786249999994</v>
      </c>
      <c r="K8" s="100">
        <f>'Q9 - Avoided CO2'!K8</f>
        <v>0</v>
      </c>
      <c r="L8" s="93">
        <f>((I8*$P$5)+(J8*$P$7)+(K8*$P$11))/2000</f>
        <v>8.663154806249998E-2</v>
      </c>
      <c r="M8" s="29"/>
      <c r="N8" s="29"/>
      <c r="O8" s="113" t="s">
        <v>102</v>
      </c>
      <c r="P8" s="116">
        <v>9.2999999999999999E-2</v>
      </c>
    </row>
    <row r="9" spans="1:16" ht="15.75" x14ac:dyDescent="0.25">
      <c r="B9" s="99" t="s">
        <v>75</v>
      </c>
      <c r="C9" s="100">
        <f>'Q9 - Avoided CO2'!C9</f>
        <v>11741.493632852367</v>
      </c>
      <c r="D9" s="100">
        <f>'Q9 - Avoided CO2'!D9</f>
        <v>712.37303614763152</v>
      </c>
      <c r="E9" s="100">
        <f>'Q9 - Avoided CO2'!E9</f>
        <v>0</v>
      </c>
      <c r="F9" s="93">
        <f>((C9*$P$6)+(D9*$P$7)+(E9*$P$11))/2000</f>
        <v>0.60880205924512121</v>
      </c>
      <c r="G9" s="101"/>
      <c r="H9" s="99" t="s">
        <v>75</v>
      </c>
      <c r="I9" s="100">
        <f>'Q9 - Avoided CO2'!I9</f>
        <v>11408.005573790848</v>
      </c>
      <c r="J9" s="100">
        <f>'Q9 - Avoided CO2'!J9</f>
        <v>689.6717952091517</v>
      </c>
      <c r="K9" s="100">
        <f>'Q9 - Avoided CO2'!K9</f>
        <v>0</v>
      </c>
      <c r="L9" s="93">
        <f>((I9*$P$6)+(J9*$P$7)+(K9*$P$11))/2000</f>
        <v>0.59143526844342165</v>
      </c>
      <c r="M9" s="29"/>
      <c r="N9" s="29"/>
      <c r="O9" s="113" t="s">
        <v>140</v>
      </c>
      <c r="P9" s="116">
        <v>1.2999999999999999E-2</v>
      </c>
    </row>
    <row r="10" spans="1:16" ht="15.75" x14ac:dyDescent="0.25">
      <c r="B10" s="99" t="s">
        <v>101</v>
      </c>
      <c r="C10" s="100">
        <f>'Q9 - Avoided CO2'!C10</f>
        <v>0</v>
      </c>
      <c r="D10" s="100">
        <f>'Q9 - Avoided CO2'!D10</f>
        <v>35484.412300952135</v>
      </c>
      <c r="E10" s="100">
        <f>'Q9 - Avoided CO2'!E10</f>
        <v>0</v>
      </c>
      <c r="F10" s="93">
        <f>((C10*$P$6)+(D10*$P$9)+(E10*$P$11))/2000</f>
        <v>0.23064867995618885</v>
      </c>
      <c r="G10" s="101"/>
      <c r="H10" s="99" t="s">
        <v>101</v>
      </c>
      <c r="I10" s="100">
        <f>'Q9 - Avoided CO2'!I10</f>
        <v>0</v>
      </c>
      <c r="J10" s="100">
        <f>'Q9 - Avoided CO2'!J10</f>
        <v>34988.994999999995</v>
      </c>
      <c r="K10" s="100">
        <f>'Q9 - Avoided CO2'!K10</f>
        <v>0</v>
      </c>
      <c r="L10" s="93">
        <f>((I10*$P$6)+(J10*$P$9)+(K10*$P$11))/2000</f>
        <v>0.22742846749999995</v>
      </c>
      <c r="M10" s="29"/>
      <c r="N10" s="29"/>
      <c r="O10" s="113" t="s">
        <v>139</v>
      </c>
      <c r="P10" s="116">
        <v>9.1999999999999998E-2</v>
      </c>
    </row>
    <row r="11" spans="1:16" ht="15.75" x14ac:dyDescent="0.25">
      <c r="B11" s="99" t="s">
        <v>100</v>
      </c>
      <c r="C11" s="100">
        <f>'Q9 - Avoided CO2'!C11</f>
        <v>0</v>
      </c>
      <c r="D11" s="100">
        <f>'Q9 - Avoided CO2'!D11</f>
        <v>37968.534999999996</v>
      </c>
      <c r="E11" s="100">
        <f>'Q9 - Avoided CO2'!E11</f>
        <v>0</v>
      </c>
      <c r="F11" s="93">
        <f>((C11*$P$6)+(D11*$P$9)+(E11*$P$11))/2000</f>
        <v>0.24679547749999997</v>
      </c>
      <c r="G11" s="101"/>
      <c r="H11" s="99" t="s">
        <v>100</v>
      </c>
      <c r="I11" s="100">
        <f>'Q9 - Avoided CO2'!I11</f>
        <v>0</v>
      </c>
      <c r="J11" s="100">
        <f>'Q9 - Avoided CO2'!J11</f>
        <v>37497.104999999989</v>
      </c>
      <c r="K11" s="100">
        <f>'Q9 - Avoided CO2'!K11</f>
        <v>0</v>
      </c>
      <c r="L11" s="93">
        <f>((I11*$P$6)+(J11*$P$9)+(K11*$P$11))/2000</f>
        <v>0.24373118249999989</v>
      </c>
      <c r="M11" s="29"/>
      <c r="N11" s="29"/>
      <c r="O11" s="113" t="s">
        <v>138</v>
      </c>
      <c r="P11" s="116">
        <v>0.08</v>
      </c>
    </row>
    <row r="12" spans="1:16" ht="15.75" x14ac:dyDescent="0.25">
      <c r="B12" s="99" t="s">
        <v>99</v>
      </c>
      <c r="C12" s="100">
        <f>'Q9 - Avoided CO2'!C12</f>
        <v>0</v>
      </c>
      <c r="D12" s="100">
        <f>'Q9 - Avoided CO2'!D12</f>
        <v>211.6788</v>
      </c>
      <c r="E12" s="100">
        <f>'Q9 - Avoided CO2'!E12</f>
        <v>0</v>
      </c>
      <c r="F12" s="93">
        <f>((C12*$P$6)+(D12*$P$10)+(E12*$P$11))/2000</f>
        <v>9.7372247999999995E-3</v>
      </c>
      <c r="G12" s="101"/>
      <c r="H12" s="99" t="s">
        <v>99</v>
      </c>
      <c r="I12" s="100">
        <f>'Q9 - Avoided CO2'!I12</f>
        <v>0</v>
      </c>
      <c r="J12" s="100">
        <f>'Q9 - Avoided CO2'!J12</f>
        <v>187.66370000000001</v>
      </c>
      <c r="K12" s="100">
        <f>'Q9 - Avoided CO2'!K12</f>
        <v>0</v>
      </c>
      <c r="L12" s="93">
        <f>((I12*$P$6)+(J12*$P$10)+(K12*$P$11))/2000</f>
        <v>8.6325302000000003E-3</v>
      </c>
      <c r="M12" s="29"/>
      <c r="N12" s="29"/>
      <c r="O12" s="113" t="s">
        <v>137</v>
      </c>
      <c r="P12" s="116">
        <v>0.11</v>
      </c>
    </row>
    <row r="13" spans="1:16" ht="15.75" x14ac:dyDescent="0.25">
      <c r="B13" s="99" t="s">
        <v>98</v>
      </c>
      <c r="C13" s="100">
        <f>'Q9 - Avoided CO2'!C13</f>
        <v>0</v>
      </c>
      <c r="D13" s="100">
        <f>'Q9 - Avoided CO2'!D13</f>
        <v>141.04075640536016</v>
      </c>
      <c r="E13" s="100">
        <f>'Q9 - Avoided CO2'!E13</f>
        <v>0</v>
      </c>
      <c r="F13" s="93">
        <f>((C13*$P$6)+(D13*$P$10)+(E13*$P$11))/2000</f>
        <v>6.4878747946465667E-3</v>
      </c>
      <c r="G13" s="101"/>
      <c r="H13" s="99" t="s">
        <v>98</v>
      </c>
      <c r="I13" s="100">
        <f>'Q9 - Avoided CO2'!I13</f>
        <v>0</v>
      </c>
      <c r="J13" s="100">
        <f>'Q9 - Avoided CO2'!J13</f>
        <v>119.83554199999998</v>
      </c>
      <c r="K13" s="100">
        <f>'Q9 - Avoided CO2'!K13</f>
        <v>0</v>
      </c>
      <c r="L13" s="93">
        <f>((I13*$P$6)+(J13*$P$10)+(K13*$P$11))/2000</f>
        <v>5.512434931999999E-3</v>
      </c>
      <c r="M13" s="29"/>
      <c r="N13" s="29"/>
      <c r="O13" s="113" t="s">
        <v>136</v>
      </c>
      <c r="P13" s="116">
        <v>1.0999999999999999E-2</v>
      </c>
    </row>
    <row r="14" spans="1:16" ht="15.75" x14ac:dyDescent="0.25">
      <c r="B14" s="99" t="s">
        <v>97</v>
      </c>
      <c r="C14" s="100">
        <f>'Q9 - Avoided CO2'!C14</f>
        <v>0</v>
      </c>
      <c r="D14" s="100">
        <f>'Q9 - Avoided CO2'!D14</f>
        <v>340.32650879228385</v>
      </c>
      <c r="E14" s="100">
        <f>'Q9 - Avoided CO2'!E14</f>
        <v>0</v>
      </c>
      <c r="F14" s="93">
        <f>((C14*$P$6)+(D14*$P$10)+(E14*$P$11))/2000</f>
        <v>1.5655019404445056E-2</v>
      </c>
      <c r="G14" s="101"/>
      <c r="H14" s="99" t="s">
        <v>97</v>
      </c>
      <c r="I14" s="100">
        <f>'Q9 - Avoided CO2'!I14</f>
        <v>0</v>
      </c>
      <c r="J14" s="100">
        <f>'Q9 - Avoided CO2'!J14</f>
        <v>299.74546538993712</v>
      </c>
      <c r="K14" s="100">
        <f>'Q9 - Avoided CO2'!K14</f>
        <v>0</v>
      </c>
      <c r="L14" s="93">
        <f>((I14*$P$6)+(J14*$P$10)+(K14*$P$11))/2000</f>
        <v>1.3788291407937107E-2</v>
      </c>
      <c r="M14" s="29"/>
      <c r="N14" s="29"/>
      <c r="O14" s="113" t="s">
        <v>135</v>
      </c>
      <c r="P14" s="116">
        <v>7.4000000000000003E-3</v>
      </c>
    </row>
    <row r="15" spans="1:16" ht="16.5" thickBot="1" x14ac:dyDescent="0.3">
      <c r="B15" s="99" t="s">
        <v>96</v>
      </c>
      <c r="C15" s="100">
        <f>'Q9 - Avoided CO2'!C15</f>
        <v>0</v>
      </c>
      <c r="D15" s="100">
        <f>'Q9 - Avoided CO2'!D15</f>
        <v>265.62140587449937</v>
      </c>
      <c r="E15" s="100">
        <f>'Q9 - Avoided CO2'!E15</f>
        <v>0</v>
      </c>
      <c r="F15" s="93">
        <f>((C15*$P$6)+(D15*$P$10)+(E15*$P$11))/2000</f>
        <v>1.221858467022697E-2</v>
      </c>
      <c r="G15" s="101"/>
      <c r="H15" s="99" t="s">
        <v>96</v>
      </c>
      <c r="I15" s="100">
        <f>'Q9 - Avoided CO2'!I15</f>
        <v>0</v>
      </c>
      <c r="J15" s="100">
        <f>'Q9 - Avoided CO2'!J15</f>
        <v>238.04108710486702</v>
      </c>
      <c r="K15" s="100">
        <f>'Q9 - Avoided CO2'!K15</f>
        <v>0</v>
      </c>
      <c r="L15" s="93">
        <f>((I15*$P$6)+(J15*$P$10)+(K15*$P$11))/2000</f>
        <v>1.0949890006823882E-2</v>
      </c>
      <c r="M15" s="29"/>
      <c r="N15" s="29"/>
      <c r="O15" s="114" t="s">
        <v>134</v>
      </c>
      <c r="P15" s="117">
        <v>0.06</v>
      </c>
    </row>
    <row r="16" spans="1:16" x14ac:dyDescent="0.25">
      <c r="B16" s="99" t="s">
        <v>102</v>
      </c>
      <c r="C16" s="100">
        <f>'Q9 - Avoided CO2'!C16</f>
        <v>0</v>
      </c>
      <c r="D16" s="100">
        <f>'Q9 - Avoided CO2'!D16</f>
        <v>163.42479174524715</v>
      </c>
      <c r="E16" s="100">
        <f>'Q9 - Avoided CO2'!E16</f>
        <v>0</v>
      </c>
      <c r="F16" s="93">
        <f>((C16*$P$6)+(D16*$P$8)+(E16*$P$11))/2000</f>
        <v>7.5992528161539924E-3</v>
      </c>
      <c r="G16" s="101"/>
      <c r="H16" s="99" t="s">
        <v>102</v>
      </c>
      <c r="I16" s="100">
        <f>'Q9 - Avoided CO2'!I16</f>
        <v>0</v>
      </c>
      <c r="J16" s="100">
        <f>'Q9 - Avoided CO2'!J16</f>
        <v>136.92548299999999</v>
      </c>
      <c r="K16" s="100">
        <f>'Q9 - Avoided CO2'!K16</f>
        <v>0</v>
      </c>
      <c r="L16" s="93">
        <f>((I16*$P$6)+(J16*$P$8)+(K16*$P$11))/2000</f>
        <v>6.3670349594999991E-3</v>
      </c>
      <c r="M16" s="29"/>
      <c r="N16" s="29"/>
      <c r="O16" s="53"/>
      <c r="P16" s="53"/>
    </row>
    <row r="17" spans="2:16" x14ac:dyDescent="0.25">
      <c r="B17" s="99" t="s">
        <v>95</v>
      </c>
      <c r="C17" s="100">
        <f>'Q9 - Avoided CO2'!C17</f>
        <v>0</v>
      </c>
      <c r="D17" s="100">
        <f>'Q9 - Avoided CO2'!D17</f>
        <v>0</v>
      </c>
      <c r="E17" s="100">
        <f>'Q9 - Avoided CO2'!E17</f>
        <v>0</v>
      </c>
      <c r="F17" s="93">
        <f>((C17*$P$6)+(D17*$P$8)+(E17*$P$11))/2000</f>
        <v>0</v>
      </c>
      <c r="G17" s="101"/>
      <c r="H17" s="99" t="s">
        <v>95</v>
      </c>
      <c r="I17" s="100">
        <f>'Q9 - Avoided CO2'!I17</f>
        <v>0</v>
      </c>
      <c r="J17" s="100">
        <f>'Q9 - Avoided CO2'!J17</f>
        <v>0</v>
      </c>
      <c r="K17" s="100">
        <f>'Q9 - Avoided CO2'!K17</f>
        <v>0</v>
      </c>
      <c r="L17" s="93">
        <f>((I17*$P$6)+(J17*$P$8)+(K17*$P$11))/2000</f>
        <v>0</v>
      </c>
      <c r="M17" s="29"/>
      <c r="N17" s="29"/>
      <c r="O17" s="53"/>
      <c r="P17" s="53"/>
    </row>
    <row r="18" spans="2:16" x14ac:dyDescent="0.25">
      <c r="B18" s="99" t="s">
        <v>94</v>
      </c>
      <c r="C18" s="100">
        <f>'Q9 - Avoided CO2'!C18</f>
        <v>0</v>
      </c>
      <c r="D18" s="100">
        <f>'Q9 - Avoided CO2'!D18</f>
        <v>6017.8350000000009</v>
      </c>
      <c r="E18" s="100">
        <f>'Q9 - Avoided CO2'!E18</f>
        <v>0</v>
      </c>
      <c r="F18" s="93">
        <f>((C18*$P$11)+(D18*$P$12)+(E18*$P$11))/2000</f>
        <v>0.33098092500000009</v>
      </c>
      <c r="G18" s="101"/>
      <c r="H18" s="99" t="s">
        <v>94</v>
      </c>
      <c r="I18" s="100">
        <f>'Q9 - Avoided CO2'!I18</f>
        <v>0</v>
      </c>
      <c r="J18" s="100">
        <f>'Q9 - Avoided CO2'!J18</f>
        <v>5910.8849999999993</v>
      </c>
      <c r="K18" s="100">
        <f>'Q9 - Avoided CO2'!K18</f>
        <v>0</v>
      </c>
      <c r="L18" s="93">
        <f>((I18*$P$11)+(J18*$P$12)+(K18*$P$11))/2000</f>
        <v>0.32509867499999995</v>
      </c>
      <c r="M18" s="29"/>
      <c r="N18" s="29"/>
      <c r="O18" s="53"/>
      <c r="P18" s="53"/>
    </row>
    <row r="19" spans="2:16" x14ac:dyDescent="0.25">
      <c r="B19" s="99" t="s">
        <v>91</v>
      </c>
      <c r="C19" s="100">
        <f>'Q9 - Avoided CO2'!C19</f>
        <v>0</v>
      </c>
      <c r="D19" s="100">
        <f>'Q9 - Avoided CO2'!D19</f>
        <v>852.5100000000001</v>
      </c>
      <c r="E19" s="100">
        <f>'Q9 - Avoided CO2'!E19</f>
        <v>0</v>
      </c>
      <c r="F19" s="93">
        <f>((C19*$P$6)+(D19*$P$13)+(E19*$P$11))/2000</f>
        <v>4.6888050000000008E-3</v>
      </c>
      <c r="G19" s="101"/>
      <c r="H19" s="99" t="s">
        <v>91</v>
      </c>
      <c r="I19" s="100">
        <f>'Q9 - Avoided CO2'!I19</f>
        <v>0</v>
      </c>
      <c r="J19" s="100">
        <f>'Q9 - Avoided CO2'!J19</f>
        <v>817.35999999999979</v>
      </c>
      <c r="K19" s="100">
        <f>'Q9 - Avoided CO2'!K19</f>
        <v>0</v>
      </c>
      <c r="L19" s="93">
        <f>((I19*$P$6)+(J19*$P$13)+(K19*$P$11))/2000</f>
        <v>4.4954799999999987E-3</v>
      </c>
      <c r="M19" s="29"/>
      <c r="N19" s="29"/>
    </row>
    <row r="20" spans="2:16" x14ac:dyDescent="0.25">
      <c r="B20" s="99" t="s">
        <v>90</v>
      </c>
      <c r="C20" s="100">
        <f>'Q9 - Avoided CO2'!C20</f>
        <v>0</v>
      </c>
      <c r="D20" s="100">
        <f>'Q9 - Avoided CO2'!D20</f>
        <v>640.95218089725029</v>
      </c>
      <c r="E20" s="100">
        <f>'Q9 - Avoided CO2'!E20</f>
        <v>0</v>
      </c>
      <c r="F20" s="93">
        <f>((C20*$P$6)+(D20*$P$13)+(E20*$P$11))/2000</f>
        <v>3.5252369949348764E-3</v>
      </c>
      <c r="G20" s="101"/>
      <c r="H20" s="99" t="s">
        <v>90</v>
      </c>
      <c r="I20" s="100">
        <f>'Q9 - Avoided CO2'!I20</f>
        <v>0</v>
      </c>
      <c r="J20" s="100">
        <f>'Q9 - Avoided CO2'!J20</f>
        <v>582.05205175159233</v>
      </c>
      <c r="K20" s="100">
        <f>'Q9 - Avoided CO2'!K20</f>
        <v>0</v>
      </c>
      <c r="L20" s="93">
        <f>((I20*$P$6)+(J20*$P$13)+(K20*$P$11))/2000</f>
        <v>3.2012862846337573E-3</v>
      </c>
      <c r="M20" s="29"/>
      <c r="N20" s="29"/>
    </row>
    <row r="21" spans="2:16" x14ac:dyDescent="0.25">
      <c r="B21" s="99" t="s">
        <v>89</v>
      </c>
      <c r="C21" s="100">
        <f>'Q9 - Avoided CO2'!C21</f>
        <v>0</v>
      </c>
      <c r="D21" s="100">
        <f>'Q9 - Avoided CO2'!D21</f>
        <v>376.55797693017536</v>
      </c>
      <c r="E21" s="100">
        <f>'Q9 - Avoided CO2'!E21</f>
        <v>0</v>
      </c>
      <c r="F21" s="93">
        <f>((C21*$P$6)+(D21*$P$13)+(E21*$P$11))/2000</f>
        <v>2.0710688731159642E-3</v>
      </c>
      <c r="G21" s="101"/>
      <c r="H21" s="99" t="s">
        <v>89</v>
      </c>
      <c r="I21" s="100">
        <f>'Q9 - Avoided CO2'!I21</f>
        <v>0</v>
      </c>
      <c r="J21" s="100">
        <f>'Q9 - Avoided CO2'!J21</f>
        <v>341.77</v>
      </c>
      <c r="K21" s="100">
        <f>'Q9 - Avoided CO2'!K21</f>
        <v>0</v>
      </c>
      <c r="L21" s="93">
        <f>((I21*$P$6)+(J21*$P$13)+(K21*$P$11))/2000</f>
        <v>1.8797349999999998E-3</v>
      </c>
      <c r="M21" s="29"/>
      <c r="N21" s="29"/>
    </row>
    <row r="22" spans="2:16" x14ac:dyDescent="0.25">
      <c r="B22" s="99" t="s">
        <v>88</v>
      </c>
      <c r="C22" s="100">
        <f>'Q9 - Avoided CO2'!C22</f>
        <v>0</v>
      </c>
      <c r="D22" s="100">
        <f>'Q9 - Avoided CO2'!D22</f>
        <v>217.37</v>
      </c>
      <c r="E22" s="100">
        <f>'Q9 - Avoided CO2'!E22</f>
        <v>0</v>
      </c>
      <c r="F22" s="93">
        <f>((C22*$P$6)+(D22*$P$13)+(E22*$P$11))/2000</f>
        <v>1.195535E-3</v>
      </c>
      <c r="G22" s="101"/>
      <c r="H22" s="99" t="s">
        <v>88</v>
      </c>
      <c r="I22" s="100">
        <f>'Q9 - Avoided CO2'!I22</f>
        <v>0</v>
      </c>
      <c r="J22" s="100">
        <f>'Q9 - Avoided CO2'!J22</f>
        <v>185.64999999999998</v>
      </c>
      <c r="K22" s="100">
        <f>'Q9 - Avoided CO2'!K22</f>
        <v>0</v>
      </c>
      <c r="L22" s="93">
        <f>((I22*$P$6)+(J22*$P$13)+(K22*$P$11))/2000</f>
        <v>1.0210749999999998E-3</v>
      </c>
      <c r="M22" s="29"/>
      <c r="N22" s="29"/>
    </row>
    <row r="23" spans="2:16" x14ac:dyDescent="0.25">
      <c r="B23" s="99" t="s">
        <v>127</v>
      </c>
      <c r="C23" s="100">
        <f>'Q9 - Avoided CO2'!C23</f>
        <v>0</v>
      </c>
      <c r="D23" s="100">
        <f>'Q9 - Avoided CO2'!D23</f>
        <v>0</v>
      </c>
      <c r="E23" s="100">
        <f>'Q9 - Avoided CO2'!E23</f>
        <v>0</v>
      </c>
      <c r="F23" s="93">
        <f>((C23*$P$6)+(D23*$P$13)+(E23*$P$11))/2000</f>
        <v>0</v>
      </c>
      <c r="G23" s="101"/>
      <c r="H23" s="99" t="s">
        <v>127</v>
      </c>
      <c r="I23" s="100">
        <f>'Q9 - Avoided CO2'!I23</f>
        <v>0</v>
      </c>
      <c r="J23" s="100">
        <f>'Q9 - Avoided CO2'!J23</f>
        <v>0</v>
      </c>
      <c r="K23" s="100">
        <f>'Q9 - Avoided CO2'!K23</f>
        <v>0</v>
      </c>
      <c r="L23" s="93">
        <f>((I23*$P$6)+(J23*$P$13)+(K23*$P$11))/2000</f>
        <v>0</v>
      </c>
      <c r="M23" s="29"/>
      <c r="N23" s="29"/>
    </row>
    <row r="24" spans="2:16" x14ac:dyDescent="0.25">
      <c r="B24" s="99" t="s">
        <v>126</v>
      </c>
      <c r="C24" s="100">
        <f>'Q9 - Avoided CO2'!C24</f>
        <v>0</v>
      </c>
      <c r="D24" s="100">
        <f>'Q9 - Avoided CO2'!D24</f>
        <v>44817.718000000001</v>
      </c>
      <c r="E24" s="100">
        <f>'Q9 - Avoided CO2'!E24</f>
        <v>0</v>
      </c>
      <c r="F24" s="93">
        <f>((C24*$P$6)+(D24*$P$14)+(E24*$P$11))/2000</f>
        <v>0.16582555660000001</v>
      </c>
      <c r="G24" s="101"/>
      <c r="H24" s="99" t="s">
        <v>126</v>
      </c>
      <c r="I24" s="100">
        <f>'Q9 - Avoided CO2'!I24</f>
        <v>0</v>
      </c>
      <c r="J24" s="100">
        <f>'Q9 - Avoided CO2'!J24</f>
        <v>44357.328000000001</v>
      </c>
      <c r="K24" s="100">
        <f>'Q9 - Avoided CO2'!K24</f>
        <v>0</v>
      </c>
      <c r="L24" s="93">
        <f>((I24*$P$6)+(J24*$P$14)+(K24*$P$11))/2000</f>
        <v>0.16412211360000001</v>
      </c>
      <c r="M24" s="29"/>
      <c r="N24" s="29"/>
    </row>
    <row r="25" spans="2:16" x14ac:dyDescent="0.25">
      <c r="B25" s="102" t="s">
        <v>87</v>
      </c>
      <c r="C25" s="100">
        <f>'Q9 - Avoided CO2'!C25</f>
        <v>0</v>
      </c>
      <c r="D25" s="100">
        <f>'Q9 - Avoided CO2'!D25</f>
        <v>5117.4550000000017</v>
      </c>
      <c r="E25" s="100">
        <f>'Q9 - Avoided CO2'!E25</f>
        <v>0</v>
      </c>
      <c r="F25" s="93">
        <f>((C25*$P$6)+(D25*$P$15)+(E25*$P$11))/2000</f>
        <v>0.15352365000000007</v>
      </c>
      <c r="G25" s="101"/>
      <c r="H25" s="102" t="s">
        <v>87</v>
      </c>
      <c r="I25" s="100">
        <f>'Q9 - Avoided CO2'!I25</f>
        <v>0</v>
      </c>
      <c r="J25" s="100">
        <f>'Q9 - Avoided CO2'!J25</f>
        <v>4661.4750000000013</v>
      </c>
      <c r="K25" s="100">
        <f>'Q9 - Avoided CO2'!K25</f>
        <v>0</v>
      </c>
      <c r="L25" s="93">
        <f>((I25*$P$6)+(J25*$P$15)+(K25*$P$11))/2000</f>
        <v>0.13984425000000006</v>
      </c>
      <c r="M25" s="29"/>
      <c r="N25" s="29"/>
    </row>
    <row r="26" spans="2:16" x14ac:dyDescent="0.25">
      <c r="B26" s="102" t="s">
        <v>86</v>
      </c>
      <c r="C26" s="100">
        <f>'Q9 - Avoided CO2'!C26</f>
        <v>0</v>
      </c>
      <c r="D26" s="100">
        <f>'Q9 - Avoided CO2'!D26</f>
        <v>3269.1350000000002</v>
      </c>
      <c r="E26" s="100">
        <f>'Q9 - Avoided CO2'!E26</f>
        <v>0</v>
      </c>
      <c r="F26" s="93">
        <f>((C26*$P$6)+(D26*$P$15)+(E26*$P$11))/2000</f>
        <v>9.8074049999999996E-2</v>
      </c>
      <c r="G26" s="101"/>
      <c r="H26" s="102" t="s">
        <v>86</v>
      </c>
      <c r="I26" s="100">
        <f>'Q9 - Avoided CO2'!I26</f>
        <v>0</v>
      </c>
      <c r="J26" s="100">
        <f>'Q9 - Avoided CO2'!J26</f>
        <v>2962.9750000000004</v>
      </c>
      <c r="K26" s="100">
        <f>'Q9 - Avoided CO2'!K26</f>
        <v>0</v>
      </c>
      <c r="L26" s="93">
        <f>((I26*$P$6)+(J26*$P$15)+(K26*$P$11))/2000</f>
        <v>8.8889250000000003E-2</v>
      </c>
      <c r="M26" s="29"/>
      <c r="N26" s="29"/>
    </row>
    <row r="27" spans="2:16" x14ac:dyDescent="0.25">
      <c r="B27" s="103" t="s">
        <v>41</v>
      </c>
      <c r="C27" s="104"/>
      <c r="D27" s="104"/>
      <c r="E27" s="104"/>
      <c r="F27" s="93">
        <f>SUM(F6:F26)</f>
        <v>2.0123606532298339</v>
      </c>
      <c r="G27" s="105"/>
      <c r="H27" s="106" t="s">
        <v>184</v>
      </c>
      <c r="I27" s="100"/>
      <c r="J27" s="106"/>
      <c r="K27" s="106"/>
      <c r="L27" s="93">
        <f>SUM(L6:L26)</f>
        <v>1.9474152408218164</v>
      </c>
      <c r="M27" s="24"/>
      <c r="N27" s="24"/>
    </row>
    <row r="28" spans="2:16" x14ac:dyDescent="0.25">
      <c r="B28" s="107"/>
      <c r="C28" s="108"/>
      <c r="D28" s="95"/>
      <c r="E28" s="95"/>
      <c r="F28" s="95"/>
      <c r="G28" s="105"/>
      <c r="H28" s="95"/>
      <c r="I28" s="95"/>
      <c r="J28" s="95"/>
      <c r="K28" s="95"/>
      <c r="L28" s="95"/>
    </row>
    <row r="29" spans="2:16" ht="18" x14ac:dyDescent="0.35">
      <c r="B29" s="95"/>
      <c r="C29" s="95"/>
      <c r="D29" s="95"/>
      <c r="E29" s="95"/>
      <c r="F29" s="95"/>
      <c r="G29" s="95"/>
      <c r="H29" s="95"/>
      <c r="I29" s="95"/>
      <c r="J29" s="95"/>
      <c r="K29" s="109" t="s">
        <v>187</v>
      </c>
      <c r="L29" s="96">
        <f>L27-F27</f>
        <v>-6.4945412408017544E-2</v>
      </c>
    </row>
    <row r="30" spans="2:16" x14ac:dyDescent="0.25">
      <c r="B30" s="95" t="s">
        <v>67</v>
      </c>
      <c r="C30" s="95"/>
      <c r="D30" s="95"/>
      <c r="E30" s="95"/>
      <c r="F30" s="95"/>
      <c r="G30" s="95"/>
      <c r="H30" s="95"/>
      <c r="I30" s="95"/>
      <c r="J30" s="95"/>
      <c r="K30" s="95"/>
      <c r="L30" s="95"/>
    </row>
    <row r="31" spans="2:16" x14ac:dyDescent="0.25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</row>
    <row r="32" spans="2:16" x14ac:dyDescent="0.25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</row>
  </sheetData>
  <mergeCells count="2">
    <mergeCell ref="B4:F4"/>
    <mergeCell ref="H4:L4"/>
  </mergeCells>
  <pageMargins left="0.25" right="0.25" top="0.75" bottom="0.75" header="0.3" footer="0.3"/>
  <pageSetup scale="50" orientation="landscape" r:id="rId1"/>
  <ignoredErrors>
    <ignoredError sqref="A1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93340-D438-41B5-AFF1-DCC160BD34DA}">
  <sheetPr>
    <pageSetUpPr fitToPage="1"/>
  </sheetPr>
  <dimension ref="A1:N31"/>
  <sheetViews>
    <sheetView showGridLines="0" zoomScale="80" zoomScaleNormal="80" workbookViewId="0">
      <selection activeCell="B27" sqref="B27"/>
    </sheetView>
  </sheetViews>
  <sheetFormatPr defaultRowHeight="15" x14ac:dyDescent="0.25"/>
  <cols>
    <col min="2" max="2" width="17.140625" customWidth="1"/>
    <col min="3" max="3" width="19.85546875" bestFit="1" customWidth="1"/>
    <col min="4" max="4" width="19.42578125" bestFit="1" customWidth="1"/>
    <col min="5" max="5" width="23.42578125" bestFit="1" customWidth="1"/>
    <col min="6" max="6" width="12.7109375" bestFit="1" customWidth="1"/>
    <col min="8" max="8" width="18.5703125" customWidth="1"/>
    <col min="9" max="9" width="19.28515625" customWidth="1"/>
    <col min="10" max="10" width="19.42578125" bestFit="1" customWidth="1"/>
    <col min="11" max="11" width="23.42578125" bestFit="1" customWidth="1"/>
    <col min="12" max="12" width="12.7109375" bestFit="1" customWidth="1"/>
  </cols>
  <sheetData>
    <row r="1" spans="1:14" ht="18" x14ac:dyDescent="0.35">
      <c r="A1" s="86" t="s">
        <v>150</v>
      </c>
      <c r="B1" s="97">
        <v>0.2</v>
      </c>
      <c r="C1" s="32" t="s">
        <v>149</v>
      </c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4" ht="18" x14ac:dyDescent="0.35">
      <c r="A2" s="32"/>
      <c r="B2" s="97">
        <v>0</v>
      </c>
      <c r="C2" s="32" t="s">
        <v>148</v>
      </c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14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14" ht="18" x14ac:dyDescent="0.35">
      <c r="A4" s="65"/>
      <c r="B4" s="171" t="s">
        <v>147</v>
      </c>
      <c r="C4" s="171"/>
      <c r="D4" s="171"/>
      <c r="E4" s="171"/>
      <c r="F4" s="171"/>
      <c r="G4" s="32"/>
      <c r="H4" s="171" t="s">
        <v>146</v>
      </c>
      <c r="I4" s="171"/>
      <c r="J4" s="171"/>
      <c r="K4" s="171"/>
      <c r="L4" s="171"/>
      <c r="M4" s="32"/>
    </row>
    <row r="5" spans="1:14" x14ac:dyDescent="0.25">
      <c r="A5" s="32"/>
      <c r="B5" s="74" t="s">
        <v>80</v>
      </c>
      <c r="C5" s="74" t="s">
        <v>130</v>
      </c>
      <c r="D5" s="74" t="s">
        <v>129</v>
      </c>
      <c r="E5" s="74" t="s">
        <v>128</v>
      </c>
      <c r="F5" s="74" t="s">
        <v>76</v>
      </c>
      <c r="G5" s="32"/>
      <c r="H5" s="74" t="s">
        <v>80</v>
      </c>
      <c r="I5" s="74" t="s">
        <v>130</v>
      </c>
      <c r="J5" s="74" t="s">
        <v>129</v>
      </c>
      <c r="K5" s="74" t="s">
        <v>128</v>
      </c>
      <c r="L5" s="74" t="s">
        <v>76</v>
      </c>
      <c r="M5" s="32"/>
    </row>
    <row r="6" spans="1:14" x14ac:dyDescent="0.25">
      <c r="A6" s="32"/>
      <c r="B6" s="91" t="s">
        <v>105</v>
      </c>
      <c r="C6" s="77">
        <f>'Q9 - Avoided CO2'!C6</f>
        <v>0</v>
      </c>
      <c r="D6" s="77">
        <f>'Q9 - Avoided CO2'!D6</f>
        <v>48.589299999999994</v>
      </c>
      <c r="E6" s="77">
        <f>'Q9 - Avoided CO2'!E6</f>
        <v>0</v>
      </c>
      <c r="F6" s="92">
        <f t="shared" ref="F6:F26" si="0">((C6*$B$1)+(D6*$B$2)+(E6*$B$1))/2000</f>
        <v>0</v>
      </c>
      <c r="G6" s="88"/>
      <c r="H6" s="91" t="s">
        <v>105</v>
      </c>
      <c r="I6" s="77">
        <f>'Q9 - Avoided CO2'!I6</f>
        <v>0</v>
      </c>
      <c r="J6" s="77">
        <f>'Q9 - Avoided CO2'!J6</f>
        <v>49.949299999999994</v>
      </c>
      <c r="K6" s="77">
        <f>'Q9 - Avoided CO2'!K6</f>
        <v>0</v>
      </c>
      <c r="L6" s="92">
        <f t="shared" ref="L6:L26" si="1">((I6*$B$1)+(J6*$B$2)+(K6*$B$1))/2000</f>
        <v>0</v>
      </c>
      <c r="M6" s="88"/>
      <c r="N6" s="29"/>
    </row>
    <row r="7" spans="1:14" x14ac:dyDescent="0.25">
      <c r="A7" s="32"/>
      <c r="B7" s="91" t="s">
        <v>104</v>
      </c>
      <c r="C7" s="77">
        <f>'Q9 - Avoided CO2'!C7</f>
        <v>0</v>
      </c>
      <c r="D7" s="77">
        <f>'Q9 - Avoided CO2'!D7</f>
        <v>763.16695000000004</v>
      </c>
      <c r="E7" s="77">
        <f>'Q9 - Avoided CO2'!E7</f>
        <v>0</v>
      </c>
      <c r="F7" s="92">
        <f t="shared" si="0"/>
        <v>0</v>
      </c>
      <c r="G7" s="88"/>
      <c r="H7" s="91" t="s">
        <v>104</v>
      </c>
      <c r="I7" s="77">
        <f>'Q9 - Avoided CO2'!I7</f>
        <v>0</v>
      </c>
      <c r="J7" s="77">
        <f>'Q9 - Avoided CO2'!J7</f>
        <v>749.61554999999998</v>
      </c>
      <c r="K7" s="77">
        <f>'Q9 - Avoided CO2'!K7</f>
        <v>0</v>
      </c>
      <c r="L7" s="92">
        <f t="shared" si="1"/>
        <v>0</v>
      </c>
      <c r="M7" s="88"/>
      <c r="N7" s="29"/>
    </row>
    <row r="8" spans="1:14" x14ac:dyDescent="0.25">
      <c r="A8" s="32"/>
      <c r="B8" s="91" t="s">
        <v>103</v>
      </c>
      <c r="C8" s="77">
        <f>'Q9 - Avoided CO2'!C8</f>
        <v>0</v>
      </c>
      <c r="D8" s="77">
        <f>'Q9 - Avoided CO2'!D8</f>
        <v>2943.3798999999999</v>
      </c>
      <c r="E8" s="77">
        <f>'Q9 - Avoided CO2'!E8</f>
        <v>0</v>
      </c>
      <c r="F8" s="92">
        <f t="shared" si="0"/>
        <v>0</v>
      </c>
      <c r="G8" s="88"/>
      <c r="H8" s="91" t="s">
        <v>103</v>
      </c>
      <c r="I8" s="77">
        <f>'Q9 - Avoided CO2'!I8</f>
        <v>0</v>
      </c>
      <c r="J8" s="77">
        <f>'Q9 - Avoided CO2'!J8</f>
        <v>2840.3786249999994</v>
      </c>
      <c r="K8" s="77">
        <f>'Q9 - Avoided CO2'!K8</f>
        <v>0</v>
      </c>
      <c r="L8" s="92">
        <f t="shared" si="1"/>
        <v>0</v>
      </c>
      <c r="M8" s="88"/>
      <c r="N8" s="29"/>
    </row>
    <row r="9" spans="1:14" x14ac:dyDescent="0.25">
      <c r="A9" s="32"/>
      <c r="B9" s="91" t="s">
        <v>75</v>
      </c>
      <c r="C9" s="77">
        <f>'Q9 - Avoided CO2'!C9</f>
        <v>11741.493632852367</v>
      </c>
      <c r="D9" s="77">
        <f>'Q9 - Avoided CO2'!D9</f>
        <v>712.37303614763152</v>
      </c>
      <c r="E9" s="77">
        <f>'Q9 - Avoided CO2'!E9</f>
        <v>0</v>
      </c>
      <c r="F9" s="92">
        <f t="shared" si="0"/>
        <v>1.1741493632852369</v>
      </c>
      <c r="G9" s="88"/>
      <c r="H9" s="91" t="s">
        <v>75</v>
      </c>
      <c r="I9" s="77">
        <f>'Q9 - Avoided CO2'!I9</f>
        <v>11408.005573790848</v>
      </c>
      <c r="J9" s="77">
        <f>'Q9 - Avoided CO2'!J9</f>
        <v>689.6717952091517</v>
      </c>
      <c r="K9" s="77">
        <f>'Q9 - Avoided CO2'!K9</f>
        <v>0</v>
      </c>
      <c r="L9" s="92">
        <f t="shared" si="1"/>
        <v>1.1408005573790849</v>
      </c>
      <c r="M9" s="88"/>
      <c r="N9" s="29"/>
    </row>
    <row r="10" spans="1:14" x14ac:dyDescent="0.25">
      <c r="A10" s="32"/>
      <c r="B10" s="91" t="s">
        <v>101</v>
      </c>
      <c r="C10" s="77">
        <f>'Q9 - Avoided CO2'!C10</f>
        <v>0</v>
      </c>
      <c r="D10" s="77">
        <f>'Q9 - Avoided CO2'!D10</f>
        <v>35484.412300952135</v>
      </c>
      <c r="E10" s="77">
        <f>'Q9 - Avoided CO2'!E10</f>
        <v>0</v>
      </c>
      <c r="F10" s="92">
        <f t="shared" si="0"/>
        <v>0</v>
      </c>
      <c r="G10" s="88"/>
      <c r="H10" s="91" t="s">
        <v>101</v>
      </c>
      <c r="I10" s="77">
        <f>'Q9 - Avoided CO2'!I10</f>
        <v>0</v>
      </c>
      <c r="J10" s="77">
        <f>'Q9 - Avoided CO2'!J10</f>
        <v>34988.994999999995</v>
      </c>
      <c r="K10" s="77">
        <f>'Q9 - Avoided CO2'!K10</f>
        <v>0</v>
      </c>
      <c r="L10" s="92">
        <f t="shared" si="1"/>
        <v>0</v>
      </c>
      <c r="M10" s="88"/>
      <c r="N10" s="29"/>
    </row>
    <row r="11" spans="1:14" x14ac:dyDescent="0.25">
      <c r="A11" s="32"/>
      <c r="B11" s="91" t="s">
        <v>100</v>
      </c>
      <c r="C11" s="77">
        <f>'Q9 - Avoided CO2'!C11</f>
        <v>0</v>
      </c>
      <c r="D11" s="77">
        <f>'Q9 - Avoided CO2'!D11</f>
        <v>37968.534999999996</v>
      </c>
      <c r="E11" s="77">
        <f>'Q9 - Avoided CO2'!E11</f>
        <v>0</v>
      </c>
      <c r="F11" s="92">
        <f t="shared" si="0"/>
        <v>0</v>
      </c>
      <c r="G11" s="88"/>
      <c r="H11" s="91" t="s">
        <v>100</v>
      </c>
      <c r="I11" s="77">
        <f>'Q9 - Avoided CO2'!I11</f>
        <v>0</v>
      </c>
      <c r="J11" s="77">
        <f>'Q9 - Avoided CO2'!J11</f>
        <v>37497.104999999989</v>
      </c>
      <c r="K11" s="77">
        <f>'Q9 - Avoided CO2'!K11</f>
        <v>0</v>
      </c>
      <c r="L11" s="92">
        <f t="shared" si="1"/>
        <v>0</v>
      </c>
      <c r="M11" s="88"/>
      <c r="N11" s="29"/>
    </row>
    <row r="12" spans="1:14" x14ac:dyDescent="0.25">
      <c r="A12" s="32"/>
      <c r="B12" s="91" t="s">
        <v>99</v>
      </c>
      <c r="C12" s="77">
        <f>'Q9 - Avoided CO2'!C12</f>
        <v>0</v>
      </c>
      <c r="D12" s="77">
        <f>'Q9 - Avoided CO2'!D12</f>
        <v>211.6788</v>
      </c>
      <c r="E12" s="77">
        <f>'Q9 - Avoided CO2'!E12</f>
        <v>0</v>
      </c>
      <c r="F12" s="92">
        <f t="shared" si="0"/>
        <v>0</v>
      </c>
      <c r="G12" s="88"/>
      <c r="H12" s="91" t="s">
        <v>99</v>
      </c>
      <c r="I12" s="77">
        <f>'Q9 - Avoided CO2'!I12</f>
        <v>0</v>
      </c>
      <c r="J12" s="77">
        <f>'Q9 - Avoided CO2'!J12</f>
        <v>187.66370000000001</v>
      </c>
      <c r="K12" s="77">
        <f>'Q9 - Avoided CO2'!K12</f>
        <v>0</v>
      </c>
      <c r="L12" s="92">
        <f t="shared" si="1"/>
        <v>0</v>
      </c>
      <c r="M12" s="88"/>
      <c r="N12" s="29"/>
    </row>
    <row r="13" spans="1:14" x14ac:dyDescent="0.25">
      <c r="A13" s="32"/>
      <c r="B13" s="91" t="s">
        <v>98</v>
      </c>
      <c r="C13" s="77">
        <f>'Q9 - Avoided CO2'!C13</f>
        <v>0</v>
      </c>
      <c r="D13" s="77">
        <f>'Q9 - Avoided CO2'!D13</f>
        <v>141.04075640536016</v>
      </c>
      <c r="E13" s="77">
        <f>'Q9 - Avoided CO2'!E13</f>
        <v>0</v>
      </c>
      <c r="F13" s="92">
        <f t="shared" si="0"/>
        <v>0</v>
      </c>
      <c r="G13" s="88"/>
      <c r="H13" s="91" t="s">
        <v>98</v>
      </c>
      <c r="I13" s="77">
        <f>'Q9 - Avoided CO2'!I13</f>
        <v>0</v>
      </c>
      <c r="J13" s="77">
        <f>'Q9 - Avoided CO2'!J13</f>
        <v>119.83554199999998</v>
      </c>
      <c r="K13" s="77">
        <f>'Q9 - Avoided CO2'!K13</f>
        <v>0</v>
      </c>
      <c r="L13" s="92">
        <f t="shared" si="1"/>
        <v>0</v>
      </c>
      <c r="M13" s="88"/>
      <c r="N13" s="29"/>
    </row>
    <row r="14" spans="1:14" x14ac:dyDescent="0.25">
      <c r="A14" s="32"/>
      <c r="B14" s="91" t="s">
        <v>97</v>
      </c>
      <c r="C14" s="77">
        <f>'Q9 - Avoided CO2'!C14</f>
        <v>0</v>
      </c>
      <c r="D14" s="77">
        <f>'Q9 - Avoided CO2'!D14</f>
        <v>340.32650879228385</v>
      </c>
      <c r="E14" s="77">
        <f>'Q9 - Avoided CO2'!E14</f>
        <v>0</v>
      </c>
      <c r="F14" s="92">
        <f t="shared" si="0"/>
        <v>0</v>
      </c>
      <c r="G14" s="88"/>
      <c r="H14" s="91" t="s">
        <v>97</v>
      </c>
      <c r="I14" s="77">
        <f>'Q9 - Avoided CO2'!I14</f>
        <v>0</v>
      </c>
      <c r="J14" s="77">
        <f>'Q9 - Avoided CO2'!J14</f>
        <v>299.74546538993712</v>
      </c>
      <c r="K14" s="77">
        <f>'Q9 - Avoided CO2'!K14</f>
        <v>0</v>
      </c>
      <c r="L14" s="92">
        <f t="shared" si="1"/>
        <v>0</v>
      </c>
      <c r="M14" s="88"/>
      <c r="N14" s="29"/>
    </row>
    <row r="15" spans="1:14" x14ac:dyDescent="0.25">
      <c r="A15" s="32"/>
      <c r="B15" s="91" t="s">
        <v>96</v>
      </c>
      <c r="C15" s="77">
        <f>'Q9 - Avoided CO2'!C15</f>
        <v>0</v>
      </c>
      <c r="D15" s="77">
        <f>'Q9 - Avoided CO2'!D15</f>
        <v>265.62140587449937</v>
      </c>
      <c r="E15" s="77">
        <f>'Q9 - Avoided CO2'!E15</f>
        <v>0</v>
      </c>
      <c r="F15" s="92">
        <f t="shared" si="0"/>
        <v>0</v>
      </c>
      <c r="G15" s="88"/>
      <c r="H15" s="91" t="s">
        <v>96</v>
      </c>
      <c r="I15" s="77">
        <f>'Q9 - Avoided CO2'!I15</f>
        <v>0</v>
      </c>
      <c r="J15" s="77">
        <f>'Q9 - Avoided CO2'!J15</f>
        <v>238.04108710486702</v>
      </c>
      <c r="K15" s="77">
        <f>'Q9 - Avoided CO2'!K15</f>
        <v>0</v>
      </c>
      <c r="L15" s="92">
        <f t="shared" si="1"/>
        <v>0</v>
      </c>
      <c r="M15" s="88"/>
      <c r="N15" s="29"/>
    </row>
    <row r="16" spans="1:14" x14ac:dyDescent="0.25">
      <c r="A16" s="32"/>
      <c r="B16" s="91" t="s">
        <v>102</v>
      </c>
      <c r="C16" s="77">
        <f>'Q9 - Avoided CO2'!C16</f>
        <v>0</v>
      </c>
      <c r="D16" s="77">
        <f>'Q9 - Avoided CO2'!D16</f>
        <v>163.42479174524715</v>
      </c>
      <c r="E16" s="77">
        <f>'Q9 - Avoided CO2'!E16</f>
        <v>0</v>
      </c>
      <c r="F16" s="92">
        <f t="shared" si="0"/>
        <v>0</v>
      </c>
      <c r="G16" s="88"/>
      <c r="H16" s="91" t="s">
        <v>102</v>
      </c>
      <c r="I16" s="77">
        <f>'Q9 - Avoided CO2'!I16</f>
        <v>0</v>
      </c>
      <c r="J16" s="77">
        <f>'Q9 - Avoided CO2'!J16</f>
        <v>136.92548299999999</v>
      </c>
      <c r="K16" s="77">
        <f>'Q9 - Avoided CO2'!K16</f>
        <v>0</v>
      </c>
      <c r="L16" s="92">
        <f t="shared" si="1"/>
        <v>0</v>
      </c>
      <c r="M16" s="88"/>
      <c r="N16" s="29"/>
    </row>
    <row r="17" spans="1:14" x14ac:dyDescent="0.25">
      <c r="A17" s="32"/>
      <c r="B17" s="91" t="s">
        <v>95</v>
      </c>
      <c r="C17" s="77">
        <f>'Q9 - Avoided CO2'!C17</f>
        <v>0</v>
      </c>
      <c r="D17" s="77">
        <f>'Q9 - Avoided CO2'!D17</f>
        <v>0</v>
      </c>
      <c r="E17" s="77">
        <f>'Q9 - Avoided CO2'!E17</f>
        <v>0</v>
      </c>
      <c r="F17" s="93">
        <f t="shared" si="0"/>
        <v>0</v>
      </c>
      <c r="G17" s="88"/>
      <c r="H17" s="91" t="s">
        <v>95</v>
      </c>
      <c r="I17" s="77">
        <f>'Q9 - Avoided CO2'!I17</f>
        <v>0</v>
      </c>
      <c r="J17" s="77">
        <f>'Q9 - Avoided CO2'!J17</f>
        <v>0</v>
      </c>
      <c r="K17" s="77">
        <f>'Q9 - Avoided CO2'!K17</f>
        <v>0</v>
      </c>
      <c r="L17" s="93">
        <f t="shared" si="1"/>
        <v>0</v>
      </c>
      <c r="M17" s="88"/>
      <c r="N17" s="29"/>
    </row>
    <row r="18" spans="1:14" x14ac:dyDescent="0.25">
      <c r="A18" s="32"/>
      <c r="B18" s="91" t="s">
        <v>94</v>
      </c>
      <c r="C18" s="77">
        <f>'Q9 - Avoided CO2'!C18</f>
        <v>0</v>
      </c>
      <c r="D18" s="77">
        <f>'Q9 - Avoided CO2'!D18</f>
        <v>6017.8350000000009</v>
      </c>
      <c r="E18" s="77">
        <f>'Q9 - Avoided CO2'!E18</f>
        <v>0</v>
      </c>
      <c r="F18" s="92">
        <f t="shared" si="0"/>
        <v>0</v>
      </c>
      <c r="G18" s="88"/>
      <c r="H18" s="91" t="s">
        <v>94</v>
      </c>
      <c r="I18" s="77">
        <f>'Q9 - Avoided CO2'!I18</f>
        <v>0</v>
      </c>
      <c r="J18" s="77">
        <f>'Q9 - Avoided CO2'!J18</f>
        <v>5910.8849999999993</v>
      </c>
      <c r="K18" s="77">
        <f>'Q9 - Avoided CO2'!K18</f>
        <v>0</v>
      </c>
      <c r="L18" s="92">
        <f t="shared" si="1"/>
        <v>0</v>
      </c>
      <c r="M18" s="88"/>
      <c r="N18" s="29"/>
    </row>
    <row r="19" spans="1:14" x14ac:dyDescent="0.25">
      <c r="A19" s="32"/>
      <c r="B19" s="91" t="s">
        <v>91</v>
      </c>
      <c r="C19" s="77">
        <f>'Q9 - Avoided CO2'!C19</f>
        <v>0</v>
      </c>
      <c r="D19" s="77">
        <f>'Q9 - Avoided CO2'!D19</f>
        <v>852.5100000000001</v>
      </c>
      <c r="E19" s="77">
        <f>'Q9 - Avoided CO2'!E19</f>
        <v>0</v>
      </c>
      <c r="F19" s="92">
        <f t="shared" si="0"/>
        <v>0</v>
      </c>
      <c r="G19" s="88"/>
      <c r="H19" s="91" t="s">
        <v>91</v>
      </c>
      <c r="I19" s="77">
        <f>'Q9 - Avoided CO2'!I19</f>
        <v>0</v>
      </c>
      <c r="J19" s="77">
        <f>'Q9 - Avoided CO2'!J19</f>
        <v>817.35999999999979</v>
      </c>
      <c r="K19" s="77">
        <f>'Q9 - Avoided CO2'!K19</f>
        <v>0</v>
      </c>
      <c r="L19" s="92">
        <f t="shared" si="1"/>
        <v>0</v>
      </c>
      <c r="M19" s="88"/>
      <c r="N19" s="29"/>
    </row>
    <row r="20" spans="1:14" x14ac:dyDescent="0.25">
      <c r="A20" s="32"/>
      <c r="B20" s="91" t="s">
        <v>90</v>
      </c>
      <c r="C20" s="77">
        <f>'Q9 - Avoided CO2'!C20</f>
        <v>0</v>
      </c>
      <c r="D20" s="77">
        <f>'Q9 - Avoided CO2'!D20</f>
        <v>640.95218089725029</v>
      </c>
      <c r="E20" s="77">
        <f>'Q9 - Avoided CO2'!E20</f>
        <v>0</v>
      </c>
      <c r="F20" s="92">
        <f t="shared" si="0"/>
        <v>0</v>
      </c>
      <c r="G20" s="88"/>
      <c r="H20" s="91" t="s">
        <v>90</v>
      </c>
      <c r="I20" s="77">
        <f>'Q9 - Avoided CO2'!I20</f>
        <v>0</v>
      </c>
      <c r="J20" s="77">
        <f>'Q9 - Avoided CO2'!J20</f>
        <v>582.05205175159233</v>
      </c>
      <c r="K20" s="77">
        <f>'Q9 - Avoided CO2'!K20</f>
        <v>0</v>
      </c>
      <c r="L20" s="92">
        <f t="shared" si="1"/>
        <v>0</v>
      </c>
      <c r="M20" s="88"/>
      <c r="N20" s="29"/>
    </row>
    <row r="21" spans="1:14" x14ac:dyDescent="0.25">
      <c r="A21" s="32"/>
      <c r="B21" s="91" t="s">
        <v>89</v>
      </c>
      <c r="C21" s="77">
        <f>'Q9 - Avoided CO2'!C21</f>
        <v>0</v>
      </c>
      <c r="D21" s="77">
        <f>'Q9 - Avoided CO2'!D21</f>
        <v>376.55797693017536</v>
      </c>
      <c r="E21" s="77">
        <f>'Q9 - Avoided CO2'!E21</f>
        <v>0</v>
      </c>
      <c r="F21" s="92">
        <f t="shared" si="0"/>
        <v>0</v>
      </c>
      <c r="G21" s="88"/>
      <c r="H21" s="91" t="s">
        <v>89</v>
      </c>
      <c r="I21" s="77">
        <f>'Q9 - Avoided CO2'!I21</f>
        <v>0</v>
      </c>
      <c r="J21" s="77">
        <f>'Q9 - Avoided CO2'!J21</f>
        <v>341.77</v>
      </c>
      <c r="K21" s="77">
        <f>'Q9 - Avoided CO2'!K21</f>
        <v>0</v>
      </c>
      <c r="L21" s="92">
        <f t="shared" si="1"/>
        <v>0</v>
      </c>
      <c r="M21" s="88"/>
      <c r="N21" s="29"/>
    </row>
    <row r="22" spans="1:14" x14ac:dyDescent="0.25">
      <c r="A22" s="32"/>
      <c r="B22" s="91" t="s">
        <v>88</v>
      </c>
      <c r="C22" s="77">
        <f>'Q9 - Avoided CO2'!C22</f>
        <v>0</v>
      </c>
      <c r="D22" s="77">
        <f>'Q9 - Avoided CO2'!D22</f>
        <v>217.37</v>
      </c>
      <c r="E22" s="77">
        <f>'Q9 - Avoided CO2'!E22</f>
        <v>0</v>
      </c>
      <c r="F22" s="92">
        <f t="shared" si="0"/>
        <v>0</v>
      </c>
      <c r="G22" s="88"/>
      <c r="H22" s="91" t="s">
        <v>88</v>
      </c>
      <c r="I22" s="77">
        <f>'Q9 - Avoided CO2'!I22</f>
        <v>0</v>
      </c>
      <c r="J22" s="77">
        <f>'Q9 - Avoided CO2'!J22</f>
        <v>185.64999999999998</v>
      </c>
      <c r="K22" s="77">
        <f>'Q9 - Avoided CO2'!K22</f>
        <v>0</v>
      </c>
      <c r="L22" s="92">
        <f t="shared" si="1"/>
        <v>0</v>
      </c>
      <c r="M22" s="88"/>
      <c r="N22" s="29"/>
    </row>
    <row r="23" spans="1:14" x14ac:dyDescent="0.25">
      <c r="A23" s="32"/>
      <c r="B23" s="91" t="s">
        <v>127</v>
      </c>
      <c r="C23" s="77">
        <f>'Q9 - Avoided CO2'!C23</f>
        <v>0</v>
      </c>
      <c r="D23" s="77">
        <f>'Q9 - Avoided CO2'!D23</f>
        <v>0</v>
      </c>
      <c r="E23" s="77">
        <f>'Q9 - Avoided CO2'!E23</f>
        <v>0</v>
      </c>
      <c r="F23" s="92">
        <f t="shared" si="0"/>
        <v>0</v>
      </c>
      <c r="G23" s="88"/>
      <c r="H23" s="91" t="s">
        <v>127</v>
      </c>
      <c r="I23" s="77">
        <f>'Q9 - Avoided CO2'!I23</f>
        <v>0</v>
      </c>
      <c r="J23" s="77">
        <f>'Q9 - Avoided CO2'!J23</f>
        <v>0</v>
      </c>
      <c r="K23" s="77">
        <f>'Q9 - Avoided CO2'!K23</f>
        <v>0</v>
      </c>
      <c r="L23" s="92">
        <f t="shared" si="1"/>
        <v>0</v>
      </c>
      <c r="M23" s="88"/>
      <c r="N23" s="29"/>
    </row>
    <row r="24" spans="1:14" x14ac:dyDescent="0.25">
      <c r="A24" s="32"/>
      <c r="B24" s="91" t="s">
        <v>126</v>
      </c>
      <c r="C24" s="77">
        <f>'Q9 - Avoided CO2'!C24</f>
        <v>0</v>
      </c>
      <c r="D24" s="77">
        <f>'Q9 - Avoided CO2'!D24</f>
        <v>44817.718000000001</v>
      </c>
      <c r="E24" s="77">
        <f>'Q9 - Avoided CO2'!E24</f>
        <v>0</v>
      </c>
      <c r="F24" s="92">
        <f t="shared" si="0"/>
        <v>0</v>
      </c>
      <c r="G24" s="88"/>
      <c r="H24" s="91" t="s">
        <v>126</v>
      </c>
      <c r="I24" s="77">
        <f>'Q9 - Avoided CO2'!I24</f>
        <v>0</v>
      </c>
      <c r="J24" s="77">
        <f>'Q9 - Avoided CO2'!J24</f>
        <v>44357.328000000001</v>
      </c>
      <c r="K24" s="77">
        <f>'Q9 - Avoided CO2'!K24</f>
        <v>0</v>
      </c>
      <c r="L24" s="92">
        <f t="shared" si="1"/>
        <v>0</v>
      </c>
      <c r="M24" s="88"/>
      <c r="N24" s="29"/>
    </row>
    <row r="25" spans="1:14" x14ac:dyDescent="0.25">
      <c r="A25" s="32"/>
      <c r="B25" s="76" t="s">
        <v>87</v>
      </c>
      <c r="C25" s="77">
        <f>'Q9 - Avoided CO2'!C25</f>
        <v>0</v>
      </c>
      <c r="D25" s="77">
        <f>'Q9 - Avoided CO2'!D25</f>
        <v>5117.4550000000017</v>
      </c>
      <c r="E25" s="77">
        <f>'Q9 - Avoided CO2'!E25</f>
        <v>0</v>
      </c>
      <c r="F25" s="92">
        <f t="shared" si="0"/>
        <v>0</v>
      </c>
      <c r="G25" s="88"/>
      <c r="H25" s="76" t="s">
        <v>87</v>
      </c>
      <c r="I25" s="77">
        <f>'Q9 - Avoided CO2'!I25</f>
        <v>0</v>
      </c>
      <c r="J25" s="77">
        <f>'Q9 - Avoided CO2'!J25</f>
        <v>4661.4750000000013</v>
      </c>
      <c r="K25" s="77">
        <f>'Q9 - Avoided CO2'!K25</f>
        <v>0</v>
      </c>
      <c r="L25" s="92">
        <f t="shared" si="1"/>
        <v>0</v>
      </c>
      <c r="M25" s="88"/>
      <c r="N25" s="29"/>
    </row>
    <row r="26" spans="1:14" x14ac:dyDescent="0.25">
      <c r="A26" s="32"/>
      <c r="B26" s="76" t="s">
        <v>86</v>
      </c>
      <c r="C26" s="77">
        <f>'Q9 - Avoided CO2'!C26</f>
        <v>0</v>
      </c>
      <c r="D26" s="77">
        <f>'Q9 - Avoided CO2'!D26</f>
        <v>3269.1350000000002</v>
      </c>
      <c r="E26" s="77">
        <f>'Q9 - Avoided CO2'!E26</f>
        <v>0</v>
      </c>
      <c r="F26" s="92">
        <f t="shared" si="0"/>
        <v>0</v>
      </c>
      <c r="G26" s="88"/>
      <c r="H26" s="76" t="s">
        <v>86</v>
      </c>
      <c r="I26" s="77">
        <f>'Q9 - Avoided CO2'!I26</f>
        <v>0</v>
      </c>
      <c r="J26" s="77">
        <f>'Q9 - Avoided CO2'!J26</f>
        <v>2962.9750000000004</v>
      </c>
      <c r="K26" s="77">
        <f>'Q9 - Avoided CO2'!K26</f>
        <v>0</v>
      </c>
      <c r="L26" s="92">
        <f t="shared" si="1"/>
        <v>0</v>
      </c>
      <c r="M26" s="88"/>
      <c r="N26" s="29"/>
    </row>
    <row r="27" spans="1:14" x14ac:dyDescent="0.25">
      <c r="A27" s="32"/>
      <c r="B27" s="79" t="s">
        <v>41</v>
      </c>
      <c r="C27" s="94"/>
      <c r="D27" s="94"/>
      <c r="E27" s="94"/>
      <c r="F27" s="92">
        <f>SUM(F6:F26)</f>
        <v>1.1741493632852369</v>
      </c>
      <c r="G27" s="89"/>
      <c r="H27" s="79" t="s">
        <v>41</v>
      </c>
      <c r="I27" s="77"/>
      <c r="J27" s="79"/>
      <c r="K27" s="79"/>
      <c r="L27" s="92">
        <f>SUM(L6:L26)</f>
        <v>1.1408005573790849</v>
      </c>
      <c r="M27" s="89"/>
      <c r="N27" s="24"/>
    </row>
    <row r="28" spans="1:14" x14ac:dyDescent="0.25">
      <c r="A28" s="32"/>
      <c r="B28" s="87"/>
      <c r="C28" s="81"/>
      <c r="D28" s="32"/>
      <c r="E28" s="32"/>
      <c r="F28" s="32"/>
      <c r="G28" s="89"/>
      <c r="H28" s="32"/>
      <c r="I28" s="32"/>
      <c r="J28" s="32"/>
      <c r="K28" s="32"/>
      <c r="L28" s="95"/>
      <c r="M28" s="32"/>
    </row>
    <row r="29" spans="1:14" ht="18" x14ac:dyDescent="0.35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90" t="s">
        <v>145</v>
      </c>
      <c r="L29" s="96">
        <f>L27-F27</f>
        <v>-3.3348805906151968E-2</v>
      </c>
      <c r="M29" s="32"/>
    </row>
    <row r="31" spans="1:14" x14ac:dyDescent="0.25">
      <c r="B31" t="s">
        <v>67</v>
      </c>
    </row>
  </sheetData>
  <mergeCells count="2">
    <mergeCell ref="B4:F4"/>
    <mergeCell ref="H4:L4"/>
  </mergeCells>
  <pageMargins left="0.25" right="0.25" top="0.75" bottom="0.75" header="0.3" footer="0.3"/>
  <pageSetup scale="68" orientation="landscape" r:id="rId1"/>
  <ignoredErrors>
    <ignoredError sqref="A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0B60B-1AF9-4DEC-9464-E77134595D81}">
  <sheetPr>
    <pageSetUpPr fitToPage="1"/>
  </sheetPr>
  <dimension ref="A1:X40"/>
  <sheetViews>
    <sheetView showGridLines="0" zoomScale="80" zoomScaleNormal="80" workbookViewId="0">
      <selection activeCell="L43" sqref="L43"/>
    </sheetView>
  </sheetViews>
  <sheetFormatPr defaultColWidth="8.85546875" defaultRowHeight="15" x14ac:dyDescent="0.25"/>
  <cols>
    <col min="1" max="1" width="8.85546875" style="40"/>
    <col min="2" max="2" width="13.42578125" style="40" customWidth="1"/>
    <col min="3" max="5" width="13" style="40" bestFit="1" customWidth="1"/>
    <col min="6" max="6" width="11.42578125" style="40" bestFit="1" customWidth="1"/>
    <col min="7" max="7" width="13.140625" style="40" bestFit="1" customWidth="1"/>
    <col min="8" max="8" width="12.7109375" style="40" bestFit="1" customWidth="1"/>
    <col min="9" max="9" width="16.7109375" style="40" bestFit="1" customWidth="1"/>
    <col min="10" max="10" width="12.140625" style="40" bestFit="1" customWidth="1"/>
    <col min="11" max="11" width="16.5703125" style="40" bestFit="1" customWidth="1"/>
    <col min="12" max="12" width="16.5703125" style="40" customWidth="1"/>
    <col min="13" max="13" width="8.85546875" style="40"/>
    <col min="14" max="14" width="13.42578125" style="40" customWidth="1"/>
    <col min="15" max="17" width="13" style="40" bestFit="1" customWidth="1"/>
    <col min="18" max="18" width="11.42578125" style="40" bestFit="1" customWidth="1"/>
    <col min="19" max="19" width="13.140625" style="40" bestFit="1" customWidth="1"/>
    <col min="20" max="20" width="12.7109375" style="40" bestFit="1" customWidth="1"/>
    <col min="21" max="21" width="16.7109375" style="40" bestFit="1" customWidth="1"/>
    <col min="22" max="22" width="12.140625" style="40" bestFit="1" customWidth="1"/>
    <col min="23" max="23" width="16.5703125" style="40" bestFit="1" customWidth="1"/>
    <col min="24" max="24" width="16.5703125" style="40" customWidth="1"/>
    <col min="25" max="16384" width="8.85546875" style="40"/>
  </cols>
  <sheetData>
    <row r="1" spans="1:24" x14ac:dyDescent="0.25">
      <c r="A1" s="6" t="s">
        <v>18</v>
      </c>
      <c r="C1" s="40">
        <v>2</v>
      </c>
      <c r="D1" s="40">
        <v>3</v>
      </c>
      <c r="E1" s="40">
        <v>4</v>
      </c>
      <c r="F1" s="40">
        <v>5</v>
      </c>
      <c r="G1" s="40">
        <v>6</v>
      </c>
      <c r="H1" s="40">
        <v>7</v>
      </c>
      <c r="I1" s="40">
        <v>8</v>
      </c>
      <c r="J1" s="40">
        <v>10</v>
      </c>
      <c r="K1" s="40">
        <v>11</v>
      </c>
      <c r="L1" s="40">
        <v>12</v>
      </c>
      <c r="O1" s="40">
        <f t="shared" ref="O1:X1" si="0">C1+1</f>
        <v>3</v>
      </c>
      <c r="P1" s="40">
        <f t="shared" si="0"/>
        <v>4</v>
      </c>
      <c r="Q1" s="40">
        <f t="shared" si="0"/>
        <v>5</v>
      </c>
      <c r="R1" s="40">
        <f t="shared" si="0"/>
        <v>6</v>
      </c>
      <c r="S1" s="40">
        <f t="shared" si="0"/>
        <v>7</v>
      </c>
      <c r="T1" s="40">
        <f t="shared" si="0"/>
        <v>8</v>
      </c>
      <c r="U1" s="40">
        <f t="shared" si="0"/>
        <v>9</v>
      </c>
      <c r="V1" s="40">
        <f t="shared" si="0"/>
        <v>11</v>
      </c>
      <c r="W1" s="40">
        <f t="shared" si="0"/>
        <v>12</v>
      </c>
      <c r="X1" s="40">
        <f t="shared" si="0"/>
        <v>13</v>
      </c>
    </row>
    <row r="3" spans="1:24" s="5" customFormat="1" x14ac:dyDescent="0.25">
      <c r="B3" s="5" t="s">
        <v>20</v>
      </c>
      <c r="N3" s="5" t="s">
        <v>19</v>
      </c>
    </row>
    <row r="4" spans="1:24" s="65" customFormat="1" ht="43.5" customHeight="1" x14ac:dyDescent="0.25">
      <c r="B4" s="120" t="s">
        <v>15</v>
      </c>
      <c r="C4" s="38" t="s">
        <v>14</v>
      </c>
      <c r="D4" s="38" t="s">
        <v>13</v>
      </c>
      <c r="E4" s="38" t="s">
        <v>12</v>
      </c>
      <c r="F4" s="38" t="s">
        <v>11</v>
      </c>
      <c r="G4" s="38" t="s">
        <v>10</v>
      </c>
      <c r="H4" s="38" t="s">
        <v>9</v>
      </c>
      <c r="I4" s="38" t="s">
        <v>8</v>
      </c>
      <c r="J4" s="38" t="s">
        <v>7</v>
      </c>
      <c r="K4" s="118" t="s">
        <v>6</v>
      </c>
      <c r="L4" s="119"/>
      <c r="N4" s="120" t="s">
        <v>15</v>
      </c>
      <c r="O4" s="38" t="s">
        <v>14</v>
      </c>
      <c r="P4" s="38" t="s">
        <v>13</v>
      </c>
      <c r="Q4" s="38" t="s">
        <v>12</v>
      </c>
      <c r="R4" s="38" t="s">
        <v>11</v>
      </c>
      <c r="S4" s="38" t="s">
        <v>10</v>
      </c>
      <c r="T4" s="38" t="s">
        <v>9</v>
      </c>
      <c r="U4" s="38" t="s">
        <v>8</v>
      </c>
      <c r="V4" s="38" t="s">
        <v>7</v>
      </c>
      <c r="W4" s="118" t="s">
        <v>6</v>
      </c>
      <c r="X4" s="119"/>
    </row>
    <row r="5" spans="1:24" s="65" customFormat="1" x14ac:dyDescent="0.25">
      <c r="B5" s="121"/>
      <c r="C5" s="38" t="s">
        <v>5</v>
      </c>
      <c r="D5" s="38" t="s">
        <v>5</v>
      </c>
      <c r="E5" s="38" t="s">
        <v>5</v>
      </c>
      <c r="F5" s="38" t="s">
        <v>5</v>
      </c>
      <c r="G5" s="38" t="s">
        <v>5</v>
      </c>
      <c r="H5" s="38" t="s">
        <v>5</v>
      </c>
      <c r="I5" s="38" t="s">
        <v>5</v>
      </c>
      <c r="J5" s="38" t="s">
        <v>5</v>
      </c>
      <c r="K5" s="38" t="s">
        <v>5</v>
      </c>
      <c r="L5" s="38" t="s">
        <v>4</v>
      </c>
      <c r="N5" s="121"/>
      <c r="O5" s="38" t="s">
        <v>5</v>
      </c>
      <c r="P5" s="38" t="s">
        <v>5</v>
      </c>
      <c r="Q5" s="38" t="s">
        <v>5</v>
      </c>
      <c r="R5" s="38" t="s">
        <v>5</v>
      </c>
      <c r="S5" s="38" t="s">
        <v>5</v>
      </c>
      <c r="T5" s="38" t="s">
        <v>5</v>
      </c>
      <c r="U5" s="38" t="s">
        <v>5</v>
      </c>
      <c r="V5" s="38" t="s">
        <v>5</v>
      </c>
      <c r="W5" s="38" t="s">
        <v>5</v>
      </c>
      <c r="X5" s="38" t="s">
        <v>4</v>
      </c>
    </row>
    <row r="6" spans="1:24" x14ac:dyDescent="0.25">
      <c r="B6" s="63">
        <v>2020</v>
      </c>
      <c r="C6" s="3">
        <v>5262.498518302822</v>
      </c>
      <c r="D6" s="3">
        <v>0</v>
      </c>
      <c r="E6" s="3">
        <v>0</v>
      </c>
      <c r="F6" s="3">
        <v>0</v>
      </c>
      <c r="G6" s="3">
        <v>5262.498518302822</v>
      </c>
      <c r="H6" s="3">
        <v>3959.7473916378381</v>
      </c>
      <c r="I6" s="3">
        <v>1302.751126664984</v>
      </c>
      <c r="J6" s="3">
        <v>266.10714110287552</v>
      </c>
      <c r="K6" s="3">
        <v>1036.6439855621084</v>
      </c>
      <c r="L6" s="2">
        <v>0.26179548416428899</v>
      </c>
      <c r="N6" s="63">
        <v>2020</v>
      </c>
      <c r="O6" s="3">
        <v>5658.5955183028218</v>
      </c>
      <c r="P6" s="3">
        <v>0</v>
      </c>
      <c r="Q6" s="3">
        <v>0</v>
      </c>
      <c r="R6" s="3">
        <v>0</v>
      </c>
      <c r="S6" s="3">
        <v>5658.5955183028218</v>
      </c>
      <c r="T6" s="3">
        <v>4225.2336110892575</v>
      </c>
      <c r="U6" s="3">
        <v>1433.3619072135643</v>
      </c>
      <c r="V6" s="3">
        <v>574.99852282482152</v>
      </c>
      <c r="W6" s="3">
        <v>858.36338438874282</v>
      </c>
      <c r="X6" s="2">
        <v>0.20315169843767722</v>
      </c>
    </row>
    <row r="7" spans="1:24" x14ac:dyDescent="0.25">
      <c r="B7" s="63">
        <f t="shared" ref="B7:B35" si="1">B6+1</f>
        <v>2021</v>
      </c>
      <c r="C7" s="3">
        <v>5277.4985183028211</v>
      </c>
      <c r="D7" s="3">
        <v>0</v>
      </c>
      <c r="E7" s="3">
        <v>0</v>
      </c>
      <c r="F7" s="3">
        <v>0</v>
      </c>
      <c r="G7" s="3">
        <v>5277.4985183028211</v>
      </c>
      <c r="H7" s="3">
        <v>4002.2742376378378</v>
      </c>
      <c r="I7" s="3">
        <v>1275.2242806649833</v>
      </c>
      <c r="J7" s="3">
        <v>267.34270663967538</v>
      </c>
      <c r="K7" s="3">
        <v>1007.8815740253079</v>
      </c>
      <c r="L7" s="2">
        <v>0.25182721477380937</v>
      </c>
      <c r="N7" s="63">
        <f t="shared" ref="N7:N35" si="2">N6+1</f>
        <v>2021</v>
      </c>
      <c r="O7" s="3">
        <v>5658.5955183028218</v>
      </c>
      <c r="P7" s="3">
        <v>50</v>
      </c>
      <c r="Q7" s="3">
        <v>0</v>
      </c>
      <c r="R7" s="3">
        <v>0</v>
      </c>
      <c r="S7" s="3">
        <v>5708.5955183028218</v>
      </c>
      <c r="T7" s="3">
        <v>4286.6655438375656</v>
      </c>
      <c r="U7" s="3">
        <v>1421.9299744652562</v>
      </c>
      <c r="V7" s="3">
        <v>574.99852282482152</v>
      </c>
      <c r="W7" s="3">
        <v>846.93145164043472</v>
      </c>
      <c r="X7" s="2">
        <v>0.19757348526011514</v>
      </c>
    </row>
    <row r="8" spans="1:24" x14ac:dyDescent="0.25">
      <c r="B8" s="63">
        <f t="shared" si="1"/>
        <v>2022</v>
      </c>
      <c r="C8" s="3">
        <v>5277.4985183028211</v>
      </c>
      <c r="D8" s="3">
        <v>0</v>
      </c>
      <c r="E8" s="3">
        <v>0</v>
      </c>
      <c r="F8" s="3">
        <v>0</v>
      </c>
      <c r="G8" s="3">
        <v>5277.4985183028211</v>
      </c>
      <c r="H8" s="3">
        <v>4053.801083637838</v>
      </c>
      <c r="I8" s="3">
        <v>1223.6974346649831</v>
      </c>
      <c r="J8" s="3">
        <v>268.57332991432793</v>
      </c>
      <c r="K8" s="3">
        <v>955.12410475065519</v>
      </c>
      <c r="L8" s="2">
        <v>0.23561198121086321</v>
      </c>
      <c r="N8" s="63">
        <f t="shared" si="2"/>
        <v>2022</v>
      </c>
      <c r="O8" s="3">
        <v>5693.5955183028218</v>
      </c>
      <c r="P8" s="3">
        <v>100</v>
      </c>
      <c r="Q8" s="3">
        <v>0</v>
      </c>
      <c r="R8" s="3">
        <v>0</v>
      </c>
      <c r="S8" s="3">
        <v>5793.5955183028218</v>
      </c>
      <c r="T8" s="3">
        <v>4346.0974765858737</v>
      </c>
      <c r="U8" s="3">
        <v>1447.4980417169481</v>
      </c>
      <c r="V8" s="3">
        <v>574.99852282482152</v>
      </c>
      <c r="W8" s="3">
        <v>872.49951889212662</v>
      </c>
      <c r="X8" s="2">
        <v>0.20075470547833377</v>
      </c>
    </row>
    <row r="9" spans="1:24" x14ac:dyDescent="0.25">
      <c r="B9" s="63">
        <f t="shared" si="1"/>
        <v>2023</v>
      </c>
      <c r="C9" s="3">
        <v>5651.7985183028213</v>
      </c>
      <c r="D9" s="3">
        <v>0</v>
      </c>
      <c r="E9" s="3">
        <v>0</v>
      </c>
      <c r="F9" s="3">
        <v>0</v>
      </c>
      <c r="G9" s="3">
        <v>5651.7985183028213</v>
      </c>
      <c r="H9" s="3">
        <v>4105.3279296378378</v>
      </c>
      <c r="I9" s="3">
        <v>1546.4705886649836</v>
      </c>
      <c r="J9" s="3">
        <v>269.79903069588192</v>
      </c>
      <c r="K9" s="3">
        <v>1276.6715579691017</v>
      </c>
      <c r="L9" s="2">
        <v>0.31097919090758885</v>
      </c>
      <c r="N9" s="63">
        <f t="shared" si="2"/>
        <v>2023</v>
      </c>
      <c r="O9" s="3">
        <v>6028.2955183028216</v>
      </c>
      <c r="P9" s="3">
        <v>0</v>
      </c>
      <c r="Q9" s="3">
        <v>0</v>
      </c>
      <c r="R9" s="3">
        <v>0</v>
      </c>
      <c r="S9" s="3">
        <v>6028.2955183028216</v>
      </c>
      <c r="T9" s="3">
        <v>4407.5294093341818</v>
      </c>
      <c r="U9" s="3">
        <v>1620.7661089686399</v>
      </c>
      <c r="V9" s="3">
        <v>574.99852282482152</v>
      </c>
      <c r="W9" s="3">
        <v>1045.7675861438183</v>
      </c>
      <c r="X9" s="2">
        <v>0.23726843068343723</v>
      </c>
    </row>
    <row r="10" spans="1:24" x14ac:dyDescent="0.25">
      <c r="B10" s="63">
        <f t="shared" si="1"/>
        <v>2024</v>
      </c>
      <c r="C10" s="3">
        <v>5651.7985183028213</v>
      </c>
      <c r="D10" s="3">
        <v>0</v>
      </c>
      <c r="E10" s="3">
        <v>0</v>
      </c>
      <c r="F10" s="3">
        <v>0</v>
      </c>
      <c r="G10" s="3">
        <v>5651.7985183028213</v>
      </c>
      <c r="H10" s="3">
        <v>4154.8547756378375</v>
      </c>
      <c r="I10" s="3">
        <v>1496.9437426649838</v>
      </c>
      <c r="J10" s="3">
        <v>271.01982867430962</v>
      </c>
      <c r="K10" s="3">
        <v>1225.9239139906742</v>
      </c>
      <c r="L10" s="2">
        <v>0.29505818619195301</v>
      </c>
      <c r="N10" s="63">
        <f t="shared" si="2"/>
        <v>2024</v>
      </c>
      <c r="O10" s="3">
        <v>6028.2955183028216</v>
      </c>
      <c r="P10" s="3">
        <v>0</v>
      </c>
      <c r="Q10" s="3">
        <v>0</v>
      </c>
      <c r="R10" s="3">
        <v>0</v>
      </c>
      <c r="S10" s="3">
        <v>6028.2955183028216</v>
      </c>
      <c r="T10" s="3">
        <v>4467.961342082489</v>
      </c>
      <c r="U10" s="3">
        <v>1560.3341762203327</v>
      </c>
      <c r="V10" s="3">
        <v>574.99852282482152</v>
      </c>
      <c r="W10" s="3">
        <v>985.33565339551114</v>
      </c>
      <c r="X10" s="2">
        <v>0.22053361207826663</v>
      </c>
    </row>
    <row r="11" spans="1:24" x14ac:dyDescent="0.25">
      <c r="B11" s="63">
        <f t="shared" si="1"/>
        <v>2025</v>
      </c>
      <c r="C11" s="3">
        <v>5651.7985183028213</v>
      </c>
      <c r="D11" s="3">
        <v>0</v>
      </c>
      <c r="E11" s="3">
        <v>0</v>
      </c>
      <c r="F11" s="3">
        <v>0</v>
      </c>
      <c r="G11" s="3">
        <v>5651.7985183028213</v>
      </c>
      <c r="H11" s="3">
        <v>4201.3816216378382</v>
      </c>
      <c r="I11" s="3">
        <v>1450.4168966649831</v>
      </c>
      <c r="J11" s="3">
        <v>272.2357434608237</v>
      </c>
      <c r="K11" s="3">
        <v>1178.1811532041595</v>
      </c>
      <c r="L11" s="2">
        <v>0.28042707359320179</v>
      </c>
      <c r="N11" s="63">
        <f t="shared" si="2"/>
        <v>2025</v>
      </c>
      <c r="O11" s="3">
        <v>6028.2955183028216</v>
      </c>
      <c r="P11" s="3">
        <v>0</v>
      </c>
      <c r="Q11" s="3">
        <v>0</v>
      </c>
      <c r="R11" s="3">
        <v>0</v>
      </c>
      <c r="S11" s="3">
        <v>6028.2955183028216</v>
      </c>
      <c r="T11" s="3">
        <v>4525.3932748307971</v>
      </c>
      <c r="U11" s="3">
        <v>1502.9022434720246</v>
      </c>
      <c r="V11" s="3">
        <v>574.99852282482152</v>
      </c>
      <c r="W11" s="3">
        <v>927.90372064720304</v>
      </c>
      <c r="X11" s="2">
        <v>0.20504377504779339</v>
      </c>
    </row>
    <row r="12" spans="1:24" x14ac:dyDescent="0.25">
      <c r="B12" s="63">
        <f t="shared" si="1"/>
        <v>2026</v>
      </c>
      <c r="C12" s="3">
        <v>5881.0985183028206</v>
      </c>
      <c r="D12" s="3">
        <v>0</v>
      </c>
      <c r="E12" s="3">
        <v>0</v>
      </c>
      <c r="F12" s="3">
        <v>0</v>
      </c>
      <c r="G12" s="3">
        <v>5881.0985183028206</v>
      </c>
      <c r="H12" s="3">
        <v>4245.9084676378379</v>
      </c>
      <c r="I12" s="3">
        <v>1635.1900506649827</v>
      </c>
      <c r="J12" s="3">
        <v>273.44679458819172</v>
      </c>
      <c r="K12" s="3">
        <v>1361.7432560767909</v>
      </c>
      <c r="L12" s="2">
        <v>0.32071893835110887</v>
      </c>
      <c r="N12" s="63">
        <f t="shared" si="2"/>
        <v>2026</v>
      </c>
      <c r="O12" s="3">
        <v>6272.9955183028214</v>
      </c>
      <c r="P12" s="3">
        <v>0</v>
      </c>
      <c r="Q12" s="3">
        <v>0</v>
      </c>
      <c r="R12" s="3">
        <v>0</v>
      </c>
      <c r="S12" s="3">
        <v>6272.9955183028214</v>
      </c>
      <c r="T12" s="3">
        <v>4577.8252075791052</v>
      </c>
      <c r="U12" s="3">
        <v>1695.1703107237163</v>
      </c>
      <c r="V12" s="3">
        <v>574.99852282482152</v>
      </c>
      <c r="W12" s="3">
        <v>1120.1717878988948</v>
      </c>
      <c r="X12" s="2">
        <v>0.24469518540033469</v>
      </c>
    </row>
    <row r="13" spans="1:24" x14ac:dyDescent="0.25">
      <c r="B13" s="63">
        <f t="shared" si="1"/>
        <v>2027</v>
      </c>
      <c r="C13" s="3">
        <v>5881.0985183028206</v>
      </c>
      <c r="D13" s="3">
        <v>0</v>
      </c>
      <c r="E13" s="3">
        <v>0</v>
      </c>
      <c r="F13" s="3">
        <v>0</v>
      </c>
      <c r="G13" s="3">
        <v>5881.0985183028206</v>
      </c>
      <c r="H13" s="3">
        <v>4291.4353136378377</v>
      </c>
      <c r="I13" s="3">
        <v>1589.6632046649829</v>
      </c>
      <c r="J13" s="3">
        <v>274.65300151105021</v>
      </c>
      <c r="K13" s="3">
        <v>1315.0102031539327</v>
      </c>
      <c r="L13" s="2">
        <v>0.30642666312013039</v>
      </c>
      <c r="N13" s="63">
        <f t="shared" si="2"/>
        <v>2027</v>
      </c>
      <c r="O13" s="3">
        <v>6272.9955183028214</v>
      </c>
      <c r="P13" s="3">
        <v>0</v>
      </c>
      <c r="Q13" s="3">
        <v>0</v>
      </c>
      <c r="R13" s="3">
        <v>0</v>
      </c>
      <c r="S13" s="3">
        <v>6272.9955183028214</v>
      </c>
      <c r="T13" s="3">
        <v>4630.2571403274133</v>
      </c>
      <c r="U13" s="3">
        <v>1642.7383779754082</v>
      </c>
      <c r="V13" s="3">
        <v>574.99852282482152</v>
      </c>
      <c r="W13" s="3">
        <v>1067.7398551505867</v>
      </c>
      <c r="X13" s="2">
        <v>0.23060055258077633</v>
      </c>
    </row>
    <row r="14" spans="1:24" x14ac:dyDescent="0.25">
      <c r="B14" s="63">
        <f t="shared" si="1"/>
        <v>2028</v>
      </c>
      <c r="C14" s="3">
        <v>5881.0985183028206</v>
      </c>
      <c r="D14" s="3">
        <v>0</v>
      </c>
      <c r="E14" s="3">
        <v>0</v>
      </c>
      <c r="F14" s="3">
        <v>0</v>
      </c>
      <c r="G14" s="3">
        <v>5881.0985183028206</v>
      </c>
      <c r="H14" s="3">
        <v>4339.9621596378374</v>
      </c>
      <c r="I14" s="3">
        <v>1541.1363586649832</v>
      </c>
      <c r="J14" s="3">
        <v>275.85438360621731</v>
      </c>
      <c r="K14" s="3">
        <v>1265.281975058766</v>
      </c>
      <c r="L14" s="2">
        <v>0.2915421675391639</v>
      </c>
      <c r="N14" s="63">
        <f t="shared" si="2"/>
        <v>2028</v>
      </c>
      <c r="O14" s="3">
        <v>6272.9955183028214</v>
      </c>
      <c r="P14" s="3">
        <v>0</v>
      </c>
      <c r="Q14" s="3">
        <v>0</v>
      </c>
      <c r="R14" s="3">
        <v>0</v>
      </c>
      <c r="S14" s="3">
        <v>6272.9955183028214</v>
      </c>
      <c r="T14" s="3">
        <v>4683.6890730757214</v>
      </c>
      <c r="U14" s="3">
        <v>1589.3064452271001</v>
      </c>
      <c r="V14" s="3">
        <v>574.99852282482152</v>
      </c>
      <c r="W14" s="3">
        <v>1014.3079224022786</v>
      </c>
      <c r="X14" s="2">
        <v>0.21656175433015987</v>
      </c>
    </row>
    <row r="15" spans="1:24" x14ac:dyDescent="0.25">
      <c r="B15" s="63">
        <f t="shared" si="1"/>
        <v>2029</v>
      </c>
      <c r="C15" s="3">
        <v>5881.0985183028206</v>
      </c>
      <c r="D15" s="3">
        <v>0</v>
      </c>
      <c r="E15" s="3">
        <v>0</v>
      </c>
      <c r="F15" s="3">
        <v>0</v>
      </c>
      <c r="G15" s="3">
        <v>5881.0985183028206</v>
      </c>
      <c r="H15" s="3">
        <v>4389.4890056378381</v>
      </c>
      <c r="I15" s="3">
        <v>1491.6095126649825</v>
      </c>
      <c r="J15" s="3">
        <v>277.05096017300372</v>
      </c>
      <c r="K15" s="3">
        <v>1214.5585524919788</v>
      </c>
      <c r="L15" s="2">
        <v>0.27669702576587063</v>
      </c>
      <c r="N15" s="63">
        <f t="shared" si="2"/>
        <v>2029</v>
      </c>
      <c r="O15" s="3">
        <v>6272.9955183028214</v>
      </c>
      <c r="P15" s="3">
        <v>0</v>
      </c>
      <c r="Q15" s="3">
        <v>0</v>
      </c>
      <c r="R15" s="3">
        <v>0</v>
      </c>
      <c r="S15" s="3">
        <v>6272.9955183028214</v>
      </c>
      <c r="T15" s="3">
        <v>4735.1210058240295</v>
      </c>
      <c r="U15" s="3">
        <v>1537.874512478792</v>
      </c>
      <c r="V15" s="3">
        <v>574.99852282482152</v>
      </c>
      <c r="W15" s="3">
        <v>962.87598965397046</v>
      </c>
      <c r="X15" s="2">
        <v>0.20334770504696023</v>
      </c>
    </row>
    <row r="16" spans="1:24" x14ac:dyDescent="0.25">
      <c r="B16" s="63">
        <f t="shared" si="1"/>
        <v>2030</v>
      </c>
      <c r="C16" s="3">
        <v>6110.3985183028208</v>
      </c>
      <c r="D16" s="3">
        <v>0</v>
      </c>
      <c r="E16" s="3">
        <v>0</v>
      </c>
      <c r="F16" s="3">
        <v>0</v>
      </c>
      <c r="G16" s="3">
        <v>6110.3985183028208</v>
      </c>
      <c r="H16" s="3">
        <v>4437.0158516378378</v>
      </c>
      <c r="I16" s="3">
        <v>1673.3826666649829</v>
      </c>
      <c r="J16" s="3">
        <v>278.24275043352299</v>
      </c>
      <c r="K16" s="3">
        <v>1395.1399162314599</v>
      </c>
      <c r="L16" s="2">
        <v>0.31443203334882636</v>
      </c>
      <c r="N16" s="63">
        <f t="shared" si="2"/>
        <v>2030</v>
      </c>
      <c r="O16" s="3">
        <v>6517.6955183028222</v>
      </c>
      <c r="P16" s="3">
        <v>0</v>
      </c>
      <c r="Q16" s="3">
        <v>0</v>
      </c>
      <c r="R16" s="3">
        <v>0</v>
      </c>
      <c r="S16" s="3">
        <v>6517.6955183028222</v>
      </c>
      <c r="T16" s="3">
        <v>4789.5529385723376</v>
      </c>
      <c r="U16" s="3">
        <v>1728.1425797304846</v>
      </c>
      <c r="V16" s="3">
        <v>574.99852282482152</v>
      </c>
      <c r="W16" s="3">
        <v>1153.1440569056631</v>
      </c>
      <c r="X16" s="2">
        <v>0.24076235750917296</v>
      </c>
    </row>
    <row r="17" spans="2:24" x14ac:dyDescent="0.25">
      <c r="B17" s="63">
        <f t="shared" si="1"/>
        <v>2031</v>
      </c>
      <c r="C17" s="3">
        <v>6110.3985183028208</v>
      </c>
      <c r="D17" s="3">
        <v>0</v>
      </c>
      <c r="E17" s="3">
        <v>0</v>
      </c>
      <c r="F17" s="3">
        <v>0</v>
      </c>
      <c r="G17" s="3">
        <v>6110.3985183028208</v>
      </c>
      <c r="H17" s="3">
        <v>4480.5426976378376</v>
      </c>
      <c r="I17" s="3">
        <v>1629.8558206649832</v>
      </c>
      <c r="J17" s="3">
        <v>279.42977353300017</v>
      </c>
      <c r="K17" s="3">
        <v>1350.4260471319831</v>
      </c>
      <c r="L17" s="2">
        <v>0.30139787482528263</v>
      </c>
      <c r="N17" s="63">
        <f t="shared" si="2"/>
        <v>2031</v>
      </c>
      <c r="O17" s="3">
        <v>6517.6955183028222</v>
      </c>
      <c r="P17" s="3">
        <v>0</v>
      </c>
      <c r="Q17" s="3">
        <v>0</v>
      </c>
      <c r="R17" s="3">
        <v>0</v>
      </c>
      <c r="S17" s="3">
        <v>6517.6955183028222</v>
      </c>
      <c r="T17" s="3">
        <v>4839.9848713206447</v>
      </c>
      <c r="U17" s="3">
        <v>1677.7106469821774</v>
      </c>
      <c r="V17" s="3">
        <v>574.99852282482152</v>
      </c>
      <c r="W17" s="3">
        <v>1102.7121241573559</v>
      </c>
      <c r="X17" s="2">
        <v>0.227833795657396</v>
      </c>
    </row>
    <row r="18" spans="2:24" x14ac:dyDescent="0.25">
      <c r="B18" s="63">
        <f t="shared" si="1"/>
        <v>2032</v>
      </c>
      <c r="C18" s="3">
        <v>6110.3985183028208</v>
      </c>
      <c r="D18" s="3">
        <v>0</v>
      </c>
      <c r="E18" s="3">
        <v>0</v>
      </c>
      <c r="F18" s="3">
        <v>0</v>
      </c>
      <c r="G18" s="3">
        <v>6110.3985183028208</v>
      </c>
      <c r="H18" s="3">
        <v>4526.0695436378383</v>
      </c>
      <c r="I18" s="3">
        <v>1584.3289746649825</v>
      </c>
      <c r="J18" s="3">
        <v>280.61204854007951</v>
      </c>
      <c r="K18" s="3">
        <v>1303.716926124903</v>
      </c>
      <c r="L18" s="2">
        <v>0.28804615429683339</v>
      </c>
      <c r="N18" s="63">
        <f t="shared" si="2"/>
        <v>2032</v>
      </c>
      <c r="O18" s="3">
        <v>6517.6955183028222</v>
      </c>
      <c r="P18" s="3">
        <v>0</v>
      </c>
      <c r="Q18" s="3">
        <v>0</v>
      </c>
      <c r="R18" s="3">
        <v>0</v>
      </c>
      <c r="S18" s="3">
        <v>6517.6955183028222</v>
      </c>
      <c r="T18" s="3">
        <v>4889.4168040689528</v>
      </c>
      <c r="U18" s="3">
        <v>1628.2787142338693</v>
      </c>
      <c r="V18" s="3">
        <v>574.99852282482152</v>
      </c>
      <c r="W18" s="3">
        <v>1053.2801914090478</v>
      </c>
      <c r="X18" s="2">
        <v>0.21542041384823488</v>
      </c>
    </row>
    <row r="19" spans="2:24" x14ac:dyDescent="0.25">
      <c r="B19" s="63">
        <f t="shared" si="1"/>
        <v>2033</v>
      </c>
      <c r="C19" s="3">
        <v>6110.3985183028208</v>
      </c>
      <c r="D19" s="3">
        <v>0</v>
      </c>
      <c r="E19" s="3">
        <v>0</v>
      </c>
      <c r="F19" s="3">
        <v>0</v>
      </c>
      <c r="G19" s="3">
        <v>6110.3985183028208</v>
      </c>
      <c r="H19" s="3">
        <v>4571.596389637838</v>
      </c>
      <c r="I19" s="3">
        <v>1538.8021286649828</v>
      </c>
      <c r="J19" s="3">
        <v>281.78959444713041</v>
      </c>
      <c r="K19" s="3">
        <v>1257.0125342178524</v>
      </c>
      <c r="L19" s="2">
        <v>0.27496139796309377</v>
      </c>
      <c r="N19" s="63">
        <f t="shared" si="2"/>
        <v>2033</v>
      </c>
      <c r="O19" s="3">
        <v>6517.6955183028222</v>
      </c>
      <c r="P19" s="3">
        <v>0</v>
      </c>
      <c r="Q19" s="3">
        <v>0</v>
      </c>
      <c r="R19" s="3">
        <v>0</v>
      </c>
      <c r="S19" s="3">
        <v>6517.6955183028222</v>
      </c>
      <c r="T19" s="3">
        <v>4936.8487368172609</v>
      </c>
      <c r="U19" s="3">
        <v>1580.8467814855612</v>
      </c>
      <c r="V19" s="3">
        <v>574.99852282482152</v>
      </c>
      <c r="W19" s="3">
        <v>1005.8482586607397</v>
      </c>
      <c r="X19" s="2">
        <v>0.20374297700463889</v>
      </c>
    </row>
    <row r="20" spans="2:24" x14ac:dyDescent="0.25">
      <c r="B20" s="63">
        <f t="shared" si="1"/>
        <v>2034</v>
      </c>
      <c r="C20" s="3">
        <v>6339.698518302821</v>
      </c>
      <c r="D20" s="3">
        <v>0</v>
      </c>
      <c r="E20" s="3">
        <v>0</v>
      </c>
      <c r="F20" s="3">
        <v>0</v>
      </c>
      <c r="G20" s="3">
        <v>6339.698518302821</v>
      </c>
      <c r="H20" s="3">
        <v>4619.1232356378378</v>
      </c>
      <c r="I20" s="3">
        <v>1720.5752826649832</v>
      </c>
      <c r="J20" s="3">
        <v>282.96243017055326</v>
      </c>
      <c r="K20" s="3">
        <v>1437.6128524944299</v>
      </c>
      <c r="L20" s="2">
        <v>0.31123067715596797</v>
      </c>
      <c r="N20" s="63">
        <f t="shared" si="2"/>
        <v>2034</v>
      </c>
      <c r="O20" s="3">
        <v>6762.395518302822</v>
      </c>
      <c r="P20" s="3">
        <v>0</v>
      </c>
      <c r="Q20" s="3">
        <v>0</v>
      </c>
      <c r="R20" s="3">
        <v>0</v>
      </c>
      <c r="S20" s="3">
        <v>6762.395518302822</v>
      </c>
      <c r="T20" s="3">
        <v>4986.280669565569</v>
      </c>
      <c r="U20" s="3">
        <v>1776.1148487372529</v>
      </c>
      <c r="V20" s="3">
        <v>574.99852282482152</v>
      </c>
      <c r="W20" s="3">
        <v>1201.1163259124314</v>
      </c>
      <c r="X20" s="2">
        <v>0.24088421922247691</v>
      </c>
    </row>
    <row r="21" spans="2:24" x14ac:dyDescent="0.25">
      <c r="B21" s="63">
        <f t="shared" si="1"/>
        <v>2035</v>
      </c>
      <c r="C21" s="3">
        <v>6339.698518302821</v>
      </c>
      <c r="D21" s="3">
        <v>0</v>
      </c>
      <c r="E21" s="3">
        <v>0</v>
      </c>
      <c r="F21" s="3">
        <v>0</v>
      </c>
      <c r="G21" s="3">
        <v>6339.698518302821</v>
      </c>
      <c r="H21" s="3">
        <v>4665.6500816378375</v>
      </c>
      <c r="I21" s="3">
        <v>1674.0484366649835</v>
      </c>
      <c r="J21" s="3">
        <v>284.1305745510823</v>
      </c>
      <c r="K21" s="3">
        <v>1389.9178621139013</v>
      </c>
      <c r="L21" s="2">
        <v>0.29790443727961319</v>
      </c>
      <c r="N21" s="63">
        <f t="shared" si="2"/>
        <v>2035</v>
      </c>
      <c r="O21" s="3">
        <v>6762.395518302822</v>
      </c>
      <c r="P21" s="3">
        <v>0</v>
      </c>
      <c r="Q21" s="3">
        <v>0</v>
      </c>
      <c r="R21" s="3">
        <v>0</v>
      </c>
      <c r="S21" s="3">
        <v>6762.395518302822</v>
      </c>
      <c r="T21" s="3">
        <v>5037.7126023138771</v>
      </c>
      <c r="U21" s="3">
        <v>1724.6829159889448</v>
      </c>
      <c r="V21" s="3">
        <v>574.99852282482152</v>
      </c>
      <c r="W21" s="3">
        <v>1149.6843931641233</v>
      </c>
      <c r="X21" s="2">
        <v>0.22821555811581243</v>
      </c>
    </row>
    <row r="22" spans="2:24" x14ac:dyDescent="0.25">
      <c r="B22" s="63">
        <f t="shared" si="1"/>
        <v>2036</v>
      </c>
      <c r="C22" s="3">
        <v>6339.698518302821</v>
      </c>
      <c r="D22" s="3">
        <v>0</v>
      </c>
      <c r="E22" s="3">
        <v>0</v>
      </c>
      <c r="F22" s="3">
        <v>0</v>
      </c>
      <c r="G22" s="3">
        <v>6339.698518302821</v>
      </c>
      <c r="H22" s="3">
        <v>4709.1769276378382</v>
      </c>
      <c r="I22" s="3">
        <v>1630.5215906649828</v>
      </c>
      <c r="J22" s="3">
        <v>285.29404635408918</v>
      </c>
      <c r="K22" s="3">
        <v>1345.2275443108936</v>
      </c>
      <c r="L22" s="2">
        <v>0.28566086281784081</v>
      </c>
      <c r="N22" s="63">
        <f t="shared" si="2"/>
        <v>2036</v>
      </c>
      <c r="O22" s="3">
        <v>6762.395518302822</v>
      </c>
      <c r="P22" s="3">
        <v>0</v>
      </c>
      <c r="Q22" s="3">
        <v>0</v>
      </c>
      <c r="R22" s="3">
        <v>0</v>
      </c>
      <c r="S22" s="3">
        <v>6762.395518302822</v>
      </c>
      <c r="T22" s="3">
        <v>5086.1445350621852</v>
      </c>
      <c r="U22" s="3">
        <v>1676.2509832406367</v>
      </c>
      <c r="V22" s="3">
        <v>574.99852282482152</v>
      </c>
      <c r="W22" s="3">
        <v>1101.2524604158152</v>
      </c>
      <c r="X22" s="2">
        <v>0.21652008762711084</v>
      </c>
    </row>
    <row r="23" spans="2:24" x14ac:dyDescent="0.25">
      <c r="B23" s="63">
        <f t="shared" si="1"/>
        <v>2037</v>
      </c>
      <c r="C23" s="3">
        <v>6348.998518302822</v>
      </c>
      <c r="D23" s="3">
        <v>0</v>
      </c>
      <c r="E23" s="3">
        <v>0</v>
      </c>
      <c r="F23" s="3">
        <v>0</v>
      </c>
      <c r="G23" s="3">
        <v>6348.998518302822</v>
      </c>
      <c r="H23" s="3">
        <v>4752.7037736378379</v>
      </c>
      <c r="I23" s="3">
        <v>1596.2947446649841</v>
      </c>
      <c r="J23" s="3">
        <v>286.45286426988412</v>
      </c>
      <c r="K23" s="3">
        <v>1309.8418803950999</v>
      </c>
      <c r="L23" s="2">
        <v>0.27559930994658105</v>
      </c>
      <c r="N23" s="63">
        <f t="shared" si="2"/>
        <v>2037</v>
      </c>
      <c r="O23" s="3">
        <v>6787.0955183028218</v>
      </c>
      <c r="P23" s="3">
        <v>0</v>
      </c>
      <c r="Q23" s="3">
        <v>0</v>
      </c>
      <c r="R23" s="3">
        <v>0</v>
      </c>
      <c r="S23" s="3">
        <v>6787.0955183028218</v>
      </c>
      <c r="T23" s="3">
        <v>5129.5764678104933</v>
      </c>
      <c r="U23" s="3">
        <v>1657.5190504923285</v>
      </c>
      <c r="V23" s="3">
        <v>574.99852282482152</v>
      </c>
      <c r="W23" s="3">
        <v>1082.5205276675069</v>
      </c>
      <c r="X23" s="2">
        <v>0.21103506974905661</v>
      </c>
    </row>
    <row r="24" spans="2:24" x14ac:dyDescent="0.25">
      <c r="B24" s="63">
        <f t="shared" si="1"/>
        <v>2038</v>
      </c>
      <c r="C24" s="3">
        <v>6348.998518302822</v>
      </c>
      <c r="D24" s="3">
        <v>0</v>
      </c>
      <c r="E24" s="3">
        <v>0</v>
      </c>
      <c r="F24" s="3">
        <v>0</v>
      </c>
      <c r="G24" s="3">
        <v>6348.998518302822</v>
      </c>
      <c r="H24" s="3">
        <v>4797.2306196378377</v>
      </c>
      <c r="I24" s="3">
        <v>1551.7678986649844</v>
      </c>
      <c r="J24" s="3">
        <v>287.60704691401588</v>
      </c>
      <c r="K24" s="3">
        <v>1264.1608517509685</v>
      </c>
      <c r="L24" s="2">
        <v>0.2635188824518937</v>
      </c>
      <c r="N24" s="63">
        <f t="shared" si="2"/>
        <v>2038</v>
      </c>
      <c r="O24" s="3">
        <v>6787.0955183028218</v>
      </c>
      <c r="P24" s="3">
        <v>0</v>
      </c>
      <c r="Q24" s="3">
        <v>0</v>
      </c>
      <c r="R24" s="3">
        <v>0</v>
      </c>
      <c r="S24" s="3">
        <v>6787.0955183028218</v>
      </c>
      <c r="T24" s="3">
        <v>5175.0084005588014</v>
      </c>
      <c r="U24" s="3">
        <v>1612.0871177440204</v>
      </c>
      <c r="V24" s="3">
        <v>574.99852282482152</v>
      </c>
      <c r="W24" s="3">
        <v>1037.0885949191988</v>
      </c>
      <c r="X24" s="2">
        <v>0.20040326790720053</v>
      </c>
    </row>
    <row r="25" spans="2:24" x14ac:dyDescent="0.25">
      <c r="B25" s="63">
        <f t="shared" si="1"/>
        <v>2039</v>
      </c>
      <c r="C25" s="3">
        <v>6348.998518302822</v>
      </c>
      <c r="D25" s="3">
        <v>0</v>
      </c>
      <c r="E25" s="3">
        <v>0</v>
      </c>
      <c r="F25" s="3">
        <v>0</v>
      </c>
      <c r="G25" s="3">
        <v>6348.998518302822</v>
      </c>
      <c r="H25" s="3">
        <v>4797.2306196378377</v>
      </c>
      <c r="I25" s="3">
        <v>1551.7678986649844</v>
      </c>
      <c r="J25" s="3">
        <v>288.75661282757113</v>
      </c>
      <c r="K25" s="3">
        <v>1263.0112858374132</v>
      </c>
      <c r="L25" s="2">
        <v>0.26327925129702501</v>
      </c>
      <c r="N25" s="63">
        <f t="shared" si="2"/>
        <v>2039</v>
      </c>
      <c r="O25" s="3">
        <v>6787.0955183028218</v>
      </c>
      <c r="P25" s="3">
        <v>0</v>
      </c>
      <c r="Q25" s="3">
        <v>0</v>
      </c>
      <c r="R25" s="3">
        <v>0</v>
      </c>
      <c r="S25" s="3">
        <v>6787.0955183028218</v>
      </c>
      <c r="T25" s="3">
        <v>5175.0084005588014</v>
      </c>
      <c r="U25" s="3">
        <v>1612.0871177440204</v>
      </c>
      <c r="V25" s="3">
        <v>574.99852282482152</v>
      </c>
      <c r="W25" s="3">
        <v>1037.0885949191988</v>
      </c>
      <c r="X25" s="2">
        <v>0.20040326790720053</v>
      </c>
    </row>
    <row r="26" spans="2:24" x14ac:dyDescent="0.25">
      <c r="B26" s="63">
        <f t="shared" si="1"/>
        <v>2040</v>
      </c>
      <c r="C26" s="3">
        <v>6343.3577714737266</v>
      </c>
      <c r="D26" s="3">
        <v>0</v>
      </c>
      <c r="E26" s="3">
        <v>0</v>
      </c>
      <c r="F26" s="3">
        <v>0</v>
      </c>
      <c r="G26" s="3">
        <v>6343.3577714737266</v>
      </c>
      <c r="H26" s="3">
        <v>4797.2306196378377</v>
      </c>
      <c r="I26" s="3">
        <v>1546.127151835889</v>
      </c>
      <c r="J26" s="3">
        <v>291.02034697745381</v>
      </c>
      <c r="K26" s="3">
        <v>1255.1068048584352</v>
      </c>
      <c r="L26" s="2">
        <v>0.26163153376878684</v>
      </c>
      <c r="N26" s="63">
        <f t="shared" si="2"/>
        <v>2040</v>
      </c>
      <c r="O26" s="3">
        <v>6774.4985183028211</v>
      </c>
      <c r="P26" s="3">
        <v>0</v>
      </c>
      <c r="Q26" s="3">
        <v>0</v>
      </c>
      <c r="R26" s="3">
        <v>0</v>
      </c>
      <c r="S26" s="3">
        <v>6774.4985183028211</v>
      </c>
      <c r="T26" s="3">
        <v>5175.0084005588014</v>
      </c>
      <c r="U26" s="3">
        <v>1599.4901177440197</v>
      </c>
      <c r="V26" s="3">
        <v>574.99851830282159</v>
      </c>
      <c r="W26" s="3">
        <v>1024.4915994411981</v>
      </c>
      <c r="X26" s="2">
        <v>0.19796906983389104</v>
      </c>
    </row>
    <row r="27" spans="2:24" x14ac:dyDescent="0.25">
      <c r="B27" s="63">
        <f t="shared" si="1"/>
        <v>2041</v>
      </c>
      <c r="C27" s="3">
        <v>6198.3577714737266</v>
      </c>
      <c r="D27" s="3">
        <v>0</v>
      </c>
      <c r="E27" s="3">
        <v>0</v>
      </c>
      <c r="F27" s="3">
        <v>0</v>
      </c>
      <c r="G27" s="3">
        <v>6198.3577714737266</v>
      </c>
      <c r="H27" s="3">
        <v>4797.2306196378377</v>
      </c>
      <c r="I27" s="3">
        <v>1401.127151835889</v>
      </c>
      <c r="J27" s="3">
        <v>292.21169667543887</v>
      </c>
      <c r="K27" s="3">
        <v>1108.9154551604502</v>
      </c>
      <c r="L27" s="2">
        <v>0.2311574204127311</v>
      </c>
      <c r="N27" s="63">
        <f t="shared" si="2"/>
        <v>2041</v>
      </c>
      <c r="O27" s="3">
        <v>6774.4985183028211</v>
      </c>
      <c r="P27" s="3">
        <v>0</v>
      </c>
      <c r="Q27" s="3">
        <v>0</v>
      </c>
      <c r="R27" s="3">
        <v>0</v>
      </c>
      <c r="S27" s="3">
        <v>6774.4985183028211</v>
      </c>
      <c r="T27" s="3">
        <v>5175.0084005588014</v>
      </c>
      <c r="U27" s="3">
        <v>1599.4901177440197</v>
      </c>
      <c r="V27" s="3">
        <v>574.99851830282159</v>
      </c>
      <c r="W27" s="3">
        <v>1024.4915994411981</v>
      </c>
      <c r="X27" s="2">
        <v>0.19796906983389104</v>
      </c>
    </row>
    <row r="28" spans="2:24" x14ac:dyDescent="0.25">
      <c r="B28" s="63">
        <f t="shared" si="1"/>
        <v>2042</v>
      </c>
      <c r="C28" s="3">
        <v>6427.6577714737268</v>
      </c>
      <c r="D28" s="3">
        <v>0</v>
      </c>
      <c r="E28" s="3">
        <v>0</v>
      </c>
      <c r="F28" s="3">
        <v>0</v>
      </c>
      <c r="G28" s="3">
        <v>6427.6577714737268</v>
      </c>
      <c r="H28" s="3">
        <v>4797.2306196378377</v>
      </c>
      <c r="I28" s="3">
        <v>1630.4271518358892</v>
      </c>
      <c r="J28" s="3">
        <v>293.39828097463203</v>
      </c>
      <c r="K28" s="3">
        <v>1337.028870861257</v>
      </c>
      <c r="L28" s="2">
        <v>0.27870848347128135</v>
      </c>
      <c r="N28" s="63">
        <f t="shared" si="2"/>
        <v>2042</v>
      </c>
      <c r="O28" s="3">
        <v>6949.198518302821</v>
      </c>
      <c r="P28" s="3">
        <v>0</v>
      </c>
      <c r="Q28" s="3">
        <v>0</v>
      </c>
      <c r="R28" s="3">
        <v>0</v>
      </c>
      <c r="S28" s="3">
        <v>6949.198518302821</v>
      </c>
      <c r="T28" s="3">
        <v>5175.0084005588014</v>
      </c>
      <c r="U28" s="3">
        <v>1774.1901177440195</v>
      </c>
      <c r="V28" s="3">
        <v>574.99851830282159</v>
      </c>
      <c r="W28" s="3">
        <v>1199.1915994411979</v>
      </c>
      <c r="X28" s="2">
        <v>0.23172746914028358</v>
      </c>
    </row>
    <row r="29" spans="2:24" x14ac:dyDescent="0.25">
      <c r="B29" s="63">
        <f t="shared" si="1"/>
        <v>2043</v>
      </c>
      <c r="C29" s="3">
        <v>6790.6577714737268</v>
      </c>
      <c r="D29" s="3">
        <v>0</v>
      </c>
      <c r="E29" s="3">
        <v>0</v>
      </c>
      <c r="F29" s="3">
        <v>0</v>
      </c>
      <c r="G29" s="3">
        <v>6790.6577714737268</v>
      </c>
      <c r="H29" s="3">
        <v>4797.2306196378377</v>
      </c>
      <c r="I29" s="3">
        <v>1993.4271518358892</v>
      </c>
      <c r="J29" s="3">
        <v>294.58011893662848</v>
      </c>
      <c r="K29" s="3">
        <v>1698.8470328992607</v>
      </c>
      <c r="L29" s="2">
        <v>0.35413078244454166</v>
      </c>
      <c r="N29" s="63">
        <f t="shared" si="2"/>
        <v>2043</v>
      </c>
      <c r="O29" s="3">
        <v>6949.198518302821</v>
      </c>
      <c r="P29" s="3">
        <v>0</v>
      </c>
      <c r="Q29" s="3">
        <v>0</v>
      </c>
      <c r="R29" s="3">
        <v>0</v>
      </c>
      <c r="S29" s="3">
        <v>6949.198518302821</v>
      </c>
      <c r="T29" s="3">
        <v>5175.0084005588014</v>
      </c>
      <c r="U29" s="3">
        <v>1774.1901177440195</v>
      </c>
      <c r="V29" s="3">
        <v>574.99851830282159</v>
      </c>
      <c r="W29" s="3">
        <v>1199.1915994411979</v>
      </c>
      <c r="X29" s="2">
        <v>0.23172746914028358</v>
      </c>
    </row>
    <row r="30" spans="2:24" x14ac:dyDescent="0.25">
      <c r="B30" s="63">
        <f t="shared" si="1"/>
        <v>2044</v>
      </c>
      <c r="C30" s="3">
        <v>6384.2417714737257</v>
      </c>
      <c r="D30" s="3">
        <v>0</v>
      </c>
      <c r="E30" s="3">
        <v>0</v>
      </c>
      <c r="F30" s="3">
        <v>0</v>
      </c>
      <c r="G30" s="3">
        <v>6384.2417714737257</v>
      </c>
      <c r="H30" s="3">
        <v>4797.2306196378377</v>
      </c>
      <c r="I30" s="3">
        <v>1587.0111518358881</v>
      </c>
      <c r="J30" s="3">
        <v>295.75722954677678</v>
      </c>
      <c r="K30" s="3">
        <v>1291.2539222891114</v>
      </c>
      <c r="L30" s="2">
        <v>0.26916653058188672</v>
      </c>
      <c r="N30" s="63">
        <f t="shared" si="2"/>
        <v>2044</v>
      </c>
      <c r="O30" s="3">
        <v>6796.3545183028218</v>
      </c>
      <c r="P30" s="3">
        <v>0</v>
      </c>
      <c r="Q30" s="3">
        <v>0</v>
      </c>
      <c r="R30" s="3">
        <v>0</v>
      </c>
      <c r="S30" s="3">
        <v>6796.3545183028218</v>
      </c>
      <c r="T30" s="3">
        <v>5175.0084005588014</v>
      </c>
      <c r="U30" s="3">
        <v>1621.3461177440204</v>
      </c>
      <c r="V30" s="3">
        <v>574.99851830282159</v>
      </c>
      <c r="W30" s="3">
        <v>1046.3475994411988</v>
      </c>
      <c r="X30" s="2">
        <v>0.2021924446206142</v>
      </c>
    </row>
    <row r="31" spans="2:24" x14ac:dyDescent="0.25">
      <c r="B31" s="63">
        <f t="shared" si="1"/>
        <v>2045</v>
      </c>
      <c r="C31" s="3">
        <v>6382.6417714737254</v>
      </c>
      <c r="D31" s="3">
        <v>0</v>
      </c>
      <c r="E31" s="3">
        <v>0</v>
      </c>
      <c r="F31" s="3">
        <v>0</v>
      </c>
      <c r="G31" s="3">
        <v>6382.6417714737254</v>
      </c>
      <c r="H31" s="3">
        <v>4797.2306196378377</v>
      </c>
      <c r="I31" s="3">
        <v>1585.4111518358877</v>
      </c>
      <c r="J31" s="3">
        <v>295.94411394941591</v>
      </c>
      <c r="K31" s="3">
        <v>1289.4670378864719</v>
      </c>
      <c r="L31" s="2">
        <v>0.26879404809265123</v>
      </c>
      <c r="N31" s="63">
        <f t="shared" si="2"/>
        <v>2045</v>
      </c>
      <c r="O31" s="3">
        <v>6794.7545183028215</v>
      </c>
      <c r="P31" s="3">
        <v>0</v>
      </c>
      <c r="Q31" s="3">
        <v>0</v>
      </c>
      <c r="R31" s="3">
        <v>0</v>
      </c>
      <c r="S31" s="3">
        <v>6794.7545183028215</v>
      </c>
      <c r="T31" s="3">
        <v>5175.0084005588014</v>
      </c>
      <c r="U31" s="3">
        <v>1619.74611774402</v>
      </c>
      <c r="V31" s="3">
        <v>573.39851830282157</v>
      </c>
      <c r="W31" s="3">
        <v>1046.3475994411983</v>
      </c>
      <c r="X31" s="2">
        <v>0.20219244462061411</v>
      </c>
    </row>
    <row r="32" spans="2:24" x14ac:dyDescent="0.25">
      <c r="B32" s="63">
        <f t="shared" si="1"/>
        <v>2046</v>
      </c>
      <c r="C32" s="3">
        <v>6381.2392934737254</v>
      </c>
      <c r="D32" s="3">
        <v>0</v>
      </c>
      <c r="E32" s="3">
        <v>0</v>
      </c>
      <c r="F32" s="3">
        <v>0</v>
      </c>
      <c r="G32" s="3">
        <v>6381.2392934737254</v>
      </c>
      <c r="H32" s="3">
        <v>4797.2306196378377</v>
      </c>
      <c r="I32" s="3">
        <v>1584.0086738358877</v>
      </c>
      <c r="J32" s="3">
        <v>296.12800559019871</v>
      </c>
      <c r="K32" s="3">
        <v>1287.8806682456891</v>
      </c>
      <c r="L32" s="2">
        <v>0.26846336362768325</v>
      </c>
      <c r="N32" s="63">
        <f t="shared" si="2"/>
        <v>2046</v>
      </c>
      <c r="O32" s="3">
        <v>6793.3520403028215</v>
      </c>
      <c r="P32" s="3">
        <v>0</v>
      </c>
      <c r="Q32" s="3">
        <v>0</v>
      </c>
      <c r="R32" s="3">
        <v>0</v>
      </c>
      <c r="S32" s="3">
        <v>6793.3520403028215</v>
      </c>
      <c r="T32" s="3">
        <v>5175.0084005588014</v>
      </c>
      <c r="U32" s="3">
        <v>1618.34363974402</v>
      </c>
      <c r="V32" s="3">
        <v>571.9960403028216</v>
      </c>
      <c r="W32" s="3">
        <v>1046.3475994411983</v>
      </c>
      <c r="X32" s="2">
        <v>0.20219244462061411</v>
      </c>
    </row>
    <row r="33" spans="2:24" x14ac:dyDescent="0.25">
      <c r="B33" s="63">
        <f t="shared" si="1"/>
        <v>2047</v>
      </c>
      <c r="C33" s="3">
        <v>6367.3800403028208</v>
      </c>
      <c r="D33" s="3">
        <v>0</v>
      </c>
      <c r="E33" s="3">
        <v>0</v>
      </c>
      <c r="F33" s="3">
        <v>0</v>
      </c>
      <c r="G33" s="3">
        <v>6367.3800403028208</v>
      </c>
      <c r="H33" s="3">
        <v>4797.2306196378377</v>
      </c>
      <c r="I33" s="3">
        <v>1570.1494206649832</v>
      </c>
      <c r="J33" s="3">
        <v>295.81566018734122</v>
      </c>
      <c r="K33" s="3">
        <v>1274.333760477642</v>
      </c>
      <c r="L33" s="2">
        <v>0.26563946191393373</v>
      </c>
      <c r="N33" s="63">
        <f t="shared" si="2"/>
        <v>2047</v>
      </c>
      <c r="O33" s="3">
        <v>6793.3520403028215</v>
      </c>
      <c r="P33" s="3">
        <v>0</v>
      </c>
      <c r="Q33" s="3">
        <v>0</v>
      </c>
      <c r="R33" s="3">
        <v>0</v>
      </c>
      <c r="S33" s="3">
        <v>6793.3520403028215</v>
      </c>
      <c r="T33" s="3">
        <v>5175.0084005588014</v>
      </c>
      <c r="U33" s="3">
        <v>1618.34363974402</v>
      </c>
      <c r="V33" s="3">
        <v>571.9960403028216</v>
      </c>
      <c r="W33" s="3">
        <v>1046.3475994411983</v>
      </c>
      <c r="X33" s="2">
        <v>0.20219244462061411</v>
      </c>
    </row>
    <row r="34" spans="2:24" x14ac:dyDescent="0.25">
      <c r="B34" s="63">
        <f t="shared" si="1"/>
        <v>2048</v>
      </c>
      <c r="C34" s="3">
        <v>6367.3800403028208</v>
      </c>
      <c r="D34" s="3">
        <v>0</v>
      </c>
      <c r="E34" s="3">
        <v>0</v>
      </c>
      <c r="F34" s="3">
        <v>0</v>
      </c>
      <c r="G34" s="3">
        <v>6367.3800403028208</v>
      </c>
      <c r="H34" s="3">
        <v>4797.2306196378377</v>
      </c>
      <c r="I34" s="3">
        <v>1570.1494206649832</v>
      </c>
      <c r="J34" s="3">
        <v>296.92038170780313</v>
      </c>
      <c r="K34" s="3">
        <v>1273.2290389571799</v>
      </c>
      <c r="L34" s="2">
        <v>0.26540917873431341</v>
      </c>
      <c r="N34" s="63">
        <f t="shared" si="2"/>
        <v>2048</v>
      </c>
      <c r="O34" s="3">
        <v>6793.3520403028215</v>
      </c>
      <c r="P34" s="3">
        <v>0</v>
      </c>
      <c r="Q34" s="3">
        <v>0</v>
      </c>
      <c r="R34" s="3">
        <v>0</v>
      </c>
      <c r="S34" s="3">
        <v>6793.3520403028215</v>
      </c>
      <c r="T34" s="3">
        <v>5175.0084005588014</v>
      </c>
      <c r="U34" s="3">
        <v>1618.34363974402</v>
      </c>
      <c r="V34" s="3">
        <v>571.9960403028216</v>
      </c>
      <c r="W34" s="3">
        <v>1046.3475994411983</v>
      </c>
      <c r="X34" s="2">
        <v>0.20219244462061411</v>
      </c>
    </row>
    <row r="35" spans="2:24" x14ac:dyDescent="0.25">
      <c r="B35" s="63">
        <f t="shared" si="1"/>
        <v>2049</v>
      </c>
      <c r="C35" s="3">
        <v>6222.6839999999993</v>
      </c>
      <c r="D35" s="3">
        <v>0</v>
      </c>
      <c r="E35" s="3">
        <v>0</v>
      </c>
      <c r="F35" s="3">
        <v>0</v>
      </c>
      <c r="G35" s="3">
        <v>6222.6839999999993</v>
      </c>
      <c r="H35" s="3">
        <v>4797.2306196378377</v>
      </c>
      <c r="I35" s="3">
        <v>1425.4533803621616</v>
      </c>
      <c r="J35" s="3">
        <v>225.43413831926571</v>
      </c>
      <c r="K35" s="3">
        <v>1200.0192420428959</v>
      </c>
      <c r="L35" s="2">
        <v>0.25014833290076227</v>
      </c>
      <c r="N35" s="63">
        <f t="shared" si="2"/>
        <v>2049</v>
      </c>
      <c r="O35" s="3">
        <v>6648.6559999999999</v>
      </c>
      <c r="P35" s="3">
        <v>0</v>
      </c>
      <c r="Q35" s="3">
        <v>0</v>
      </c>
      <c r="R35" s="3">
        <v>0</v>
      </c>
      <c r="S35" s="3">
        <v>6648.6559999999999</v>
      </c>
      <c r="T35" s="3">
        <v>5175.0084005588014</v>
      </c>
      <c r="U35" s="3">
        <v>1473.6475994411985</v>
      </c>
      <c r="V35" s="3">
        <v>427.3</v>
      </c>
      <c r="W35" s="3">
        <v>1046.3475994411986</v>
      </c>
      <c r="X35" s="2">
        <v>0.20219244462061417</v>
      </c>
    </row>
    <row r="37" spans="2:24" x14ac:dyDescent="0.25">
      <c r="B37" s="40" t="s">
        <v>3</v>
      </c>
      <c r="N37" s="40" t="s">
        <v>3</v>
      </c>
    </row>
    <row r="38" spans="2:24" x14ac:dyDescent="0.25">
      <c r="B38" s="64" t="s">
        <v>2</v>
      </c>
      <c r="C38" s="40" t="s">
        <v>1</v>
      </c>
      <c r="N38" s="64" t="s">
        <v>2</v>
      </c>
      <c r="O38" s="40" t="s">
        <v>1</v>
      </c>
    </row>
    <row r="39" spans="2:24" x14ac:dyDescent="0.25">
      <c r="C39" s="40" t="s">
        <v>0</v>
      </c>
      <c r="O39" s="40" t="s">
        <v>0</v>
      </c>
    </row>
    <row r="40" spans="2:24" x14ac:dyDescent="0.25">
      <c r="C40" s="85"/>
      <c r="O40" s="85"/>
    </row>
  </sheetData>
  <mergeCells count="4">
    <mergeCell ref="K4:L4"/>
    <mergeCell ref="W4:X4"/>
    <mergeCell ref="B4:B5"/>
    <mergeCell ref="N4:N5"/>
  </mergeCells>
  <pageMargins left="0.5" right="0.25" top="0.75" bottom="0.75" header="0.3" footer="0.3"/>
  <pageSetup paperSize="3" scale="64" orientation="landscape" r:id="rId1"/>
  <ignoredErrors>
    <ignoredError sqref="A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D1BD3-4758-4B89-9DF4-87427C8627CE}">
  <sheetPr>
    <pageSetUpPr fitToPage="1"/>
  </sheetPr>
  <dimension ref="A1:T65"/>
  <sheetViews>
    <sheetView showGridLines="0" zoomScale="80" zoomScaleNormal="80" workbookViewId="0">
      <selection activeCell="C12" sqref="C12:C13"/>
    </sheetView>
  </sheetViews>
  <sheetFormatPr defaultColWidth="8.85546875" defaultRowHeight="15" x14ac:dyDescent="0.25"/>
  <cols>
    <col min="1" max="1" width="8.85546875" style="40"/>
    <col min="2" max="2" width="11.42578125" style="40" customWidth="1"/>
    <col min="3" max="3" width="36.42578125" style="40" customWidth="1"/>
    <col min="4" max="4" width="25.42578125" style="40" customWidth="1"/>
    <col min="5" max="5" width="21.42578125" style="40" customWidth="1"/>
    <col min="6" max="6" width="8.85546875" style="40"/>
    <col min="7" max="7" width="11.42578125" style="40" customWidth="1"/>
    <col min="8" max="8" width="36.42578125" style="40" customWidth="1"/>
    <col min="9" max="9" width="25.42578125" style="40" customWidth="1"/>
    <col min="10" max="10" width="21.42578125" style="40" customWidth="1"/>
    <col min="11" max="11" width="8.85546875" style="40"/>
    <col min="12" max="12" width="11.42578125" style="40" customWidth="1"/>
    <col min="13" max="14" width="21.42578125" style="40" customWidth="1"/>
    <col min="15" max="15" width="11.28515625" style="40" customWidth="1"/>
    <col min="16" max="16384" width="8.85546875" style="40"/>
  </cols>
  <sheetData>
    <row r="1" spans="1:20" x14ac:dyDescent="0.25">
      <c r="A1" s="6" t="s">
        <v>18</v>
      </c>
    </row>
    <row r="2" spans="1:20" ht="15" customHeight="1" x14ac:dyDescent="0.25">
      <c r="C2" s="126" t="s">
        <v>39</v>
      </c>
      <c r="D2" s="126"/>
      <c r="E2" s="126"/>
      <c r="H2" s="126" t="s">
        <v>38</v>
      </c>
      <c r="I2" s="126"/>
      <c r="J2" s="126"/>
      <c r="M2" s="131" t="s">
        <v>39</v>
      </c>
      <c r="N2" s="131" t="s">
        <v>38</v>
      </c>
    </row>
    <row r="3" spans="1:20" ht="18.75" customHeight="1" x14ac:dyDescent="0.25">
      <c r="A3" s="5"/>
      <c r="C3" s="127"/>
      <c r="D3" s="127"/>
      <c r="E3" s="127"/>
      <c r="H3" s="127"/>
      <c r="I3" s="127"/>
      <c r="J3" s="127"/>
      <c r="M3" s="132"/>
      <c r="N3" s="132"/>
    </row>
    <row r="4" spans="1:20" s="53" customFormat="1" ht="15" customHeight="1" x14ac:dyDescent="0.25">
      <c r="B4" s="130" t="s">
        <v>15</v>
      </c>
      <c r="C4" s="128" t="s">
        <v>37</v>
      </c>
      <c r="D4" s="128" t="s">
        <v>36</v>
      </c>
      <c r="E4" s="61" t="s">
        <v>35</v>
      </c>
      <c r="G4" s="130" t="s">
        <v>15</v>
      </c>
      <c r="H4" s="128" t="s">
        <v>37</v>
      </c>
      <c r="I4" s="128" t="s">
        <v>36</v>
      </c>
      <c r="J4" s="61" t="s">
        <v>35</v>
      </c>
      <c r="L4" s="130" t="s">
        <v>15</v>
      </c>
      <c r="M4" s="61" t="s">
        <v>35</v>
      </c>
      <c r="N4" s="61" t="s">
        <v>35</v>
      </c>
      <c r="O4" s="61" t="s">
        <v>34</v>
      </c>
    </row>
    <row r="5" spans="1:20" s="53" customFormat="1" ht="15.75" customHeight="1" x14ac:dyDescent="0.25">
      <c r="B5" s="130"/>
      <c r="C5" s="129"/>
      <c r="D5" s="129"/>
      <c r="E5" s="62" t="s">
        <v>33</v>
      </c>
      <c r="G5" s="130"/>
      <c r="H5" s="133"/>
      <c r="I5" s="133"/>
      <c r="J5" s="62" t="s">
        <v>33</v>
      </c>
      <c r="L5" s="130"/>
      <c r="M5" s="62" t="s">
        <v>33</v>
      </c>
      <c r="N5" s="62" t="s">
        <v>33</v>
      </c>
      <c r="O5" s="62" t="s">
        <v>33</v>
      </c>
    </row>
    <row r="6" spans="1:20" x14ac:dyDescent="0.25">
      <c r="B6" s="125">
        <v>2020</v>
      </c>
      <c r="C6" s="122" t="s">
        <v>21</v>
      </c>
      <c r="D6" s="123" t="s">
        <v>21</v>
      </c>
      <c r="E6" s="9">
        <v>0.20315169843767722</v>
      </c>
      <c r="G6" s="124">
        <v>2020</v>
      </c>
      <c r="H6" s="122" t="s">
        <v>32</v>
      </c>
      <c r="I6" s="123" t="s">
        <v>21</v>
      </c>
      <c r="J6" s="8">
        <v>0.20315169843767722</v>
      </c>
      <c r="L6" s="124">
        <v>2020</v>
      </c>
      <c r="M6" s="8">
        <v>0.20315169843767722</v>
      </c>
      <c r="N6" s="8">
        <v>0.20315169843767722</v>
      </c>
      <c r="O6" s="7">
        <f t="shared" ref="O6:O37" si="0">N6-M6</f>
        <v>0</v>
      </c>
      <c r="S6" s="54"/>
      <c r="T6" s="55"/>
    </row>
    <row r="7" spans="1:20" x14ac:dyDescent="0.25">
      <c r="B7" s="125"/>
      <c r="C7" s="122"/>
      <c r="D7" s="123"/>
      <c r="E7" s="9">
        <v>0.24135396493433556</v>
      </c>
      <c r="G7" s="124"/>
      <c r="H7" s="122"/>
      <c r="I7" s="123"/>
      <c r="J7" s="8">
        <v>0.26179548416428888</v>
      </c>
      <c r="L7" s="124"/>
      <c r="M7" s="8">
        <v>0.24135396493433556</v>
      </c>
      <c r="N7" s="8">
        <v>0.26179548416428888</v>
      </c>
      <c r="O7" s="7">
        <f t="shared" si="0"/>
        <v>2.0441519229953325E-2</v>
      </c>
      <c r="S7" s="54"/>
      <c r="T7" s="55"/>
    </row>
    <row r="8" spans="1:20" ht="24.75" customHeight="1" x14ac:dyDescent="0.25">
      <c r="B8" s="125">
        <f>B6+1</f>
        <v>2021</v>
      </c>
      <c r="C8" s="122" t="s">
        <v>31</v>
      </c>
      <c r="D8" s="123" t="s">
        <v>173</v>
      </c>
      <c r="E8" s="9">
        <v>0.19757348526011514</v>
      </c>
      <c r="G8" s="124">
        <f>G6+1</f>
        <v>2021</v>
      </c>
      <c r="H8" s="122" t="s">
        <v>31</v>
      </c>
      <c r="I8" s="123" t="s">
        <v>173</v>
      </c>
      <c r="J8" s="8">
        <v>0.19757348526011514</v>
      </c>
      <c r="L8" s="124">
        <f>L6+1</f>
        <v>2021</v>
      </c>
      <c r="M8" s="8">
        <v>0.19757348526011514</v>
      </c>
      <c r="N8" s="8">
        <v>0.19757348526011514</v>
      </c>
      <c r="O8" s="7">
        <f t="shared" si="0"/>
        <v>0</v>
      </c>
      <c r="S8" s="54"/>
      <c r="T8" s="55"/>
    </row>
    <row r="9" spans="1:20" ht="24.75" customHeight="1" x14ac:dyDescent="0.25">
      <c r="B9" s="125"/>
      <c r="C9" s="122"/>
      <c r="D9" s="123"/>
      <c r="E9" s="9">
        <v>0.23168379764262939</v>
      </c>
      <c r="G9" s="124"/>
      <c r="H9" s="122"/>
      <c r="I9" s="123"/>
      <c r="J9" s="8">
        <v>0.25182721477380965</v>
      </c>
      <c r="L9" s="124"/>
      <c r="M9" s="8">
        <v>0.23168379764262939</v>
      </c>
      <c r="N9" s="8">
        <v>0.25182721477380965</v>
      </c>
      <c r="O9" s="7">
        <f t="shared" si="0"/>
        <v>2.0143417131180258E-2</v>
      </c>
      <c r="S9" s="54"/>
      <c r="T9" s="55"/>
    </row>
    <row r="10" spans="1:20" ht="15" customHeight="1" x14ac:dyDescent="0.25">
      <c r="B10" s="125">
        <f>B8+1</f>
        <v>2022</v>
      </c>
      <c r="C10" s="122" t="s">
        <v>30</v>
      </c>
      <c r="D10" s="123" t="s">
        <v>21</v>
      </c>
      <c r="E10" s="9">
        <v>0.20075470547833377</v>
      </c>
      <c r="G10" s="124">
        <f>G8+1</f>
        <v>2022</v>
      </c>
      <c r="H10" s="122" t="s">
        <v>30</v>
      </c>
      <c r="I10" s="123" t="s">
        <v>21</v>
      </c>
      <c r="J10" s="8">
        <v>0.20075470547833377</v>
      </c>
      <c r="L10" s="124">
        <f>L8+1</f>
        <v>2022</v>
      </c>
      <c r="M10" s="8">
        <v>0.20075470547833377</v>
      </c>
      <c r="N10" s="8">
        <v>0.20075470547833377</v>
      </c>
      <c r="O10" s="7">
        <f t="shared" si="0"/>
        <v>0</v>
      </c>
      <c r="S10" s="54"/>
      <c r="T10" s="55"/>
    </row>
    <row r="11" spans="1:20" ht="15.75" customHeight="1" x14ac:dyDescent="0.25">
      <c r="B11" s="125"/>
      <c r="C11" s="122"/>
      <c r="D11" s="123"/>
      <c r="E11" s="9">
        <v>0.21580415150544305</v>
      </c>
      <c r="G11" s="124"/>
      <c r="H11" s="122"/>
      <c r="I11" s="123"/>
      <c r="J11" s="8">
        <v>0.2356119812108633</v>
      </c>
      <c r="L11" s="124"/>
      <c r="M11" s="8">
        <v>0.21580415150544305</v>
      </c>
      <c r="N11" s="8">
        <v>0.2356119812108633</v>
      </c>
      <c r="O11" s="7">
        <f t="shared" si="0"/>
        <v>1.9807829705420249E-2</v>
      </c>
      <c r="S11" s="54"/>
      <c r="T11" s="55"/>
    </row>
    <row r="12" spans="1:20" ht="22.5" customHeight="1" x14ac:dyDescent="0.25">
      <c r="B12" s="125">
        <f>B10+1</f>
        <v>2023</v>
      </c>
      <c r="C12" s="122" t="s">
        <v>29</v>
      </c>
      <c r="D12" s="123" t="s">
        <v>21</v>
      </c>
      <c r="E12" s="9">
        <v>0.23726843068343723</v>
      </c>
      <c r="G12" s="124">
        <f>G10+1</f>
        <v>2023</v>
      </c>
      <c r="H12" s="122" t="s">
        <v>29</v>
      </c>
      <c r="I12" s="123" t="s">
        <v>21</v>
      </c>
      <c r="J12" s="8">
        <v>0.23726843068343723</v>
      </c>
      <c r="L12" s="124">
        <f>L10+1</f>
        <v>2023</v>
      </c>
      <c r="M12" s="8">
        <v>0.23726843068343723</v>
      </c>
      <c r="N12" s="8">
        <v>0.23726843068343723</v>
      </c>
      <c r="O12" s="7">
        <f t="shared" si="0"/>
        <v>0</v>
      </c>
      <c r="S12" s="54"/>
      <c r="T12" s="55"/>
    </row>
    <row r="13" spans="1:20" ht="22.5" customHeight="1" x14ac:dyDescent="0.25">
      <c r="B13" s="125"/>
      <c r="C13" s="122"/>
      <c r="D13" s="123"/>
      <c r="E13" s="9">
        <v>0.29149821036499324</v>
      </c>
      <c r="G13" s="124"/>
      <c r="H13" s="122"/>
      <c r="I13" s="123"/>
      <c r="J13" s="8">
        <v>0.31097919090758885</v>
      </c>
      <c r="L13" s="124"/>
      <c r="M13" s="8">
        <v>0.29149821036499324</v>
      </c>
      <c r="N13" s="8">
        <v>0.31097919090758885</v>
      </c>
      <c r="O13" s="7">
        <f t="shared" si="0"/>
        <v>1.9480980542595616E-2</v>
      </c>
      <c r="S13" s="54"/>
      <c r="T13" s="55"/>
    </row>
    <row r="14" spans="1:20" x14ac:dyDescent="0.25">
      <c r="B14" s="125">
        <f>B12+1</f>
        <v>2024</v>
      </c>
      <c r="C14" s="122" t="s">
        <v>21</v>
      </c>
      <c r="D14" s="123" t="s">
        <v>21</v>
      </c>
      <c r="E14" s="9">
        <v>0.22053361207826663</v>
      </c>
      <c r="G14" s="124">
        <f>G12+1</f>
        <v>2024</v>
      </c>
      <c r="H14" s="122" t="s">
        <v>21</v>
      </c>
      <c r="I14" s="123" t="s">
        <v>21</v>
      </c>
      <c r="J14" s="8">
        <v>0.22053361207826663</v>
      </c>
      <c r="L14" s="124">
        <f>L12+1</f>
        <v>2024</v>
      </c>
      <c r="M14" s="8">
        <v>0.22053361207826663</v>
      </c>
      <c r="N14" s="8">
        <v>0.22053361207826663</v>
      </c>
      <c r="O14" s="7">
        <f t="shared" si="0"/>
        <v>0</v>
      </c>
      <c r="S14" s="54"/>
      <c r="T14" s="55"/>
    </row>
    <row r="15" spans="1:20" x14ac:dyDescent="0.25">
      <c r="B15" s="125"/>
      <c r="C15" s="122"/>
      <c r="D15" s="123"/>
      <c r="E15" s="9">
        <v>0.27588641856935359</v>
      </c>
      <c r="G15" s="124"/>
      <c r="H15" s="122"/>
      <c r="I15" s="123"/>
      <c r="J15" s="8">
        <v>0.29505818619195295</v>
      </c>
      <c r="L15" s="124"/>
      <c r="M15" s="8">
        <v>0.27588641856935359</v>
      </c>
      <c r="N15" s="8">
        <v>0.29505818619195295</v>
      </c>
      <c r="O15" s="7">
        <f t="shared" si="0"/>
        <v>1.9171767622599367E-2</v>
      </c>
      <c r="S15" s="54"/>
      <c r="T15" s="55"/>
    </row>
    <row r="16" spans="1:20" x14ac:dyDescent="0.25">
      <c r="B16" s="125">
        <f>B14+1</f>
        <v>2025</v>
      </c>
      <c r="C16" s="122" t="s">
        <v>21</v>
      </c>
      <c r="D16" s="123" t="s">
        <v>21</v>
      </c>
      <c r="E16" s="9">
        <v>0.20504377504779339</v>
      </c>
      <c r="G16" s="124">
        <f>G14+1</f>
        <v>2025</v>
      </c>
      <c r="H16" s="122" t="s">
        <v>21</v>
      </c>
      <c r="I16" s="123" t="s">
        <v>21</v>
      </c>
      <c r="J16" s="8">
        <v>0.20504377504779339</v>
      </c>
      <c r="L16" s="124">
        <f>L14+1</f>
        <v>2025</v>
      </c>
      <c r="M16" s="8">
        <v>0.20504377504779339</v>
      </c>
      <c r="N16" s="8">
        <v>0.20504377504779339</v>
      </c>
      <c r="O16" s="7">
        <f t="shared" si="0"/>
        <v>0</v>
      </c>
      <c r="S16" s="54"/>
      <c r="T16" s="55"/>
    </row>
    <row r="17" spans="2:20" x14ac:dyDescent="0.25">
      <c r="B17" s="125"/>
      <c r="C17" s="122"/>
      <c r="D17" s="123"/>
      <c r="E17" s="9">
        <v>0.26154345535330686</v>
      </c>
      <c r="G17" s="124"/>
      <c r="H17" s="122"/>
      <c r="I17" s="123"/>
      <c r="J17" s="8">
        <v>0.28042707359320174</v>
      </c>
      <c r="L17" s="124"/>
      <c r="M17" s="8">
        <v>0.26154345535330686</v>
      </c>
      <c r="N17" s="8">
        <v>0.28042707359320174</v>
      </c>
      <c r="O17" s="7">
        <f t="shared" si="0"/>
        <v>1.8883618239894873E-2</v>
      </c>
      <c r="S17" s="54"/>
      <c r="T17" s="55"/>
    </row>
    <row r="18" spans="2:20" ht="15" customHeight="1" x14ac:dyDescent="0.25">
      <c r="B18" s="125">
        <f>B16+1</f>
        <v>2026</v>
      </c>
      <c r="C18" s="122" t="s">
        <v>26</v>
      </c>
      <c r="D18" s="123" t="s">
        <v>21</v>
      </c>
      <c r="E18" s="9">
        <v>0.24469518540033469</v>
      </c>
      <c r="G18" s="124">
        <f>G16+1</f>
        <v>2026</v>
      </c>
      <c r="H18" s="122" t="s">
        <v>26</v>
      </c>
      <c r="I18" s="123" t="s">
        <v>21</v>
      </c>
      <c r="J18" s="8">
        <v>0.24469518540033469</v>
      </c>
      <c r="L18" s="124">
        <f>L16+1</f>
        <v>2026</v>
      </c>
      <c r="M18" s="8">
        <v>0.24469518540033469</v>
      </c>
      <c r="N18" s="8">
        <v>0.24469518540033469</v>
      </c>
      <c r="O18" s="7">
        <f t="shared" si="0"/>
        <v>0</v>
      </c>
      <c r="S18" s="54"/>
      <c r="T18" s="55"/>
    </row>
    <row r="19" spans="2:20" ht="15.75" customHeight="1" x14ac:dyDescent="0.25">
      <c r="B19" s="125"/>
      <c r="C19" s="122"/>
      <c r="D19" s="123"/>
      <c r="E19" s="9">
        <v>0.30210809497591318</v>
      </c>
      <c r="G19" s="124"/>
      <c r="H19" s="122"/>
      <c r="I19" s="123"/>
      <c r="J19" s="8">
        <v>0.32071893835110937</v>
      </c>
      <c r="L19" s="124"/>
      <c r="M19" s="8">
        <v>0.30210809497591318</v>
      </c>
      <c r="N19" s="8">
        <v>0.32071893835110937</v>
      </c>
      <c r="O19" s="7">
        <f t="shared" si="0"/>
        <v>1.8610843375196195E-2</v>
      </c>
      <c r="S19" s="54"/>
      <c r="T19" s="55"/>
    </row>
    <row r="20" spans="2:20" x14ac:dyDescent="0.25">
      <c r="B20" s="125">
        <f>B18+1</f>
        <v>2027</v>
      </c>
      <c r="C20" s="122" t="s">
        <v>21</v>
      </c>
      <c r="D20" s="123" t="s">
        <v>21</v>
      </c>
      <c r="E20" s="9">
        <v>0.23060055258077633</v>
      </c>
      <c r="G20" s="124">
        <f>G18+1</f>
        <v>2027</v>
      </c>
      <c r="H20" s="122" t="s">
        <v>21</v>
      </c>
      <c r="I20" s="123" t="s">
        <v>21</v>
      </c>
      <c r="J20" s="8">
        <v>0.23060055258077633</v>
      </c>
      <c r="L20" s="124">
        <f>L18+1</f>
        <v>2027</v>
      </c>
      <c r="M20" s="8">
        <v>0.23060055258077633</v>
      </c>
      <c r="N20" s="8">
        <v>0.23060055258077633</v>
      </c>
      <c r="O20" s="7">
        <f t="shared" si="0"/>
        <v>0</v>
      </c>
      <c r="S20" s="54"/>
      <c r="T20" s="55"/>
    </row>
    <row r="21" spans="2:20" x14ac:dyDescent="0.25">
      <c r="B21" s="125"/>
      <c r="C21" s="122"/>
      <c r="D21" s="123"/>
      <c r="E21" s="9">
        <v>0.28808691150448656</v>
      </c>
      <c r="G21" s="124"/>
      <c r="H21" s="122"/>
      <c r="I21" s="123"/>
      <c r="J21" s="8">
        <v>0.30642666312013056</v>
      </c>
      <c r="L21" s="124"/>
      <c r="M21" s="8">
        <v>0.28808691150448656</v>
      </c>
      <c r="N21" s="8">
        <v>0.30642666312013056</v>
      </c>
      <c r="O21" s="7">
        <f t="shared" si="0"/>
        <v>1.8339751615643995E-2</v>
      </c>
      <c r="S21" s="54"/>
      <c r="T21" s="55"/>
    </row>
    <row r="22" spans="2:20" x14ac:dyDescent="0.25">
      <c r="B22" s="125">
        <f>B20+1</f>
        <v>2028</v>
      </c>
      <c r="C22" s="122" t="s">
        <v>21</v>
      </c>
      <c r="D22" s="123" t="s">
        <v>21</v>
      </c>
      <c r="E22" s="9">
        <v>0.21656175433015987</v>
      </c>
      <c r="G22" s="124">
        <f>G20+1</f>
        <v>2028</v>
      </c>
      <c r="H22" s="122" t="s">
        <v>21</v>
      </c>
      <c r="I22" s="123" t="s">
        <v>21</v>
      </c>
      <c r="J22" s="8">
        <v>0.21656175433015987</v>
      </c>
      <c r="L22" s="124">
        <f>L20+1</f>
        <v>2028</v>
      </c>
      <c r="M22" s="8">
        <v>0.21656175433015987</v>
      </c>
      <c r="N22" s="8">
        <v>0.21656175433015987</v>
      </c>
      <c r="O22" s="7">
        <f t="shared" si="0"/>
        <v>0</v>
      </c>
      <c r="S22" s="54"/>
      <c r="T22" s="55"/>
    </row>
    <row r="23" spans="2:20" x14ac:dyDescent="0.25">
      <c r="B23" s="125"/>
      <c r="C23" s="122"/>
      <c r="D23" s="123"/>
      <c r="E23" s="9">
        <v>0.27348001874329642</v>
      </c>
      <c r="G23" s="124"/>
      <c r="H23" s="122"/>
      <c r="I23" s="123"/>
      <c r="J23" s="8">
        <v>0.29154216753916412</v>
      </c>
      <c r="L23" s="124"/>
      <c r="M23" s="8">
        <v>0.27348001874329642</v>
      </c>
      <c r="N23" s="8">
        <v>0.29154216753916412</v>
      </c>
      <c r="O23" s="7">
        <f t="shared" si="0"/>
        <v>1.8062148795867705E-2</v>
      </c>
      <c r="S23" s="54"/>
      <c r="T23" s="55"/>
    </row>
    <row r="24" spans="2:20" ht="15" customHeight="1" x14ac:dyDescent="0.25">
      <c r="B24" s="125">
        <f>B22+1</f>
        <v>2029</v>
      </c>
      <c r="C24" s="122" t="s">
        <v>21</v>
      </c>
      <c r="D24" s="123" t="s">
        <v>21</v>
      </c>
      <c r="E24" s="9">
        <v>0.20334770504696023</v>
      </c>
      <c r="G24" s="124">
        <f>G22+1</f>
        <v>2029</v>
      </c>
      <c r="H24" s="122" t="s">
        <v>21</v>
      </c>
      <c r="I24" s="123" t="s">
        <v>21</v>
      </c>
      <c r="J24" s="8">
        <v>0.20334770504696023</v>
      </c>
      <c r="L24" s="124">
        <f>L22+1</f>
        <v>2029</v>
      </c>
      <c r="M24" s="8">
        <v>0.20334770504696023</v>
      </c>
      <c r="N24" s="8">
        <v>0.20334770504696023</v>
      </c>
      <c r="O24" s="7">
        <f t="shared" si="0"/>
        <v>0</v>
      </c>
      <c r="S24" s="54"/>
      <c r="T24" s="55"/>
    </row>
    <row r="25" spans="2:20" ht="15.75" customHeight="1" x14ac:dyDescent="0.25">
      <c r="B25" s="125"/>
      <c r="C25" s="122"/>
      <c r="D25" s="123"/>
      <c r="E25" s="9">
        <v>0.25891010659911784</v>
      </c>
      <c r="G25" s="124"/>
      <c r="H25" s="122"/>
      <c r="I25" s="123"/>
      <c r="J25" s="8">
        <v>0.27669702576587063</v>
      </c>
      <c r="L25" s="124"/>
      <c r="M25" s="8">
        <v>0.25891010659911784</v>
      </c>
      <c r="N25" s="8">
        <v>0.27669702576587063</v>
      </c>
      <c r="O25" s="7">
        <f t="shared" si="0"/>
        <v>1.778691916675279E-2</v>
      </c>
      <c r="S25" s="54"/>
      <c r="T25" s="55"/>
    </row>
    <row r="26" spans="2:20" x14ac:dyDescent="0.25">
      <c r="B26" s="125">
        <f>B24+1</f>
        <v>2030</v>
      </c>
      <c r="C26" s="122" t="s">
        <v>26</v>
      </c>
      <c r="D26" s="123" t="s">
        <v>21</v>
      </c>
      <c r="E26" s="9">
        <v>0.24076235750917277</v>
      </c>
      <c r="G26" s="124">
        <f>G24+1</f>
        <v>2030</v>
      </c>
      <c r="H26" s="122" t="s">
        <v>26</v>
      </c>
      <c r="I26" s="123" t="s">
        <v>21</v>
      </c>
      <c r="J26" s="8">
        <v>0.24076235750917277</v>
      </c>
      <c r="L26" s="124">
        <f>L24+1</f>
        <v>2030</v>
      </c>
      <c r="M26" s="8">
        <v>0.24076235750917277</v>
      </c>
      <c r="N26" s="8">
        <v>0.24076235750917277</v>
      </c>
      <c r="O26" s="7">
        <f t="shared" si="0"/>
        <v>0</v>
      </c>
      <c r="S26" s="54"/>
      <c r="T26" s="55"/>
    </row>
    <row r="27" spans="2:20" x14ac:dyDescent="0.25">
      <c r="B27" s="125"/>
      <c r="C27" s="122"/>
      <c r="D27" s="123"/>
      <c r="E27" s="9">
        <v>0.29690602334969191</v>
      </c>
      <c r="G27" s="124"/>
      <c r="H27" s="122"/>
      <c r="I27" s="123"/>
      <c r="J27" s="8">
        <v>0.31443203334882663</v>
      </c>
      <c r="L27" s="124"/>
      <c r="M27" s="8">
        <v>0.29690602334969191</v>
      </c>
      <c r="N27" s="8">
        <v>0.31443203334882663</v>
      </c>
      <c r="O27" s="7">
        <f t="shared" si="0"/>
        <v>1.7526009999134728E-2</v>
      </c>
      <c r="S27" s="54"/>
      <c r="T27" s="55"/>
    </row>
    <row r="28" spans="2:20" x14ac:dyDescent="0.25">
      <c r="B28" s="125">
        <f>B26+1</f>
        <v>2031</v>
      </c>
      <c r="C28" s="122" t="s">
        <v>21</v>
      </c>
      <c r="D28" s="123" t="s">
        <v>21</v>
      </c>
      <c r="E28" s="9">
        <v>0.22783379565739581</v>
      </c>
      <c r="G28" s="124">
        <f>G26+1</f>
        <v>2031</v>
      </c>
      <c r="H28" s="122" t="s">
        <v>21</v>
      </c>
      <c r="I28" s="123" t="s">
        <v>21</v>
      </c>
      <c r="J28" s="8">
        <v>0.22783379565739581</v>
      </c>
      <c r="L28" s="124">
        <f>L26+1</f>
        <v>2031</v>
      </c>
      <c r="M28" s="8">
        <v>0.22783379565739581</v>
      </c>
      <c r="N28" s="8">
        <v>0.22783379565739581</v>
      </c>
      <c r="O28" s="7">
        <f t="shared" si="0"/>
        <v>0</v>
      </c>
      <c r="S28" s="54"/>
      <c r="T28" s="55"/>
    </row>
    <row r="29" spans="2:20" x14ac:dyDescent="0.25">
      <c r="B29" s="125"/>
      <c r="C29" s="122"/>
      <c r="D29" s="123"/>
      <c r="E29" s="9">
        <v>0.28411154665654803</v>
      </c>
      <c r="G29" s="124"/>
      <c r="H29" s="122"/>
      <c r="I29" s="123"/>
      <c r="J29" s="8">
        <v>0.30139787482528263</v>
      </c>
      <c r="L29" s="124"/>
      <c r="M29" s="8">
        <v>0.28411154665654803</v>
      </c>
      <c r="N29" s="8">
        <v>0.30139787482528263</v>
      </c>
      <c r="O29" s="7">
        <f t="shared" si="0"/>
        <v>1.7286328168734599E-2</v>
      </c>
      <c r="S29" s="54"/>
      <c r="T29" s="55"/>
    </row>
    <row r="30" spans="2:20" x14ac:dyDescent="0.25">
      <c r="B30" s="125">
        <f>B28+1</f>
        <v>2032</v>
      </c>
      <c r="C30" s="122" t="s">
        <v>21</v>
      </c>
      <c r="D30" s="123" t="s">
        <v>21</v>
      </c>
      <c r="E30" s="9">
        <v>0.21542041384823471</v>
      </c>
      <c r="G30" s="124">
        <f>G28+1</f>
        <v>2032</v>
      </c>
      <c r="H30" s="122" t="s">
        <v>21</v>
      </c>
      <c r="I30" s="123" t="s">
        <v>21</v>
      </c>
      <c r="J30" s="8">
        <v>0.21542041384823471</v>
      </c>
      <c r="L30" s="124">
        <f>L28+1</f>
        <v>2032</v>
      </c>
      <c r="M30" s="8">
        <v>0.21542041384823471</v>
      </c>
      <c r="N30" s="8">
        <v>0.21542041384823471</v>
      </c>
      <c r="O30" s="7">
        <f t="shared" si="0"/>
        <v>0</v>
      </c>
      <c r="S30" s="54"/>
      <c r="T30" s="55"/>
    </row>
    <row r="31" spans="2:20" x14ac:dyDescent="0.25">
      <c r="B31" s="125"/>
      <c r="C31" s="122"/>
      <c r="D31" s="123"/>
      <c r="E31" s="9">
        <v>0.27100215570691988</v>
      </c>
      <c r="G31" s="124"/>
      <c r="H31" s="122"/>
      <c r="I31" s="123"/>
      <c r="J31" s="8">
        <v>0.28804615429683356</v>
      </c>
      <c r="L31" s="124"/>
      <c r="M31" s="8">
        <v>0.27100215570691988</v>
      </c>
      <c r="N31" s="8">
        <v>0.28804615429683356</v>
      </c>
      <c r="O31" s="7">
        <f t="shared" si="0"/>
        <v>1.7043998589913678E-2</v>
      </c>
      <c r="S31" s="54"/>
      <c r="T31" s="55"/>
    </row>
    <row r="32" spans="2:20" ht="15" customHeight="1" x14ac:dyDescent="0.25">
      <c r="B32" s="125">
        <f>B30+1</f>
        <v>2033</v>
      </c>
      <c r="C32" s="122" t="s">
        <v>21</v>
      </c>
      <c r="D32" s="123" t="s">
        <v>21</v>
      </c>
      <c r="E32" s="9">
        <v>0.2037429770046387</v>
      </c>
      <c r="G32" s="124">
        <f>G30+1</f>
        <v>2033</v>
      </c>
      <c r="H32" s="122" t="s">
        <v>21</v>
      </c>
      <c r="I32" s="123" t="s">
        <v>21</v>
      </c>
      <c r="J32" s="8">
        <v>0.2037429770046387</v>
      </c>
      <c r="L32" s="124">
        <f>L30+1</f>
        <v>2033</v>
      </c>
      <c r="M32" s="8">
        <v>0.2037429770046387</v>
      </c>
      <c r="N32" s="8">
        <v>0.2037429770046387</v>
      </c>
      <c r="O32" s="7">
        <f t="shared" si="0"/>
        <v>0</v>
      </c>
      <c r="S32" s="54"/>
      <c r="T32" s="55"/>
    </row>
    <row r="33" spans="2:20" ht="15.75" customHeight="1" x14ac:dyDescent="0.25">
      <c r="B33" s="125"/>
      <c r="C33" s="122"/>
      <c r="D33" s="123"/>
      <c r="E33" s="9">
        <v>0.25815463133730671</v>
      </c>
      <c r="G33" s="124"/>
      <c r="H33" s="122"/>
      <c r="I33" s="123"/>
      <c r="J33" s="8">
        <v>0.27496139796309405</v>
      </c>
      <c r="L33" s="124"/>
      <c r="M33" s="8">
        <v>0.25815463133730671</v>
      </c>
      <c r="N33" s="8">
        <v>0.27496139796309405</v>
      </c>
      <c r="O33" s="7">
        <f t="shared" si="0"/>
        <v>1.6806766625787339E-2</v>
      </c>
      <c r="S33" s="54"/>
      <c r="T33" s="55"/>
    </row>
    <row r="34" spans="2:20" x14ac:dyDescent="0.25">
      <c r="B34" s="125">
        <f>B32+1</f>
        <v>2034</v>
      </c>
      <c r="C34" s="122" t="s">
        <v>26</v>
      </c>
      <c r="D34" s="123" t="s">
        <v>21</v>
      </c>
      <c r="E34" s="9">
        <v>0.24088421922247691</v>
      </c>
      <c r="G34" s="124">
        <f>G32+1</f>
        <v>2034</v>
      </c>
      <c r="H34" s="122" t="s">
        <v>26</v>
      </c>
      <c r="I34" s="123" t="s">
        <v>21</v>
      </c>
      <c r="J34" s="8">
        <v>0.24088421922247691</v>
      </c>
      <c r="L34" s="124">
        <f>L32+1</f>
        <v>2034</v>
      </c>
      <c r="M34" s="8">
        <v>0.24088421922247691</v>
      </c>
      <c r="N34" s="8">
        <v>0.24088421922247691</v>
      </c>
      <c r="O34" s="7">
        <f t="shared" si="0"/>
        <v>0</v>
      </c>
      <c r="S34" s="54"/>
      <c r="T34" s="55"/>
    </row>
    <row r="35" spans="2:20" x14ac:dyDescent="0.25">
      <c r="B35" s="125"/>
      <c r="C35" s="122"/>
      <c r="D35" s="123"/>
      <c r="E35" s="9">
        <v>0.29466337320897645</v>
      </c>
      <c r="G35" s="124"/>
      <c r="H35" s="122"/>
      <c r="I35" s="123"/>
      <c r="J35" s="8">
        <v>0.31123067715596808</v>
      </c>
      <c r="L35" s="124"/>
      <c r="M35" s="8">
        <v>0.29466337320897645</v>
      </c>
      <c r="N35" s="8">
        <v>0.31123067715596808</v>
      </c>
      <c r="O35" s="7">
        <f t="shared" si="0"/>
        <v>1.6567303946991629E-2</v>
      </c>
      <c r="S35" s="54"/>
      <c r="T35" s="55"/>
    </row>
    <row r="36" spans="2:20" x14ac:dyDescent="0.25">
      <c r="B36" s="125">
        <f>B34+1</f>
        <v>2035</v>
      </c>
      <c r="C36" s="122" t="s">
        <v>21</v>
      </c>
      <c r="D36" s="123" t="s">
        <v>21</v>
      </c>
      <c r="E36" s="9">
        <v>0.22821555811581243</v>
      </c>
      <c r="G36" s="124">
        <f>G34+1</f>
        <v>2035</v>
      </c>
      <c r="H36" s="122" t="s">
        <v>21</v>
      </c>
      <c r="I36" s="123" t="s">
        <v>21</v>
      </c>
      <c r="J36" s="8">
        <v>0.22821555811581243</v>
      </c>
      <c r="L36" s="124">
        <f>L34+1</f>
        <v>2035</v>
      </c>
      <c r="M36" s="8">
        <v>0.22821555811581243</v>
      </c>
      <c r="N36" s="8">
        <v>0.22821555811581243</v>
      </c>
      <c r="O36" s="7">
        <f t="shared" si="0"/>
        <v>0</v>
      </c>
      <c r="S36" s="54"/>
      <c r="T36" s="55"/>
    </row>
    <row r="37" spans="2:20" x14ac:dyDescent="0.25">
      <c r="B37" s="125"/>
      <c r="C37" s="122"/>
      <c r="D37" s="123"/>
      <c r="E37" s="9">
        <v>0.28156795434469639</v>
      </c>
      <c r="G37" s="124"/>
      <c r="H37" s="122"/>
      <c r="I37" s="123"/>
      <c r="J37" s="8">
        <v>0.2979044372796133</v>
      </c>
      <c r="L37" s="124"/>
      <c r="M37" s="8">
        <v>0.28156795434469639</v>
      </c>
      <c r="N37" s="8">
        <v>0.2979044372796133</v>
      </c>
      <c r="O37" s="7">
        <f t="shared" si="0"/>
        <v>1.6336482934916907E-2</v>
      </c>
      <c r="S37" s="56"/>
    </row>
    <row r="38" spans="2:20" ht="15" customHeight="1" x14ac:dyDescent="0.25">
      <c r="B38" s="125">
        <f>B36+1</f>
        <v>2036</v>
      </c>
      <c r="C38" s="122" t="s">
        <v>21</v>
      </c>
      <c r="D38" s="123" t="s">
        <v>28</v>
      </c>
      <c r="E38" s="9">
        <v>0.21652008762711084</v>
      </c>
      <c r="G38" s="124">
        <f>G36+1</f>
        <v>2036</v>
      </c>
      <c r="H38" s="122" t="s">
        <v>21</v>
      </c>
      <c r="I38" s="123" t="s">
        <v>28</v>
      </c>
      <c r="J38" s="8">
        <v>0.21652008762711084</v>
      </c>
      <c r="L38" s="124">
        <f>L36+1</f>
        <v>2036</v>
      </c>
      <c r="M38" s="8">
        <v>0.21652008762711084</v>
      </c>
      <c r="N38" s="8">
        <v>0.21652008762711084</v>
      </c>
      <c r="O38" s="7">
        <f t="shared" ref="O38:O65" si="1">N38-M38</f>
        <v>0</v>
      </c>
      <c r="S38" s="56"/>
    </row>
    <row r="39" spans="2:20" ht="15.75" customHeight="1" x14ac:dyDescent="0.25">
      <c r="B39" s="125"/>
      <c r="C39" s="122"/>
      <c r="D39" s="123"/>
      <c r="E39" s="9">
        <v>0.26954011967020691</v>
      </c>
      <c r="G39" s="124"/>
      <c r="H39" s="122"/>
      <c r="I39" s="123"/>
      <c r="J39" s="8">
        <v>0.28566086281784087</v>
      </c>
      <c r="L39" s="124"/>
      <c r="M39" s="8">
        <v>0.26954011967020691</v>
      </c>
      <c r="N39" s="8">
        <v>0.28566086281784087</v>
      </c>
      <c r="O39" s="7">
        <f t="shared" si="1"/>
        <v>1.6120743147633954E-2</v>
      </c>
    </row>
    <row r="40" spans="2:20" ht="15" customHeight="1" x14ac:dyDescent="0.25">
      <c r="B40" s="125">
        <f>B38+1</f>
        <v>2037</v>
      </c>
      <c r="C40" s="122" t="s">
        <v>26</v>
      </c>
      <c r="D40" s="123" t="s">
        <v>21</v>
      </c>
      <c r="E40" s="9">
        <v>0.21103506974905645</v>
      </c>
      <c r="G40" s="124">
        <f>G38+1</f>
        <v>2037</v>
      </c>
      <c r="H40" s="122" t="s">
        <v>26</v>
      </c>
      <c r="I40" s="123" t="s">
        <v>21</v>
      </c>
      <c r="J40" s="8">
        <v>0.21103506974905645</v>
      </c>
      <c r="L40" s="124">
        <f>L38+1</f>
        <v>2037</v>
      </c>
      <c r="M40" s="8">
        <v>0.21103506974905645</v>
      </c>
      <c r="N40" s="8">
        <v>0.21103506974905645</v>
      </c>
      <c r="O40" s="7">
        <f t="shared" si="1"/>
        <v>0</v>
      </c>
    </row>
    <row r="41" spans="2:20" ht="15.75" customHeight="1" x14ac:dyDescent="0.25">
      <c r="B41" s="125"/>
      <c r="C41" s="122"/>
      <c r="D41" s="123"/>
      <c r="E41" s="9">
        <v>0.25969009835635598</v>
      </c>
      <c r="G41" s="124"/>
      <c r="H41" s="122"/>
      <c r="I41" s="123"/>
      <c r="J41" s="8">
        <v>0.27559930994658088</v>
      </c>
      <c r="L41" s="124"/>
      <c r="M41" s="8">
        <v>0.25969009835635598</v>
      </c>
      <c r="N41" s="8">
        <v>0.27559930994658088</v>
      </c>
      <c r="O41" s="7">
        <f t="shared" si="1"/>
        <v>1.5909211590224903E-2</v>
      </c>
    </row>
    <row r="42" spans="2:20" ht="15" customHeight="1" x14ac:dyDescent="0.25">
      <c r="B42" s="125">
        <f>B40+1</f>
        <v>2038</v>
      </c>
      <c r="C42" s="122" t="s">
        <v>21</v>
      </c>
      <c r="D42" s="123" t="s">
        <v>21</v>
      </c>
      <c r="E42" s="9">
        <v>0.20040326790720037</v>
      </c>
      <c r="G42" s="124">
        <f>G40+1</f>
        <v>2038</v>
      </c>
      <c r="H42" s="122" t="s">
        <v>21</v>
      </c>
      <c r="I42" s="123" t="s">
        <v>21</v>
      </c>
      <c r="J42" s="8">
        <v>0.20040326790720037</v>
      </c>
      <c r="L42" s="124">
        <f>L40+1</f>
        <v>2038</v>
      </c>
      <c r="M42" s="8">
        <v>0.20040326790720037</v>
      </c>
      <c r="N42" s="8">
        <v>0.20040326790720037</v>
      </c>
      <c r="O42" s="7">
        <f t="shared" si="1"/>
        <v>0</v>
      </c>
    </row>
    <row r="43" spans="2:20" ht="15.75" customHeight="1" x14ac:dyDescent="0.25">
      <c r="B43" s="125"/>
      <c r="C43" s="122"/>
      <c r="D43" s="123"/>
      <c r="E43" s="9">
        <v>0.24782038286916794</v>
      </c>
      <c r="G43" s="124"/>
      <c r="H43" s="122"/>
      <c r="I43" s="123"/>
      <c r="J43" s="8">
        <v>0.2635188824518937</v>
      </c>
      <c r="L43" s="124"/>
      <c r="M43" s="8">
        <v>0.24782038286916794</v>
      </c>
      <c r="N43" s="8">
        <v>0.2635188824518937</v>
      </c>
      <c r="O43" s="7">
        <f t="shared" si="1"/>
        <v>1.5698499582725761E-2</v>
      </c>
    </row>
    <row r="44" spans="2:20" ht="15" customHeight="1" x14ac:dyDescent="0.25">
      <c r="B44" s="125">
        <f>B42+1</f>
        <v>2039</v>
      </c>
      <c r="C44" s="122" t="s">
        <v>21</v>
      </c>
      <c r="D44" s="123" t="s">
        <v>21</v>
      </c>
      <c r="E44" s="9">
        <v>0.20040326790720037</v>
      </c>
      <c r="G44" s="124">
        <f>G42+1</f>
        <v>2039</v>
      </c>
      <c r="H44" s="122" t="s">
        <v>21</v>
      </c>
      <c r="I44" s="123" t="s">
        <v>21</v>
      </c>
      <c r="J44" s="8">
        <v>0.20040326790720037</v>
      </c>
      <c r="L44" s="124">
        <f>L42+1</f>
        <v>2039</v>
      </c>
      <c r="M44" s="8">
        <v>0.20040326790720037</v>
      </c>
      <c r="N44" s="8">
        <v>0.20040326790720037</v>
      </c>
      <c r="O44" s="7">
        <f t="shared" si="1"/>
        <v>0</v>
      </c>
    </row>
    <row r="45" spans="2:20" ht="15.75" customHeight="1" x14ac:dyDescent="0.25">
      <c r="B45" s="125"/>
      <c r="C45" s="122"/>
      <c r="D45" s="123"/>
      <c r="E45" s="9">
        <v>0.24764354571263039</v>
      </c>
      <c r="G45" s="124"/>
      <c r="H45" s="122"/>
      <c r="I45" s="123"/>
      <c r="J45" s="8">
        <v>0.26327925129702517</v>
      </c>
      <c r="L45" s="124"/>
      <c r="M45" s="8">
        <v>0.24764354571263039</v>
      </c>
      <c r="N45" s="8">
        <v>0.26327925129702517</v>
      </c>
      <c r="O45" s="7">
        <f t="shared" si="1"/>
        <v>1.5635705584394782E-2</v>
      </c>
    </row>
    <row r="46" spans="2:20" x14ac:dyDescent="0.25">
      <c r="B46" s="125">
        <f>B44+1</f>
        <v>2040</v>
      </c>
      <c r="C46" s="122" t="s">
        <v>21</v>
      </c>
      <c r="D46" s="123" t="s">
        <v>21</v>
      </c>
      <c r="E46" s="9">
        <v>0.19796906983389112</v>
      </c>
      <c r="G46" s="124">
        <f>G44+1</f>
        <v>2040</v>
      </c>
      <c r="H46" s="122" t="s">
        <v>21</v>
      </c>
      <c r="I46" s="123" t="s">
        <v>21</v>
      </c>
      <c r="J46" s="8">
        <v>0.19796906983389112</v>
      </c>
      <c r="L46" s="124">
        <f>L44+1</f>
        <v>2040</v>
      </c>
      <c r="M46" s="8">
        <v>0.19796906983389112</v>
      </c>
      <c r="N46" s="8">
        <v>0.19796906983389112</v>
      </c>
      <c r="O46" s="7">
        <f t="shared" si="1"/>
        <v>0</v>
      </c>
    </row>
    <row r="47" spans="2:20" x14ac:dyDescent="0.25">
      <c r="B47" s="125"/>
      <c r="C47" s="122"/>
      <c r="D47" s="123"/>
      <c r="E47" s="9">
        <v>0.24605837100672942</v>
      </c>
      <c r="G47" s="124"/>
      <c r="H47" s="122"/>
      <c r="I47" s="123"/>
      <c r="J47" s="8">
        <v>0.26163153376878656</v>
      </c>
      <c r="L47" s="124"/>
      <c r="M47" s="8">
        <v>0.24605837100672942</v>
      </c>
      <c r="N47" s="8">
        <v>0.26163153376878656</v>
      </c>
      <c r="O47" s="7">
        <f t="shared" si="1"/>
        <v>1.5573162762057141E-2</v>
      </c>
    </row>
    <row r="48" spans="2:20" ht="15" customHeight="1" x14ac:dyDescent="0.25">
      <c r="B48" s="125">
        <f>B46+1</f>
        <v>2041</v>
      </c>
      <c r="C48" s="122" t="s">
        <v>21</v>
      </c>
      <c r="D48" s="123" t="s">
        <v>27</v>
      </c>
      <c r="E48" s="9">
        <v>0.19796906983389112</v>
      </c>
      <c r="G48" s="124">
        <f>G46+1</f>
        <v>2041</v>
      </c>
      <c r="H48" s="122" t="s">
        <v>21</v>
      </c>
      <c r="I48" s="123" t="s">
        <v>27</v>
      </c>
      <c r="J48" s="8">
        <v>0.19796906983389112</v>
      </c>
      <c r="L48" s="124">
        <f>L46+1</f>
        <v>2041</v>
      </c>
      <c r="M48" s="8">
        <v>0.19796906983389112</v>
      </c>
      <c r="N48" s="8">
        <v>0.19796906983389112</v>
      </c>
      <c r="O48" s="7">
        <f t="shared" si="1"/>
        <v>0</v>
      </c>
    </row>
    <row r="49" spans="2:15" x14ac:dyDescent="0.25">
      <c r="B49" s="125"/>
      <c r="C49" s="122"/>
      <c r="D49" s="123"/>
      <c r="E49" s="9">
        <v>0.21564655030172222</v>
      </c>
      <c r="G49" s="124"/>
      <c r="H49" s="122"/>
      <c r="I49" s="123"/>
      <c r="J49" s="8">
        <v>0.23115742041273102</v>
      </c>
      <c r="L49" s="124"/>
      <c r="M49" s="8">
        <v>0.21564655030172222</v>
      </c>
      <c r="N49" s="8">
        <v>0.23115742041273102</v>
      </c>
      <c r="O49" s="7">
        <f t="shared" si="1"/>
        <v>1.5510870111008795E-2</v>
      </c>
    </row>
    <row r="50" spans="2:15" ht="15" customHeight="1" x14ac:dyDescent="0.25">
      <c r="B50" s="125">
        <f>B48+1</f>
        <v>2042</v>
      </c>
      <c r="C50" s="122" t="s">
        <v>26</v>
      </c>
      <c r="D50" s="123" t="s">
        <v>21</v>
      </c>
      <c r="E50" s="9">
        <v>0.23172746914028367</v>
      </c>
      <c r="G50" s="124">
        <f>G48+1</f>
        <v>2042</v>
      </c>
      <c r="H50" s="122" t="s">
        <v>26</v>
      </c>
      <c r="I50" s="123" t="s">
        <v>21</v>
      </c>
      <c r="J50" s="8">
        <v>0.23172746914028367</v>
      </c>
      <c r="L50" s="124">
        <f>L48+1</f>
        <v>2042</v>
      </c>
      <c r="M50" s="8">
        <v>0.23172746914028367</v>
      </c>
      <c r="N50" s="8">
        <v>0.23172746914028367</v>
      </c>
      <c r="O50" s="7">
        <f t="shared" si="1"/>
        <v>0</v>
      </c>
    </row>
    <row r="51" spans="2:15" ht="15.75" customHeight="1" x14ac:dyDescent="0.25">
      <c r="B51" s="125"/>
      <c r="C51" s="122"/>
      <c r="D51" s="123"/>
      <c r="E51" s="9">
        <v>0.26325965684071628</v>
      </c>
      <c r="G51" s="124"/>
      <c r="H51" s="122"/>
      <c r="I51" s="123"/>
      <c r="J51" s="8">
        <v>0.27870848347128135</v>
      </c>
      <c r="L51" s="124"/>
      <c r="M51" s="8">
        <v>0.26325965684071628</v>
      </c>
      <c r="N51" s="8">
        <v>0.27870848347128135</v>
      </c>
      <c r="O51" s="7">
        <f t="shared" si="1"/>
        <v>1.5448826630565071E-2</v>
      </c>
    </row>
    <row r="52" spans="2:15" ht="15" customHeight="1" x14ac:dyDescent="0.25">
      <c r="B52" s="125">
        <f>B50+1</f>
        <v>2043</v>
      </c>
      <c r="C52" s="122" t="s">
        <v>25</v>
      </c>
      <c r="D52" s="123" t="s">
        <v>24</v>
      </c>
      <c r="E52" s="9">
        <v>0.23172746914028367</v>
      </c>
      <c r="G52" s="124">
        <f>G50+1</f>
        <v>2043</v>
      </c>
      <c r="H52" s="122" t="s">
        <v>25</v>
      </c>
      <c r="I52" s="123" t="s">
        <v>24</v>
      </c>
      <c r="J52" s="8">
        <v>0.23172746914028367</v>
      </c>
      <c r="L52" s="124">
        <f>L50+1</f>
        <v>2043</v>
      </c>
      <c r="M52" s="8">
        <v>0.23172746914028367</v>
      </c>
      <c r="N52" s="8">
        <v>0.23172746914028367</v>
      </c>
      <c r="O52" s="7">
        <f t="shared" si="1"/>
        <v>0</v>
      </c>
    </row>
    <row r="53" spans="2:15" x14ac:dyDescent="0.25">
      <c r="B53" s="125"/>
      <c r="C53" s="122"/>
      <c r="D53" s="123"/>
      <c r="E53" s="9">
        <v>0.33874375112049893</v>
      </c>
      <c r="G53" s="124"/>
      <c r="H53" s="122"/>
      <c r="I53" s="123"/>
      <c r="J53" s="8">
        <v>0.35413078244454166</v>
      </c>
      <c r="L53" s="124"/>
      <c r="M53" s="8">
        <v>0.33874375112049893</v>
      </c>
      <c r="N53" s="8">
        <v>0.35413078244454166</v>
      </c>
      <c r="O53" s="7">
        <f t="shared" si="1"/>
        <v>1.5387031324042733E-2</v>
      </c>
    </row>
    <row r="54" spans="2:15" ht="18" customHeight="1" x14ac:dyDescent="0.25">
      <c r="B54" s="125">
        <f>B52+1</f>
        <v>2044</v>
      </c>
      <c r="C54" s="122" t="s">
        <v>23</v>
      </c>
      <c r="D54" s="123" t="s">
        <v>22</v>
      </c>
      <c r="E54" s="9">
        <v>0.20219244462061411</v>
      </c>
      <c r="G54" s="124">
        <f>G52+1</f>
        <v>2044</v>
      </c>
      <c r="H54" s="122" t="s">
        <v>23</v>
      </c>
      <c r="I54" s="123" t="s">
        <v>22</v>
      </c>
      <c r="J54" s="8">
        <v>0.20219244462061411</v>
      </c>
      <c r="L54" s="124">
        <f>L52+1</f>
        <v>2044</v>
      </c>
      <c r="M54" s="8">
        <v>0.20219244462061411</v>
      </c>
      <c r="N54" s="8">
        <v>0.20219244462061411</v>
      </c>
      <c r="O54" s="7">
        <f t="shared" si="1"/>
        <v>0</v>
      </c>
    </row>
    <row r="55" spans="2:15" ht="18" customHeight="1" x14ac:dyDescent="0.25">
      <c r="B55" s="125"/>
      <c r="C55" s="122"/>
      <c r="D55" s="123"/>
      <c r="E55" s="9">
        <v>0.25384104738314045</v>
      </c>
      <c r="G55" s="124"/>
      <c r="H55" s="122"/>
      <c r="I55" s="123"/>
      <c r="J55" s="8">
        <v>0.26916653058188683</v>
      </c>
      <c r="L55" s="124"/>
      <c r="M55" s="8">
        <v>0.25384104738314045</v>
      </c>
      <c r="N55" s="8">
        <v>0.26916653058188683</v>
      </c>
      <c r="O55" s="7">
        <f t="shared" si="1"/>
        <v>1.5325483198746381E-2</v>
      </c>
    </row>
    <row r="56" spans="2:15" ht="15" customHeight="1" x14ac:dyDescent="0.25">
      <c r="B56" s="125">
        <f>B54+1</f>
        <v>2045</v>
      </c>
      <c r="C56" s="122" t="s">
        <v>21</v>
      </c>
      <c r="D56" s="123" t="s">
        <v>21</v>
      </c>
      <c r="E56" s="9">
        <v>0.20219244462061411</v>
      </c>
      <c r="G56" s="124">
        <f>G54+1</f>
        <v>2045</v>
      </c>
      <c r="H56" s="122" t="s">
        <v>21</v>
      </c>
      <c r="I56" s="123" t="s">
        <v>21</v>
      </c>
      <c r="J56" s="8">
        <v>0.20219244462061411</v>
      </c>
      <c r="L56" s="124">
        <f>L54+1</f>
        <v>2045</v>
      </c>
      <c r="M56" s="8">
        <v>0.20219244462061411</v>
      </c>
      <c r="N56" s="8">
        <v>0.20219244462061411</v>
      </c>
      <c r="O56" s="7">
        <f t="shared" si="1"/>
        <v>0</v>
      </c>
    </row>
    <row r="57" spans="2:15" ht="15.75" customHeight="1" x14ac:dyDescent="0.25">
      <c r="B57" s="125"/>
      <c r="C57" s="122"/>
      <c r="D57" s="123"/>
      <c r="E57" s="9">
        <v>0.25352986682669987</v>
      </c>
      <c r="G57" s="124"/>
      <c r="H57" s="122"/>
      <c r="I57" s="123"/>
      <c r="J57" s="8">
        <v>0.26879404809265145</v>
      </c>
      <c r="L57" s="124"/>
      <c r="M57" s="8">
        <v>0.25352986682669987</v>
      </c>
      <c r="N57" s="8">
        <v>0.26879404809265145</v>
      </c>
      <c r="O57" s="7">
        <f t="shared" si="1"/>
        <v>1.5264181265951582E-2</v>
      </c>
    </row>
    <row r="58" spans="2:15" x14ac:dyDescent="0.25">
      <c r="B58" s="125">
        <f>B56+1</f>
        <v>2046</v>
      </c>
      <c r="C58" s="122" t="s">
        <v>21</v>
      </c>
      <c r="D58" s="123" t="s">
        <v>21</v>
      </c>
      <c r="E58" s="9">
        <v>0.20219244462061411</v>
      </c>
      <c r="G58" s="124">
        <f>G56+1</f>
        <v>2046</v>
      </c>
      <c r="H58" s="122" t="s">
        <v>21</v>
      </c>
      <c r="I58" s="123" t="s">
        <v>21</v>
      </c>
      <c r="J58" s="8">
        <v>0.20219244462061411</v>
      </c>
      <c r="L58" s="124">
        <f>L56+1</f>
        <v>2046</v>
      </c>
      <c r="M58" s="8">
        <v>0.20219244462061411</v>
      </c>
      <c r="N58" s="8">
        <v>0.20219244462061411</v>
      </c>
      <c r="O58" s="7">
        <f t="shared" si="1"/>
        <v>0</v>
      </c>
    </row>
    <row r="59" spans="2:15" x14ac:dyDescent="0.25">
      <c r="B59" s="125"/>
      <c r="C59" s="122"/>
      <c r="D59" s="123"/>
      <c r="E59" s="9">
        <v>0.25326023908679579</v>
      </c>
      <c r="G59" s="124"/>
      <c r="H59" s="122"/>
      <c r="I59" s="123"/>
      <c r="J59" s="8">
        <v>0.26846336362768358</v>
      </c>
      <c r="L59" s="124"/>
      <c r="M59" s="8">
        <v>0.25326023908679579</v>
      </c>
      <c r="N59" s="8">
        <v>0.26846336362768358</v>
      </c>
      <c r="O59" s="7">
        <f t="shared" si="1"/>
        <v>1.5203124540887791E-2</v>
      </c>
    </row>
    <row r="60" spans="2:15" x14ac:dyDescent="0.25">
      <c r="B60" s="125">
        <f>B58+1</f>
        <v>2047</v>
      </c>
      <c r="C60" s="122" t="s">
        <v>21</v>
      </c>
      <c r="D60" s="123" t="s">
        <v>21</v>
      </c>
      <c r="E60" s="9">
        <v>0.20219244462061411</v>
      </c>
      <c r="G60" s="124">
        <f>G58+1</f>
        <v>2047</v>
      </c>
      <c r="H60" s="122" t="s">
        <v>21</v>
      </c>
      <c r="I60" s="123" t="s">
        <v>21</v>
      </c>
      <c r="J60" s="8">
        <v>0.20219244462061411</v>
      </c>
      <c r="L60" s="124">
        <f>L58+1</f>
        <v>2047</v>
      </c>
      <c r="M60" s="8">
        <v>0.20219244462061411</v>
      </c>
      <c r="N60" s="8">
        <v>0.20219244462061411</v>
      </c>
      <c r="O60" s="7">
        <f t="shared" si="1"/>
        <v>0</v>
      </c>
    </row>
    <row r="61" spans="2:15" x14ac:dyDescent="0.25">
      <c r="B61" s="125"/>
      <c r="C61" s="122"/>
      <c r="D61" s="123"/>
      <c r="E61" s="9">
        <v>0.25049714987120958</v>
      </c>
      <c r="G61" s="124"/>
      <c r="H61" s="122"/>
      <c r="I61" s="123"/>
      <c r="J61" s="8">
        <v>0.26563946191393384</v>
      </c>
      <c r="L61" s="124"/>
      <c r="M61" s="8">
        <v>0.25049714987120958</v>
      </c>
      <c r="N61" s="8">
        <v>0.26563946191393384</v>
      </c>
      <c r="O61" s="7">
        <f t="shared" si="1"/>
        <v>1.514231204272426E-2</v>
      </c>
    </row>
    <row r="62" spans="2:15" x14ac:dyDescent="0.25">
      <c r="B62" s="125">
        <f>B60+1</f>
        <v>2048</v>
      </c>
      <c r="C62" s="122" t="s">
        <v>21</v>
      </c>
      <c r="D62" s="123" t="s">
        <v>21</v>
      </c>
      <c r="E62" s="9">
        <v>0.20219244462061411</v>
      </c>
      <c r="G62" s="124">
        <f>G60+1</f>
        <v>2048</v>
      </c>
      <c r="H62" s="122" t="s">
        <v>21</v>
      </c>
      <c r="I62" s="123" t="s">
        <v>21</v>
      </c>
      <c r="J62" s="8">
        <v>0.20219244462061411</v>
      </c>
      <c r="L62" s="124">
        <f>L60+1</f>
        <v>2048</v>
      </c>
      <c r="M62" s="8">
        <v>0.20219244462061411</v>
      </c>
      <c r="N62" s="8">
        <v>0.20219244462061411</v>
      </c>
      <c r="O62" s="7">
        <f t="shared" si="1"/>
        <v>0</v>
      </c>
    </row>
    <row r="63" spans="2:15" x14ac:dyDescent="0.25">
      <c r="B63" s="125"/>
      <c r="C63" s="122"/>
      <c r="D63" s="123"/>
      <c r="E63" s="9">
        <v>0.25032743593976026</v>
      </c>
      <c r="G63" s="124"/>
      <c r="H63" s="122"/>
      <c r="I63" s="123"/>
      <c r="J63" s="8">
        <v>0.26540917873431358</v>
      </c>
      <c r="L63" s="124"/>
      <c r="M63" s="8">
        <v>0.25032743593976026</v>
      </c>
      <c r="N63" s="8">
        <v>0.26540917873431358</v>
      </c>
      <c r="O63" s="7">
        <f t="shared" si="1"/>
        <v>1.5081742794553321E-2</v>
      </c>
    </row>
    <row r="64" spans="2:15" x14ac:dyDescent="0.25">
      <c r="B64" s="124">
        <f>B62+1</f>
        <v>2049</v>
      </c>
      <c r="C64" s="122" t="s">
        <v>21</v>
      </c>
      <c r="D64" s="123" t="s">
        <v>21</v>
      </c>
      <c r="E64" s="8">
        <v>0.20219244462061411</v>
      </c>
      <c r="G64" s="124">
        <f>G62+1</f>
        <v>2049</v>
      </c>
      <c r="H64" s="122" t="s">
        <v>21</v>
      </c>
      <c r="I64" s="123" t="s">
        <v>21</v>
      </c>
      <c r="J64" s="8">
        <v>0.20219244462061411</v>
      </c>
      <c r="L64" s="124">
        <f>L62+1</f>
        <v>2049</v>
      </c>
      <c r="M64" s="8">
        <v>0.20219244462061411</v>
      </c>
      <c r="N64" s="8">
        <v>0.20219244462061411</v>
      </c>
      <c r="O64" s="7">
        <f t="shared" si="1"/>
        <v>0</v>
      </c>
    </row>
    <row r="65" spans="2:15" x14ac:dyDescent="0.25">
      <c r="B65" s="124"/>
      <c r="C65" s="122"/>
      <c r="D65" s="123"/>
      <c r="E65" s="8">
        <v>0.23512691707738745</v>
      </c>
      <c r="G65" s="124"/>
      <c r="H65" s="122"/>
      <c r="I65" s="123"/>
      <c r="J65" s="8">
        <v>0.25014833290076244</v>
      </c>
      <c r="L65" s="124"/>
      <c r="M65" s="8">
        <v>0.23512691707738745</v>
      </c>
      <c r="N65" s="8">
        <v>0.25014833290076244</v>
      </c>
      <c r="O65" s="7">
        <f t="shared" si="1"/>
        <v>1.5021415823374989E-2</v>
      </c>
    </row>
  </sheetData>
  <mergeCells count="221">
    <mergeCell ref="L64:L65"/>
    <mergeCell ref="L46:L47"/>
    <mergeCell ref="L48:L49"/>
    <mergeCell ref="L50:L51"/>
    <mergeCell ref="L52:L53"/>
    <mergeCell ref="L54:L55"/>
    <mergeCell ref="L56:L57"/>
    <mergeCell ref="L38:L39"/>
    <mergeCell ref="L40:L41"/>
    <mergeCell ref="L42:L43"/>
    <mergeCell ref="L58:L59"/>
    <mergeCell ref="L60:L61"/>
    <mergeCell ref="L62:L63"/>
    <mergeCell ref="L44:L45"/>
    <mergeCell ref="L26:L27"/>
    <mergeCell ref="L28:L29"/>
    <mergeCell ref="L30:L31"/>
    <mergeCell ref="L32:L33"/>
    <mergeCell ref="L34:L35"/>
    <mergeCell ref="L36:L37"/>
    <mergeCell ref="G20:G21"/>
    <mergeCell ref="G22:G23"/>
    <mergeCell ref="G24:G25"/>
    <mergeCell ref="G26:G27"/>
    <mergeCell ref="G28:G29"/>
    <mergeCell ref="H26:H27"/>
    <mergeCell ref="H36:H37"/>
    <mergeCell ref="G30:G31"/>
    <mergeCell ref="G32:G33"/>
    <mergeCell ref="G34:G35"/>
    <mergeCell ref="G36:G37"/>
    <mergeCell ref="I18:I19"/>
    <mergeCell ref="I20:I21"/>
    <mergeCell ref="I22:I23"/>
    <mergeCell ref="I24:I25"/>
    <mergeCell ref="M2:M3"/>
    <mergeCell ref="N2:N3"/>
    <mergeCell ref="L4:L5"/>
    <mergeCell ref="L6:L7"/>
    <mergeCell ref="L8:L9"/>
    <mergeCell ref="L10:L11"/>
    <mergeCell ref="L12:L13"/>
    <mergeCell ref="L14:L15"/>
    <mergeCell ref="L16:L17"/>
    <mergeCell ref="L18:L19"/>
    <mergeCell ref="L20:L21"/>
    <mergeCell ref="I16:I17"/>
    <mergeCell ref="H2:J3"/>
    <mergeCell ref="H20:H21"/>
    <mergeCell ref="H22:H23"/>
    <mergeCell ref="H24:H25"/>
    <mergeCell ref="L22:L23"/>
    <mergeCell ref="L24:L25"/>
    <mergeCell ref="H4:H5"/>
    <mergeCell ref="I4:I5"/>
    <mergeCell ref="B20:B21"/>
    <mergeCell ref="B22:B23"/>
    <mergeCell ref="D18:D19"/>
    <mergeCell ref="B54:B55"/>
    <mergeCell ref="B56:B57"/>
    <mergeCell ref="B58:B59"/>
    <mergeCell ref="B60:B61"/>
    <mergeCell ref="B62:B63"/>
    <mergeCell ref="B44:B45"/>
    <mergeCell ref="B46:B47"/>
    <mergeCell ref="B48:B49"/>
    <mergeCell ref="B50:B51"/>
    <mergeCell ref="D20:D21"/>
    <mergeCell ref="D22:D23"/>
    <mergeCell ref="B40:B41"/>
    <mergeCell ref="B42:B43"/>
    <mergeCell ref="B24:B25"/>
    <mergeCell ref="B26:B27"/>
    <mergeCell ref="B28:B29"/>
    <mergeCell ref="B30:B31"/>
    <mergeCell ref="B32:B33"/>
    <mergeCell ref="C44:C45"/>
    <mergeCell ref="C26:C27"/>
    <mergeCell ref="C28:C29"/>
    <mergeCell ref="G62:G63"/>
    <mergeCell ref="G64:G65"/>
    <mergeCell ref="G50:G51"/>
    <mergeCell ref="G52:G53"/>
    <mergeCell ref="G54:G55"/>
    <mergeCell ref="G56:G57"/>
    <mergeCell ref="G58:G59"/>
    <mergeCell ref="G44:G45"/>
    <mergeCell ref="G46:G47"/>
    <mergeCell ref="G48:G49"/>
    <mergeCell ref="G60:G61"/>
    <mergeCell ref="G4:G5"/>
    <mergeCell ref="G40:G41"/>
    <mergeCell ref="G16:G17"/>
    <mergeCell ref="G18:G19"/>
    <mergeCell ref="G6:G7"/>
    <mergeCell ref="G8:G9"/>
    <mergeCell ref="H6:H7"/>
    <mergeCell ref="I6:I7"/>
    <mergeCell ref="H16:H17"/>
    <mergeCell ref="H18:H19"/>
    <mergeCell ref="I26:I27"/>
    <mergeCell ref="H28:H29"/>
    <mergeCell ref="I28:I29"/>
    <mergeCell ref="H30:H31"/>
    <mergeCell ref="I30:I31"/>
    <mergeCell ref="H32:H33"/>
    <mergeCell ref="I32:I33"/>
    <mergeCell ref="H34:H35"/>
    <mergeCell ref="I34:I35"/>
    <mergeCell ref="I36:I37"/>
    <mergeCell ref="H38:H39"/>
    <mergeCell ref="I38:I39"/>
    <mergeCell ref="H40:H41"/>
    <mergeCell ref="I10:I11"/>
    <mergeCell ref="B4:B5"/>
    <mergeCell ref="B6:B7"/>
    <mergeCell ref="B8:B9"/>
    <mergeCell ref="B10:B11"/>
    <mergeCell ref="B12:B13"/>
    <mergeCell ref="B14:B15"/>
    <mergeCell ref="B16:B17"/>
    <mergeCell ref="B18:B19"/>
    <mergeCell ref="D4:D5"/>
    <mergeCell ref="D16:D17"/>
    <mergeCell ref="I14:I15"/>
    <mergeCell ref="H8:H9"/>
    <mergeCell ref="I8:I9"/>
    <mergeCell ref="H10:H11"/>
    <mergeCell ref="H12:H13"/>
    <mergeCell ref="H14:H15"/>
    <mergeCell ref="G10:G11"/>
    <mergeCell ref="G12:G13"/>
    <mergeCell ref="G14:G15"/>
    <mergeCell ref="I12:I13"/>
    <mergeCell ref="C2:E3"/>
    <mergeCell ref="C38:C39"/>
    <mergeCell ref="C40:C41"/>
    <mergeCell ref="C6:C7"/>
    <mergeCell ref="C8:C9"/>
    <mergeCell ref="C10:C11"/>
    <mergeCell ref="C4:C5"/>
    <mergeCell ref="C12:C13"/>
    <mergeCell ref="C14:C15"/>
    <mergeCell ref="D26:D27"/>
    <mergeCell ref="D28:D29"/>
    <mergeCell ref="C16:C17"/>
    <mergeCell ref="C18:C19"/>
    <mergeCell ref="C30:C31"/>
    <mergeCell ref="C32:C33"/>
    <mergeCell ref="C34:C35"/>
    <mergeCell ref="C20:C21"/>
    <mergeCell ref="C22:C23"/>
    <mergeCell ref="C24:C25"/>
    <mergeCell ref="D6:D7"/>
    <mergeCell ref="D8:D9"/>
    <mergeCell ref="D10:D11"/>
    <mergeCell ref="D12:D13"/>
    <mergeCell ref="D14:D15"/>
    <mergeCell ref="B64:B65"/>
    <mergeCell ref="B52:B53"/>
    <mergeCell ref="B34:B35"/>
    <mergeCell ref="B36:B37"/>
    <mergeCell ref="B38:B39"/>
    <mergeCell ref="D42:D43"/>
    <mergeCell ref="D44:D45"/>
    <mergeCell ref="D46:D47"/>
    <mergeCell ref="D30:D31"/>
    <mergeCell ref="D32:D33"/>
    <mergeCell ref="D34:D35"/>
    <mergeCell ref="D36:D37"/>
    <mergeCell ref="D38:D39"/>
    <mergeCell ref="D60:D61"/>
    <mergeCell ref="D62:D63"/>
    <mergeCell ref="D64:D65"/>
    <mergeCell ref="D48:D49"/>
    <mergeCell ref="D52:D53"/>
    <mergeCell ref="D40:D41"/>
    <mergeCell ref="D50:D51"/>
    <mergeCell ref="D54:D55"/>
    <mergeCell ref="C42:C43"/>
    <mergeCell ref="C60:C61"/>
    <mergeCell ref="C62:C63"/>
    <mergeCell ref="C64:C65"/>
    <mergeCell ref="C46:C47"/>
    <mergeCell ref="C48:C49"/>
    <mergeCell ref="C50:C51"/>
    <mergeCell ref="C52:C53"/>
    <mergeCell ref="C54:C55"/>
    <mergeCell ref="C56:C57"/>
    <mergeCell ref="C58:C59"/>
    <mergeCell ref="D56:D57"/>
    <mergeCell ref="D58:D59"/>
    <mergeCell ref="I40:I41"/>
    <mergeCell ref="H42:H43"/>
    <mergeCell ref="I42:I43"/>
    <mergeCell ref="H44:H45"/>
    <mergeCell ref="I44:I45"/>
    <mergeCell ref="C36:C37"/>
    <mergeCell ref="D24:D25"/>
    <mergeCell ref="I46:I47"/>
    <mergeCell ref="H48:H49"/>
    <mergeCell ref="I48:I49"/>
    <mergeCell ref="G38:G39"/>
    <mergeCell ref="G42:G43"/>
    <mergeCell ref="H50:H51"/>
    <mergeCell ref="I50:I51"/>
    <mergeCell ref="H52:H53"/>
    <mergeCell ref="I52:I53"/>
    <mergeCell ref="H54:H55"/>
    <mergeCell ref="I54:I55"/>
    <mergeCell ref="H46:H47"/>
    <mergeCell ref="I56:I57"/>
    <mergeCell ref="H64:H65"/>
    <mergeCell ref="I64:I65"/>
    <mergeCell ref="H58:H59"/>
    <mergeCell ref="I58:I59"/>
    <mergeCell ref="H60:H61"/>
    <mergeCell ref="I60:I61"/>
    <mergeCell ref="H62:H63"/>
    <mergeCell ref="I62:I63"/>
    <mergeCell ref="H56:H57"/>
  </mergeCells>
  <conditionalFormatting sqref="L5:L65">
    <cfRule type="cellIs" dxfId="381" priority="191" operator="lessThan">
      <formula>0</formula>
    </cfRule>
  </conditionalFormatting>
  <conditionalFormatting sqref="O5">
    <cfRule type="cellIs" dxfId="380" priority="190" operator="lessThan">
      <formula>0</formula>
    </cfRule>
  </conditionalFormatting>
  <conditionalFormatting sqref="O4">
    <cfRule type="cellIs" dxfId="379" priority="189" operator="lessThan">
      <formula>0</formula>
    </cfRule>
  </conditionalFormatting>
  <conditionalFormatting sqref="M5">
    <cfRule type="cellIs" dxfId="378" priority="188" operator="lessThan">
      <formula>0</formula>
    </cfRule>
  </conditionalFormatting>
  <conditionalFormatting sqref="N5">
    <cfRule type="cellIs" dxfId="377" priority="187" operator="lessThan">
      <formula>0</formula>
    </cfRule>
  </conditionalFormatting>
  <conditionalFormatting sqref="G5:G65">
    <cfRule type="cellIs" dxfId="376" priority="186" operator="lessThan">
      <formula>0</formula>
    </cfRule>
  </conditionalFormatting>
  <conditionalFormatting sqref="I38">
    <cfRule type="cellIs" dxfId="375" priority="10" operator="lessThan">
      <formula>0</formula>
    </cfRule>
  </conditionalFormatting>
  <conditionalFormatting sqref="I48">
    <cfRule type="cellIs" dxfId="374" priority="9" operator="lessThan">
      <formula>0</formula>
    </cfRule>
  </conditionalFormatting>
  <conditionalFormatting sqref="I52">
    <cfRule type="cellIs" dxfId="373" priority="8" operator="lessThan">
      <formula>0</formula>
    </cfRule>
  </conditionalFormatting>
  <conditionalFormatting sqref="J5">
    <cfRule type="cellIs" dxfId="372" priority="185" operator="lessThan">
      <formula>0</formula>
    </cfRule>
  </conditionalFormatting>
  <conditionalFormatting sqref="B5:B65">
    <cfRule type="cellIs" dxfId="371" priority="184" operator="lessThan">
      <formula>0</formula>
    </cfRule>
  </conditionalFormatting>
  <conditionalFormatting sqref="I42:I43">
    <cfRule type="cellIs" dxfId="370" priority="5" operator="lessThan">
      <formula>0</formula>
    </cfRule>
  </conditionalFormatting>
  <conditionalFormatting sqref="I44:I45">
    <cfRule type="cellIs" dxfId="369" priority="4" operator="lessThan">
      <formula>0</formula>
    </cfRule>
  </conditionalFormatting>
  <conditionalFormatting sqref="E5">
    <cfRule type="cellIs" dxfId="368" priority="183" operator="lessThan">
      <formula>0</formula>
    </cfRule>
  </conditionalFormatting>
  <conditionalFormatting sqref="I50:I51">
    <cfRule type="cellIs" dxfId="367" priority="2" operator="lessThan">
      <formula>0</formula>
    </cfRule>
  </conditionalFormatting>
  <conditionalFormatting sqref="D6:D7 D18:D38">
    <cfRule type="cellIs" dxfId="366" priority="182" operator="lessThan">
      <formula>0</formula>
    </cfRule>
  </conditionalFormatting>
  <conditionalFormatting sqref="H12">
    <cfRule type="cellIs" dxfId="365" priority="87" operator="lessThan">
      <formula>0</formula>
    </cfRule>
  </conditionalFormatting>
  <conditionalFormatting sqref="D48">
    <cfRule type="cellIs" dxfId="364" priority="181" operator="lessThan">
      <formula>0</formula>
    </cfRule>
  </conditionalFormatting>
  <conditionalFormatting sqref="H14">
    <cfRule type="cellIs" dxfId="363" priority="86" operator="lessThan">
      <formula>0</formula>
    </cfRule>
  </conditionalFormatting>
  <conditionalFormatting sqref="D16:D17">
    <cfRule type="cellIs" dxfId="362" priority="180" operator="lessThan">
      <formula>0</formula>
    </cfRule>
  </conditionalFormatting>
  <conditionalFormatting sqref="D14:D15">
    <cfRule type="cellIs" dxfId="361" priority="179" operator="lessThan">
      <formula>0</formula>
    </cfRule>
  </conditionalFormatting>
  <conditionalFormatting sqref="H28">
    <cfRule type="cellIs" dxfId="360" priority="81" operator="lessThan">
      <formula>0</formula>
    </cfRule>
  </conditionalFormatting>
  <conditionalFormatting sqref="H28">
    <cfRule type="cellIs" dxfId="359" priority="82" operator="lessThan">
      <formula>0</formula>
    </cfRule>
  </conditionalFormatting>
  <conditionalFormatting sqref="D52">
    <cfRule type="cellIs" dxfId="358" priority="178" operator="lessThan">
      <formula>0</formula>
    </cfRule>
  </conditionalFormatting>
  <conditionalFormatting sqref="D54">
    <cfRule type="cellIs" dxfId="357" priority="177" operator="lessThan">
      <formula>0</formula>
    </cfRule>
  </conditionalFormatting>
  <conditionalFormatting sqref="D12:D13">
    <cfRule type="cellIs" dxfId="356" priority="176" operator="lessThan">
      <formula>0</formula>
    </cfRule>
  </conditionalFormatting>
  <conditionalFormatting sqref="D8:D9">
    <cfRule type="cellIs" dxfId="355" priority="175" operator="lessThan">
      <formula>0</formula>
    </cfRule>
  </conditionalFormatting>
  <conditionalFormatting sqref="D10:D11">
    <cfRule type="cellIs" dxfId="354" priority="174" operator="lessThan">
      <formula>0</formula>
    </cfRule>
  </conditionalFormatting>
  <conditionalFormatting sqref="H12">
    <cfRule type="cellIs" dxfId="353" priority="73" operator="lessThan">
      <formula>0</formula>
    </cfRule>
  </conditionalFormatting>
  <conditionalFormatting sqref="H10">
    <cfRule type="cellIs" dxfId="352" priority="74" operator="lessThan">
      <formula>0</formula>
    </cfRule>
  </conditionalFormatting>
  <conditionalFormatting sqref="H14">
    <cfRule type="cellIs" dxfId="351" priority="72" operator="lessThan">
      <formula>0</formula>
    </cfRule>
  </conditionalFormatting>
  <conditionalFormatting sqref="D38">
    <cfRule type="cellIs" dxfId="350" priority="173" operator="lessThan">
      <formula>0</formula>
    </cfRule>
  </conditionalFormatting>
  <conditionalFormatting sqref="H28">
    <cfRule type="cellIs" dxfId="349" priority="68" operator="lessThan">
      <formula>0</formula>
    </cfRule>
  </conditionalFormatting>
  <conditionalFormatting sqref="D48">
    <cfRule type="cellIs" dxfId="348" priority="172" operator="lessThan">
      <formula>0</formula>
    </cfRule>
  </conditionalFormatting>
  <conditionalFormatting sqref="H20">
    <cfRule type="cellIs" dxfId="347" priority="70" operator="lessThan">
      <formula>0</formula>
    </cfRule>
  </conditionalFormatting>
  <conditionalFormatting sqref="D52">
    <cfRule type="cellIs" dxfId="346" priority="171" operator="lessThan">
      <formula>0</formula>
    </cfRule>
  </conditionalFormatting>
  <conditionalFormatting sqref="D54">
    <cfRule type="cellIs" dxfId="345" priority="170" operator="lessThan">
      <formula>0</formula>
    </cfRule>
  </conditionalFormatting>
  <conditionalFormatting sqref="D56:D63">
    <cfRule type="cellIs" dxfId="344" priority="169" operator="lessThan">
      <formula>0</formula>
    </cfRule>
  </conditionalFormatting>
  <conditionalFormatting sqref="C20">
    <cfRule type="cellIs" dxfId="343" priority="168" operator="lessThan">
      <formula>0</formula>
    </cfRule>
  </conditionalFormatting>
  <conditionalFormatting sqref="C18">
    <cfRule type="cellIs" dxfId="342" priority="167" operator="lessThan">
      <formula>0</formula>
    </cfRule>
  </conditionalFormatting>
  <conditionalFormatting sqref="C30">
    <cfRule type="cellIs" dxfId="341" priority="166" operator="lessThan">
      <formula>0</formula>
    </cfRule>
  </conditionalFormatting>
  <conditionalFormatting sqref="C8">
    <cfRule type="cellIs" dxfId="340" priority="165" operator="lessThan">
      <formula>0</formula>
    </cfRule>
  </conditionalFormatting>
  <conditionalFormatting sqref="C10">
    <cfRule type="cellIs" dxfId="339" priority="164" operator="lessThan">
      <formula>0</formula>
    </cfRule>
  </conditionalFormatting>
  <conditionalFormatting sqref="C12">
    <cfRule type="cellIs" dxfId="338" priority="163" operator="lessThan">
      <formula>0</formula>
    </cfRule>
  </conditionalFormatting>
  <conditionalFormatting sqref="C14">
    <cfRule type="cellIs" dxfId="337" priority="162" operator="lessThan">
      <formula>0</formula>
    </cfRule>
  </conditionalFormatting>
  <conditionalFormatting sqref="C16">
    <cfRule type="cellIs" dxfId="336" priority="161" operator="lessThan">
      <formula>0</formula>
    </cfRule>
  </conditionalFormatting>
  <conditionalFormatting sqref="C22">
    <cfRule type="cellIs" dxfId="335" priority="160" operator="lessThan">
      <formula>0</formula>
    </cfRule>
  </conditionalFormatting>
  <conditionalFormatting sqref="C22">
    <cfRule type="cellIs" dxfId="334" priority="159" operator="lessThan">
      <formula>0</formula>
    </cfRule>
  </conditionalFormatting>
  <conditionalFormatting sqref="C28">
    <cfRule type="cellIs" dxfId="333" priority="158" operator="lessThan">
      <formula>0</formula>
    </cfRule>
  </conditionalFormatting>
  <conditionalFormatting sqref="C28">
    <cfRule type="cellIs" dxfId="332" priority="157" operator="lessThan">
      <formula>0</formula>
    </cfRule>
  </conditionalFormatting>
  <conditionalFormatting sqref="C30">
    <cfRule type="cellIs" dxfId="331" priority="156" operator="lessThan">
      <formula>0</formula>
    </cfRule>
  </conditionalFormatting>
  <conditionalFormatting sqref="C6">
    <cfRule type="cellIs" dxfId="330" priority="155" operator="lessThan">
      <formula>0</formula>
    </cfRule>
  </conditionalFormatting>
  <conditionalFormatting sqref="C18">
    <cfRule type="cellIs" dxfId="329" priority="154" operator="lessThan">
      <formula>0</formula>
    </cfRule>
  </conditionalFormatting>
  <conditionalFormatting sqref="C16">
    <cfRule type="cellIs" dxfId="328" priority="153" operator="lessThan">
      <formula>0</formula>
    </cfRule>
  </conditionalFormatting>
  <conditionalFormatting sqref="C6">
    <cfRule type="cellIs" dxfId="327" priority="152" operator="lessThan">
      <formula>0</formula>
    </cfRule>
  </conditionalFormatting>
  <conditionalFormatting sqref="C8">
    <cfRule type="cellIs" dxfId="326" priority="151" operator="lessThan">
      <formula>0</formula>
    </cfRule>
  </conditionalFormatting>
  <conditionalFormatting sqref="C10">
    <cfRule type="cellIs" dxfId="325" priority="150" operator="lessThan">
      <formula>0</formula>
    </cfRule>
  </conditionalFormatting>
  <conditionalFormatting sqref="C12">
    <cfRule type="cellIs" dxfId="324" priority="149" operator="lessThan">
      <formula>0</formula>
    </cfRule>
  </conditionalFormatting>
  <conditionalFormatting sqref="C14">
    <cfRule type="cellIs" dxfId="323" priority="148" operator="lessThan">
      <formula>0</formula>
    </cfRule>
  </conditionalFormatting>
  <conditionalFormatting sqref="C20">
    <cfRule type="cellIs" dxfId="322" priority="147" operator="lessThan">
      <formula>0</formula>
    </cfRule>
  </conditionalFormatting>
  <conditionalFormatting sqref="C20">
    <cfRule type="cellIs" dxfId="321" priority="146" operator="lessThan">
      <formula>0</formula>
    </cfRule>
  </conditionalFormatting>
  <conditionalFormatting sqref="C22">
    <cfRule type="cellIs" dxfId="320" priority="145" operator="lessThan">
      <formula>0</formula>
    </cfRule>
  </conditionalFormatting>
  <conditionalFormatting sqref="C28">
    <cfRule type="cellIs" dxfId="319" priority="144" operator="lessThan">
      <formula>0</formula>
    </cfRule>
  </conditionalFormatting>
  <conditionalFormatting sqref="C32">
    <cfRule type="cellIs" dxfId="318" priority="143" operator="lessThan">
      <formula>0</formula>
    </cfRule>
  </conditionalFormatting>
  <conditionalFormatting sqref="C32">
    <cfRule type="cellIs" dxfId="317" priority="142" operator="lessThan">
      <formula>0</formula>
    </cfRule>
  </conditionalFormatting>
  <conditionalFormatting sqref="C34">
    <cfRule type="cellIs" dxfId="316" priority="141" operator="lessThan">
      <formula>0</formula>
    </cfRule>
  </conditionalFormatting>
  <conditionalFormatting sqref="C34">
    <cfRule type="cellIs" dxfId="315" priority="140" operator="lessThan">
      <formula>0</formula>
    </cfRule>
  </conditionalFormatting>
  <conditionalFormatting sqref="C36">
    <cfRule type="cellIs" dxfId="314" priority="139" operator="lessThan">
      <formula>0</formula>
    </cfRule>
  </conditionalFormatting>
  <conditionalFormatting sqref="C36">
    <cfRule type="cellIs" dxfId="313" priority="138" operator="lessThan">
      <formula>0</formula>
    </cfRule>
  </conditionalFormatting>
  <conditionalFormatting sqref="C38">
    <cfRule type="cellIs" dxfId="312" priority="137" operator="lessThan">
      <formula>0</formula>
    </cfRule>
  </conditionalFormatting>
  <conditionalFormatting sqref="C38">
    <cfRule type="cellIs" dxfId="311" priority="136" operator="lessThan">
      <formula>0</formula>
    </cfRule>
  </conditionalFormatting>
  <conditionalFormatting sqref="C42">
    <cfRule type="cellIs" dxfId="310" priority="135" operator="lessThan">
      <formula>0</formula>
    </cfRule>
  </conditionalFormatting>
  <conditionalFormatting sqref="C42">
    <cfRule type="cellIs" dxfId="309" priority="134" operator="lessThan">
      <formula>0</formula>
    </cfRule>
  </conditionalFormatting>
  <conditionalFormatting sqref="C44">
    <cfRule type="cellIs" dxfId="308" priority="133" operator="lessThan">
      <formula>0</formula>
    </cfRule>
  </conditionalFormatting>
  <conditionalFormatting sqref="C44">
    <cfRule type="cellIs" dxfId="307" priority="132" operator="lessThan">
      <formula>0</formula>
    </cfRule>
  </conditionalFormatting>
  <conditionalFormatting sqref="C46">
    <cfRule type="cellIs" dxfId="306" priority="131" operator="lessThan">
      <formula>0</formula>
    </cfRule>
  </conditionalFormatting>
  <conditionalFormatting sqref="C46">
    <cfRule type="cellIs" dxfId="305" priority="130" operator="lessThan">
      <formula>0</formula>
    </cfRule>
  </conditionalFormatting>
  <conditionalFormatting sqref="C48">
    <cfRule type="cellIs" dxfId="304" priority="129" operator="lessThan">
      <formula>0</formula>
    </cfRule>
  </conditionalFormatting>
  <conditionalFormatting sqref="C48">
    <cfRule type="cellIs" dxfId="303" priority="128" operator="lessThan">
      <formula>0</formula>
    </cfRule>
  </conditionalFormatting>
  <conditionalFormatting sqref="C52">
    <cfRule type="cellIs" dxfId="302" priority="127" operator="lessThan">
      <formula>0</formula>
    </cfRule>
  </conditionalFormatting>
  <conditionalFormatting sqref="C52">
    <cfRule type="cellIs" dxfId="301" priority="126" operator="lessThan">
      <formula>0</formula>
    </cfRule>
  </conditionalFormatting>
  <conditionalFormatting sqref="C54">
    <cfRule type="cellIs" dxfId="300" priority="125" operator="lessThan">
      <formula>0</formula>
    </cfRule>
  </conditionalFormatting>
  <conditionalFormatting sqref="C54">
    <cfRule type="cellIs" dxfId="299" priority="124" operator="lessThan">
      <formula>0</formula>
    </cfRule>
  </conditionalFormatting>
  <conditionalFormatting sqref="C56">
    <cfRule type="cellIs" dxfId="298" priority="123" operator="lessThan">
      <formula>0</formula>
    </cfRule>
  </conditionalFormatting>
  <conditionalFormatting sqref="C56">
    <cfRule type="cellIs" dxfId="297" priority="122" operator="lessThan">
      <formula>0</formula>
    </cfRule>
  </conditionalFormatting>
  <conditionalFormatting sqref="C58">
    <cfRule type="cellIs" dxfId="296" priority="121" operator="lessThan">
      <formula>0</formula>
    </cfRule>
  </conditionalFormatting>
  <conditionalFormatting sqref="C58">
    <cfRule type="cellIs" dxfId="295" priority="120" operator="lessThan">
      <formula>0</formula>
    </cfRule>
  </conditionalFormatting>
  <conditionalFormatting sqref="C60">
    <cfRule type="cellIs" dxfId="294" priority="119" operator="lessThan">
      <formula>0</formula>
    </cfRule>
  </conditionalFormatting>
  <conditionalFormatting sqref="C60">
    <cfRule type="cellIs" dxfId="293" priority="118" operator="lessThan">
      <formula>0</formula>
    </cfRule>
  </conditionalFormatting>
  <conditionalFormatting sqref="C62">
    <cfRule type="cellIs" dxfId="292" priority="117" operator="lessThan">
      <formula>0</formula>
    </cfRule>
  </conditionalFormatting>
  <conditionalFormatting sqref="C62">
    <cfRule type="cellIs" dxfId="291" priority="116" operator="lessThan">
      <formula>0</formula>
    </cfRule>
  </conditionalFormatting>
  <conditionalFormatting sqref="C26">
    <cfRule type="cellIs" dxfId="290" priority="115" operator="lessThan">
      <formula>0</formula>
    </cfRule>
  </conditionalFormatting>
  <conditionalFormatting sqref="C26">
    <cfRule type="cellIs" dxfId="289" priority="114" operator="lessThan">
      <formula>0</formula>
    </cfRule>
  </conditionalFormatting>
  <conditionalFormatting sqref="C24">
    <cfRule type="cellIs" dxfId="288" priority="113" operator="lessThan">
      <formula>0</formula>
    </cfRule>
  </conditionalFormatting>
  <conditionalFormatting sqref="C24">
    <cfRule type="cellIs" dxfId="287" priority="112" operator="lessThan">
      <formula>0</formula>
    </cfRule>
  </conditionalFormatting>
  <conditionalFormatting sqref="C24">
    <cfRule type="cellIs" dxfId="286" priority="111" operator="lessThan">
      <formula>0</formula>
    </cfRule>
  </conditionalFormatting>
  <conditionalFormatting sqref="C32">
    <cfRule type="cellIs" dxfId="285" priority="110" operator="lessThan">
      <formula>0</formula>
    </cfRule>
  </conditionalFormatting>
  <conditionalFormatting sqref="C32">
    <cfRule type="cellIs" dxfId="284" priority="109" operator="lessThan">
      <formula>0</formula>
    </cfRule>
  </conditionalFormatting>
  <conditionalFormatting sqref="C34">
    <cfRule type="cellIs" dxfId="283" priority="108" operator="lessThan">
      <formula>0</formula>
    </cfRule>
  </conditionalFormatting>
  <conditionalFormatting sqref="C34">
    <cfRule type="cellIs" dxfId="282" priority="107" operator="lessThan">
      <formula>0</formula>
    </cfRule>
  </conditionalFormatting>
  <conditionalFormatting sqref="C40">
    <cfRule type="cellIs" dxfId="281" priority="106" operator="lessThan">
      <formula>0</formula>
    </cfRule>
  </conditionalFormatting>
  <conditionalFormatting sqref="C40">
    <cfRule type="cellIs" dxfId="280" priority="105" operator="lessThan">
      <formula>0</formula>
    </cfRule>
  </conditionalFormatting>
  <conditionalFormatting sqref="C40">
    <cfRule type="cellIs" dxfId="279" priority="104" operator="lessThan">
      <formula>0</formula>
    </cfRule>
  </conditionalFormatting>
  <conditionalFormatting sqref="C40">
    <cfRule type="cellIs" dxfId="278" priority="103" operator="lessThan">
      <formula>0</formula>
    </cfRule>
  </conditionalFormatting>
  <conditionalFormatting sqref="I46:I47">
    <cfRule type="cellIs" dxfId="277" priority="3" operator="lessThan">
      <formula>0</formula>
    </cfRule>
  </conditionalFormatting>
  <conditionalFormatting sqref="D64:D65">
    <cfRule type="cellIs" dxfId="276" priority="102" operator="lessThan">
      <formula>0</formula>
    </cfRule>
  </conditionalFormatting>
  <conditionalFormatting sqref="C64">
    <cfRule type="cellIs" dxfId="275" priority="101" operator="lessThan">
      <formula>0</formula>
    </cfRule>
  </conditionalFormatting>
  <conditionalFormatting sqref="C64">
    <cfRule type="cellIs" dxfId="274" priority="100" operator="lessThan">
      <formula>0</formula>
    </cfRule>
  </conditionalFormatting>
  <conditionalFormatting sqref="D40:D41">
    <cfRule type="cellIs" dxfId="273" priority="99" operator="lessThan">
      <formula>0</formula>
    </cfRule>
  </conditionalFormatting>
  <conditionalFormatting sqref="D42:D43">
    <cfRule type="cellIs" dxfId="272" priority="98" operator="lessThan">
      <formula>0</formula>
    </cfRule>
  </conditionalFormatting>
  <conditionalFormatting sqref="D44:D45">
    <cfRule type="cellIs" dxfId="271" priority="97" operator="lessThan">
      <formula>0</formula>
    </cfRule>
  </conditionalFormatting>
  <conditionalFormatting sqref="D46:D47">
    <cfRule type="cellIs" dxfId="270" priority="96" operator="lessThan">
      <formula>0</formula>
    </cfRule>
  </conditionalFormatting>
  <conditionalFormatting sqref="D50:D51">
    <cfRule type="cellIs" dxfId="269" priority="95" operator="lessThan">
      <formula>0</formula>
    </cfRule>
  </conditionalFormatting>
  <conditionalFormatting sqref="I6:I7">
    <cfRule type="cellIs" dxfId="268" priority="94" operator="lessThan">
      <formula>0</formula>
    </cfRule>
  </conditionalFormatting>
  <conditionalFormatting sqref="H16">
    <cfRule type="cellIs" dxfId="267" priority="85" operator="lessThan">
      <formula>0</formula>
    </cfRule>
  </conditionalFormatting>
  <conditionalFormatting sqref="H22">
    <cfRule type="cellIs" dxfId="266" priority="84" operator="lessThan">
      <formula>0</formula>
    </cfRule>
  </conditionalFormatting>
  <conditionalFormatting sqref="H22">
    <cfRule type="cellIs" dxfId="265" priority="83" operator="lessThan">
      <formula>0</formula>
    </cfRule>
  </conditionalFormatting>
  <conditionalFormatting sqref="H30">
    <cfRule type="cellIs" dxfId="264" priority="80" operator="lessThan">
      <formula>0</formula>
    </cfRule>
  </conditionalFormatting>
  <conditionalFormatting sqref="H6">
    <cfRule type="cellIs" dxfId="263" priority="79" operator="lessThan">
      <formula>0</formula>
    </cfRule>
  </conditionalFormatting>
  <conditionalFormatting sqref="H18">
    <cfRule type="cellIs" dxfId="262" priority="78" operator="lessThan">
      <formula>0</formula>
    </cfRule>
  </conditionalFormatting>
  <conditionalFormatting sqref="H16">
    <cfRule type="cellIs" dxfId="261" priority="77" operator="lessThan">
      <formula>0</formula>
    </cfRule>
  </conditionalFormatting>
  <conditionalFormatting sqref="H6">
    <cfRule type="cellIs" dxfId="260" priority="76" operator="lessThan">
      <formula>0</formula>
    </cfRule>
  </conditionalFormatting>
  <conditionalFormatting sqref="I56:I63">
    <cfRule type="cellIs" dxfId="259" priority="93" operator="lessThan">
      <formula>0</formula>
    </cfRule>
  </conditionalFormatting>
  <conditionalFormatting sqref="H20">
    <cfRule type="cellIs" dxfId="258" priority="92" operator="lessThan">
      <formula>0</formula>
    </cfRule>
  </conditionalFormatting>
  <conditionalFormatting sqref="H18">
    <cfRule type="cellIs" dxfId="257" priority="91" operator="lessThan">
      <formula>0</formula>
    </cfRule>
  </conditionalFormatting>
  <conditionalFormatting sqref="H30">
    <cfRule type="cellIs" dxfId="256" priority="90" operator="lessThan">
      <formula>0</formula>
    </cfRule>
  </conditionalFormatting>
  <conditionalFormatting sqref="H8">
    <cfRule type="cellIs" dxfId="255" priority="89" operator="lessThan">
      <formula>0</formula>
    </cfRule>
  </conditionalFormatting>
  <conditionalFormatting sqref="H10">
    <cfRule type="cellIs" dxfId="254" priority="88" operator="lessThan">
      <formula>0</formula>
    </cfRule>
  </conditionalFormatting>
  <conditionalFormatting sqref="H8">
    <cfRule type="cellIs" dxfId="253" priority="75" operator="lessThan">
      <formula>0</formula>
    </cfRule>
  </conditionalFormatting>
  <conditionalFormatting sqref="H20">
    <cfRule type="cellIs" dxfId="252" priority="71" operator="lessThan">
      <formula>0</formula>
    </cfRule>
  </conditionalFormatting>
  <conditionalFormatting sqref="H22">
    <cfRule type="cellIs" dxfId="251" priority="69" operator="lessThan">
      <formula>0</formula>
    </cfRule>
  </conditionalFormatting>
  <conditionalFormatting sqref="H32">
    <cfRule type="cellIs" dxfId="250" priority="67" operator="lessThan">
      <formula>0</formula>
    </cfRule>
  </conditionalFormatting>
  <conditionalFormatting sqref="H32">
    <cfRule type="cellIs" dxfId="249" priority="66" operator="lessThan">
      <formula>0</formula>
    </cfRule>
  </conditionalFormatting>
  <conditionalFormatting sqref="H34">
    <cfRule type="cellIs" dxfId="248" priority="65" operator="lessThan">
      <formula>0</formula>
    </cfRule>
  </conditionalFormatting>
  <conditionalFormatting sqref="H34">
    <cfRule type="cellIs" dxfId="247" priority="64" operator="lessThan">
      <formula>0</formula>
    </cfRule>
  </conditionalFormatting>
  <conditionalFormatting sqref="H36">
    <cfRule type="cellIs" dxfId="246" priority="63" operator="lessThan">
      <formula>0</formula>
    </cfRule>
  </conditionalFormatting>
  <conditionalFormatting sqref="H36">
    <cfRule type="cellIs" dxfId="245" priority="62" operator="lessThan">
      <formula>0</formula>
    </cfRule>
  </conditionalFormatting>
  <conditionalFormatting sqref="H38">
    <cfRule type="cellIs" dxfId="244" priority="61" operator="lessThan">
      <formula>0</formula>
    </cfRule>
  </conditionalFormatting>
  <conditionalFormatting sqref="H38">
    <cfRule type="cellIs" dxfId="243" priority="60" operator="lessThan">
      <formula>0</formula>
    </cfRule>
  </conditionalFormatting>
  <conditionalFormatting sqref="H42">
    <cfRule type="cellIs" dxfId="242" priority="59" operator="lessThan">
      <formula>0</formula>
    </cfRule>
  </conditionalFormatting>
  <conditionalFormatting sqref="H42">
    <cfRule type="cellIs" dxfId="241" priority="58" operator="lessThan">
      <formula>0</formula>
    </cfRule>
  </conditionalFormatting>
  <conditionalFormatting sqref="H44">
    <cfRule type="cellIs" dxfId="240" priority="57" operator="lessThan">
      <formula>0</formula>
    </cfRule>
  </conditionalFormatting>
  <conditionalFormatting sqref="H44">
    <cfRule type="cellIs" dxfId="239" priority="56" operator="lessThan">
      <formula>0</formula>
    </cfRule>
  </conditionalFormatting>
  <conditionalFormatting sqref="H46">
    <cfRule type="cellIs" dxfId="238" priority="55" operator="lessThan">
      <formula>0</formula>
    </cfRule>
  </conditionalFormatting>
  <conditionalFormatting sqref="H46">
    <cfRule type="cellIs" dxfId="237" priority="54" operator="lessThan">
      <formula>0</formula>
    </cfRule>
  </conditionalFormatting>
  <conditionalFormatting sqref="H48">
    <cfRule type="cellIs" dxfId="236" priority="53" operator="lessThan">
      <formula>0</formula>
    </cfRule>
  </conditionalFormatting>
  <conditionalFormatting sqref="H48">
    <cfRule type="cellIs" dxfId="235" priority="52" operator="lessThan">
      <formula>0</formula>
    </cfRule>
  </conditionalFormatting>
  <conditionalFormatting sqref="H32">
    <cfRule type="cellIs" dxfId="234" priority="33" operator="lessThan">
      <formula>0</formula>
    </cfRule>
  </conditionalFormatting>
  <conditionalFormatting sqref="H34">
    <cfRule type="cellIs" dxfId="233" priority="32" operator="lessThan">
      <formula>0</formula>
    </cfRule>
  </conditionalFormatting>
  <conditionalFormatting sqref="H52">
    <cfRule type="cellIs" dxfId="232" priority="51" operator="lessThan">
      <formula>0</formula>
    </cfRule>
  </conditionalFormatting>
  <conditionalFormatting sqref="H52">
    <cfRule type="cellIs" dxfId="231" priority="50" operator="lessThan">
      <formula>0</formula>
    </cfRule>
  </conditionalFormatting>
  <conditionalFormatting sqref="H54">
    <cfRule type="cellIs" dxfId="230" priority="49" operator="lessThan">
      <formula>0</formula>
    </cfRule>
  </conditionalFormatting>
  <conditionalFormatting sqref="H54">
    <cfRule type="cellIs" dxfId="229" priority="48" operator="lessThan">
      <formula>0</formula>
    </cfRule>
  </conditionalFormatting>
  <conditionalFormatting sqref="H56">
    <cfRule type="cellIs" dxfId="228" priority="47" operator="lessThan">
      <formula>0</formula>
    </cfRule>
  </conditionalFormatting>
  <conditionalFormatting sqref="H56">
    <cfRule type="cellIs" dxfId="227" priority="46" operator="lessThan">
      <formula>0</formula>
    </cfRule>
  </conditionalFormatting>
  <conditionalFormatting sqref="H58">
    <cfRule type="cellIs" dxfId="226" priority="45" operator="lessThan">
      <formula>0</formula>
    </cfRule>
  </conditionalFormatting>
  <conditionalFormatting sqref="H58">
    <cfRule type="cellIs" dxfId="225" priority="44" operator="lessThan">
      <formula>0</formula>
    </cfRule>
  </conditionalFormatting>
  <conditionalFormatting sqref="H60">
    <cfRule type="cellIs" dxfId="224" priority="43" operator="lessThan">
      <formula>0</formula>
    </cfRule>
  </conditionalFormatting>
  <conditionalFormatting sqref="H60">
    <cfRule type="cellIs" dxfId="223" priority="42" operator="lessThan">
      <formula>0</formula>
    </cfRule>
  </conditionalFormatting>
  <conditionalFormatting sqref="H62">
    <cfRule type="cellIs" dxfId="222" priority="41" operator="lessThan">
      <formula>0</formula>
    </cfRule>
  </conditionalFormatting>
  <conditionalFormatting sqref="H62">
    <cfRule type="cellIs" dxfId="221" priority="40" operator="lessThan">
      <formula>0</formula>
    </cfRule>
  </conditionalFormatting>
  <conditionalFormatting sqref="H26">
    <cfRule type="cellIs" dxfId="220" priority="39" operator="lessThan">
      <formula>0</formula>
    </cfRule>
  </conditionalFormatting>
  <conditionalFormatting sqref="H26">
    <cfRule type="cellIs" dxfId="219" priority="38" operator="lessThan">
      <formula>0</formula>
    </cfRule>
  </conditionalFormatting>
  <conditionalFormatting sqref="H24">
    <cfRule type="cellIs" dxfId="218" priority="37" operator="lessThan">
      <formula>0</formula>
    </cfRule>
  </conditionalFormatting>
  <conditionalFormatting sqref="H24">
    <cfRule type="cellIs" dxfId="217" priority="36" operator="lessThan">
      <formula>0</formula>
    </cfRule>
  </conditionalFormatting>
  <conditionalFormatting sqref="H24">
    <cfRule type="cellIs" dxfId="216" priority="35" operator="lessThan">
      <formula>0</formula>
    </cfRule>
  </conditionalFormatting>
  <conditionalFormatting sqref="H32">
    <cfRule type="cellIs" dxfId="215" priority="34" operator="lessThan">
      <formula>0</formula>
    </cfRule>
  </conditionalFormatting>
  <conditionalFormatting sqref="H34">
    <cfRule type="cellIs" dxfId="214" priority="31" operator="lessThan">
      <formula>0</formula>
    </cfRule>
  </conditionalFormatting>
  <conditionalFormatting sqref="H40">
    <cfRule type="cellIs" dxfId="213" priority="30" operator="lessThan">
      <formula>0</formula>
    </cfRule>
  </conditionalFormatting>
  <conditionalFormatting sqref="H40">
    <cfRule type="cellIs" dxfId="212" priority="29" operator="lessThan">
      <formula>0</formula>
    </cfRule>
  </conditionalFormatting>
  <conditionalFormatting sqref="H40">
    <cfRule type="cellIs" dxfId="211" priority="28" operator="lessThan">
      <formula>0</formula>
    </cfRule>
  </conditionalFormatting>
  <conditionalFormatting sqref="H40">
    <cfRule type="cellIs" dxfId="210" priority="27" operator="lessThan">
      <formula>0</formula>
    </cfRule>
  </conditionalFormatting>
  <conditionalFormatting sqref="I64:I65">
    <cfRule type="cellIs" dxfId="209" priority="26" operator="lessThan">
      <formula>0</formula>
    </cfRule>
  </conditionalFormatting>
  <conditionalFormatting sqref="I14:I15">
    <cfRule type="cellIs" dxfId="208" priority="16" operator="lessThan">
      <formula>0</formula>
    </cfRule>
  </conditionalFormatting>
  <conditionalFormatting sqref="I52">
    <cfRule type="cellIs" dxfId="207" priority="15" operator="lessThan">
      <formula>0</formula>
    </cfRule>
  </conditionalFormatting>
  <conditionalFormatting sqref="I54">
    <cfRule type="cellIs" dxfId="206" priority="14" operator="lessThan">
      <formula>0</formula>
    </cfRule>
  </conditionalFormatting>
  <conditionalFormatting sqref="I12:I13">
    <cfRule type="cellIs" dxfId="205" priority="13" operator="lessThan">
      <formula>0</formula>
    </cfRule>
  </conditionalFormatting>
  <conditionalFormatting sqref="H50 C50">
    <cfRule type="cellIs" dxfId="204" priority="25" operator="lessThan">
      <formula>0</formula>
    </cfRule>
  </conditionalFormatting>
  <conditionalFormatting sqref="H50 C50">
    <cfRule type="cellIs" dxfId="203" priority="24" operator="lessThan">
      <formula>0</formula>
    </cfRule>
  </conditionalFormatting>
  <conditionalFormatting sqref="H50 C50">
    <cfRule type="cellIs" dxfId="202" priority="23" operator="lessThan">
      <formula>0</formula>
    </cfRule>
  </conditionalFormatting>
  <conditionalFormatting sqref="H50 C50">
    <cfRule type="cellIs" dxfId="201" priority="22" operator="lessThan">
      <formula>0</formula>
    </cfRule>
  </conditionalFormatting>
  <conditionalFormatting sqref="H64">
    <cfRule type="cellIs" dxfId="200" priority="21" operator="lessThan">
      <formula>0</formula>
    </cfRule>
  </conditionalFormatting>
  <conditionalFormatting sqref="H64">
    <cfRule type="cellIs" dxfId="199" priority="20" operator="lessThan">
      <formula>0</formula>
    </cfRule>
  </conditionalFormatting>
  <conditionalFormatting sqref="I18:I38">
    <cfRule type="cellIs" dxfId="198" priority="19" operator="lessThan">
      <formula>0</formula>
    </cfRule>
  </conditionalFormatting>
  <conditionalFormatting sqref="I48">
    <cfRule type="cellIs" dxfId="197" priority="18" operator="lessThan">
      <formula>0</formula>
    </cfRule>
  </conditionalFormatting>
  <conditionalFormatting sqref="I16:I17">
    <cfRule type="cellIs" dxfId="196" priority="17" operator="lessThan">
      <formula>0</formula>
    </cfRule>
  </conditionalFormatting>
  <conditionalFormatting sqref="I10:I11">
    <cfRule type="cellIs" dxfId="195" priority="11" operator="lessThan">
      <formula>0</formula>
    </cfRule>
  </conditionalFormatting>
  <conditionalFormatting sqref="I54">
    <cfRule type="cellIs" dxfId="194" priority="7" operator="lessThan">
      <formula>0</formula>
    </cfRule>
  </conditionalFormatting>
  <conditionalFormatting sqref="I40:I41">
    <cfRule type="cellIs" dxfId="193" priority="6" operator="lessThan">
      <formula>0</formula>
    </cfRule>
  </conditionalFormatting>
  <conditionalFormatting sqref="I8:I9">
    <cfRule type="cellIs" dxfId="192" priority="1" operator="lessThan">
      <formula>0</formula>
    </cfRule>
  </conditionalFormatting>
  <pageMargins left="0.7" right="0.7" top="0.75" bottom="0.75" header="0.3" footer="0.3"/>
  <pageSetup paperSize="3" scale="68" orientation="landscape" r:id="rId1"/>
  <ignoredErrors>
    <ignoredError sqref="A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91C4A-8B71-4C7B-BC77-FFAF070BD0BA}">
  <sheetPr>
    <pageSetUpPr fitToPage="1"/>
  </sheetPr>
  <dimension ref="A1:AY40"/>
  <sheetViews>
    <sheetView showGridLines="0" zoomScaleNormal="100" workbookViewId="0">
      <selection activeCell="T23" sqref="T23"/>
    </sheetView>
  </sheetViews>
  <sheetFormatPr defaultColWidth="8.85546875" defaultRowHeight="15" x14ac:dyDescent="0.25"/>
  <cols>
    <col min="1" max="39" width="8.85546875" style="40"/>
    <col min="40" max="40" width="8.7109375" style="40" customWidth="1"/>
    <col min="41" max="47" width="8.85546875" style="40"/>
    <col min="48" max="49" width="10.5703125" style="40" bestFit="1" customWidth="1"/>
    <col min="50" max="50" width="9.42578125" style="40" bestFit="1" customWidth="1"/>
    <col min="51" max="51" width="9.42578125" style="40" customWidth="1"/>
    <col min="52" max="16384" width="8.85546875" style="40"/>
  </cols>
  <sheetData>
    <row r="1" spans="1:51" x14ac:dyDescent="0.25">
      <c r="A1" s="6" t="s">
        <v>153</v>
      </c>
      <c r="B1" s="10">
        <v>7.1833824000000004E-2</v>
      </c>
      <c r="C1" s="40" t="s">
        <v>60</v>
      </c>
    </row>
    <row r="2" spans="1:51" ht="15.75" thickBot="1" x14ac:dyDescent="0.3"/>
    <row r="3" spans="1:51" ht="15.75" thickBot="1" x14ac:dyDescent="0.3">
      <c r="B3" s="134" t="s">
        <v>59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6"/>
      <c r="R3" s="42"/>
      <c r="S3" s="134" t="s">
        <v>58</v>
      </c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6"/>
      <c r="AJ3" s="134" t="s">
        <v>57</v>
      </c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6"/>
    </row>
    <row r="4" spans="1:51" ht="15.75" thickBot="1" x14ac:dyDescent="0.3">
      <c r="B4" s="137" t="s">
        <v>15</v>
      </c>
      <c r="C4" s="140" t="s">
        <v>56</v>
      </c>
      <c r="D4" s="141"/>
      <c r="E4" s="141"/>
      <c r="F4" s="142"/>
      <c r="G4" s="140" t="s">
        <v>55</v>
      </c>
      <c r="H4" s="141"/>
      <c r="I4" s="141"/>
      <c r="J4" s="141"/>
      <c r="K4" s="141"/>
      <c r="L4" s="141"/>
      <c r="M4" s="141"/>
      <c r="N4" s="141"/>
      <c r="O4" s="141"/>
      <c r="P4" s="142"/>
      <c r="Q4" s="143" t="s">
        <v>54</v>
      </c>
      <c r="R4" s="43"/>
      <c r="S4" s="137" t="s">
        <v>15</v>
      </c>
      <c r="T4" s="140" t="s">
        <v>56</v>
      </c>
      <c r="U4" s="141"/>
      <c r="V4" s="141"/>
      <c r="W4" s="142"/>
      <c r="X4" s="140" t="s">
        <v>55</v>
      </c>
      <c r="Y4" s="141"/>
      <c r="Z4" s="141"/>
      <c r="AA4" s="141"/>
      <c r="AB4" s="141"/>
      <c r="AC4" s="141"/>
      <c r="AD4" s="141"/>
      <c r="AE4" s="141"/>
      <c r="AF4" s="141"/>
      <c r="AG4" s="142"/>
      <c r="AH4" s="143" t="s">
        <v>54</v>
      </c>
      <c r="AJ4" s="137" t="s">
        <v>15</v>
      </c>
      <c r="AK4" s="140" t="s">
        <v>56</v>
      </c>
      <c r="AL4" s="141"/>
      <c r="AM4" s="141"/>
      <c r="AN4" s="142"/>
      <c r="AO4" s="140" t="s">
        <v>55</v>
      </c>
      <c r="AP4" s="141"/>
      <c r="AQ4" s="141"/>
      <c r="AR4" s="141"/>
      <c r="AS4" s="141"/>
      <c r="AT4" s="141"/>
      <c r="AU4" s="141"/>
      <c r="AV4" s="141"/>
      <c r="AW4" s="141"/>
      <c r="AX4" s="142"/>
      <c r="AY4" s="143" t="s">
        <v>54</v>
      </c>
    </row>
    <row r="5" spans="1:51" ht="44.25" customHeight="1" x14ac:dyDescent="0.25">
      <c r="B5" s="138"/>
      <c r="C5" s="143" t="s">
        <v>53</v>
      </c>
      <c r="D5" s="146" t="s">
        <v>52</v>
      </c>
      <c r="E5" s="143" t="s">
        <v>45</v>
      </c>
      <c r="F5" s="143" t="s">
        <v>41</v>
      </c>
      <c r="G5" s="143" t="s">
        <v>51</v>
      </c>
      <c r="H5" s="143" t="s">
        <v>50</v>
      </c>
      <c r="I5" s="143" t="s">
        <v>49</v>
      </c>
      <c r="J5" s="143" t="s">
        <v>48</v>
      </c>
      <c r="K5" s="143" t="s">
        <v>47</v>
      </c>
      <c r="L5" s="143" t="s">
        <v>46</v>
      </c>
      <c r="M5" s="143" t="s">
        <v>45</v>
      </c>
      <c r="N5" s="143" t="s">
        <v>44</v>
      </c>
      <c r="O5" s="143" t="s">
        <v>43</v>
      </c>
      <c r="P5" s="143" t="s">
        <v>41</v>
      </c>
      <c r="Q5" s="144"/>
      <c r="R5" s="43"/>
      <c r="S5" s="138"/>
      <c r="T5" s="143" t="s">
        <v>53</v>
      </c>
      <c r="U5" s="146" t="s">
        <v>52</v>
      </c>
      <c r="V5" s="143" t="s">
        <v>45</v>
      </c>
      <c r="W5" s="143" t="s">
        <v>41</v>
      </c>
      <c r="X5" s="143" t="s">
        <v>51</v>
      </c>
      <c r="Y5" s="143" t="s">
        <v>50</v>
      </c>
      <c r="Z5" s="143" t="s">
        <v>49</v>
      </c>
      <c r="AA5" s="143" t="s">
        <v>48</v>
      </c>
      <c r="AB5" s="143" t="s">
        <v>47</v>
      </c>
      <c r="AC5" s="143" t="s">
        <v>46</v>
      </c>
      <c r="AD5" s="143" t="s">
        <v>45</v>
      </c>
      <c r="AE5" s="143" t="s">
        <v>44</v>
      </c>
      <c r="AF5" s="143" t="s">
        <v>43</v>
      </c>
      <c r="AG5" s="143" t="s">
        <v>41</v>
      </c>
      <c r="AH5" s="144"/>
      <c r="AJ5" s="138"/>
      <c r="AK5" s="143" t="s">
        <v>53</v>
      </c>
      <c r="AL5" s="146" t="s">
        <v>52</v>
      </c>
      <c r="AM5" s="143" t="s">
        <v>45</v>
      </c>
      <c r="AN5" s="143" t="s">
        <v>41</v>
      </c>
      <c r="AO5" s="143" t="s">
        <v>51</v>
      </c>
      <c r="AP5" s="143" t="s">
        <v>50</v>
      </c>
      <c r="AQ5" s="143" t="s">
        <v>49</v>
      </c>
      <c r="AR5" s="143" t="s">
        <v>48</v>
      </c>
      <c r="AS5" s="143" t="s">
        <v>47</v>
      </c>
      <c r="AT5" s="143" t="s">
        <v>46</v>
      </c>
      <c r="AU5" s="143" t="s">
        <v>45</v>
      </c>
      <c r="AV5" s="143" t="s">
        <v>44</v>
      </c>
      <c r="AW5" s="143" t="s">
        <v>43</v>
      </c>
      <c r="AX5" s="143" t="s">
        <v>41</v>
      </c>
      <c r="AY5" s="144"/>
    </row>
    <row r="6" spans="1:51" ht="44.25" customHeight="1" thickBot="1" x14ac:dyDescent="0.3">
      <c r="B6" s="139"/>
      <c r="C6" s="145"/>
      <c r="D6" s="147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43"/>
      <c r="S6" s="139"/>
      <c r="T6" s="145"/>
      <c r="U6" s="147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J6" s="139"/>
      <c r="AK6" s="145"/>
      <c r="AL6" s="147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</row>
    <row r="7" spans="1:51" ht="15.75" thickBot="1" x14ac:dyDescent="0.3">
      <c r="B7" s="44">
        <v>2019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469.52625000000012</v>
      </c>
      <c r="J7" s="45">
        <v>0</v>
      </c>
      <c r="K7" s="45">
        <v>114.33042999999999</v>
      </c>
      <c r="L7" s="45">
        <v>0</v>
      </c>
      <c r="M7" s="45">
        <v>10.644895729900004</v>
      </c>
      <c r="N7" s="45">
        <v>0.26592890500000005</v>
      </c>
      <c r="O7" s="45">
        <v>0</v>
      </c>
      <c r="P7" s="45">
        <f t="shared" ref="P7:P36" si="0">SUM(G7:O7)</f>
        <v>594.76750463490009</v>
      </c>
      <c r="Q7" s="45">
        <f t="shared" ref="Q7:Q36" si="1">F7+P7</f>
        <v>594.76750463490009</v>
      </c>
      <c r="R7" s="46"/>
      <c r="S7" s="44">
        <v>2019</v>
      </c>
      <c r="T7" s="45">
        <v>0</v>
      </c>
      <c r="U7" s="45">
        <v>0</v>
      </c>
      <c r="V7" s="45">
        <v>0</v>
      </c>
      <c r="W7" s="45">
        <f t="shared" ref="W7:W36" si="2">SUM(T7:V7)</f>
        <v>0</v>
      </c>
      <c r="X7" s="45">
        <v>0</v>
      </c>
      <c r="Y7" s="45">
        <v>0</v>
      </c>
      <c r="Z7" s="45">
        <v>469.52625000000012</v>
      </c>
      <c r="AA7" s="45">
        <v>0</v>
      </c>
      <c r="AB7" s="45">
        <v>114.33042999999999</v>
      </c>
      <c r="AC7" s="45">
        <v>0</v>
      </c>
      <c r="AD7" s="45">
        <v>10.644895729900004</v>
      </c>
      <c r="AE7" s="45">
        <v>0.26592890500000005</v>
      </c>
      <c r="AF7" s="45">
        <v>0</v>
      </c>
      <c r="AG7" s="45">
        <f t="shared" ref="AG7:AG36" si="3">SUM(X7:AF7)</f>
        <v>594.76750463490009</v>
      </c>
      <c r="AH7" s="45">
        <f t="shared" ref="AH7:AH36" si="4">W7+AG7</f>
        <v>594.76750463490009</v>
      </c>
      <c r="AJ7" s="44">
        <v>2019</v>
      </c>
      <c r="AK7" s="45">
        <f t="shared" ref="AK7:AK37" si="5">T7-C7</f>
        <v>0</v>
      </c>
      <c r="AL7" s="45">
        <f t="shared" ref="AL7:AL37" si="6">U7-D7</f>
        <v>0</v>
      </c>
      <c r="AM7" s="45">
        <f t="shared" ref="AM7:AM37" si="7">V7-E7</f>
        <v>0</v>
      </c>
      <c r="AN7" s="45">
        <f t="shared" ref="AN7:AN37" si="8">W7-F7</f>
        <v>0</v>
      </c>
      <c r="AO7" s="45">
        <f t="shared" ref="AO7:AO37" si="9">X7-G7</f>
        <v>0</v>
      </c>
      <c r="AP7" s="45">
        <f t="shared" ref="AP7:AP37" si="10">Y7-H7</f>
        <v>0</v>
      </c>
      <c r="AQ7" s="45">
        <f t="shared" ref="AQ7:AQ37" si="11">Z7-I7</f>
        <v>0</v>
      </c>
      <c r="AR7" s="45">
        <f t="shared" ref="AR7:AR37" si="12">AA7-J7</f>
        <v>0</v>
      </c>
      <c r="AS7" s="45">
        <f t="shared" ref="AS7:AS37" si="13">AB7-K7</f>
        <v>0</v>
      </c>
      <c r="AT7" s="45">
        <f t="shared" ref="AT7:AT37" si="14">AC7-L7</f>
        <v>0</v>
      </c>
      <c r="AU7" s="45">
        <f t="shared" ref="AU7:AU37" si="15">AD7-M7</f>
        <v>0</v>
      </c>
      <c r="AV7" s="45">
        <f t="shared" ref="AV7:AV37" si="16">AE7-N7</f>
        <v>0</v>
      </c>
      <c r="AW7" s="45">
        <f t="shared" ref="AW7:AW37" si="17">AF7-O7</f>
        <v>0</v>
      </c>
      <c r="AX7" s="45">
        <f t="shared" ref="AX7:AX37" si="18">AG7-P7</f>
        <v>0</v>
      </c>
      <c r="AY7" s="45">
        <f t="shared" ref="AY7:AY37" si="19">AH7-Q7</f>
        <v>0</v>
      </c>
    </row>
    <row r="8" spans="1:51" ht="15.75" thickBot="1" x14ac:dyDescent="0.3">
      <c r="B8" s="44">
        <f t="shared" ref="B8:B35" si="20">B7+1</f>
        <v>2020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414.16237299113266</v>
      </c>
      <c r="J8" s="45">
        <v>0.19592589382586978</v>
      </c>
      <c r="K8" s="45">
        <v>94.476007131493546</v>
      </c>
      <c r="L8" s="45">
        <v>0</v>
      </c>
      <c r="M8" s="45">
        <v>9.8228106367555714</v>
      </c>
      <c r="N8" s="45">
        <v>0.27116919110214605</v>
      </c>
      <c r="O8" s="45">
        <v>0</v>
      </c>
      <c r="P8" s="45">
        <f t="shared" si="0"/>
        <v>518.9282858443097</v>
      </c>
      <c r="Q8" s="45">
        <f t="shared" si="1"/>
        <v>518.9282858443097</v>
      </c>
      <c r="R8" s="46"/>
      <c r="S8" s="44">
        <f t="shared" ref="S8:S35" si="21">S7+1</f>
        <v>2020</v>
      </c>
      <c r="T8" s="45">
        <v>22.112934579857335</v>
      </c>
      <c r="U8" s="45">
        <v>1.3034289346838435</v>
      </c>
      <c r="V8" s="45">
        <v>1.0630939372183872</v>
      </c>
      <c r="W8" s="45">
        <f t="shared" si="2"/>
        <v>24.479457451759565</v>
      </c>
      <c r="X8" s="45">
        <v>0</v>
      </c>
      <c r="Y8" s="45">
        <v>0</v>
      </c>
      <c r="Z8" s="45">
        <v>403.65970014396567</v>
      </c>
      <c r="AA8" s="45">
        <v>0.19592589382586978</v>
      </c>
      <c r="AB8" s="45">
        <v>94.476007131493546</v>
      </c>
      <c r="AC8" s="45">
        <v>-2.6829717634203711</v>
      </c>
      <c r="AD8" s="45">
        <v>9.6212915728529964</v>
      </c>
      <c r="AE8" s="45">
        <v>0.25835377168504065</v>
      </c>
      <c r="AF8" s="45">
        <v>0</v>
      </c>
      <c r="AG8" s="45">
        <f t="shared" si="3"/>
        <v>505.52830675040275</v>
      </c>
      <c r="AH8" s="45">
        <f t="shared" si="4"/>
        <v>530.00776420216232</v>
      </c>
      <c r="AJ8" s="44">
        <f t="shared" ref="AJ8:AJ35" si="22">AJ7+1</f>
        <v>2020</v>
      </c>
      <c r="AK8" s="45">
        <f t="shared" si="5"/>
        <v>22.112934579857335</v>
      </c>
      <c r="AL8" s="45">
        <f t="shared" si="6"/>
        <v>1.3034289346838435</v>
      </c>
      <c r="AM8" s="45">
        <f t="shared" si="7"/>
        <v>1.0630939372183872</v>
      </c>
      <c r="AN8" s="45">
        <f t="shared" si="8"/>
        <v>24.479457451759565</v>
      </c>
      <c r="AO8" s="45">
        <f t="shared" si="9"/>
        <v>0</v>
      </c>
      <c r="AP8" s="45">
        <f t="shared" si="10"/>
        <v>0</v>
      </c>
      <c r="AQ8" s="45">
        <f t="shared" si="11"/>
        <v>-10.502672847166991</v>
      </c>
      <c r="AR8" s="45">
        <f t="shared" si="12"/>
        <v>0</v>
      </c>
      <c r="AS8" s="45">
        <f t="shared" si="13"/>
        <v>0</v>
      </c>
      <c r="AT8" s="45">
        <f t="shared" si="14"/>
        <v>-2.6829717634203711</v>
      </c>
      <c r="AU8" s="45">
        <f t="shared" si="15"/>
        <v>-0.20151906390257501</v>
      </c>
      <c r="AV8" s="45">
        <f t="shared" si="16"/>
        <v>-1.28154194171054E-2</v>
      </c>
      <c r="AW8" s="45">
        <f t="shared" si="17"/>
        <v>0</v>
      </c>
      <c r="AX8" s="45">
        <f t="shared" si="18"/>
        <v>-13.39997909390695</v>
      </c>
      <c r="AY8" s="45">
        <f t="shared" si="19"/>
        <v>11.079478357852622</v>
      </c>
    </row>
    <row r="9" spans="1:51" ht="15.75" thickBot="1" x14ac:dyDescent="0.3">
      <c r="B9" s="44">
        <f t="shared" si="20"/>
        <v>2021</v>
      </c>
      <c r="C9" s="45">
        <v>0</v>
      </c>
      <c r="D9" s="45">
        <v>0</v>
      </c>
      <c r="E9" s="45">
        <v>0</v>
      </c>
      <c r="F9" s="45">
        <v>0</v>
      </c>
      <c r="G9" s="45">
        <v>25.556817830215756</v>
      </c>
      <c r="H9" s="45">
        <v>0</v>
      </c>
      <c r="I9" s="45">
        <v>385.0882618705902</v>
      </c>
      <c r="J9" s="45">
        <v>0.91397513979680955</v>
      </c>
      <c r="K9" s="45">
        <v>92.316163449478424</v>
      </c>
      <c r="L9" s="45">
        <v>0</v>
      </c>
      <c r="M9" s="45">
        <v>15.142623195199466</v>
      </c>
      <c r="N9" s="45">
        <v>0.26475715511565734</v>
      </c>
      <c r="O9" s="45">
        <v>0</v>
      </c>
      <c r="P9" s="45">
        <f t="shared" si="0"/>
        <v>519.28259864039637</v>
      </c>
      <c r="Q9" s="45">
        <f t="shared" si="1"/>
        <v>519.28259864039637</v>
      </c>
      <c r="R9" s="46"/>
      <c r="S9" s="44">
        <f t="shared" si="21"/>
        <v>2021</v>
      </c>
      <c r="T9" s="45">
        <v>19.236641507637692</v>
      </c>
      <c r="U9" s="45">
        <v>1.2160737098401584</v>
      </c>
      <c r="V9" s="45">
        <v>1.0024513131917987</v>
      </c>
      <c r="W9" s="45">
        <f t="shared" si="2"/>
        <v>21.455166530669651</v>
      </c>
      <c r="X9" s="45">
        <v>25.556817830215756</v>
      </c>
      <c r="Y9" s="45">
        <v>0</v>
      </c>
      <c r="Z9" s="45">
        <v>376.31016608317714</v>
      </c>
      <c r="AA9" s="45">
        <v>0.91397513979680955</v>
      </c>
      <c r="AB9" s="45">
        <v>92.316163449478424</v>
      </c>
      <c r="AC9" s="45">
        <v>-2.5529830950730386</v>
      </c>
      <c r="AD9" s="45">
        <v>14.675972460650234</v>
      </c>
      <c r="AE9" s="45">
        <v>0.25719183296164849</v>
      </c>
      <c r="AF9" s="45">
        <v>0</v>
      </c>
      <c r="AG9" s="45">
        <f t="shared" si="3"/>
        <v>507.47730370120706</v>
      </c>
      <c r="AH9" s="45">
        <f t="shared" si="4"/>
        <v>528.93247023187666</v>
      </c>
      <c r="AJ9" s="44">
        <f t="shared" si="22"/>
        <v>2021</v>
      </c>
      <c r="AK9" s="45">
        <f t="shared" si="5"/>
        <v>19.236641507637692</v>
      </c>
      <c r="AL9" s="45">
        <f t="shared" si="6"/>
        <v>1.2160737098401584</v>
      </c>
      <c r="AM9" s="45">
        <f t="shared" si="7"/>
        <v>1.0024513131917987</v>
      </c>
      <c r="AN9" s="45">
        <f t="shared" si="8"/>
        <v>21.455166530669651</v>
      </c>
      <c r="AO9" s="45">
        <f t="shared" si="9"/>
        <v>0</v>
      </c>
      <c r="AP9" s="45">
        <f t="shared" si="10"/>
        <v>0</v>
      </c>
      <c r="AQ9" s="45">
        <f t="shared" si="11"/>
        <v>-8.778095787413065</v>
      </c>
      <c r="AR9" s="45">
        <f t="shared" si="12"/>
        <v>0</v>
      </c>
      <c r="AS9" s="45">
        <f t="shared" si="13"/>
        <v>0</v>
      </c>
      <c r="AT9" s="45">
        <f t="shared" si="14"/>
        <v>-2.5529830950730386</v>
      </c>
      <c r="AU9" s="45">
        <f t="shared" si="15"/>
        <v>-0.46665073454923167</v>
      </c>
      <c r="AV9" s="45">
        <f t="shared" si="16"/>
        <v>-7.5653221540088467E-3</v>
      </c>
      <c r="AW9" s="45">
        <f t="shared" si="17"/>
        <v>0</v>
      </c>
      <c r="AX9" s="45">
        <f t="shared" si="18"/>
        <v>-11.805294939189309</v>
      </c>
      <c r="AY9" s="45">
        <f t="shared" si="19"/>
        <v>9.6498715914802915</v>
      </c>
    </row>
    <row r="10" spans="1:51" ht="15.75" thickBot="1" x14ac:dyDescent="0.3">
      <c r="B10" s="44">
        <f t="shared" si="20"/>
        <v>2022</v>
      </c>
      <c r="C10" s="45">
        <v>0</v>
      </c>
      <c r="D10" s="45">
        <v>0</v>
      </c>
      <c r="E10" s="45">
        <v>0</v>
      </c>
      <c r="F10" s="45">
        <v>0</v>
      </c>
      <c r="G10" s="45">
        <v>39.932816624717169</v>
      </c>
      <c r="H10" s="45">
        <v>0</v>
      </c>
      <c r="I10" s="45">
        <v>373.35622719292019</v>
      </c>
      <c r="J10" s="45">
        <v>1.0232651211389381</v>
      </c>
      <c r="K10" s="45">
        <v>86.129175421019767</v>
      </c>
      <c r="L10" s="45">
        <v>0</v>
      </c>
      <c r="M10" s="45">
        <v>15.743882403577835</v>
      </c>
      <c r="N10" s="45">
        <v>0.22239455958312218</v>
      </c>
      <c r="O10" s="45">
        <v>0</v>
      </c>
      <c r="P10" s="45">
        <f t="shared" si="0"/>
        <v>516.40776132295696</v>
      </c>
      <c r="Q10" s="45">
        <f t="shared" si="1"/>
        <v>516.40776132295696</v>
      </c>
      <c r="R10" s="46"/>
      <c r="S10" s="44">
        <f t="shared" si="21"/>
        <v>2022</v>
      </c>
      <c r="T10" s="45">
        <v>16.660204371807875</v>
      </c>
      <c r="U10" s="45">
        <v>1.1345729931360689</v>
      </c>
      <c r="V10" s="45">
        <v>0.94486247666234668</v>
      </c>
      <c r="W10" s="45">
        <f t="shared" si="2"/>
        <v>18.739639841606291</v>
      </c>
      <c r="X10" s="45">
        <v>39.932816624717148</v>
      </c>
      <c r="Y10" s="45">
        <v>0</v>
      </c>
      <c r="Z10" s="45">
        <v>364.54507802128319</v>
      </c>
      <c r="AA10" s="45">
        <v>1.0232651211389381</v>
      </c>
      <c r="AB10" s="45">
        <v>86.129175421019767</v>
      </c>
      <c r="AC10" s="45">
        <v>-2.4292923140643223</v>
      </c>
      <c r="AD10" s="45">
        <v>15.25178061817309</v>
      </c>
      <c r="AE10" s="45">
        <v>0.21242499993180758</v>
      </c>
      <c r="AF10" s="45">
        <v>0</v>
      </c>
      <c r="AG10" s="45">
        <f t="shared" si="3"/>
        <v>504.66524849219962</v>
      </c>
      <c r="AH10" s="45">
        <f t="shared" si="4"/>
        <v>523.40488833380596</v>
      </c>
      <c r="AJ10" s="44">
        <f t="shared" si="22"/>
        <v>2022</v>
      </c>
      <c r="AK10" s="45">
        <f t="shared" si="5"/>
        <v>16.660204371807875</v>
      </c>
      <c r="AL10" s="45">
        <f t="shared" si="6"/>
        <v>1.1345729931360689</v>
      </c>
      <c r="AM10" s="45">
        <f t="shared" si="7"/>
        <v>0.94486247666234668</v>
      </c>
      <c r="AN10" s="45">
        <f t="shared" si="8"/>
        <v>18.739639841606291</v>
      </c>
      <c r="AO10" s="45">
        <f t="shared" si="9"/>
        <v>0</v>
      </c>
      <c r="AP10" s="45">
        <f t="shared" si="10"/>
        <v>0</v>
      </c>
      <c r="AQ10" s="45">
        <f t="shared" si="11"/>
        <v>-8.8111491716369983</v>
      </c>
      <c r="AR10" s="45">
        <f t="shared" si="12"/>
        <v>0</v>
      </c>
      <c r="AS10" s="45">
        <f t="shared" si="13"/>
        <v>0</v>
      </c>
      <c r="AT10" s="45">
        <f t="shared" si="14"/>
        <v>-2.4292923140643223</v>
      </c>
      <c r="AU10" s="45">
        <f t="shared" si="15"/>
        <v>-0.49210178540474558</v>
      </c>
      <c r="AV10" s="45">
        <f t="shared" si="16"/>
        <v>-9.9695596513146023E-3</v>
      </c>
      <c r="AW10" s="45">
        <f t="shared" si="17"/>
        <v>0</v>
      </c>
      <c r="AX10" s="45">
        <f t="shared" si="18"/>
        <v>-11.742512830757335</v>
      </c>
      <c r="AY10" s="45">
        <f t="shared" si="19"/>
        <v>6.9971270108489989</v>
      </c>
    </row>
    <row r="11" spans="1:51" ht="15.75" thickBot="1" x14ac:dyDescent="0.3">
      <c r="B11" s="44">
        <f t="shared" si="20"/>
        <v>2023</v>
      </c>
      <c r="C11" s="45">
        <v>0</v>
      </c>
      <c r="D11" s="45">
        <v>0</v>
      </c>
      <c r="E11" s="45">
        <v>0</v>
      </c>
      <c r="F11" s="45">
        <v>0</v>
      </c>
      <c r="G11" s="45">
        <v>105.21725560095848</v>
      </c>
      <c r="H11" s="45">
        <v>4.2028607062275647</v>
      </c>
      <c r="I11" s="45">
        <v>342.00958081889064</v>
      </c>
      <c r="J11" s="45">
        <v>0</v>
      </c>
      <c r="K11" s="45">
        <v>80.356836565944917</v>
      </c>
      <c r="L11" s="45">
        <v>0</v>
      </c>
      <c r="M11" s="45">
        <v>24.656910308332481</v>
      </c>
      <c r="N11" s="45">
        <v>0.27817708775611832</v>
      </c>
      <c r="O11" s="45">
        <v>0</v>
      </c>
      <c r="P11" s="45">
        <f t="shared" si="0"/>
        <v>556.72162108811028</v>
      </c>
      <c r="Q11" s="45">
        <f t="shared" si="1"/>
        <v>556.72162108811028</v>
      </c>
      <c r="R11" s="46"/>
      <c r="S11" s="44">
        <f t="shared" si="21"/>
        <v>2023</v>
      </c>
      <c r="T11" s="45">
        <v>14.668562609894098</v>
      </c>
      <c r="U11" s="45">
        <v>1.0585344180517937</v>
      </c>
      <c r="V11" s="45">
        <v>0.90004554381031221</v>
      </c>
      <c r="W11" s="45">
        <f t="shared" si="2"/>
        <v>16.627142571756202</v>
      </c>
      <c r="X11" s="45">
        <v>105.21725560095848</v>
      </c>
      <c r="Y11" s="45">
        <v>4.2028607062275647</v>
      </c>
      <c r="Z11" s="45">
        <v>333.74509597091526</v>
      </c>
      <c r="AA11" s="45">
        <v>0</v>
      </c>
      <c r="AB11" s="45">
        <v>80.356836565944917</v>
      </c>
      <c r="AC11" s="45">
        <v>-2.3115942908361315</v>
      </c>
      <c r="AD11" s="45">
        <v>24.211214538848346</v>
      </c>
      <c r="AE11" s="45">
        <v>0.26473791091641002</v>
      </c>
      <c r="AF11" s="45">
        <v>0</v>
      </c>
      <c r="AG11" s="45">
        <f t="shared" si="3"/>
        <v>545.68640700297487</v>
      </c>
      <c r="AH11" s="45">
        <f t="shared" si="4"/>
        <v>562.31354957473104</v>
      </c>
      <c r="AJ11" s="44">
        <f t="shared" si="22"/>
        <v>2023</v>
      </c>
      <c r="AK11" s="45">
        <f t="shared" si="5"/>
        <v>14.668562609894098</v>
      </c>
      <c r="AL11" s="45">
        <f t="shared" si="6"/>
        <v>1.0585344180517937</v>
      </c>
      <c r="AM11" s="45">
        <f t="shared" si="7"/>
        <v>0.90004554381031221</v>
      </c>
      <c r="AN11" s="45">
        <f t="shared" si="8"/>
        <v>16.627142571756202</v>
      </c>
      <c r="AO11" s="45">
        <f t="shared" si="9"/>
        <v>0</v>
      </c>
      <c r="AP11" s="45">
        <f t="shared" si="10"/>
        <v>0</v>
      </c>
      <c r="AQ11" s="45">
        <f t="shared" si="11"/>
        <v>-8.2644848479753819</v>
      </c>
      <c r="AR11" s="45">
        <f t="shared" si="12"/>
        <v>0</v>
      </c>
      <c r="AS11" s="45">
        <f t="shared" si="13"/>
        <v>0</v>
      </c>
      <c r="AT11" s="45">
        <f t="shared" si="14"/>
        <v>-2.3115942908361315</v>
      </c>
      <c r="AU11" s="45">
        <f t="shared" si="15"/>
        <v>-0.4456957694841357</v>
      </c>
      <c r="AV11" s="45">
        <f t="shared" si="16"/>
        <v>-1.34391768397083E-2</v>
      </c>
      <c r="AW11" s="45">
        <f t="shared" si="17"/>
        <v>0</v>
      </c>
      <c r="AX11" s="45">
        <f t="shared" si="18"/>
        <v>-11.035214085135408</v>
      </c>
      <c r="AY11" s="45">
        <f t="shared" si="19"/>
        <v>5.591928486620759</v>
      </c>
    </row>
    <row r="12" spans="1:51" ht="15.75" thickBot="1" x14ac:dyDescent="0.3">
      <c r="B12" s="44">
        <f t="shared" si="20"/>
        <v>2024</v>
      </c>
      <c r="C12" s="45">
        <v>0</v>
      </c>
      <c r="D12" s="45">
        <v>0</v>
      </c>
      <c r="E12" s="45">
        <v>0</v>
      </c>
      <c r="F12" s="45">
        <v>0</v>
      </c>
      <c r="G12" s="45">
        <v>95.395005479932024</v>
      </c>
      <c r="H12" s="45">
        <v>3.7698358152537703</v>
      </c>
      <c r="I12" s="45">
        <v>347.48665646621976</v>
      </c>
      <c r="J12" s="45">
        <v>0</v>
      </c>
      <c r="K12" s="45">
        <v>74.97135728191472</v>
      </c>
      <c r="L12" s="45">
        <v>0</v>
      </c>
      <c r="M12" s="45">
        <v>23.456162791081606</v>
      </c>
      <c r="N12" s="45">
        <v>0.26341816936441487</v>
      </c>
      <c r="O12" s="45">
        <v>0</v>
      </c>
      <c r="P12" s="45">
        <f t="shared" si="0"/>
        <v>545.34243600376624</v>
      </c>
      <c r="Q12" s="45">
        <f t="shared" si="1"/>
        <v>545.34243600376624</v>
      </c>
      <c r="R12" s="46"/>
      <c r="S12" s="44">
        <f t="shared" si="21"/>
        <v>2024</v>
      </c>
      <c r="T12" s="45">
        <v>12.983053800692737</v>
      </c>
      <c r="U12" s="45">
        <v>0.98759191429640281</v>
      </c>
      <c r="V12" s="45">
        <v>0.8573552003877184</v>
      </c>
      <c r="W12" s="45">
        <f t="shared" si="2"/>
        <v>14.828000915376858</v>
      </c>
      <c r="X12" s="45">
        <v>95.395005479932024</v>
      </c>
      <c r="Y12" s="45">
        <v>3.7698358152537703</v>
      </c>
      <c r="Z12" s="45">
        <v>339.96818414303226</v>
      </c>
      <c r="AA12" s="45">
        <v>0</v>
      </c>
      <c r="AB12" s="45">
        <v>74.97135728191472</v>
      </c>
      <c r="AC12" s="45">
        <v>-2.199598679208068</v>
      </c>
      <c r="AD12" s="45">
        <v>23.031101767414722</v>
      </c>
      <c r="AE12" s="45">
        <v>0.2532803833769573</v>
      </c>
      <c r="AF12" s="45">
        <v>0</v>
      </c>
      <c r="AG12" s="45">
        <f t="shared" si="3"/>
        <v>535.18916619171637</v>
      </c>
      <c r="AH12" s="45">
        <f t="shared" si="4"/>
        <v>550.0171671070932</v>
      </c>
      <c r="AJ12" s="44">
        <f t="shared" si="22"/>
        <v>2024</v>
      </c>
      <c r="AK12" s="45">
        <f t="shared" si="5"/>
        <v>12.983053800692737</v>
      </c>
      <c r="AL12" s="45">
        <f t="shared" si="6"/>
        <v>0.98759191429640281</v>
      </c>
      <c r="AM12" s="45">
        <f t="shared" si="7"/>
        <v>0.8573552003877184</v>
      </c>
      <c r="AN12" s="45">
        <f t="shared" si="8"/>
        <v>14.828000915376858</v>
      </c>
      <c r="AO12" s="45">
        <f t="shared" si="9"/>
        <v>0</v>
      </c>
      <c r="AP12" s="45">
        <f t="shared" si="10"/>
        <v>0</v>
      </c>
      <c r="AQ12" s="45">
        <f t="shared" si="11"/>
        <v>-7.5184723231874955</v>
      </c>
      <c r="AR12" s="45">
        <f t="shared" si="12"/>
        <v>0</v>
      </c>
      <c r="AS12" s="45">
        <f t="shared" si="13"/>
        <v>0</v>
      </c>
      <c r="AT12" s="45">
        <f t="shared" si="14"/>
        <v>-2.199598679208068</v>
      </c>
      <c r="AU12" s="45">
        <f t="shared" si="15"/>
        <v>-0.42506102366688481</v>
      </c>
      <c r="AV12" s="45">
        <f t="shared" si="16"/>
        <v>-1.013778598745757E-2</v>
      </c>
      <c r="AW12" s="45">
        <f t="shared" si="17"/>
        <v>0</v>
      </c>
      <c r="AX12" s="45">
        <f t="shared" si="18"/>
        <v>-10.153269812049871</v>
      </c>
      <c r="AY12" s="45">
        <f t="shared" si="19"/>
        <v>4.6747311033269625</v>
      </c>
    </row>
    <row r="13" spans="1:51" ht="15.75" thickBot="1" x14ac:dyDescent="0.3">
      <c r="B13" s="44">
        <f t="shared" si="20"/>
        <v>2025</v>
      </c>
      <c r="C13" s="45">
        <v>0</v>
      </c>
      <c r="D13" s="45">
        <v>0</v>
      </c>
      <c r="E13" s="45">
        <v>0</v>
      </c>
      <c r="F13" s="45">
        <v>0</v>
      </c>
      <c r="G13" s="45">
        <v>86.283799385062835</v>
      </c>
      <c r="H13" s="45">
        <v>3.4122548227681881</v>
      </c>
      <c r="I13" s="45">
        <v>360.03661970469773</v>
      </c>
      <c r="J13" s="45">
        <v>0</v>
      </c>
      <c r="K13" s="45">
        <v>69.946810413322723</v>
      </c>
      <c r="L13" s="45">
        <v>0</v>
      </c>
      <c r="M13" s="45">
        <v>22.72306633775181</v>
      </c>
      <c r="N13" s="45">
        <v>0.27324334221647723</v>
      </c>
      <c r="O13" s="45">
        <v>0</v>
      </c>
      <c r="P13" s="45">
        <f t="shared" si="0"/>
        <v>542.67579400581974</v>
      </c>
      <c r="Q13" s="45">
        <f t="shared" si="1"/>
        <v>542.67579400581974</v>
      </c>
      <c r="R13" s="46"/>
      <c r="S13" s="44">
        <f t="shared" si="21"/>
        <v>2025</v>
      </c>
      <c r="T13" s="45">
        <v>11.537357766377607</v>
      </c>
      <c r="U13" s="45">
        <v>0.92140394544630722</v>
      </c>
      <c r="V13" s="45">
        <v>0.81669049950803707</v>
      </c>
      <c r="W13" s="45">
        <f t="shared" si="2"/>
        <v>13.275452211331952</v>
      </c>
      <c r="X13" s="45">
        <v>86.283799385062821</v>
      </c>
      <c r="Y13" s="45">
        <v>3.4122548227681881</v>
      </c>
      <c r="Z13" s="45">
        <v>352.2611178648641</v>
      </c>
      <c r="AA13" s="45">
        <v>0</v>
      </c>
      <c r="AB13" s="45">
        <v>69.946810413322723</v>
      </c>
      <c r="AC13" s="45">
        <v>-2.093029200130025</v>
      </c>
      <c r="AD13" s="45">
        <v>22.351939913131162</v>
      </c>
      <c r="AE13" s="45">
        <v>0.2648980845572923</v>
      </c>
      <c r="AF13" s="45">
        <v>0</v>
      </c>
      <c r="AG13" s="45">
        <f t="shared" si="3"/>
        <v>532.42779128357631</v>
      </c>
      <c r="AH13" s="45">
        <f t="shared" si="4"/>
        <v>545.70324349490829</v>
      </c>
      <c r="AJ13" s="44">
        <f t="shared" si="22"/>
        <v>2025</v>
      </c>
      <c r="AK13" s="45">
        <f t="shared" si="5"/>
        <v>11.537357766377607</v>
      </c>
      <c r="AL13" s="45">
        <f t="shared" si="6"/>
        <v>0.92140394544630722</v>
      </c>
      <c r="AM13" s="45">
        <f t="shared" si="7"/>
        <v>0.81669049950803707</v>
      </c>
      <c r="AN13" s="45">
        <f t="shared" si="8"/>
        <v>13.275452211331952</v>
      </c>
      <c r="AO13" s="45">
        <f t="shared" si="9"/>
        <v>0</v>
      </c>
      <c r="AP13" s="45">
        <f t="shared" si="10"/>
        <v>0</v>
      </c>
      <c r="AQ13" s="45">
        <f t="shared" si="11"/>
        <v>-7.7755018398336233</v>
      </c>
      <c r="AR13" s="45">
        <f t="shared" si="12"/>
        <v>0</v>
      </c>
      <c r="AS13" s="45">
        <f t="shared" si="13"/>
        <v>0</v>
      </c>
      <c r="AT13" s="45">
        <f t="shared" si="14"/>
        <v>-2.093029200130025</v>
      </c>
      <c r="AU13" s="45">
        <f t="shared" si="15"/>
        <v>-0.37112642462064827</v>
      </c>
      <c r="AV13" s="45">
        <f t="shared" si="16"/>
        <v>-8.3452576591849237E-3</v>
      </c>
      <c r="AW13" s="45">
        <f t="shared" si="17"/>
        <v>0</v>
      </c>
      <c r="AX13" s="45">
        <f t="shared" si="18"/>
        <v>-10.248002722243427</v>
      </c>
      <c r="AY13" s="45">
        <f t="shared" si="19"/>
        <v>3.0274494890885535</v>
      </c>
    </row>
    <row r="14" spans="1:51" ht="15.75" thickBot="1" x14ac:dyDescent="0.3">
      <c r="B14" s="44">
        <f t="shared" si="20"/>
        <v>2026</v>
      </c>
      <c r="C14" s="45">
        <v>0</v>
      </c>
      <c r="D14" s="45">
        <v>0</v>
      </c>
      <c r="E14" s="45">
        <v>0</v>
      </c>
      <c r="F14" s="45">
        <v>0</v>
      </c>
      <c r="G14" s="45">
        <v>90.986815336827419</v>
      </c>
      <c r="H14" s="45">
        <v>5.6474797962771932</v>
      </c>
      <c r="I14" s="45">
        <v>371.77663205607416</v>
      </c>
      <c r="J14" s="45">
        <v>0</v>
      </c>
      <c r="K14" s="45">
        <v>65.259006430947196</v>
      </c>
      <c r="L14" s="45">
        <v>0</v>
      </c>
      <c r="M14" s="45">
        <v>22.655335463151076</v>
      </c>
      <c r="N14" s="45">
        <v>0.24516645813872068</v>
      </c>
      <c r="O14" s="45">
        <v>0</v>
      </c>
      <c r="P14" s="45">
        <f t="shared" si="0"/>
        <v>556.5704355414158</v>
      </c>
      <c r="Q14" s="45">
        <f t="shared" si="1"/>
        <v>556.5704355414158</v>
      </c>
      <c r="R14" s="46"/>
      <c r="S14" s="44">
        <f t="shared" si="21"/>
        <v>2026</v>
      </c>
      <c r="T14" s="45">
        <v>10.375982304303067</v>
      </c>
      <c r="U14" s="45">
        <v>0.85965186469643184</v>
      </c>
      <c r="V14" s="45">
        <v>0.77795528797096869</v>
      </c>
      <c r="W14" s="45">
        <f t="shared" si="2"/>
        <v>12.013589456970466</v>
      </c>
      <c r="X14" s="45">
        <v>90.986815336827433</v>
      </c>
      <c r="Y14" s="45">
        <v>5.6474797962771932</v>
      </c>
      <c r="Z14" s="45">
        <v>365.08326146810759</v>
      </c>
      <c r="AA14" s="45">
        <v>0</v>
      </c>
      <c r="AB14" s="45">
        <v>65.259006430947196</v>
      </c>
      <c r="AC14" s="45">
        <v>-1.9916229601366011</v>
      </c>
      <c r="AD14" s="45">
        <v>22.211398696600799</v>
      </c>
      <c r="AE14" s="45">
        <v>0.23729274054812161</v>
      </c>
      <c r="AF14" s="45">
        <v>0</v>
      </c>
      <c r="AG14" s="45">
        <f t="shared" si="3"/>
        <v>547.43363150917173</v>
      </c>
      <c r="AH14" s="45">
        <f t="shared" si="4"/>
        <v>559.44722096614225</v>
      </c>
      <c r="AJ14" s="44">
        <f t="shared" si="22"/>
        <v>2026</v>
      </c>
      <c r="AK14" s="45">
        <f t="shared" si="5"/>
        <v>10.375982304303067</v>
      </c>
      <c r="AL14" s="45">
        <f t="shared" si="6"/>
        <v>0.85965186469643184</v>
      </c>
      <c r="AM14" s="45">
        <f t="shared" si="7"/>
        <v>0.77795528797096869</v>
      </c>
      <c r="AN14" s="45">
        <f t="shared" si="8"/>
        <v>12.013589456970466</v>
      </c>
      <c r="AO14" s="45">
        <f t="shared" si="9"/>
        <v>0</v>
      </c>
      <c r="AP14" s="45">
        <f t="shared" si="10"/>
        <v>0</v>
      </c>
      <c r="AQ14" s="45">
        <f t="shared" si="11"/>
        <v>-6.6933705879665695</v>
      </c>
      <c r="AR14" s="45">
        <f t="shared" si="12"/>
        <v>0</v>
      </c>
      <c r="AS14" s="45">
        <f t="shared" si="13"/>
        <v>0</v>
      </c>
      <c r="AT14" s="45">
        <f t="shared" si="14"/>
        <v>-1.9916229601366011</v>
      </c>
      <c r="AU14" s="45">
        <f t="shared" si="15"/>
        <v>-0.44393676655027647</v>
      </c>
      <c r="AV14" s="45">
        <f t="shared" si="16"/>
        <v>-7.8737175905990719E-3</v>
      </c>
      <c r="AW14" s="45">
        <f t="shared" si="17"/>
        <v>0</v>
      </c>
      <c r="AX14" s="45">
        <f t="shared" si="18"/>
        <v>-9.136804032244072</v>
      </c>
      <c r="AY14" s="45">
        <f t="shared" si="19"/>
        <v>2.8767854247264495</v>
      </c>
    </row>
    <row r="15" spans="1:51" ht="15.75" thickBot="1" x14ac:dyDescent="0.3">
      <c r="B15" s="44">
        <f t="shared" si="20"/>
        <v>2027</v>
      </c>
      <c r="C15" s="45">
        <v>0</v>
      </c>
      <c r="D15" s="45">
        <v>0</v>
      </c>
      <c r="E15" s="45">
        <v>0</v>
      </c>
      <c r="F15" s="45">
        <v>0</v>
      </c>
      <c r="G15" s="45">
        <v>82.311931146229881</v>
      </c>
      <c r="H15" s="45">
        <v>5.0359022156566651</v>
      </c>
      <c r="I15" s="45">
        <v>375.62307592742309</v>
      </c>
      <c r="J15" s="45">
        <v>0</v>
      </c>
      <c r="K15" s="45">
        <v>60.885376977007212</v>
      </c>
      <c r="L15" s="45">
        <v>0</v>
      </c>
      <c r="M15" s="45">
        <v>21.950285171439155</v>
      </c>
      <c r="N15" s="45">
        <v>0.24483610114496912</v>
      </c>
      <c r="O15" s="45">
        <v>0</v>
      </c>
      <c r="P15" s="45">
        <f t="shared" si="0"/>
        <v>546.051407538901</v>
      </c>
      <c r="Q15" s="45">
        <f t="shared" si="1"/>
        <v>546.051407538901</v>
      </c>
      <c r="R15" s="46"/>
      <c r="S15" s="44">
        <f t="shared" si="21"/>
        <v>2027</v>
      </c>
      <c r="T15" s="45">
        <v>9.3878948759155012</v>
      </c>
      <c r="U15" s="45">
        <v>0.80203838080820988</v>
      </c>
      <c r="V15" s="45">
        <v>0.74105797853614341</v>
      </c>
      <c r="W15" s="45">
        <f t="shared" si="2"/>
        <v>10.930991235259855</v>
      </c>
      <c r="X15" s="45">
        <v>82.311931146229881</v>
      </c>
      <c r="Y15" s="45">
        <v>5.0359022156566651</v>
      </c>
      <c r="Z15" s="45">
        <v>368.56230281840635</v>
      </c>
      <c r="AA15" s="45">
        <v>0</v>
      </c>
      <c r="AB15" s="45">
        <v>60.885376977007212</v>
      </c>
      <c r="AC15" s="45">
        <v>-1.895129802822084</v>
      </c>
      <c r="AD15" s="45">
        <v>21.563669217207163</v>
      </c>
      <c r="AE15" s="45">
        <v>0.2342275122776642</v>
      </c>
      <c r="AF15" s="45">
        <v>0</v>
      </c>
      <c r="AG15" s="45">
        <f t="shared" si="3"/>
        <v>536.6982800839628</v>
      </c>
      <c r="AH15" s="45">
        <f t="shared" si="4"/>
        <v>547.62927131922265</v>
      </c>
      <c r="AJ15" s="44">
        <f t="shared" si="22"/>
        <v>2027</v>
      </c>
      <c r="AK15" s="45">
        <f t="shared" si="5"/>
        <v>9.3878948759155012</v>
      </c>
      <c r="AL15" s="45">
        <f t="shared" si="6"/>
        <v>0.80203838080820988</v>
      </c>
      <c r="AM15" s="45">
        <f t="shared" si="7"/>
        <v>0.74105797853614341</v>
      </c>
      <c r="AN15" s="45">
        <f t="shared" si="8"/>
        <v>10.930991235259855</v>
      </c>
      <c r="AO15" s="45">
        <f t="shared" si="9"/>
        <v>0</v>
      </c>
      <c r="AP15" s="45">
        <f t="shared" si="10"/>
        <v>0</v>
      </c>
      <c r="AQ15" s="45">
        <f t="shared" si="11"/>
        <v>-7.0607731090167363</v>
      </c>
      <c r="AR15" s="45">
        <f t="shared" si="12"/>
        <v>0</v>
      </c>
      <c r="AS15" s="45">
        <f t="shared" si="13"/>
        <v>0</v>
      </c>
      <c r="AT15" s="45">
        <f t="shared" si="14"/>
        <v>-1.895129802822084</v>
      </c>
      <c r="AU15" s="45">
        <f t="shared" si="15"/>
        <v>-0.38661595423199202</v>
      </c>
      <c r="AV15" s="45">
        <f t="shared" si="16"/>
        <v>-1.0608588867304924E-2</v>
      </c>
      <c r="AW15" s="45">
        <f t="shared" si="17"/>
        <v>0</v>
      </c>
      <c r="AX15" s="45">
        <f t="shared" si="18"/>
        <v>-9.3531274549382033</v>
      </c>
      <c r="AY15" s="45">
        <f t="shared" si="19"/>
        <v>1.5778637803216498</v>
      </c>
    </row>
    <row r="16" spans="1:51" ht="15.75" thickBot="1" x14ac:dyDescent="0.3">
      <c r="B16" s="44">
        <f t="shared" si="20"/>
        <v>2028</v>
      </c>
      <c r="C16" s="45">
        <v>0</v>
      </c>
      <c r="D16" s="45">
        <v>0</v>
      </c>
      <c r="E16" s="45">
        <v>0</v>
      </c>
      <c r="F16" s="45">
        <v>0</v>
      </c>
      <c r="G16" s="45">
        <v>74.417482845201619</v>
      </c>
      <c r="H16" s="45">
        <v>4.559495017164223</v>
      </c>
      <c r="I16" s="45">
        <v>375.71500310416877</v>
      </c>
      <c r="J16" s="45">
        <v>0</v>
      </c>
      <c r="K16" s="45">
        <v>56.804866214977004</v>
      </c>
      <c r="L16" s="45">
        <v>0</v>
      </c>
      <c r="M16" s="45">
        <v>21.419932240024593</v>
      </c>
      <c r="N16" s="45">
        <v>0.24465640452289217</v>
      </c>
      <c r="O16" s="45">
        <v>7.9797731382367383</v>
      </c>
      <c r="P16" s="45">
        <f t="shared" si="0"/>
        <v>541.14120896429574</v>
      </c>
      <c r="Q16" s="45">
        <f t="shared" si="1"/>
        <v>541.14120896429574</v>
      </c>
      <c r="R16" s="46"/>
      <c r="S16" s="44">
        <f t="shared" si="21"/>
        <v>2028</v>
      </c>
      <c r="T16" s="45">
        <v>8.485644828538911</v>
      </c>
      <c r="U16" s="45">
        <v>0.74828612686905638</v>
      </c>
      <c r="V16" s="45">
        <v>0.70591133301920928</v>
      </c>
      <c r="W16" s="45">
        <f t="shared" si="2"/>
        <v>9.939842288427176</v>
      </c>
      <c r="X16" s="45">
        <v>74.417482845201619</v>
      </c>
      <c r="Y16" s="45">
        <v>4.559495017164223</v>
      </c>
      <c r="Z16" s="45">
        <v>367.99993240484315</v>
      </c>
      <c r="AA16" s="45">
        <v>0</v>
      </c>
      <c r="AB16" s="45">
        <v>56.804866214977004</v>
      </c>
      <c r="AC16" s="45">
        <v>-1.803311691736138</v>
      </c>
      <c r="AD16" s="45">
        <v>20.95335083612553</v>
      </c>
      <c r="AE16" s="45">
        <v>0.23566738891083452</v>
      </c>
      <c r="AF16" s="45">
        <v>7.8189101764856037</v>
      </c>
      <c r="AG16" s="45">
        <f t="shared" si="3"/>
        <v>530.98639319197184</v>
      </c>
      <c r="AH16" s="45">
        <f t="shared" si="4"/>
        <v>540.92623548039899</v>
      </c>
      <c r="AJ16" s="44">
        <f t="shared" si="22"/>
        <v>2028</v>
      </c>
      <c r="AK16" s="45">
        <f t="shared" si="5"/>
        <v>8.485644828538911</v>
      </c>
      <c r="AL16" s="45">
        <f t="shared" si="6"/>
        <v>0.74828612686905638</v>
      </c>
      <c r="AM16" s="45">
        <f t="shared" si="7"/>
        <v>0.70591133301920928</v>
      </c>
      <c r="AN16" s="45">
        <f t="shared" si="8"/>
        <v>9.939842288427176</v>
      </c>
      <c r="AO16" s="45">
        <f t="shared" si="9"/>
        <v>0</v>
      </c>
      <c r="AP16" s="45">
        <f t="shared" si="10"/>
        <v>0</v>
      </c>
      <c r="AQ16" s="45">
        <f t="shared" si="11"/>
        <v>-7.7150706993256222</v>
      </c>
      <c r="AR16" s="45">
        <f t="shared" si="12"/>
        <v>0</v>
      </c>
      <c r="AS16" s="45">
        <f t="shared" si="13"/>
        <v>0</v>
      </c>
      <c r="AT16" s="45">
        <f t="shared" si="14"/>
        <v>-1.803311691736138</v>
      </c>
      <c r="AU16" s="45">
        <f t="shared" si="15"/>
        <v>-0.46658140389906322</v>
      </c>
      <c r="AV16" s="45">
        <f t="shared" si="16"/>
        <v>-8.9890156120576437E-3</v>
      </c>
      <c r="AW16" s="45">
        <f t="shared" si="17"/>
        <v>-0.16086296175113457</v>
      </c>
      <c r="AX16" s="45">
        <f t="shared" si="18"/>
        <v>-10.1548157723239</v>
      </c>
      <c r="AY16" s="45">
        <f t="shared" si="19"/>
        <v>-0.21497348389675608</v>
      </c>
    </row>
    <row r="17" spans="2:51" ht="15.75" thickBot="1" x14ac:dyDescent="0.3">
      <c r="B17" s="44">
        <f t="shared" si="20"/>
        <v>2029</v>
      </c>
      <c r="C17" s="45">
        <v>0</v>
      </c>
      <c r="D17" s="45">
        <v>0</v>
      </c>
      <c r="E17" s="45">
        <v>0</v>
      </c>
      <c r="F17" s="45">
        <v>0</v>
      </c>
      <c r="G17" s="45">
        <v>67.271916659565449</v>
      </c>
      <c r="H17" s="45">
        <v>4.5730016249321404</v>
      </c>
      <c r="I17" s="45">
        <v>371.09609353556112</v>
      </c>
      <c r="J17" s="45">
        <v>0</v>
      </c>
      <c r="K17" s="45">
        <v>52.997829461087242</v>
      </c>
      <c r="L17" s="45">
        <v>0</v>
      </c>
      <c r="M17" s="45">
        <v>20.838431562349506</v>
      </c>
      <c r="N17" s="45">
        <v>0.24560720399222322</v>
      </c>
      <c r="O17" s="45">
        <v>8.4253621851905063</v>
      </c>
      <c r="P17" s="45">
        <f t="shared" si="0"/>
        <v>525.44824223267813</v>
      </c>
      <c r="Q17" s="45">
        <f t="shared" si="1"/>
        <v>525.44824223267813</v>
      </c>
      <c r="R17" s="46"/>
      <c r="S17" s="44">
        <f t="shared" si="21"/>
        <v>2029</v>
      </c>
      <c r="T17" s="45">
        <v>7.6621647100866035</v>
      </c>
      <c r="U17" s="45">
        <v>0.6981363249729432</v>
      </c>
      <c r="V17" s="45">
        <v>0.6724322556957939</v>
      </c>
      <c r="W17" s="45">
        <f t="shared" si="2"/>
        <v>9.0327332907553401</v>
      </c>
      <c r="X17" s="45">
        <v>67.271916659565463</v>
      </c>
      <c r="Y17" s="45">
        <v>4.5730016249321404</v>
      </c>
      <c r="Z17" s="45">
        <v>364.43014869643395</v>
      </c>
      <c r="AA17" s="45">
        <v>0</v>
      </c>
      <c r="AB17" s="45">
        <v>52.997829461087242</v>
      </c>
      <c r="AC17" s="45">
        <v>-1.7159421231779064</v>
      </c>
      <c r="AD17" s="45">
        <v>20.467993493416238</v>
      </c>
      <c r="AE17" s="45">
        <v>0.23619466385876381</v>
      </c>
      <c r="AF17" s="45">
        <v>8.2619947919978607</v>
      </c>
      <c r="AG17" s="45">
        <f t="shared" si="3"/>
        <v>516.52313726811383</v>
      </c>
      <c r="AH17" s="45">
        <f t="shared" si="4"/>
        <v>525.55587055886917</v>
      </c>
      <c r="AJ17" s="44">
        <f t="shared" si="22"/>
        <v>2029</v>
      </c>
      <c r="AK17" s="45">
        <f t="shared" si="5"/>
        <v>7.6621647100866035</v>
      </c>
      <c r="AL17" s="45">
        <f t="shared" si="6"/>
        <v>0.6981363249729432</v>
      </c>
      <c r="AM17" s="45">
        <f t="shared" si="7"/>
        <v>0.6724322556957939</v>
      </c>
      <c r="AN17" s="45">
        <f t="shared" si="8"/>
        <v>9.0327332907553401</v>
      </c>
      <c r="AO17" s="45">
        <f t="shared" si="9"/>
        <v>0</v>
      </c>
      <c r="AP17" s="45">
        <f t="shared" si="10"/>
        <v>0</v>
      </c>
      <c r="AQ17" s="45">
        <f t="shared" si="11"/>
        <v>-6.6659448391271781</v>
      </c>
      <c r="AR17" s="45">
        <f t="shared" si="12"/>
        <v>0</v>
      </c>
      <c r="AS17" s="45">
        <f t="shared" si="13"/>
        <v>0</v>
      </c>
      <c r="AT17" s="45">
        <f t="shared" si="14"/>
        <v>-1.7159421231779064</v>
      </c>
      <c r="AU17" s="45">
        <f t="shared" si="15"/>
        <v>-0.37043806893326803</v>
      </c>
      <c r="AV17" s="45">
        <f t="shared" si="16"/>
        <v>-9.4125401334594072E-3</v>
      </c>
      <c r="AW17" s="45">
        <f t="shared" si="17"/>
        <v>-0.16336739319264559</v>
      </c>
      <c r="AX17" s="45">
        <f t="shared" si="18"/>
        <v>-8.9251049645642979</v>
      </c>
      <c r="AY17" s="45">
        <f t="shared" si="19"/>
        <v>0.10762832619104756</v>
      </c>
    </row>
    <row r="18" spans="2:51" ht="15.75" thickBot="1" x14ac:dyDescent="0.3">
      <c r="B18" s="44">
        <f t="shared" si="20"/>
        <v>2030</v>
      </c>
      <c r="C18" s="45">
        <v>0</v>
      </c>
      <c r="D18" s="45">
        <v>0</v>
      </c>
      <c r="E18" s="45">
        <v>0</v>
      </c>
      <c r="F18" s="45">
        <v>0</v>
      </c>
      <c r="G18" s="45">
        <v>71.401114548809502</v>
      </c>
      <c r="H18" s="45">
        <v>4.1299900667887961</v>
      </c>
      <c r="I18" s="45">
        <v>361.73129394620116</v>
      </c>
      <c r="J18" s="45">
        <v>0</v>
      </c>
      <c r="K18" s="45">
        <v>49.445938609497773</v>
      </c>
      <c r="L18" s="45">
        <v>0</v>
      </c>
      <c r="M18" s="45">
        <v>20.487421340622568</v>
      </c>
      <c r="N18" s="45">
        <v>0.22257130583880047</v>
      </c>
      <c r="O18" s="45">
        <v>15.566702771183969</v>
      </c>
      <c r="P18" s="45">
        <f t="shared" si="0"/>
        <v>522.98503258894254</v>
      </c>
      <c r="Q18" s="45">
        <f t="shared" si="1"/>
        <v>522.98503258894254</v>
      </c>
      <c r="R18" s="46"/>
      <c r="S18" s="44">
        <f t="shared" si="21"/>
        <v>2030</v>
      </c>
      <c r="T18" s="45">
        <v>6.9109488344929693</v>
      </c>
      <c r="U18" s="45">
        <v>0.65134754039348464</v>
      </c>
      <c r="V18" s="45">
        <v>0.64054159652328868</v>
      </c>
      <c r="W18" s="45">
        <f t="shared" si="2"/>
        <v>8.2028379714097426</v>
      </c>
      <c r="X18" s="45">
        <v>71.401114548809517</v>
      </c>
      <c r="Y18" s="45">
        <v>4.1299900667887961</v>
      </c>
      <c r="Z18" s="45">
        <v>354.22878768604932</v>
      </c>
      <c r="AA18" s="45">
        <v>0</v>
      </c>
      <c r="AB18" s="45">
        <v>49.445938609497773</v>
      </c>
      <c r="AC18" s="45">
        <v>-1.6328055674399389</v>
      </c>
      <c r="AD18" s="45">
        <v>20.065746660108431</v>
      </c>
      <c r="AE18" s="45">
        <v>0.20927264993719594</v>
      </c>
      <c r="AF18" s="45">
        <v>15.212616776656555</v>
      </c>
      <c r="AG18" s="45">
        <f t="shared" si="3"/>
        <v>513.06066143040766</v>
      </c>
      <c r="AH18" s="45">
        <f t="shared" si="4"/>
        <v>521.2634994018174</v>
      </c>
      <c r="AJ18" s="44">
        <f t="shared" si="22"/>
        <v>2030</v>
      </c>
      <c r="AK18" s="45">
        <f t="shared" si="5"/>
        <v>6.9109488344929693</v>
      </c>
      <c r="AL18" s="45">
        <f t="shared" si="6"/>
        <v>0.65134754039348464</v>
      </c>
      <c r="AM18" s="45">
        <f t="shared" si="7"/>
        <v>0.64054159652328868</v>
      </c>
      <c r="AN18" s="45">
        <f t="shared" si="8"/>
        <v>8.2028379714097426</v>
      </c>
      <c r="AO18" s="45">
        <f t="shared" si="9"/>
        <v>0</v>
      </c>
      <c r="AP18" s="45">
        <f t="shared" si="10"/>
        <v>0</v>
      </c>
      <c r="AQ18" s="45">
        <f t="shared" si="11"/>
        <v>-7.5025062601518471</v>
      </c>
      <c r="AR18" s="45">
        <f t="shared" si="12"/>
        <v>0</v>
      </c>
      <c r="AS18" s="45">
        <f t="shared" si="13"/>
        <v>0</v>
      </c>
      <c r="AT18" s="45">
        <f t="shared" si="14"/>
        <v>-1.6328055674399389</v>
      </c>
      <c r="AU18" s="45">
        <f t="shared" si="15"/>
        <v>-0.42167468051413692</v>
      </c>
      <c r="AV18" s="45">
        <f t="shared" si="16"/>
        <v>-1.3298655901604534E-2</v>
      </c>
      <c r="AW18" s="45">
        <f t="shared" si="17"/>
        <v>-0.35408599452741463</v>
      </c>
      <c r="AX18" s="45">
        <f t="shared" si="18"/>
        <v>-9.9243711585348819</v>
      </c>
      <c r="AY18" s="45">
        <f t="shared" si="19"/>
        <v>-1.7215331871251465</v>
      </c>
    </row>
    <row r="19" spans="2:51" ht="15.75" thickBot="1" x14ac:dyDescent="0.3">
      <c r="B19" s="44">
        <f t="shared" si="20"/>
        <v>2031</v>
      </c>
      <c r="C19" s="45">
        <v>0</v>
      </c>
      <c r="D19" s="45">
        <v>0</v>
      </c>
      <c r="E19" s="45">
        <v>0</v>
      </c>
      <c r="F19" s="45">
        <v>0</v>
      </c>
      <c r="G19" s="45">
        <v>64.502451906598822</v>
      </c>
      <c r="H19" s="45">
        <v>3.7373960809421822</v>
      </c>
      <c r="I19" s="45">
        <v>352.59303399507928</v>
      </c>
      <c r="J19" s="45">
        <v>0</v>
      </c>
      <c r="K19" s="45">
        <v>46.13209389583303</v>
      </c>
      <c r="L19" s="45">
        <v>0</v>
      </c>
      <c r="M19" s="45">
        <v>19.716958236075655</v>
      </c>
      <c r="N19" s="45">
        <v>0.21557785220937822</v>
      </c>
      <c r="O19" s="45">
        <v>21.357007809243395</v>
      </c>
      <c r="P19" s="45">
        <f t="shared" si="0"/>
        <v>508.25451977598169</v>
      </c>
      <c r="Q19" s="45">
        <f t="shared" si="1"/>
        <v>508.25451977598169</v>
      </c>
      <c r="R19" s="46"/>
      <c r="S19" s="44">
        <f t="shared" si="21"/>
        <v>2031</v>
      </c>
      <c r="T19" s="45">
        <v>6.2260097274107586</v>
      </c>
      <c r="U19" s="45">
        <v>0.60769451925178719</v>
      </c>
      <c r="V19" s="45">
        <v>0.61016396371372406</v>
      </c>
      <c r="W19" s="45">
        <f t="shared" si="2"/>
        <v>7.4438682103762694</v>
      </c>
      <c r="X19" s="45">
        <v>64.502451906598836</v>
      </c>
      <c r="Y19" s="45">
        <v>3.7373960809421822</v>
      </c>
      <c r="Z19" s="45">
        <v>345.58556923809402</v>
      </c>
      <c r="AA19" s="45">
        <v>0</v>
      </c>
      <c r="AB19" s="45">
        <v>46.13209389583303</v>
      </c>
      <c r="AC19" s="45">
        <v>-1.5536969371235887</v>
      </c>
      <c r="AD19" s="45">
        <v>19.331971399987577</v>
      </c>
      <c r="AE19" s="45">
        <v>0.20389027975965929</v>
      </c>
      <c r="AF19" s="45">
        <v>20.924769445643275</v>
      </c>
      <c r="AG19" s="45">
        <f t="shared" si="3"/>
        <v>498.864445309735</v>
      </c>
      <c r="AH19" s="45">
        <f t="shared" si="4"/>
        <v>506.30831352011126</v>
      </c>
      <c r="AJ19" s="44">
        <f t="shared" si="22"/>
        <v>2031</v>
      </c>
      <c r="AK19" s="45">
        <f t="shared" si="5"/>
        <v>6.2260097274107586</v>
      </c>
      <c r="AL19" s="45">
        <f t="shared" si="6"/>
        <v>0.60769451925178719</v>
      </c>
      <c r="AM19" s="45">
        <f t="shared" si="7"/>
        <v>0.61016396371372406</v>
      </c>
      <c r="AN19" s="45">
        <f t="shared" si="8"/>
        <v>7.4438682103762694</v>
      </c>
      <c r="AO19" s="45">
        <f t="shared" si="9"/>
        <v>0</v>
      </c>
      <c r="AP19" s="45">
        <f t="shared" si="10"/>
        <v>0</v>
      </c>
      <c r="AQ19" s="45">
        <f t="shared" si="11"/>
        <v>-7.0074647569852573</v>
      </c>
      <c r="AR19" s="45">
        <f t="shared" si="12"/>
        <v>0</v>
      </c>
      <c r="AS19" s="45">
        <f t="shared" si="13"/>
        <v>0</v>
      </c>
      <c r="AT19" s="45">
        <f t="shared" si="14"/>
        <v>-1.5536969371235887</v>
      </c>
      <c r="AU19" s="45">
        <f t="shared" si="15"/>
        <v>-0.38498683608807838</v>
      </c>
      <c r="AV19" s="45">
        <f t="shared" si="16"/>
        <v>-1.1687572449718936E-2</v>
      </c>
      <c r="AW19" s="45">
        <f t="shared" si="17"/>
        <v>-0.43223836360012058</v>
      </c>
      <c r="AX19" s="45">
        <f t="shared" si="18"/>
        <v>-9.3900744662466877</v>
      </c>
      <c r="AY19" s="45">
        <f t="shared" si="19"/>
        <v>-1.9462062558704361</v>
      </c>
    </row>
    <row r="20" spans="2:51" ht="15.75" thickBot="1" x14ac:dyDescent="0.3">
      <c r="B20" s="44">
        <f t="shared" si="20"/>
        <v>2032</v>
      </c>
      <c r="C20" s="45">
        <v>0</v>
      </c>
      <c r="D20" s="45">
        <v>0</v>
      </c>
      <c r="E20" s="45">
        <v>0</v>
      </c>
      <c r="F20" s="45">
        <v>0</v>
      </c>
      <c r="G20" s="45">
        <v>58.188342984446408</v>
      </c>
      <c r="H20" s="45">
        <v>3.3803043335810141</v>
      </c>
      <c r="I20" s="45">
        <v>347.24636507735062</v>
      </c>
      <c r="J20" s="45">
        <v>0</v>
      </c>
      <c r="K20" s="45">
        <v>43.04034157428589</v>
      </c>
      <c r="L20" s="45">
        <v>0</v>
      </c>
      <c r="M20" s="45">
        <v>19.269568191380529</v>
      </c>
      <c r="N20" s="45">
        <v>0.21497283665993377</v>
      </c>
      <c r="O20" s="45">
        <v>27.483766439624951</v>
      </c>
      <c r="P20" s="45">
        <f t="shared" si="0"/>
        <v>498.82366143732935</v>
      </c>
      <c r="Q20" s="45">
        <f t="shared" si="1"/>
        <v>498.82366143732935</v>
      </c>
      <c r="R20" s="46"/>
      <c r="S20" s="44">
        <f t="shared" si="21"/>
        <v>2032</v>
      </c>
      <c r="T20" s="45">
        <v>5.6018378866483989</v>
      </c>
      <c r="U20" s="45">
        <v>0.56696710408327922</v>
      </c>
      <c r="V20" s="45">
        <v>0.58122754521318643</v>
      </c>
      <c r="W20" s="45">
        <f t="shared" si="2"/>
        <v>6.7500325359448645</v>
      </c>
      <c r="X20" s="45">
        <v>58.188342984446422</v>
      </c>
      <c r="Y20" s="45">
        <v>3.3803043335810141</v>
      </c>
      <c r="Z20" s="45">
        <v>340.7169340789045</v>
      </c>
      <c r="AA20" s="45">
        <v>0</v>
      </c>
      <c r="AB20" s="45">
        <v>43.04034157428589</v>
      </c>
      <c r="AC20" s="45">
        <v>-1.4784210812142611</v>
      </c>
      <c r="AD20" s="45">
        <v>18.956036002489455</v>
      </c>
      <c r="AE20" s="45">
        <v>0.20787849466225181</v>
      </c>
      <c r="AF20" s="45">
        <v>26.916769412797635</v>
      </c>
      <c r="AG20" s="45">
        <f t="shared" si="3"/>
        <v>489.92818579995287</v>
      </c>
      <c r="AH20" s="45">
        <f t="shared" si="4"/>
        <v>496.67821833589772</v>
      </c>
      <c r="AJ20" s="44">
        <f t="shared" si="22"/>
        <v>2032</v>
      </c>
      <c r="AK20" s="45">
        <f t="shared" si="5"/>
        <v>5.6018378866483989</v>
      </c>
      <c r="AL20" s="45">
        <f t="shared" si="6"/>
        <v>0.56696710408327922</v>
      </c>
      <c r="AM20" s="45">
        <f t="shared" si="7"/>
        <v>0.58122754521318643</v>
      </c>
      <c r="AN20" s="45">
        <f t="shared" si="8"/>
        <v>6.7500325359448645</v>
      </c>
      <c r="AO20" s="45">
        <f t="shared" si="9"/>
        <v>0</v>
      </c>
      <c r="AP20" s="45">
        <f t="shared" si="10"/>
        <v>0</v>
      </c>
      <c r="AQ20" s="45">
        <f t="shared" si="11"/>
        <v>-6.5294309984461165</v>
      </c>
      <c r="AR20" s="45">
        <f t="shared" si="12"/>
        <v>0</v>
      </c>
      <c r="AS20" s="45">
        <f t="shared" si="13"/>
        <v>0</v>
      </c>
      <c r="AT20" s="45">
        <f t="shared" si="14"/>
        <v>-1.4784210812142611</v>
      </c>
      <c r="AU20" s="45">
        <f t="shared" si="15"/>
        <v>-0.31353218889107382</v>
      </c>
      <c r="AV20" s="45">
        <f t="shared" si="16"/>
        <v>-7.0943419976819688E-3</v>
      </c>
      <c r="AW20" s="45">
        <f t="shared" si="17"/>
        <v>-0.56699702682731612</v>
      </c>
      <c r="AX20" s="45">
        <f t="shared" si="18"/>
        <v>-8.8954756373764781</v>
      </c>
      <c r="AY20" s="45">
        <f t="shared" si="19"/>
        <v>-2.1454431014316242</v>
      </c>
    </row>
    <row r="21" spans="2:51" ht="15.75" thickBot="1" x14ac:dyDescent="0.3">
      <c r="B21" s="44">
        <f t="shared" si="20"/>
        <v>2033</v>
      </c>
      <c r="C21" s="45">
        <v>0</v>
      </c>
      <c r="D21" s="45">
        <v>0</v>
      </c>
      <c r="E21" s="45">
        <v>0</v>
      </c>
      <c r="F21" s="45">
        <v>0</v>
      </c>
      <c r="G21" s="45">
        <v>52.4467007597964</v>
      </c>
      <c r="H21" s="45">
        <v>3.0549141038459688</v>
      </c>
      <c r="I21" s="45">
        <v>342.69903923214213</v>
      </c>
      <c r="J21" s="45">
        <v>0</v>
      </c>
      <c r="K21" s="45">
        <v>40.155797111965271</v>
      </c>
      <c r="L21" s="45">
        <v>0</v>
      </c>
      <c r="M21" s="45">
        <v>18.959233038788049</v>
      </c>
      <c r="N21" s="45">
        <v>0.21962539458120517</v>
      </c>
      <c r="O21" s="45">
        <v>33.544308514141399</v>
      </c>
      <c r="P21" s="45">
        <f t="shared" si="0"/>
        <v>491.07961815526045</v>
      </c>
      <c r="Q21" s="45">
        <f t="shared" si="1"/>
        <v>491.07961815526045</v>
      </c>
      <c r="R21" s="46"/>
      <c r="S21" s="44">
        <f t="shared" si="21"/>
        <v>2033</v>
      </c>
      <c r="T21" s="45">
        <v>5.0333646086719472</v>
      </c>
      <c r="U21" s="45">
        <v>0.52896922208276864</v>
      </c>
      <c r="V21" s="45">
        <v>0.55366393866438213</v>
      </c>
      <c r="W21" s="45">
        <f t="shared" si="2"/>
        <v>6.1159977694190975</v>
      </c>
      <c r="X21" s="45">
        <v>52.446700759796407</v>
      </c>
      <c r="Y21" s="45">
        <v>3.0549141038459688</v>
      </c>
      <c r="Z21" s="45">
        <v>336.69996468029649</v>
      </c>
      <c r="AA21" s="45">
        <v>0</v>
      </c>
      <c r="AB21" s="45">
        <v>40.155797111965271</v>
      </c>
      <c r="AC21" s="45">
        <v>-1.4067923036684746</v>
      </c>
      <c r="AD21" s="45">
        <v>18.692575511593905</v>
      </c>
      <c r="AE21" s="45">
        <v>0.21516432819441955</v>
      </c>
      <c r="AF21" s="45">
        <v>32.929831978420516</v>
      </c>
      <c r="AG21" s="45">
        <f t="shared" si="3"/>
        <v>482.78815617044455</v>
      </c>
      <c r="AH21" s="45">
        <f t="shared" si="4"/>
        <v>488.90415393986365</v>
      </c>
      <c r="AJ21" s="44">
        <f t="shared" si="22"/>
        <v>2033</v>
      </c>
      <c r="AK21" s="45">
        <f t="shared" si="5"/>
        <v>5.0333646086719472</v>
      </c>
      <c r="AL21" s="45">
        <f t="shared" si="6"/>
        <v>0.52896922208276864</v>
      </c>
      <c r="AM21" s="45">
        <f t="shared" si="7"/>
        <v>0.55366393866438213</v>
      </c>
      <c r="AN21" s="45">
        <f t="shared" si="8"/>
        <v>6.1159977694190975</v>
      </c>
      <c r="AO21" s="45">
        <f t="shared" si="9"/>
        <v>0</v>
      </c>
      <c r="AP21" s="45">
        <f t="shared" si="10"/>
        <v>0</v>
      </c>
      <c r="AQ21" s="45">
        <f t="shared" si="11"/>
        <v>-5.9990745518456379</v>
      </c>
      <c r="AR21" s="45">
        <f t="shared" si="12"/>
        <v>0</v>
      </c>
      <c r="AS21" s="45">
        <f t="shared" si="13"/>
        <v>0</v>
      </c>
      <c r="AT21" s="45">
        <f t="shared" si="14"/>
        <v>-1.4067923036684746</v>
      </c>
      <c r="AU21" s="45">
        <f t="shared" si="15"/>
        <v>-0.26665752719414471</v>
      </c>
      <c r="AV21" s="45">
        <f t="shared" si="16"/>
        <v>-4.4610663867856171E-3</v>
      </c>
      <c r="AW21" s="45">
        <f t="shared" si="17"/>
        <v>-0.61447653572088257</v>
      </c>
      <c r="AX21" s="45">
        <f t="shared" si="18"/>
        <v>-8.2914619848158964</v>
      </c>
      <c r="AY21" s="45">
        <f t="shared" si="19"/>
        <v>-2.1754642153968007</v>
      </c>
    </row>
    <row r="22" spans="2:51" ht="15.75" thickBot="1" x14ac:dyDescent="0.3">
      <c r="B22" s="44">
        <f t="shared" si="20"/>
        <v>2034</v>
      </c>
      <c r="C22" s="45">
        <v>0</v>
      </c>
      <c r="D22" s="45">
        <v>0</v>
      </c>
      <c r="E22" s="45">
        <v>0</v>
      </c>
      <c r="F22" s="45">
        <v>0</v>
      </c>
      <c r="G22" s="45">
        <v>55.927423776667524</v>
      </c>
      <c r="H22" s="45">
        <v>2.7582378204878806</v>
      </c>
      <c r="I22" s="45">
        <v>334.12496333523154</v>
      </c>
      <c r="J22" s="45">
        <v>0</v>
      </c>
      <c r="K22" s="45">
        <v>37.464573530724167</v>
      </c>
      <c r="L22" s="45">
        <v>0</v>
      </c>
      <c r="M22" s="45">
        <v>18.493748805353295</v>
      </c>
      <c r="N22" s="45">
        <v>0.19297028099689215</v>
      </c>
      <c r="O22" s="45">
        <v>38.946467086362546</v>
      </c>
      <c r="P22" s="45">
        <f t="shared" si="0"/>
        <v>487.90838463582384</v>
      </c>
      <c r="Q22" s="45">
        <f t="shared" si="1"/>
        <v>487.90838463582384</v>
      </c>
      <c r="R22" s="46"/>
      <c r="S22" s="44">
        <f t="shared" si="21"/>
        <v>2034</v>
      </c>
      <c r="T22" s="45">
        <v>4.5159276509399726</v>
      </c>
      <c r="U22" s="45">
        <v>0.49351794115686404</v>
      </c>
      <c r="V22" s="45">
        <v>0.52740798944907663</v>
      </c>
      <c r="W22" s="45">
        <f t="shared" si="2"/>
        <v>5.5368535815459134</v>
      </c>
      <c r="X22" s="45">
        <v>55.927423776667531</v>
      </c>
      <c r="Y22" s="45">
        <v>2.7582378204878806</v>
      </c>
      <c r="Z22" s="45">
        <v>328.14739323021439</v>
      </c>
      <c r="AA22" s="45">
        <v>0</v>
      </c>
      <c r="AB22" s="45">
        <v>37.464573530724167</v>
      </c>
      <c r="AC22" s="45">
        <v>-1.338633905325133</v>
      </c>
      <c r="AD22" s="45">
        <v>18.209221544936156</v>
      </c>
      <c r="AE22" s="45">
        <v>0.18667632445205948</v>
      </c>
      <c r="AF22" s="45">
        <v>38.298302712670413</v>
      </c>
      <c r="AG22" s="45">
        <f t="shared" si="3"/>
        <v>479.65319503482743</v>
      </c>
      <c r="AH22" s="45">
        <f t="shared" si="4"/>
        <v>485.19004861637336</v>
      </c>
      <c r="AJ22" s="44">
        <f t="shared" si="22"/>
        <v>2034</v>
      </c>
      <c r="AK22" s="45">
        <f t="shared" si="5"/>
        <v>4.5159276509399726</v>
      </c>
      <c r="AL22" s="45">
        <f t="shared" si="6"/>
        <v>0.49351794115686404</v>
      </c>
      <c r="AM22" s="45">
        <f t="shared" si="7"/>
        <v>0.52740798944907663</v>
      </c>
      <c r="AN22" s="45">
        <f t="shared" si="8"/>
        <v>5.5368535815459134</v>
      </c>
      <c r="AO22" s="45">
        <f t="shared" si="9"/>
        <v>0</v>
      </c>
      <c r="AP22" s="45">
        <f t="shared" si="10"/>
        <v>0</v>
      </c>
      <c r="AQ22" s="45">
        <f t="shared" si="11"/>
        <v>-5.9775701050171506</v>
      </c>
      <c r="AR22" s="45">
        <f t="shared" si="12"/>
        <v>0</v>
      </c>
      <c r="AS22" s="45">
        <f t="shared" si="13"/>
        <v>0</v>
      </c>
      <c r="AT22" s="45">
        <f t="shared" si="14"/>
        <v>-1.338633905325133</v>
      </c>
      <c r="AU22" s="45">
        <f t="shared" si="15"/>
        <v>-0.28452726041713916</v>
      </c>
      <c r="AV22" s="45">
        <f t="shared" si="16"/>
        <v>-6.2939565448326684E-3</v>
      </c>
      <c r="AW22" s="45">
        <f t="shared" si="17"/>
        <v>-0.64816437369213276</v>
      </c>
      <c r="AX22" s="45">
        <f t="shared" si="18"/>
        <v>-8.2551896009964025</v>
      </c>
      <c r="AY22" s="45">
        <f t="shared" si="19"/>
        <v>-2.7183360194504758</v>
      </c>
    </row>
    <row r="23" spans="2:51" ht="15.75" thickBot="1" x14ac:dyDescent="0.3">
      <c r="B23" s="44">
        <f t="shared" si="20"/>
        <v>2035</v>
      </c>
      <c r="C23" s="45">
        <v>0</v>
      </c>
      <c r="D23" s="45">
        <v>0</v>
      </c>
      <c r="E23" s="45">
        <v>0</v>
      </c>
      <c r="F23" s="45">
        <v>0</v>
      </c>
      <c r="G23" s="45">
        <v>50.35391553905751</v>
      </c>
      <c r="H23" s="45">
        <v>2.4877957864202052</v>
      </c>
      <c r="I23" s="45">
        <v>328.34929970370183</v>
      </c>
      <c r="J23" s="45">
        <v>0</v>
      </c>
      <c r="K23" s="45">
        <v>34.953714551486456</v>
      </c>
      <c r="L23" s="45">
        <v>0</v>
      </c>
      <c r="M23" s="45">
        <v>17.830001325823474</v>
      </c>
      <c r="N23" s="45">
        <v>0.18842698818705736</v>
      </c>
      <c r="O23" s="45">
        <v>45.170113621816498</v>
      </c>
      <c r="P23" s="45">
        <f t="shared" si="0"/>
        <v>479.33326751649298</v>
      </c>
      <c r="Q23" s="45">
        <f t="shared" si="1"/>
        <v>479.33326751649298</v>
      </c>
      <c r="R23" s="46"/>
      <c r="S23" s="44">
        <f t="shared" si="21"/>
        <v>2035</v>
      </c>
      <c r="T23" s="45">
        <v>4.0452395169280875</v>
      </c>
      <c r="U23" s="45">
        <v>0.460442589239341</v>
      </c>
      <c r="V23" s="45">
        <v>0.50239763642632795</v>
      </c>
      <c r="W23" s="45">
        <f t="shared" si="2"/>
        <v>5.0080797425937567</v>
      </c>
      <c r="X23" s="45">
        <v>50.35391553905751</v>
      </c>
      <c r="Y23" s="45">
        <v>2.4877957864202052</v>
      </c>
      <c r="Z23" s="45">
        <v>322.05404413492909</v>
      </c>
      <c r="AA23" s="45">
        <v>0</v>
      </c>
      <c r="AB23" s="45">
        <v>34.953714551486456</v>
      </c>
      <c r="AC23" s="45">
        <v>-1.2737777480109871</v>
      </c>
      <c r="AD23" s="45">
        <v>17.61012548662071</v>
      </c>
      <c r="AE23" s="45">
        <v>0.18315890441856791</v>
      </c>
      <c r="AF23" s="45">
        <v>44.420155823885608</v>
      </c>
      <c r="AG23" s="45">
        <f t="shared" si="3"/>
        <v>470.78913247880712</v>
      </c>
      <c r="AH23" s="45">
        <f t="shared" si="4"/>
        <v>475.79721222140086</v>
      </c>
      <c r="AJ23" s="44">
        <f t="shared" si="22"/>
        <v>2035</v>
      </c>
      <c r="AK23" s="45">
        <f t="shared" si="5"/>
        <v>4.0452395169280875</v>
      </c>
      <c r="AL23" s="45">
        <f t="shared" si="6"/>
        <v>0.460442589239341</v>
      </c>
      <c r="AM23" s="45">
        <f t="shared" si="7"/>
        <v>0.50239763642632795</v>
      </c>
      <c r="AN23" s="45">
        <f t="shared" si="8"/>
        <v>5.0080797425937567</v>
      </c>
      <c r="AO23" s="45">
        <f t="shared" si="9"/>
        <v>0</v>
      </c>
      <c r="AP23" s="45">
        <f t="shared" si="10"/>
        <v>0</v>
      </c>
      <c r="AQ23" s="45">
        <f t="shared" si="11"/>
        <v>-6.2952555687727454</v>
      </c>
      <c r="AR23" s="45">
        <f t="shared" si="12"/>
        <v>0</v>
      </c>
      <c r="AS23" s="45">
        <f t="shared" si="13"/>
        <v>0</v>
      </c>
      <c r="AT23" s="45">
        <f t="shared" si="14"/>
        <v>-1.2737777480109871</v>
      </c>
      <c r="AU23" s="45">
        <f t="shared" si="15"/>
        <v>-0.21987583920276421</v>
      </c>
      <c r="AV23" s="45">
        <f t="shared" si="16"/>
        <v>-5.2680837684894455E-3</v>
      </c>
      <c r="AW23" s="45">
        <f t="shared" si="17"/>
        <v>-0.74995779793088957</v>
      </c>
      <c r="AX23" s="45">
        <f t="shared" si="18"/>
        <v>-8.5441350376858622</v>
      </c>
      <c r="AY23" s="45">
        <f t="shared" si="19"/>
        <v>-3.536055295092126</v>
      </c>
    </row>
    <row r="24" spans="2:51" ht="15.75" thickBot="1" x14ac:dyDescent="0.3">
      <c r="B24" s="44">
        <f t="shared" si="20"/>
        <v>2036</v>
      </c>
      <c r="C24" s="45">
        <v>0</v>
      </c>
      <c r="D24" s="45">
        <v>0</v>
      </c>
      <c r="E24" s="45">
        <v>0</v>
      </c>
      <c r="F24" s="45">
        <v>0</v>
      </c>
      <c r="G24" s="45">
        <v>45.259070647443139</v>
      </c>
      <c r="H24" s="45">
        <v>2.2412712599831459</v>
      </c>
      <c r="I24" s="45">
        <v>331.7504377670208</v>
      </c>
      <c r="J24" s="45">
        <v>0</v>
      </c>
      <c r="K24" s="45">
        <v>32.611132219210923</v>
      </c>
      <c r="L24" s="45">
        <v>0</v>
      </c>
      <c r="M24" s="45">
        <v>18.12587552227242</v>
      </c>
      <c r="N24" s="45">
        <v>0.1974976638204978</v>
      </c>
      <c r="O24" s="45">
        <v>49.294627327666355</v>
      </c>
      <c r="P24" s="45">
        <f t="shared" si="0"/>
        <v>479.47991240741726</v>
      </c>
      <c r="Q24" s="45">
        <f t="shared" si="1"/>
        <v>479.47991240741726</v>
      </c>
      <c r="R24" s="46"/>
      <c r="S24" s="44">
        <f t="shared" si="21"/>
        <v>2036</v>
      </c>
      <c r="T24" s="45">
        <v>3.6173581665319157</v>
      </c>
      <c r="U24" s="45">
        <v>0.42958393262959854</v>
      </c>
      <c r="V24" s="45">
        <v>0.47857376500068244</v>
      </c>
      <c r="W24" s="45">
        <f t="shared" si="2"/>
        <v>4.5255158641621964</v>
      </c>
      <c r="X24" s="45">
        <v>45.259070647443131</v>
      </c>
      <c r="Y24" s="45">
        <v>2.2412712599831459</v>
      </c>
      <c r="Z24" s="45">
        <v>325.57112100208275</v>
      </c>
      <c r="AA24" s="45">
        <v>0</v>
      </c>
      <c r="AB24" s="45">
        <v>32.611132219210923</v>
      </c>
      <c r="AC24" s="45">
        <v>-1.2120638397649572</v>
      </c>
      <c r="AD24" s="45">
        <v>17.989378347687516</v>
      </c>
      <c r="AE24" s="45">
        <v>0.19377955316983625</v>
      </c>
      <c r="AF24" s="45">
        <v>48.610705163424839</v>
      </c>
      <c r="AG24" s="45">
        <f t="shared" si="3"/>
        <v>471.26439435323721</v>
      </c>
      <c r="AH24" s="45">
        <f t="shared" si="4"/>
        <v>475.78991021739938</v>
      </c>
      <c r="AJ24" s="44">
        <f t="shared" si="22"/>
        <v>2036</v>
      </c>
      <c r="AK24" s="45">
        <f t="shared" si="5"/>
        <v>3.6173581665319157</v>
      </c>
      <c r="AL24" s="45">
        <f t="shared" si="6"/>
        <v>0.42958393262959854</v>
      </c>
      <c r="AM24" s="45">
        <f t="shared" si="7"/>
        <v>0.47857376500068244</v>
      </c>
      <c r="AN24" s="45">
        <f t="shared" si="8"/>
        <v>4.5255158641621964</v>
      </c>
      <c r="AO24" s="45">
        <f t="shared" si="9"/>
        <v>0</v>
      </c>
      <c r="AP24" s="45">
        <f t="shared" si="10"/>
        <v>0</v>
      </c>
      <c r="AQ24" s="45">
        <f t="shared" si="11"/>
        <v>-6.1793167649380507</v>
      </c>
      <c r="AR24" s="45">
        <f t="shared" si="12"/>
        <v>0</v>
      </c>
      <c r="AS24" s="45">
        <f t="shared" si="13"/>
        <v>0</v>
      </c>
      <c r="AT24" s="45">
        <f t="shared" si="14"/>
        <v>-1.2120638397649572</v>
      </c>
      <c r="AU24" s="45">
        <f t="shared" si="15"/>
        <v>-0.13649717458490329</v>
      </c>
      <c r="AV24" s="45">
        <f t="shared" si="16"/>
        <v>-3.7181106506615491E-3</v>
      </c>
      <c r="AW24" s="45">
        <f t="shared" si="17"/>
        <v>-0.68392216424151542</v>
      </c>
      <c r="AX24" s="45">
        <f t="shared" si="18"/>
        <v>-8.2155180541800519</v>
      </c>
      <c r="AY24" s="45">
        <f t="shared" si="19"/>
        <v>-3.6900021900178785</v>
      </c>
    </row>
    <row r="25" spans="2:51" ht="15.75" thickBot="1" x14ac:dyDescent="0.3">
      <c r="B25" s="44">
        <f t="shared" si="20"/>
        <v>2037</v>
      </c>
      <c r="C25" s="45">
        <v>0</v>
      </c>
      <c r="D25" s="45">
        <v>0</v>
      </c>
      <c r="E25" s="45">
        <v>0</v>
      </c>
      <c r="F25" s="45">
        <v>0</v>
      </c>
      <c r="G25" s="45">
        <v>48.134240667064745</v>
      </c>
      <c r="H25" s="45">
        <v>5.3304120242126265</v>
      </c>
      <c r="I25" s="45">
        <v>333.20497365219984</v>
      </c>
      <c r="J25" s="45">
        <v>0</v>
      </c>
      <c r="K25" s="45">
        <v>30.425548708202481</v>
      </c>
      <c r="L25" s="45">
        <v>0</v>
      </c>
      <c r="M25" s="45">
        <v>18.847058050915059</v>
      </c>
      <c r="N25" s="45">
        <v>0.20015967264219026</v>
      </c>
      <c r="O25" s="45">
        <v>52.986404363300942</v>
      </c>
      <c r="P25" s="45">
        <f t="shared" si="0"/>
        <v>489.12879713853789</v>
      </c>
      <c r="Q25" s="45">
        <f t="shared" si="1"/>
        <v>489.12879713853789</v>
      </c>
      <c r="R25" s="46"/>
      <c r="S25" s="44">
        <f t="shared" si="21"/>
        <v>2037</v>
      </c>
      <c r="T25" s="45">
        <v>3.2286599692045947</v>
      </c>
      <c r="U25" s="45">
        <v>0.40079340939850633</v>
      </c>
      <c r="V25" s="45">
        <v>0.45588006717191687</v>
      </c>
      <c r="W25" s="45">
        <f t="shared" si="2"/>
        <v>4.0853334457750181</v>
      </c>
      <c r="X25" s="45">
        <v>48.134240667064759</v>
      </c>
      <c r="Y25" s="45">
        <v>5.3304120242126265</v>
      </c>
      <c r="Z25" s="45">
        <v>326.57725050607081</v>
      </c>
      <c r="AA25" s="45">
        <v>0</v>
      </c>
      <c r="AB25" s="45">
        <v>30.425548708202481</v>
      </c>
      <c r="AC25" s="45">
        <v>-1.1533399401581483</v>
      </c>
      <c r="AD25" s="45">
        <v>18.602860283279345</v>
      </c>
      <c r="AE25" s="45">
        <v>0.19781420739282027</v>
      </c>
      <c r="AF25" s="45">
        <v>52.050259703972458</v>
      </c>
      <c r="AG25" s="45">
        <f t="shared" si="3"/>
        <v>480.16504616003715</v>
      </c>
      <c r="AH25" s="45">
        <f t="shared" si="4"/>
        <v>484.25037960581216</v>
      </c>
      <c r="AJ25" s="44">
        <f t="shared" si="22"/>
        <v>2037</v>
      </c>
      <c r="AK25" s="45">
        <f t="shared" si="5"/>
        <v>3.2286599692045947</v>
      </c>
      <c r="AL25" s="45">
        <f t="shared" si="6"/>
        <v>0.40079340939850633</v>
      </c>
      <c r="AM25" s="45">
        <f t="shared" si="7"/>
        <v>0.45588006717191687</v>
      </c>
      <c r="AN25" s="45">
        <f t="shared" si="8"/>
        <v>4.0853334457750181</v>
      </c>
      <c r="AO25" s="45">
        <f t="shared" si="9"/>
        <v>0</v>
      </c>
      <c r="AP25" s="45">
        <f t="shared" si="10"/>
        <v>0</v>
      </c>
      <c r="AQ25" s="45">
        <f t="shared" si="11"/>
        <v>-6.6277231461290285</v>
      </c>
      <c r="AR25" s="45">
        <f t="shared" si="12"/>
        <v>0</v>
      </c>
      <c r="AS25" s="45">
        <f t="shared" si="13"/>
        <v>0</v>
      </c>
      <c r="AT25" s="45">
        <f t="shared" si="14"/>
        <v>-1.1533399401581483</v>
      </c>
      <c r="AU25" s="45">
        <f t="shared" si="15"/>
        <v>-0.24419776763571477</v>
      </c>
      <c r="AV25" s="45">
        <f t="shared" si="16"/>
        <v>-2.3454652493699879E-3</v>
      </c>
      <c r="AW25" s="45">
        <f t="shared" si="17"/>
        <v>-0.9361446593284839</v>
      </c>
      <c r="AX25" s="45">
        <f t="shared" si="18"/>
        <v>-8.963750978500741</v>
      </c>
      <c r="AY25" s="45">
        <f t="shared" si="19"/>
        <v>-4.8784175327257344</v>
      </c>
    </row>
    <row r="26" spans="2:51" ht="15.75" thickBot="1" x14ac:dyDescent="0.3">
      <c r="B26" s="44">
        <f t="shared" si="20"/>
        <v>2038</v>
      </c>
      <c r="C26" s="45">
        <v>0</v>
      </c>
      <c r="D26" s="45">
        <v>0</v>
      </c>
      <c r="E26" s="45">
        <v>0</v>
      </c>
      <c r="F26" s="45">
        <v>0</v>
      </c>
      <c r="G26" s="45">
        <v>43.237346956400039</v>
      </c>
      <c r="H26" s="45">
        <v>4.8122955451026632</v>
      </c>
      <c r="I26" s="45">
        <v>323.92251661352435</v>
      </c>
      <c r="J26" s="45">
        <v>0</v>
      </c>
      <c r="K26" s="45">
        <v>28.386442027605277</v>
      </c>
      <c r="L26" s="45">
        <v>0</v>
      </c>
      <c r="M26" s="45">
        <v>17.9688663886696</v>
      </c>
      <c r="N26" s="45">
        <v>0.18697256600462453</v>
      </c>
      <c r="O26" s="45">
        <v>55.25696106277119</v>
      </c>
      <c r="P26" s="45">
        <f t="shared" si="0"/>
        <v>473.77140116007774</v>
      </c>
      <c r="Q26" s="45">
        <f t="shared" si="1"/>
        <v>473.77140116007774</v>
      </c>
      <c r="R26" s="46"/>
      <c r="S26" s="44">
        <f t="shared" si="21"/>
        <v>2038</v>
      </c>
      <c r="T26" s="45">
        <v>3.3443539810062526</v>
      </c>
      <c r="U26" s="45">
        <v>0.37393241417104811</v>
      </c>
      <c r="V26" s="45">
        <v>0.43426290823445707</v>
      </c>
      <c r="W26" s="45">
        <f t="shared" si="2"/>
        <v>4.1525493034117575</v>
      </c>
      <c r="X26" s="45">
        <v>43.237346956400046</v>
      </c>
      <c r="Y26" s="45">
        <v>4.8122955451026632</v>
      </c>
      <c r="Z26" s="45">
        <v>317.55777149787917</v>
      </c>
      <c r="AA26" s="45">
        <v>0</v>
      </c>
      <c r="AB26" s="45">
        <v>28.386442027605277</v>
      </c>
      <c r="AC26" s="45">
        <v>-1.0974611847359053</v>
      </c>
      <c r="AD26" s="45">
        <v>17.681253022623729</v>
      </c>
      <c r="AE26" s="45">
        <v>0.17925399651091492</v>
      </c>
      <c r="AF26" s="45">
        <v>54.122936382732867</v>
      </c>
      <c r="AG26" s="45">
        <f t="shared" si="3"/>
        <v>464.87983824411873</v>
      </c>
      <c r="AH26" s="45">
        <f t="shared" si="4"/>
        <v>469.0323875475305</v>
      </c>
      <c r="AJ26" s="44">
        <f t="shared" si="22"/>
        <v>2038</v>
      </c>
      <c r="AK26" s="45">
        <f t="shared" si="5"/>
        <v>3.3443539810062526</v>
      </c>
      <c r="AL26" s="45">
        <f t="shared" si="6"/>
        <v>0.37393241417104811</v>
      </c>
      <c r="AM26" s="45">
        <f t="shared" si="7"/>
        <v>0.43426290823445707</v>
      </c>
      <c r="AN26" s="45">
        <f t="shared" si="8"/>
        <v>4.1525493034117575</v>
      </c>
      <c r="AO26" s="45">
        <f t="shared" si="9"/>
        <v>0</v>
      </c>
      <c r="AP26" s="45">
        <f t="shared" si="10"/>
        <v>0</v>
      </c>
      <c r="AQ26" s="45">
        <f t="shared" si="11"/>
        <v>-6.364745115645178</v>
      </c>
      <c r="AR26" s="45">
        <f t="shared" si="12"/>
        <v>0</v>
      </c>
      <c r="AS26" s="45">
        <f t="shared" si="13"/>
        <v>0</v>
      </c>
      <c r="AT26" s="45">
        <f t="shared" si="14"/>
        <v>-1.0974611847359053</v>
      </c>
      <c r="AU26" s="45">
        <f t="shared" si="15"/>
        <v>-0.28761336604587129</v>
      </c>
      <c r="AV26" s="45">
        <f t="shared" si="16"/>
        <v>-7.7185694937096094E-3</v>
      </c>
      <c r="AW26" s="45">
        <f t="shared" si="17"/>
        <v>-1.1340246800383227</v>
      </c>
      <c r="AX26" s="45">
        <f t="shared" si="18"/>
        <v>-8.8915629159590139</v>
      </c>
      <c r="AY26" s="45">
        <f t="shared" si="19"/>
        <v>-4.7390136125472395</v>
      </c>
    </row>
    <row r="27" spans="2:51" ht="15.75" thickBot="1" x14ac:dyDescent="0.3">
      <c r="B27" s="44">
        <f t="shared" si="20"/>
        <v>2039</v>
      </c>
      <c r="C27" s="45">
        <v>0</v>
      </c>
      <c r="D27" s="45">
        <v>0</v>
      </c>
      <c r="E27" s="45">
        <v>0</v>
      </c>
      <c r="F27" s="45">
        <v>0</v>
      </c>
      <c r="G27" s="45">
        <v>38.79382989364079</v>
      </c>
      <c r="H27" s="45">
        <v>4.3322423198031697</v>
      </c>
      <c r="I27" s="45">
        <v>313.96656107962048</v>
      </c>
      <c r="J27" s="45">
        <v>0</v>
      </c>
      <c r="K27" s="45">
        <v>26.48399536568952</v>
      </c>
      <c r="L27" s="45">
        <v>0</v>
      </c>
      <c r="M27" s="45">
        <v>17.065591860084414</v>
      </c>
      <c r="N27" s="45">
        <v>0.17359465717559525</v>
      </c>
      <c r="O27" s="45">
        <v>57.251221946245209</v>
      </c>
      <c r="P27" s="45">
        <f t="shared" si="0"/>
        <v>458.06703712225914</v>
      </c>
      <c r="Q27" s="45">
        <f t="shared" si="1"/>
        <v>458.06703712225914</v>
      </c>
      <c r="R27" s="46"/>
      <c r="S27" s="44">
        <f t="shared" si="21"/>
        <v>2039</v>
      </c>
      <c r="T27" s="45">
        <v>2.9929005964805451</v>
      </c>
      <c r="U27" s="45">
        <v>0.34887163084251399</v>
      </c>
      <c r="V27" s="45">
        <v>0.4136711998104049</v>
      </c>
      <c r="W27" s="45">
        <f t="shared" si="2"/>
        <v>3.7554434271334642</v>
      </c>
      <c r="X27" s="45">
        <v>38.793829893640783</v>
      </c>
      <c r="Y27" s="45">
        <v>4.3322423198031697</v>
      </c>
      <c r="Z27" s="45">
        <v>308.05930598285016</v>
      </c>
      <c r="AA27" s="45">
        <v>0</v>
      </c>
      <c r="AB27" s="45">
        <v>26.48399536568952</v>
      </c>
      <c r="AC27" s="45">
        <v>-1.0442897276554775</v>
      </c>
      <c r="AD27" s="45">
        <v>16.837330069718178</v>
      </c>
      <c r="AE27" s="45">
        <v>0.16943696956419524</v>
      </c>
      <c r="AF27" s="45">
        <v>56.221268426994619</v>
      </c>
      <c r="AG27" s="45">
        <f t="shared" si="3"/>
        <v>449.8531193006051</v>
      </c>
      <c r="AH27" s="45">
        <f t="shared" si="4"/>
        <v>453.60856272773856</v>
      </c>
      <c r="AJ27" s="44">
        <f t="shared" si="22"/>
        <v>2039</v>
      </c>
      <c r="AK27" s="45">
        <f t="shared" si="5"/>
        <v>2.9929005964805451</v>
      </c>
      <c r="AL27" s="45">
        <f t="shared" si="6"/>
        <v>0.34887163084251399</v>
      </c>
      <c r="AM27" s="45">
        <f t="shared" si="7"/>
        <v>0.4136711998104049</v>
      </c>
      <c r="AN27" s="45">
        <f t="shared" si="8"/>
        <v>3.7554434271334642</v>
      </c>
      <c r="AO27" s="45">
        <f t="shared" si="9"/>
        <v>0</v>
      </c>
      <c r="AP27" s="45">
        <f t="shared" si="10"/>
        <v>0</v>
      </c>
      <c r="AQ27" s="45">
        <f t="shared" si="11"/>
        <v>-5.9072550967703137</v>
      </c>
      <c r="AR27" s="45">
        <f t="shared" si="12"/>
        <v>0</v>
      </c>
      <c r="AS27" s="45">
        <f t="shared" si="13"/>
        <v>0</v>
      </c>
      <c r="AT27" s="45">
        <f t="shared" si="14"/>
        <v>-1.0442897276554775</v>
      </c>
      <c r="AU27" s="45">
        <f t="shared" si="15"/>
        <v>-0.22826179036623628</v>
      </c>
      <c r="AV27" s="45">
        <f t="shared" si="16"/>
        <v>-4.1576876114000072E-3</v>
      </c>
      <c r="AW27" s="45">
        <f t="shared" si="17"/>
        <v>-1.02995351925059</v>
      </c>
      <c r="AX27" s="45">
        <f t="shared" si="18"/>
        <v>-8.2139178216540358</v>
      </c>
      <c r="AY27" s="45">
        <f t="shared" si="19"/>
        <v>-4.4584743945205787</v>
      </c>
    </row>
    <row r="28" spans="2:51" ht="15.75" thickBot="1" x14ac:dyDescent="0.3">
      <c r="B28" s="44">
        <f t="shared" si="20"/>
        <v>2040</v>
      </c>
      <c r="C28" s="45">
        <v>0</v>
      </c>
      <c r="D28" s="45">
        <v>0</v>
      </c>
      <c r="E28" s="45">
        <v>0</v>
      </c>
      <c r="F28" s="45">
        <v>0</v>
      </c>
      <c r="G28" s="45">
        <v>34.778357659019015</v>
      </c>
      <c r="H28" s="45">
        <v>3.8998537728434046</v>
      </c>
      <c r="I28" s="45">
        <v>306.92564119842473</v>
      </c>
      <c r="J28" s="45">
        <v>0</v>
      </c>
      <c r="K28" s="45">
        <v>24.709049829061485</v>
      </c>
      <c r="L28" s="45">
        <v>0</v>
      </c>
      <c r="M28" s="45">
        <v>16.03954579185903</v>
      </c>
      <c r="N28" s="45">
        <v>0.1552337658792842</v>
      </c>
      <c r="O28" s="45">
        <v>58.181393569317812</v>
      </c>
      <c r="P28" s="45">
        <f t="shared" si="0"/>
        <v>444.68907558640484</v>
      </c>
      <c r="Q28" s="45">
        <f t="shared" si="1"/>
        <v>444.68907558640484</v>
      </c>
      <c r="R28" s="46"/>
      <c r="S28" s="44">
        <f t="shared" si="21"/>
        <v>2040</v>
      </c>
      <c r="T28" s="45">
        <v>2.6735341406229423</v>
      </c>
      <c r="U28" s="45">
        <v>0.32549041001575441</v>
      </c>
      <c r="V28" s="45">
        <v>0.39405627891512018</v>
      </c>
      <c r="W28" s="45">
        <f t="shared" si="2"/>
        <v>3.3930808295538171</v>
      </c>
      <c r="X28" s="45">
        <v>34.778357659019029</v>
      </c>
      <c r="Y28" s="45">
        <v>3.8998537728434046</v>
      </c>
      <c r="Z28" s="45">
        <v>300.89060584697478</v>
      </c>
      <c r="AA28" s="45">
        <v>0</v>
      </c>
      <c r="AB28" s="45">
        <v>24.709049829061485</v>
      </c>
      <c r="AC28" s="45">
        <v>-0.99369440163770395</v>
      </c>
      <c r="AD28" s="45">
        <v>15.885842203923996</v>
      </c>
      <c r="AE28" s="45">
        <v>0.15328274601014466</v>
      </c>
      <c r="AF28" s="45">
        <v>57.421577201144046</v>
      </c>
      <c r="AG28" s="45">
        <f t="shared" si="3"/>
        <v>436.74487485733914</v>
      </c>
      <c r="AH28" s="45">
        <f t="shared" si="4"/>
        <v>440.13795568689295</v>
      </c>
      <c r="AJ28" s="44">
        <f t="shared" si="22"/>
        <v>2040</v>
      </c>
      <c r="AK28" s="45">
        <f t="shared" si="5"/>
        <v>2.6735341406229423</v>
      </c>
      <c r="AL28" s="45">
        <f t="shared" si="6"/>
        <v>0.32549041001575441</v>
      </c>
      <c r="AM28" s="45">
        <f t="shared" si="7"/>
        <v>0.39405627891512018</v>
      </c>
      <c r="AN28" s="45">
        <f t="shared" si="8"/>
        <v>3.3930808295538171</v>
      </c>
      <c r="AO28" s="45">
        <f t="shared" si="9"/>
        <v>0</v>
      </c>
      <c r="AP28" s="45">
        <f t="shared" si="10"/>
        <v>0</v>
      </c>
      <c r="AQ28" s="45">
        <f t="shared" si="11"/>
        <v>-6.0350353514499488</v>
      </c>
      <c r="AR28" s="45">
        <f t="shared" si="12"/>
        <v>0</v>
      </c>
      <c r="AS28" s="45">
        <f t="shared" si="13"/>
        <v>0</v>
      </c>
      <c r="AT28" s="45">
        <f t="shared" si="14"/>
        <v>-0.99369440163770395</v>
      </c>
      <c r="AU28" s="45">
        <f t="shared" si="15"/>
        <v>-0.15370358793503414</v>
      </c>
      <c r="AV28" s="45">
        <f t="shared" si="16"/>
        <v>-1.9510198691395364E-3</v>
      </c>
      <c r="AW28" s="45">
        <f t="shared" si="17"/>
        <v>-0.75981636817376597</v>
      </c>
      <c r="AX28" s="45">
        <f t="shared" si="18"/>
        <v>-7.9442007290656989</v>
      </c>
      <c r="AY28" s="45">
        <f t="shared" si="19"/>
        <v>-4.5511198995118889</v>
      </c>
    </row>
    <row r="29" spans="2:51" ht="15.75" thickBot="1" x14ac:dyDescent="0.3">
      <c r="B29" s="44">
        <f t="shared" si="20"/>
        <v>2041</v>
      </c>
      <c r="C29" s="45">
        <v>0</v>
      </c>
      <c r="D29" s="45">
        <v>0</v>
      </c>
      <c r="E29" s="45">
        <v>0</v>
      </c>
      <c r="F29" s="45">
        <v>0</v>
      </c>
      <c r="G29" s="45">
        <v>31.16946750614208</v>
      </c>
      <c r="H29" s="45">
        <v>3.5109635286831087</v>
      </c>
      <c r="I29" s="45">
        <v>296.48084799202468</v>
      </c>
      <c r="J29" s="45">
        <v>0</v>
      </c>
      <c r="K29" s="45">
        <v>23.053060349270602</v>
      </c>
      <c r="L29" s="45">
        <v>0</v>
      </c>
      <c r="M29" s="45">
        <v>15.50130498597278</v>
      </c>
      <c r="N29" s="45">
        <v>0.1532195995366025</v>
      </c>
      <c r="O29" s="45">
        <v>59.141815794222538</v>
      </c>
      <c r="P29" s="45">
        <f t="shared" si="0"/>
        <v>429.01067975585238</v>
      </c>
      <c r="Q29" s="45">
        <f t="shared" si="1"/>
        <v>429.01067975585238</v>
      </c>
      <c r="R29" s="46"/>
      <c r="S29" s="44">
        <f t="shared" si="21"/>
        <v>2041</v>
      </c>
      <c r="T29" s="45">
        <v>2.3835323054181203</v>
      </c>
      <c r="U29" s="45">
        <v>0.30367618816231201</v>
      </c>
      <c r="V29" s="45">
        <v>0.37537179276862509</v>
      </c>
      <c r="W29" s="45">
        <f t="shared" si="2"/>
        <v>3.0625802863490579</v>
      </c>
      <c r="X29" s="45">
        <v>31.169467506142077</v>
      </c>
      <c r="Y29" s="45">
        <v>3.5109635286831087</v>
      </c>
      <c r="Z29" s="45">
        <v>290.89807292386456</v>
      </c>
      <c r="AA29" s="45">
        <v>0</v>
      </c>
      <c r="AB29" s="45">
        <v>23.053060349270602</v>
      </c>
      <c r="AC29" s="45">
        <v>-0.94555039439388044</v>
      </c>
      <c r="AD29" s="45">
        <v>15.346908029778476</v>
      </c>
      <c r="AE29" s="45">
        <v>0.1499958581583524</v>
      </c>
      <c r="AF29" s="45">
        <v>58.317260193527289</v>
      </c>
      <c r="AG29" s="45">
        <f t="shared" si="3"/>
        <v>421.50017799503064</v>
      </c>
      <c r="AH29" s="45">
        <f t="shared" si="4"/>
        <v>424.56275828137967</v>
      </c>
      <c r="AJ29" s="44">
        <f t="shared" si="22"/>
        <v>2041</v>
      </c>
      <c r="AK29" s="45">
        <f t="shared" si="5"/>
        <v>2.3835323054181203</v>
      </c>
      <c r="AL29" s="45">
        <f t="shared" si="6"/>
        <v>0.30367618816231201</v>
      </c>
      <c r="AM29" s="45">
        <f t="shared" si="7"/>
        <v>0.37537179276862509</v>
      </c>
      <c r="AN29" s="45">
        <f t="shared" si="8"/>
        <v>3.0625802863490579</v>
      </c>
      <c r="AO29" s="45">
        <f t="shared" si="9"/>
        <v>0</v>
      </c>
      <c r="AP29" s="45">
        <f t="shared" si="10"/>
        <v>0</v>
      </c>
      <c r="AQ29" s="45">
        <f t="shared" si="11"/>
        <v>-5.5827750681601174</v>
      </c>
      <c r="AR29" s="45">
        <f t="shared" si="12"/>
        <v>0</v>
      </c>
      <c r="AS29" s="45">
        <f t="shared" si="13"/>
        <v>0</v>
      </c>
      <c r="AT29" s="45">
        <f t="shared" si="14"/>
        <v>-0.94555039439388044</v>
      </c>
      <c r="AU29" s="45">
        <f t="shared" si="15"/>
        <v>-0.15439695619430438</v>
      </c>
      <c r="AV29" s="45">
        <f t="shared" si="16"/>
        <v>-3.2237413782501001E-3</v>
      </c>
      <c r="AW29" s="45">
        <f t="shared" si="17"/>
        <v>-0.82455560069524836</v>
      </c>
      <c r="AX29" s="45">
        <f t="shared" si="18"/>
        <v>-7.5105017608217395</v>
      </c>
      <c r="AY29" s="45">
        <f t="shared" si="19"/>
        <v>-4.4479214744727074</v>
      </c>
    </row>
    <row r="30" spans="2:51" ht="15.75" thickBot="1" x14ac:dyDescent="0.3">
      <c r="B30" s="44">
        <f t="shared" si="20"/>
        <v>2042</v>
      </c>
      <c r="C30" s="45">
        <v>0</v>
      </c>
      <c r="D30" s="45">
        <v>0</v>
      </c>
      <c r="E30" s="45">
        <v>0</v>
      </c>
      <c r="F30" s="45">
        <v>0</v>
      </c>
      <c r="G30" s="45">
        <v>33.81033087880536</v>
      </c>
      <c r="H30" s="45">
        <v>7.3772086237348962</v>
      </c>
      <c r="I30" s="45">
        <v>283.51586178959212</v>
      </c>
      <c r="J30" s="45">
        <v>0</v>
      </c>
      <c r="K30" s="45">
        <v>21.508054544536002</v>
      </c>
      <c r="L30" s="45">
        <v>0</v>
      </c>
      <c r="M30" s="45">
        <v>15.088297157127784</v>
      </c>
      <c r="N30" s="45">
        <v>0.13918703298621996</v>
      </c>
      <c r="O30" s="45">
        <v>59.345365866690386</v>
      </c>
      <c r="P30" s="45">
        <f t="shared" si="0"/>
        <v>420.78430589347272</v>
      </c>
      <c r="Q30" s="45">
        <f t="shared" si="1"/>
        <v>420.78430589347272</v>
      </c>
      <c r="R30" s="46"/>
      <c r="S30" s="44">
        <f t="shared" si="21"/>
        <v>2042</v>
      </c>
      <c r="T30" s="45">
        <v>2.1203935562775387</v>
      </c>
      <c r="U30" s="45">
        <v>0.28332394571111424</v>
      </c>
      <c r="V30" s="45">
        <v>0.35757358907973386</v>
      </c>
      <c r="W30" s="45">
        <f t="shared" si="2"/>
        <v>2.7612910910683865</v>
      </c>
      <c r="X30" s="45">
        <v>33.81033087880536</v>
      </c>
      <c r="Y30" s="45">
        <v>7.3772086237348962</v>
      </c>
      <c r="Z30" s="45">
        <v>278.14466091535206</v>
      </c>
      <c r="AA30" s="45">
        <v>0</v>
      </c>
      <c r="AB30" s="45">
        <v>21.508054544536002</v>
      </c>
      <c r="AC30" s="45">
        <v>-0.89973894072958049</v>
      </c>
      <c r="AD30" s="45">
        <v>14.896165739362317</v>
      </c>
      <c r="AE30" s="45">
        <v>0.13614373595880497</v>
      </c>
      <c r="AF30" s="45">
        <v>58.3139720956868</v>
      </c>
      <c r="AG30" s="45">
        <f t="shared" si="3"/>
        <v>413.28679759270653</v>
      </c>
      <c r="AH30" s="45">
        <f t="shared" si="4"/>
        <v>416.04808868377495</v>
      </c>
      <c r="AJ30" s="44">
        <f t="shared" si="22"/>
        <v>2042</v>
      </c>
      <c r="AK30" s="45">
        <f t="shared" si="5"/>
        <v>2.1203935562775387</v>
      </c>
      <c r="AL30" s="45">
        <f t="shared" si="6"/>
        <v>0.28332394571111424</v>
      </c>
      <c r="AM30" s="45">
        <f t="shared" si="7"/>
        <v>0.35757358907973386</v>
      </c>
      <c r="AN30" s="45">
        <f t="shared" si="8"/>
        <v>2.7612910910683865</v>
      </c>
      <c r="AO30" s="45">
        <f t="shared" si="9"/>
        <v>0</v>
      </c>
      <c r="AP30" s="45">
        <f t="shared" si="10"/>
        <v>0</v>
      </c>
      <c r="AQ30" s="45">
        <f t="shared" si="11"/>
        <v>-5.3712008742400599</v>
      </c>
      <c r="AR30" s="45">
        <f t="shared" si="12"/>
        <v>0</v>
      </c>
      <c r="AS30" s="45">
        <f t="shared" si="13"/>
        <v>0</v>
      </c>
      <c r="AT30" s="45">
        <f t="shared" si="14"/>
        <v>-0.89973894072958049</v>
      </c>
      <c r="AU30" s="45">
        <f t="shared" si="15"/>
        <v>-0.19213141776546649</v>
      </c>
      <c r="AV30" s="45">
        <f t="shared" si="16"/>
        <v>-3.0432970274149873E-3</v>
      </c>
      <c r="AW30" s="45">
        <f t="shared" si="17"/>
        <v>-1.0313937710035859</v>
      </c>
      <c r="AX30" s="45">
        <f t="shared" si="18"/>
        <v>-7.4975083007661851</v>
      </c>
      <c r="AY30" s="45">
        <f t="shared" si="19"/>
        <v>-4.7362172096977702</v>
      </c>
    </row>
    <row r="31" spans="2:51" ht="15.75" thickBot="1" x14ac:dyDescent="0.3">
      <c r="B31" s="44">
        <f t="shared" si="20"/>
        <v>2043</v>
      </c>
      <c r="C31" s="45">
        <v>0</v>
      </c>
      <c r="D31" s="45">
        <v>0</v>
      </c>
      <c r="E31" s="45">
        <v>0</v>
      </c>
      <c r="F31" s="45">
        <v>0</v>
      </c>
      <c r="G31" s="45">
        <v>65.842069841850545</v>
      </c>
      <c r="H31" s="45">
        <v>6.6643962107883992</v>
      </c>
      <c r="I31" s="45">
        <v>271.41970404091484</v>
      </c>
      <c r="J31" s="45">
        <v>0</v>
      </c>
      <c r="K31" s="45">
        <v>20.066594338541794</v>
      </c>
      <c r="L31" s="45">
        <v>0</v>
      </c>
      <c r="M31" s="45">
        <v>16.430200778672525</v>
      </c>
      <c r="N31" s="45">
        <v>0.13526074904078808</v>
      </c>
      <c r="O31" s="45">
        <v>59.242151622625251</v>
      </c>
      <c r="P31" s="45">
        <f t="shared" si="0"/>
        <v>439.80037758243418</v>
      </c>
      <c r="Q31" s="45">
        <f t="shared" si="1"/>
        <v>439.80037758243418</v>
      </c>
      <c r="R31" s="46"/>
      <c r="S31" s="44">
        <f t="shared" si="21"/>
        <v>2043</v>
      </c>
      <c r="T31" s="45">
        <v>1.881819767341121</v>
      </c>
      <c r="U31" s="45">
        <v>0.2643357014558203</v>
      </c>
      <c r="V31" s="45">
        <v>0.34061961154279075</v>
      </c>
      <c r="W31" s="45">
        <f t="shared" si="2"/>
        <v>2.4867750803397319</v>
      </c>
      <c r="X31" s="45">
        <v>65.842069841850545</v>
      </c>
      <c r="Y31" s="45">
        <v>6.6643962107883992</v>
      </c>
      <c r="Z31" s="45">
        <v>266.17475676133915</v>
      </c>
      <c r="AA31" s="45">
        <v>0</v>
      </c>
      <c r="AB31" s="45">
        <v>20.066594338541794</v>
      </c>
      <c r="AC31" s="45">
        <v>-0.85614702956590261</v>
      </c>
      <c r="AD31" s="45">
        <v>16.245892112654143</v>
      </c>
      <c r="AE31" s="45">
        <v>0.13239422027818343</v>
      </c>
      <c r="AF31" s="45">
        <v>58.273929591646322</v>
      </c>
      <c r="AG31" s="45">
        <f t="shared" si="3"/>
        <v>432.54388604753262</v>
      </c>
      <c r="AH31" s="45">
        <f t="shared" si="4"/>
        <v>435.03066112787235</v>
      </c>
      <c r="AJ31" s="44">
        <f t="shared" si="22"/>
        <v>2043</v>
      </c>
      <c r="AK31" s="45">
        <f t="shared" si="5"/>
        <v>1.881819767341121</v>
      </c>
      <c r="AL31" s="45">
        <f t="shared" si="6"/>
        <v>0.2643357014558203</v>
      </c>
      <c r="AM31" s="45">
        <f t="shared" si="7"/>
        <v>0.34061961154279075</v>
      </c>
      <c r="AN31" s="45">
        <f t="shared" si="8"/>
        <v>2.4867750803397319</v>
      </c>
      <c r="AO31" s="45">
        <f t="shared" si="9"/>
        <v>0</v>
      </c>
      <c r="AP31" s="45">
        <f t="shared" si="10"/>
        <v>0</v>
      </c>
      <c r="AQ31" s="45">
        <f t="shared" si="11"/>
        <v>-5.2449472795756833</v>
      </c>
      <c r="AR31" s="45">
        <f t="shared" si="12"/>
        <v>0</v>
      </c>
      <c r="AS31" s="45">
        <f t="shared" si="13"/>
        <v>0</v>
      </c>
      <c r="AT31" s="45">
        <f t="shared" si="14"/>
        <v>-0.85614702956590261</v>
      </c>
      <c r="AU31" s="45">
        <f t="shared" si="15"/>
        <v>-0.18430866601838147</v>
      </c>
      <c r="AV31" s="45">
        <f t="shared" si="16"/>
        <v>-2.8665287626046532E-3</v>
      </c>
      <c r="AW31" s="45">
        <f t="shared" si="17"/>
        <v>-0.96822203097892867</v>
      </c>
      <c r="AX31" s="45">
        <f t="shared" si="18"/>
        <v>-7.2564915349015564</v>
      </c>
      <c r="AY31" s="45">
        <f t="shared" si="19"/>
        <v>-4.7697164545618307</v>
      </c>
    </row>
    <row r="32" spans="2:51" ht="15.75" thickBot="1" x14ac:dyDescent="0.3">
      <c r="B32" s="44">
        <f t="shared" si="20"/>
        <v>2044</v>
      </c>
      <c r="C32" s="45">
        <v>0</v>
      </c>
      <c r="D32" s="45">
        <v>0</v>
      </c>
      <c r="E32" s="45">
        <v>0</v>
      </c>
      <c r="F32" s="45">
        <v>0</v>
      </c>
      <c r="G32" s="45">
        <v>92.370180925458342</v>
      </c>
      <c r="H32" s="45">
        <v>6.0060110932290396</v>
      </c>
      <c r="I32" s="45">
        <v>254.56762714867875</v>
      </c>
      <c r="J32" s="45">
        <v>0</v>
      </c>
      <c r="K32" s="45">
        <v>18.72174015152352</v>
      </c>
      <c r="L32" s="45">
        <v>0</v>
      </c>
      <c r="M32" s="45">
        <v>16.540745884718334</v>
      </c>
      <c r="N32" s="45">
        <v>0.10581057537285869</v>
      </c>
      <c r="O32" s="45">
        <v>54.972970791219943</v>
      </c>
      <c r="P32" s="45">
        <f t="shared" si="0"/>
        <v>443.2850865702008</v>
      </c>
      <c r="Q32" s="45">
        <f t="shared" si="1"/>
        <v>443.2850865702008</v>
      </c>
      <c r="R32" s="46"/>
      <c r="S32" s="44">
        <f t="shared" si="21"/>
        <v>2044</v>
      </c>
      <c r="T32" s="45">
        <v>1.6657001926971202</v>
      </c>
      <c r="U32" s="45">
        <v>0.24662004084676123</v>
      </c>
      <c r="V32" s="45">
        <v>0.32446980029927291</v>
      </c>
      <c r="W32" s="45">
        <f t="shared" si="2"/>
        <v>2.2367900338431541</v>
      </c>
      <c r="X32" s="45">
        <v>92.370180925458371</v>
      </c>
      <c r="Y32" s="45">
        <v>6.0060110932290396</v>
      </c>
      <c r="Z32" s="45">
        <v>249.80917777698136</v>
      </c>
      <c r="AA32" s="45">
        <v>0</v>
      </c>
      <c r="AB32" s="45">
        <v>18.72174015152352</v>
      </c>
      <c r="AC32" s="45">
        <v>-0.81466712515538431</v>
      </c>
      <c r="AD32" s="45">
        <v>16.381006342008849</v>
      </c>
      <c r="AE32" s="45">
        <v>0.10426436494474337</v>
      </c>
      <c r="AF32" s="45">
        <v>53.993741163947391</v>
      </c>
      <c r="AG32" s="45">
        <f t="shared" si="3"/>
        <v>436.57145469293789</v>
      </c>
      <c r="AH32" s="45">
        <f t="shared" si="4"/>
        <v>438.80824472678103</v>
      </c>
      <c r="AJ32" s="44">
        <f t="shared" si="22"/>
        <v>2044</v>
      </c>
      <c r="AK32" s="45">
        <f t="shared" si="5"/>
        <v>1.6657001926971202</v>
      </c>
      <c r="AL32" s="45">
        <f t="shared" si="6"/>
        <v>0.24662004084676123</v>
      </c>
      <c r="AM32" s="45">
        <f t="shared" si="7"/>
        <v>0.32446980029927291</v>
      </c>
      <c r="AN32" s="45">
        <f t="shared" si="8"/>
        <v>2.2367900338431541</v>
      </c>
      <c r="AO32" s="45">
        <f t="shared" si="9"/>
        <v>0</v>
      </c>
      <c r="AP32" s="45">
        <f t="shared" si="10"/>
        <v>0</v>
      </c>
      <c r="AQ32" s="45">
        <f t="shared" si="11"/>
        <v>-4.7584493716973952</v>
      </c>
      <c r="AR32" s="45">
        <f t="shared" si="12"/>
        <v>0</v>
      </c>
      <c r="AS32" s="45">
        <f t="shared" si="13"/>
        <v>0</v>
      </c>
      <c r="AT32" s="45">
        <f t="shared" si="14"/>
        <v>-0.81466712515538431</v>
      </c>
      <c r="AU32" s="45">
        <f t="shared" si="15"/>
        <v>-0.15973954270948454</v>
      </c>
      <c r="AV32" s="45">
        <f t="shared" si="16"/>
        <v>-1.5462104281153272E-3</v>
      </c>
      <c r="AW32" s="45">
        <f t="shared" si="17"/>
        <v>-0.97922962727255225</v>
      </c>
      <c r="AX32" s="45">
        <f t="shared" si="18"/>
        <v>-6.7136318772629124</v>
      </c>
      <c r="AY32" s="45">
        <f t="shared" si="19"/>
        <v>-4.476841843419777</v>
      </c>
    </row>
    <row r="33" spans="1:51" ht="15.75" thickBot="1" x14ac:dyDescent="0.3">
      <c r="B33" s="44">
        <f t="shared" si="20"/>
        <v>2045</v>
      </c>
      <c r="C33" s="45">
        <v>0</v>
      </c>
      <c r="D33" s="45">
        <v>0</v>
      </c>
      <c r="E33" s="45">
        <v>0</v>
      </c>
      <c r="F33" s="45">
        <v>0</v>
      </c>
      <c r="G33" s="45">
        <v>83.491206665697675</v>
      </c>
      <c r="H33" s="45">
        <v>5.4130277175241241</v>
      </c>
      <c r="I33" s="45">
        <v>246.84445628865657</v>
      </c>
      <c r="J33" s="45">
        <v>0</v>
      </c>
      <c r="K33" s="45">
        <v>17.467017491252001</v>
      </c>
      <c r="L33" s="45">
        <v>0</v>
      </c>
      <c r="M33" s="45">
        <v>15.746970546152951</v>
      </c>
      <c r="N33" s="45">
        <v>0.10005837616050529</v>
      </c>
      <c r="O33" s="45">
        <v>55.225352319887271</v>
      </c>
      <c r="P33" s="45">
        <f t="shared" si="0"/>
        <v>424.28808940533116</v>
      </c>
      <c r="Q33" s="45">
        <f t="shared" si="1"/>
        <v>424.28808940533116</v>
      </c>
      <c r="R33" s="46"/>
      <c r="S33" s="44">
        <f t="shared" si="21"/>
        <v>2045</v>
      </c>
      <c r="T33" s="45">
        <v>1.4700966724505409</v>
      </c>
      <c r="U33" s="45">
        <v>0.23009167589654386</v>
      </c>
      <c r="V33" s="45">
        <v>0.30908599712828921</v>
      </c>
      <c r="W33" s="45">
        <f t="shared" si="2"/>
        <v>2.0092743454753741</v>
      </c>
      <c r="X33" s="45">
        <v>83.491206665697675</v>
      </c>
      <c r="Y33" s="45">
        <v>5.4130277175241241</v>
      </c>
      <c r="Z33" s="45">
        <v>242.41699660399038</v>
      </c>
      <c r="AA33" s="45">
        <v>0</v>
      </c>
      <c r="AB33" s="45">
        <v>17.467017491252001</v>
      </c>
      <c r="AC33" s="45">
        <v>-0.7751969018048801</v>
      </c>
      <c r="AD33" s="45">
        <v>15.615358554722416</v>
      </c>
      <c r="AE33" s="45">
        <v>9.8241913552353025E-2</v>
      </c>
      <c r="AF33" s="45">
        <v>54.387293111116804</v>
      </c>
      <c r="AG33" s="45">
        <f t="shared" si="3"/>
        <v>418.11394515605093</v>
      </c>
      <c r="AH33" s="45">
        <f t="shared" si="4"/>
        <v>420.12321950152631</v>
      </c>
      <c r="AJ33" s="44">
        <f t="shared" si="22"/>
        <v>2045</v>
      </c>
      <c r="AK33" s="45">
        <f t="shared" si="5"/>
        <v>1.4700966724505409</v>
      </c>
      <c r="AL33" s="45">
        <f t="shared" si="6"/>
        <v>0.23009167589654386</v>
      </c>
      <c r="AM33" s="45">
        <f t="shared" si="7"/>
        <v>0.30908599712828921</v>
      </c>
      <c r="AN33" s="45">
        <f t="shared" si="8"/>
        <v>2.0092743454753741</v>
      </c>
      <c r="AO33" s="45">
        <f t="shared" si="9"/>
        <v>0</v>
      </c>
      <c r="AP33" s="45">
        <f t="shared" si="10"/>
        <v>0</v>
      </c>
      <c r="AQ33" s="45">
        <f t="shared" si="11"/>
        <v>-4.4274596846661893</v>
      </c>
      <c r="AR33" s="45">
        <f t="shared" si="12"/>
        <v>0</v>
      </c>
      <c r="AS33" s="45">
        <f t="shared" si="13"/>
        <v>0</v>
      </c>
      <c r="AT33" s="45">
        <f t="shared" si="14"/>
        <v>-0.7751969018048801</v>
      </c>
      <c r="AU33" s="45">
        <f t="shared" si="15"/>
        <v>-0.13161199143053537</v>
      </c>
      <c r="AV33" s="45">
        <f t="shared" si="16"/>
        <v>-1.8164626081522695E-3</v>
      </c>
      <c r="AW33" s="45">
        <f t="shared" si="17"/>
        <v>-0.83805920877046702</v>
      </c>
      <c r="AX33" s="45">
        <f t="shared" si="18"/>
        <v>-6.1741442492802321</v>
      </c>
      <c r="AY33" s="45">
        <f t="shared" si="19"/>
        <v>-4.1648699038048562</v>
      </c>
    </row>
    <row r="34" spans="1:51" ht="15.75" thickBot="1" x14ac:dyDescent="0.3">
      <c r="B34" s="44">
        <f t="shared" si="20"/>
        <v>2046</v>
      </c>
      <c r="C34" s="45">
        <v>0</v>
      </c>
      <c r="D34" s="45">
        <v>0</v>
      </c>
      <c r="E34" s="45">
        <v>0</v>
      </c>
      <c r="F34" s="45">
        <v>0</v>
      </c>
      <c r="G34" s="45">
        <v>75.396519892407653</v>
      </c>
      <c r="H34" s="45">
        <v>4.8773242547382534</v>
      </c>
      <c r="I34" s="45">
        <v>236.67509384658268</v>
      </c>
      <c r="J34" s="45">
        <v>0</v>
      </c>
      <c r="K34" s="45">
        <v>16.296385783074523</v>
      </c>
      <c r="L34" s="45">
        <v>0</v>
      </c>
      <c r="M34" s="45">
        <v>14.964092528950582</v>
      </c>
      <c r="N34" s="45">
        <v>9.3956363469600554E-2</v>
      </c>
      <c r="O34" s="45">
        <v>56.122861508011326</v>
      </c>
      <c r="P34" s="45">
        <f t="shared" si="0"/>
        <v>404.42623417723462</v>
      </c>
      <c r="Q34" s="45">
        <f t="shared" si="1"/>
        <v>404.42623417723462</v>
      </c>
      <c r="R34" s="46"/>
      <c r="S34" s="44">
        <f t="shared" si="21"/>
        <v>2046</v>
      </c>
      <c r="T34" s="45">
        <v>1.2932299801173035</v>
      </c>
      <c r="U34" s="45">
        <v>0.21467103458058423</v>
      </c>
      <c r="V34" s="45">
        <v>0.29443185514122844</v>
      </c>
      <c r="W34" s="45">
        <f t="shared" si="2"/>
        <v>1.8023328698391161</v>
      </c>
      <c r="X34" s="45">
        <v>75.396519892407653</v>
      </c>
      <c r="Y34" s="45">
        <v>4.8773242547382534</v>
      </c>
      <c r="Z34" s="45">
        <v>232.33006891558944</v>
      </c>
      <c r="AA34" s="45">
        <v>0</v>
      </c>
      <c r="AB34" s="45">
        <v>16.296385783074523</v>
      </c>
      <c r="AC34" s="45">
        <v>-0.73763899145097689</v>
      </c>
      <c r="AD34" s="45">
        <v>14.836423279120368</v>
      </c>
      <c r="AE34" s="45">
        <v>9.2245697224713E-2</v>
      </c>
      <c r="AF34" s="45">
        <v>55.33885230503391</v>
      </c>
      <c r="AG34" s="45">
        <f t="shared" si="3"/>
        <v>398.43018113573788</v>
      </c>
      <c r="AH34" s="45">
        <f t="shared" si="4"/>
        <v>400.232514005577</v>
      </c>
      <c r="AJ34" s="44">
        <f t="shared" si="22"/>
        <v>2046</v>
      </c>
      <c r="AK34" s="45">
        <f t="shared" si="5"/>
        <v>1.2932299801173035</v>
      </c>
      <c r="AL34" s="45">
        <f t="shared" si="6"/>
        <v>0.21467103458058423</v>
      </c>
      <c r="AM34" s="45">
        <f t="shared" si="7"/>
        <v>0.29443185514122844</v>
      </c>
      <c r="AN34" s="45">
        <f t="shared" si="8"/>
        <v>1.8023328698391161</v>
      </c>
      <c r="AO34" s="45">
        <f t="shared" si="9"/>
        <v>0</v>
      </c>
      <c r="AP34" s="45">
        <f t="shared" si="10"/>
        <v>0</v>
      </c>
      <c r="AQ34" s="45">
        <f t="shared" si="11"/>
        <v>-4.3450249309932474</v>
      </c>
      <c r="AR34" s="45">
        <f t="shared" si="12"/>
        <v>0</v>
      </c>
      <c r="AS34" s="45">
        <f t="shared" si="13"/>
        <v>0</v>
      </c>
      <c r="AT34" s="45">
        <f t="shared" si="14"/>
        <v>-0.73763899145097689</v>
      </c>
      <c r="AU34" s="45">
        <f t="shared" si="15"/>
        <v>-0.12766924983021433</v>
      </c>
      <c r="AV34" s="45">
        <f t="shared" si="16"/>
        <v>-1.7106662448875543E-3</v>
      </c>
      <c r="AW34" s="45">
        <f t="shared" si="17"/>
        <v>-0.7840092029774155</v>
      </c>
      <c r="AX34" s="45">
        <f t="shared" si="18"/>
        <v>-5.9960530414967366</v>
      </c>
      <c r="AY34" s="45">
        <f t="shared" si="19"/>
        <v>-4.1937201716576169</v>
      </c>
    </row>
    <row r="35" spans="1:51" ht="15.75" thickBot="1" x14ac:dyDescent="0.3">
      <c r="B35" s="44">
        <f t="shared" si="20"/>
        <v>2047</v>
      </c>
      <c r="C35" s="45">
        <v>0</v>
      </c>
      <c r="D35" s="45">
        <v>0</v>
      </c>
      <c r="E35" s="45">
        <v>0</v>
      </c>
      <c r="F35" s="45">
        <v>0</v>
      </c>
      <c r="G35" s="45">
        <v>68.073164791386262</v>
      </c>
      <c r="H35" s="45">
        <v>4.392939830777352</v>
      </c>
      <c r="I35" s="45">
        <v>228.16530415355166</v>
      </c>
      <c r="J35" s="45">
        <v>0</v>
      </c>
      <c r="K35" s="45">
        <v>15.204209288952727</v>
      </c>
      <c r="L35" s="45">
        <v>0</v>
      </c>
      <c r="M35" s="45">
        <v>14.246190284111114</v>
      </c>
      <c r="N35" s="45">
        <v>8.8216868968741452E-2</v>
      </c>
      <c r="O35" s="45">
        <v>56.798335775642137</v>
      </c>
      <c r="P35" s="45">
        <f t="shared" si="0"/>
        <v>386.96836099338998</v>
      </c>
      <c r="Q35" s="45">
        <f t="shared" si="1"/>
        <v>386.96836099338998</v>
      </c>
      <c r="R35" s="46"/>
      <c r="S35" s="44">
        <f t="shared" si="21"/>
        <v>2047</v>
      </c>
      <c r="T35" s="45">
        <v>1.1334672248106068</v>
      </c>
      <c r="U35" s="45">
        <v>0.20028387775583414</v>
      </c>
      <c r="V35" s="45">
        <v>0.2804727527664943</v>
      </c>
      <c r="W35" s="45">
        <f t="shared" si="2"/>
        <v>1.6142238553329353</v>
      </c>
      <c r="X35" s="45">
        <v>68.073164791386262</v>
      </c>
      <c r="Y35" s="45">
        <v>4.392939830777352</v>
      </c>
      <c r="Z35" s="45">
        <v>223.98048182470711</v>
      </c>
      <c r="AA35" s="45">
        <v>0</v>
      </c>
      <c r="AB35" s="45">
        <v>15.204209288952727</v>
      </c>
      <c r="AC35" s="45">
        <v>-0.70190074346526432</v>
      </c>
      <c r="AD35" s="45">
        <v>14.134953833415821</v>
      </c>
      <c r="AE35" s="45">
        <v>8.6601102196474058E-2</v>
      </c>
      <c r="AF35" s="45">
        <v>55.781584643107955</v>
      </c>
      <c r="AG35" s="45">
        <f t="shared" si="3"/>
        <v>380.9520345710784</v>
      </c>
      <c r="AH35" s="45">
        <f t="shared" si="4"/>
        <v>382.56625842641131</v>
      </c>
      <c r="AJ35" s="44">
        <f t="shared" si="22"/>
        <v>2047</v>
      </c>
      <c r="AK35" s="45">
        <f t="shared" si="5"/>
        <v>1.1334672248106068</v>
      </c>
      <c r="AL35" s="45">
        <f t="shared" si="6"/>
        <v>0.20028387775583414</v>
      </c>
      <c r="AM35" s="45">
        <f t="shared" si="7"/>
        <v>0.2804727527664943</v>
      </c>
      <c r="AN35" s="45">
        <f t="shared" si="8"/>
        <v>1.6142238553329353</v>
      </c>
      <c r="AO35" s="45">
        <f t="shared" si="9"/>
        <v>0</v>
      </c>
      <c r="AP35" s="45">
        <f t="shared" si="10"/>
        <v>0</v>
      </c>
      <c r="AQ35" s="45">
        <f t="shared" si="11"/>
        <v>-4.1848223288445467</v>
      </c>
      <c r="AR35" s="45">
        <f t="shared" si="12"/>
        <v>0</v>
      </c>
      <c r="AS35" s="45">
        <f t="shared" si="13"/>
        <v>0</v>
      </c>
      <c r="AT35" s="45">
        <f t="shared" si="14"/>
        <v>-0.70190074346526432</v>
      </c>
      <c r="AU35" s="45">
        <f t="shared" si="15"/>
        <v>-0.11123645069529253</v>
      </c>
      <c r="AV35" s="45">
        <f t="shared" si="16"/>
        <v>-1.6157667722673935E-3</v>
      </c>
      <c r="AW35" s="45">
        <f t="shared" si="17"/>
        <v>-1.016751132534182</v>
      </c>
      <c r="AX35" s="45">
        <f t="shared" si="18"/>
        <v>-6.0163264223115789</v>
      </c>
      <c r="AY35" s="45">
        <f t="shared" si="19"/>
        <v>-4.4021025669786695</v>
      </c>
    </row>
    <row r="36" spans="1:51" ht="15.75" thickBot="1" x14ac:dyDescent="0.3">
      <c r="A36" s="47"/>
      <c r="B36" s="44" t="s">
        <v>42</v>
      </c>
      <c r="C36" s="45">
        <v>0</v>
      </c>
      <c r="D36" s="45">
        <v>0</v>
      </c>
      <c r="E36" s="45">
        <v>0</v>
      </c>
      <c r="F36" s="45">
        <v>0</v>
      </c>
      <c r="G36" s="45">
        <v>631.0653441293116</v>
      </c>
      <c r="H36" s="45">
        <v>32.758523414929769</v>
      </c>
      <c r="I36" s="45">
        <v>459.92985964854563</v>
      </c>
      <c r="J36" s="45">
        <v>0</v>
      </c>
      <c r="K36" s="45">
        <v>14.185229975493595</v>
      </c>
      <c r="L36" s="45">
        <v>0</v>
      </c>
      <c r="M36" s="45">
        <v>20.054195371535855</v>
      </c>
      <c r="N36" s="45">
        <v>0.17121737945062601</v>
      </c>
      <c r="O36" s="45">
        <v>118.46810284775782</v>
      </c>
      <c r="P36" s="45">
        <f t="shared" si="0"/>
        <v>1276.6324727670246</v>
      </c>
      <c r="Q36" s="45">
        <f t="shared" si="1"/>
        <v>1276.6324727670246</v>
      </c>
      <c r="R36" s="46"/>
      <c r="S36" s="44" t="s">
        <v>42</v>
      </c>
      <c r="T36" s="45">
        <v>1.848695030042909</v>
      </c>
      <c r="U36" s="45">
        <v>-1.1586293593397543</v>
      </c>
      <c r="V36" s="45">
        <v>0.61315732629861774</v>
      </c>
      <c r="W36" s="45">
        <f t="shared" si="2"/>
        <v>1.3032229970017726</v>
      </c>
      <c r="X36" s="45">
        <v>631.0653441293116</v>
      </c>
      <c r="Y36" s="45">
        <v>32.758523414929769</v>
      </c>
      <c r="Z36" s="45">
        <v>451.03472666189793</v>
      </c>
      <c r="AA36" s="45">
        <v>0</v>
      </c>
      <c r="AB36" s="45">
        <v>14.185229975493595</v>
      </c>
      <c r="AC36" s="45">
        <v>-1.3034288550856785</v>
      </c>
      <c r="AD36" s="45">
        <v>19.936770140384429</v>
      </c>
      <c r="AE36" s="45">
        <v>0.16677707896753577</v>
      </c>
      <c r="AF36" s="45">
        <v>116.53325414054545</v>
      </c>
      <c r="AG36" s="45">
        <f t="shared" si="3"/>
        <v>1264.3771966864444</v>
      </c>
      <c r="AH36" s="45">
        <f t="shared" si="4"/>
        <v>1265.6804196834462</v>
      </c>
      <c r="AJ36" s="44" t="s">
        <v>42</v>
      </c>
      <c r="AK36" s="45">
        <f t="shared" si="5"/>
        <v>1.848695030042909</v>
      </c>
      <c r="AL36" s="45">
        <f t="shared" si="6"/>
        <v>-1.1586293593397543</v>
      </c>
      <c r="AM36" s="45">
        <f t="shared" si="7"/>
        <v>0.61315732629861774</v>
      </c>
      <c r="AN36" s="45">
        <f t="shared" si="8"/>
        <v>1.3032229970017726</v>
      </c>
      <c r="AO36" s="45">
        <f t="shared" si="9"/>
        <v>0</v>
      </c>
      <c r="AP36" s="45">
        <f t="shared" si="10"/>
        <v>0</v>
      </c>
      <c r="AQ36" s="45">
        <f t="shared" si="11"/>
        <v>-8.8951329866476954</v>
      </c>
      <c r="AR36" s="45">
        <f t="shared" si="12"/>
        <v>0</v>
      </c>
      <c r="AS36" s="45">
        <f t="shared" si="13"/>
        <v>0</v>
      </c>
      <c r="AT36" s="45">
        <f t="shared" si="14"/>
        <v>-1.3034288550856785</v>
      </c>
      <c r="AU36" s="45">
        <f t="shared" si="15"/>
        <v>-0.11742523115142589</v>
      </c>
      <c r="AV36" s="45">
        <f t="shared" si="16"/>
        <v>-4.4403004830902426E-3</v>
      </c>
      <c r="AW36" s="45">
        <f t="shared" si="17"/>
        <v>-1.9348487072123675</v>
      </c>
      <c r="AX36" s="45">
        <f t="shared" si="18"/>
        <v>-12.255276080580188</v>
      </c>
      <c r="AY36" s="45">
        <f t="shared" si="19"/>
        <v>-10.952053083578448</v>
      </c>
    </row>
    <row r="37" spans="1:51" ht="15.75" thickBot="1" x14ac:dyDescent="0.3">
      <c r="B37" s="44" t="s">
        <v>41</v>
      </c>
      <c r="C37" s="45">
        <f t="shared" ref="C37:Q37" si="23">SUM(C7:C36)</f>
        <v>0</v>
      </c>
      <c r="D37" s="45">
        <f t="shared" si="23"/>
        <v>0</v>
      </c>
      <c r="E37" s="45">
        <f t="shared" si="23"/>
        <v>0</v>
      </c>
      <c r="F37" s="45">
        <f t="shared" si="23"/>
        <v>0</v>
      </c>
      <c r="G37" s="45">
        <f t="shared" si="23"/>
        <v>2311.6149208787142</v>
      </c>
      <c r="H37" s="45">
        <f t="shared" si="23"/>
        <v>142.36593778669572</v>
      </c>
      <c r="I37" s="45">
        <f t="shared" si="23"/>
        <v>10139.989654176723</v>
      </c>
      <c r="J37" s="45">
        <f t="shared" si="23"/>
        <v>2.1331661547616174</v>
      </c>
      <c r="K37" s="45">
        <f t="shared" si="23"/>
        <v>1388.7847786934001</v>
      </c>
      <c r="L37" s="45">
        <f t="shared" si="23"/>
        <v>0</v>
      </c>
      <c r="M37" s="45">
        <f t="shared" si="23"/>
        <v>540.43020192864901</v>
      </c>
      <c r="N37" s="45">
        <f t="shared" si="23"/>
        <v>5.973884506918143</v>
      </c>
      <c r="O37" s="45">
        <f t="shared" si="23"/>
        <v>990.7610663611581</v>
      </c>
      <c r="P37" s="45">
        <f t="shared" si="23"/>
        <v>15522.053610487015</v>
      </c>
      <c r="Q37" s="45">
        <f t="shared" si="23"/>
        <v>15522.053610487015</v>
      </c>
      <c r="R37" s="46"/>
      <c r="S37" s="44" t="s">
        <v>41</v>
      </c>
      <c r="T37" s="45">
        <f t="shared" ref="T37:AH37" si="24">SUM(T7:T36)</f>
        <v>195.0975111632051</v>
      </c>
      <c r="U37" s="45">
        <f t="shared" si="24"/>
        <v>15.501702431135373</v>
      </c>
      <c r="V37" s="45">
        <f t="shared" si="24"/>
        <v>16.968885440148338</v>
      </c>
      <c r="W37" s="45">
        <f t="shared" si="24"/>
        <v>227.56809903448877</v>
      </c>
      <c r="X37" s="45">
        <f t="shared" si="24"/>
        <v>2311.6149208787147</v>
      </c>
      <c r="Y37" s="45">
        <f t="shared" si="24"/>
        <v>142.36593778669572</v>
      </c>
      <c r="Z37" s="45">
        <f t="shared" si="24"/>
        <v>9946.968927883092</v>
      </c>
      <c r="AA37" s="45">
        <f t="shared" si="24"/>
        <v>2.1331661547616174</v>
      </c>
      <c r="AB37" s="45">
        <f t="shared" si="24"/>
        <v>1388.7847786934001</v>
      </c>
      <c r="AC37" s="45">
        <f t="shared" si="24"/>
        <v>-42.894721538990808</v>
      </c>
      <c r="AD37" s="45">
        <f t="shared" si="24"/>
        <v>532.24042740873608</v>
      </c>
      <c r="AE37" s="45">
        <f t="shared" si="24"/>
        <v>5.7864706193777637</v>
      </c>
      <c r="AF37" s="45">
        <f t="shared" si="24"/>
        <v>974.14998524143834</v>
      </c>
      <c r="AG37" s="45">
        <f t="shared" si="24"/>
        <v>15261.149893127227</v>
      </c>
      <c r="AH37" s="45">
        <f t="shared" si="24"/>
        <v>15488.717992161715</v>
      </c>
      <c r="AJ37" s="44" t="s">
        <v>41</v>
      </c>
      <c r="AK37" s="45">
        <f t="shared" si="5"/>
        <v>195.0975111632051</v>
      </c>
      <c r="AL37" s="45">
        <f t="shared" si="6"/>
        <v>15.501702431135373</v>
      </c>
      <c r="AM37" s="45">
        <f t="shared" si="7"/>
        <v>16.968885440148338</v>
      </c>
      <c r="AN37" s="45">
        <f t="shared" si="8"/>
        <v>227.56809903448877</v>
      </c>
      <c r="AO37" s="45">
        <f t="shared" si="9"/>
        <v>0</v>
      </c>
      <c r="AP37" s="45">
        <f t="shared" si="10"/>
        <v>0</v>
      </c>
      <c r="AQ37" s="45">
        <f t="shared" si="11"/>
        <v>-193.02072629363101</v>
      </c>
      <c r="AR37" s="45">
        <f t="shared" si="12"/>
        <v>0</v>
      </c>
      <c r="AS37" s="45">
        <f t="shared" si="13"/>
        <v>0</v>
      </c>
      <c r="AT37" s="45">
        <f t="shared" si="14"/>
        <v>-42.894721538990808</v>
      </c>
      <c r="AU37" s="45">
        <f t="shared" si="15"/>
        <v>-8.1897745199129304</v>
      </c>
      <c r="AV37" s="45">
        <f t="shared" si="16"/>
        <v>-0.18741388754037924</v>
      </c>
      <c r="AW37" s="45">
        <f t="shared" si="17"/>
        <v>-16.611081119719756</v>
      </c>
      <c r="AX37" s="45">
        <f t="shared" si="18"/>
        <v>-260.90371735978806</v>
      </c>
      <c r="AY37" s="45">
        <f t="shared" si="19"/>
        <v>-33.335618325299947</v>
      </c>
    </row>
    <row r="38" spans="1:51" x14ac:dyDescent="0.25">
      <c r="AV38" s="41"/>
    </row>
    <row r="39" spans="1:51" x14ac:dyDescent="0.25">
      <c r="C39" s="40" t="s">
        <v>40</v>
      </c>
      <c r="AK39" s="46"/>
      <c r="AL39" s="46"/>
      <c r="AM39" s="46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</row>
    <row r="40" spans="1:51" x14ac:dyDescent="0.25">
      <c r="AK40" s="60"/>
      <c r="AL40" s="60"/>
      <c r="AM40" s="60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</row>
  </sheetData>
  <mergeCells count="57">
    <mergeCell ref="AW5:AW6"/>
    <mergeCell ref="AG5:AG6"/>
    <mergeCell ref="AK5:AK6"/>
    <mergeCell ref="AL5:AL6"/>
    <mergeCell ref="AJ3:AY3"/>
    <mergeCell ref="AJ4:AJ6"/>
    <mergeCell ref="AK4:AN4"/>
    <mergeCell ref="AO4:AX4"/>
    <mergeCell ref="AY4:AY6"/>
    <mergeCell ref="AX5:AX6"/>
    <mergeCell ref="AM5:AM6"/>
    <mergeCell ref="AN5:AN6"/>
    <mergeCell ref="AO5:AO6"/>
    <mergeCell ref="AP5:AP6"/>
    <mergeCell ref="AQ5:AQ6"/>
    <mergeCell ref="AR5:AR6"/>
    <mergeCell ref="AS5:AS6"/>
    <mergeCell ref="AT5:AT6"/>
    <mergeCell ref="AU5:AU6"/>
    <mergeCell ref="AV5:AV6"/>
    <mergeCell ref="J5:J6"/>
    <mergeCell ref="L5:L6"/>
    <mergeCell ref="M5:M6"/>
    <mergeCell ref="AD5:AD6"/>
    <mergeCell ref="U5:U6"/>
    <mergeCell ref="V5:V6"/>
    <mergeCell ref="W5:W6"/>
    <mergeCell ref="X5:X6"/>
    <mergeCell ref="Y5:Y6"/>
    <mergeCell ref="AA5:AA6"/>
    <mergeCell ref="AB5:AB6"/>
    <mergeCell ref="AC5:AC6"/>
    <mergeCell ref="S3:AH3"/>
    <mergeCell ref="S4:S6"/>
    <mergeCell ref="T4:W4"/>
    <mergeCell ref="X4:AG4"/>
    <mergeCell ref="AH4:AH6"/>
    <mergeCell ref="T5:T6"/>
    <mergeCell ref="Z5:Z6"/>
    <mergeCell ref="AE5:AE6"/>
    <mergeCell ref="AF5:AF6"/>
    <mergeCell ref="B3:Q3"/>
    <mergeCell ref="B4:B6"/>
    <mergeCell ref="C4:F4"/>
    <mergeCell ref="G4:P4"/>
    <mergeCell ref="Q4:Q6"/>
    <mergeCell ref="C5:C6"/>
    <mergeCell ref="I5:I6"/>
    <mergeCell ref="P5:P6"/>
    <mergeCell ref="K5:K6"/>
    <mergeCell ref="N5:N6"/>
    <mergeCell ref="O5:O6"/>
    <mergeCell ref="D5:D6"/>
    <mergeCell ref="E5:E6"/>
    <mergeCell ref="F5:F6"/>
    <mergeCell ref="G5:G6"/>
    <mergeCell ref="H5:H6"/>
  </mergeCells>
  <pageMargins left="0.25" right="0.25" top="0.75" bottom="0.75" header="0.3" footer="0.3"/>
  <pageSetup paperSize="3" scale="45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B4E2B-2717-4088-AE75-AAD528F99A34}">
  <sheetPr>
    <pageSetUpPr fitToPage="1"/>
  </sheetPr>
  <dimension ref="A1:AY40"/>
  <sheetViews>
    <sheetView showGridLines="0" topLeftCell="A20" zoomScaleNormal="100" workbookViewId="0">
      <selection activeCell="A20" sqref="A1:XFD1048576"/>
    </sheetView>
  </sheetViews>
  <sheetFormatPr defaultColWidth="8.85546875" defaultRowHeight="15" x14ac:dyDescent="0.25"/>
  <cols>
    <col min="1" max="39" width="8.85546875" style="40"/>
    <col min="40" max="40" width="8.7109375" style="40" customWidth="1"/>
    <col min="41" max="47" width="8.85546875" style="40"/>
    <col min="48" max="49" width="10.5703125" style="40" bestFit="1" customWidth="1"/>
    <col min="50" max="50" width="9.42578125" style="40" bestFit="1" customWidth="1"/>
    <col min="51" max="51" width="17.85546875" style="40" bestFit="1" customWidth="1"/>
    <col min="52" max="16384" width="8.85546875" style="40"/>
  </cols>
  <sheetData>
    <row r="1" spans="1:51" x14ac:dyDescent="0.25">
      <c r="A1" s="5" t="s">
        <v>152</v>
      </c>
      <c r="B1" s="10">
        <v>7.1833824000000004E-2</v>
      </c>
      <c r="C1" s="40" t="s">
        <v>60</v>
      </c>
    </row>
    <row r="2" spans="1:51" ht="15.75" thickBot="1" x14ac:dyDescent="0.3"/>
    <row r="3" spans="1:51" ht="15.75" thickBot="1" x14ac:dyDescent="0.3">
      <c r="B3" s="134" t="s">
        <v>59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6"/>
      <c r="R3" s="42"/>
      <c r="S3" s="134" t="s">
        <v>58</v>
      </c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6"/>
      <c r="AJ3" s="134" t="s">
        <v>57</v>
      </c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6"/>
    </row>
    <row r="4" spans="1:51" ht="15.75" thickBot="1" x14ac:dyDescent="0.3">
      <c r="B4" s="137" t="s">
        <v>15</v>
      </c>
      <c r="C4" s="140" t="s">
        <v>56</v>
      </c>
      <c r="D4" s="141"/>
      <c r="E4" s="141"/>
      <c r="F4" s="142"/>
      <c r="G4" s="140" t="s">
        <v>55</v>
      </c>
      <c r="H4" s="141"/>
      <c r="I4" s="141"/>
      <c r="J4" s="141"/>
      <c r="K4" s="141"/>
      <c r="L4" s="141"/>
      <c r="M4" s="141"/>
      <c r="N4" s="141"/>
      <c r="O4" s="141"/>
      <c r="P4" s="142"/>
      <c r="Q4" s="143" t="s">
        <v>54</v>
      </c>
      <c r="R4" s="43"/>
      <c r="S4" s="137" t="s">
        <v>15</v>
      </c>
      <c r="T4" s="140" t="s">
        <v>56</v>
      </c>
      <c r="U4" s="141"/>
      <c r="V4" s="141"/>
      <c r="W4" s="142"/>
      <c r="X4" s="140" t="s">
        <v>55</v>
      </c>
      <c r="Y4" s="141"/>
      <c r="Z4" s="141"/>
      <c r="AA4" s="141"/>
      <c r="AB4" s="141"/>
      <c r="AC4" s="141"/>
      <c r="AD4" s="141"/>
      <c r="AE4" s="141"/>
      <c r="AF4" s="141"/>
      <c r="AG4" s="142"/>
      <c r="AH4" s="143" t="s">
        <v>54</v>
      </c>
      <c r="AJ4" s="137" t="s">
        <v>15</v>
      </c>
      <c r="AK4" s="140" t="s">
        <v>56</v>
      </c>
      <c r="AL4" s="141"/>
      <c r="AM4" s="141"/>
      <c r="AN4" s="142"/>
      <c r="AO4" s="140" t="s">
        <v>55</v>
      </c>
      <c r="AP4" s="141"/>
      <c r="AQ4" s="141"/>
      <c r="AR4" s="141"/>
      <c r="AS4" s="141"/>
      <c r="AT4" s="141"/>
      <c r="AU4" s="141"/>
      <c r="AV4" s="141"/>
      <c r="AW4" s="141"/>
      <c r="AX4" s="142"/>
      <c r="AY4" s="143" t="s">
        <v>54</v>
      </c>
    </row>
    <row r="5" spans="1:51" ht="44.25" customHeight="1" x14ac:dyDescent="0.25">
      <c r="B5" s="138"/>
      <c r="C5" s="143" t="s">
        <v>53</v>
      </c>
      <c r="D5" s="146" t="s">
        <v>52</v>
      </c>
      <c r="E5" s="143" t="s">
        <v>45</v>
      </c>
      <c r="F5" s="143" t="s">
        <v>41</v>
      </c>
      <c r="G5" s="143" t="s">
        <v>51</v>
      </c>
      <c r="H5" s="143" t="s">
        <v>50</v>
      </c>
      <c r="I5" s="143" t="s">
        <v>49</v>
      </c>
      <c r="J5" s="143" t="s">
        <v>48</v>
      </c>
      <c r="K5" s="143" t="s">
        <v>47</v>
      </c>
      <c r="L5" s="143" t="s">
        <v>46</v>
      </c>
      <c r="M5" s="143" t="s">
        <v>45</v>
      </c>
      <c r="N5" s="143" t="s">
        <v>44</v>
      </c>
      <c r="O5" s="143" t="s">
        <v>43</v>
      </c>
      <c r="P5" s="143" t="s">
        <v>41</v>
      </c>
      <c r="Q5" s="144"/>
      <c r="R5" s="43"/>
      <c r="S5" s="138"/>
      <c r="T5" s="143" t="s">
        <v>53</v>
      </c>
      <c r="U5" s="146" t="s">
        <v>52</v>
      </c>
      <c r="V5" s="143" t="s">
        <v>45</v>
      </c>
      <c r="W5" s="143" t="s">
        <v>41</v>
      </c>
      <c r="X5" s="143" t="s">
        <v>51</v>
      </c>
      <c r="Y5" s="143" t="s">
        <v>50</v>
      </c>
      <c r="Z5" s="143" t="s">
        <v>49</v>
      </c>
      <c r="AA5" s="143" t="s">
        <v>48</v>
      </c>
      <c r="AB5" s="143" t="s">
        <v>47</v>
      </c>
      <c r="AC5" s="143" t="s">
        <v>46</v>
      </c>
      <c r="AD5" s="143" t="s">
        <v>45</v>
      </c>
      <c r="AE5" s="143" t="s">
        <v>44</v>
      </c>
      <c r="AF5" s="143" t="s">
        <v>43</v>
      </c>
      <c r="AG5" s="143" t="s">
        <v>41</v>
      </c>
      <c r="AH5" s="144"/>
      <c r="AJ5" s="138"/>
      <c r="AK5" s="143" t="s">
        <v>53</v>
      </c>
      <c r="AL5" s="146" t="s">
        <v>52</v>
      </c>
      <c r="AM5" s="143" t="s">
        <v>45</v>
      </c>
      <c r="AN5" s="143" t="s">
        <v>41</v>
      </c>
      <c r="AO5" s="143" t="s">
        <v>51</v>
      </c>
      <c r="AP5" s="143" t="s">
        <v>50</v>
      </c>
      <c r="AQ5" s="143" t="s">
        <v>49</v>
      </c>
      <c r="AR5" s="143" t="s">
        <v>48</v>
      </c>
      <c r="AS5" s="143" t="s">
        <v>47</v>
      </c>
      <c r="AT5" s="143" t="s">
        <v>46</v>
      </c>
      <c r="AU5" s="143" t="s">
        <v>45</v>
      </c>
      <c r="AV5" s="143" t="s">
        <v>44</v>
      </c>
      <c r="AW5" s="143" t="s">
        <v>43</v>
      </c>
      <c r="AX5" s="143" t="s">
        <v>41</v>
      </c>
      <c r="AY5" s="144"/>
    </row>
    <row r="6" spans="1:51" ht="44.25" customHeight="1" thickBot="1" x14ac:dyDescent="0.3">
      <c r="B6" s="139"/>
      <c r="C6" s="145"/>
      <c r="D6" s="147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43"/>
      <c r="S6" s="139"/>
      <c r="T6" s="145"/>
      <c r="U6" s="147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J6" s="139"/>
      <c r="AK6" s="145"/>
      <c r="AL6" s="147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</row>
    <row r="7" spans="1:51" ht="15.75" thickBot="1" x14ac:dyDescent="0.3">
      <c r="B7" s="44">
        <v>2019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469.52625000000012</v>
      </c>
      <c r="J7" s="45">
        <v>0</v>
      </c>
      <c r="K7" s="45">
        <v>114.33042999999999</v>
      </c>
      <c r="L7" s="45">
        <v>0</v>
      </c>
      <c r="M7" s="45">
        <v>10.644895729900004</v>
      </c>
      <c r="N7" s="45">
        <v>0.26592890500000005</v>
      </c>
      <c r="O7" s="45">
        <v>0</v>
      </c>
      <c r="P7" s="45">
        <f t="shared" ref="P7:P36" si="0">SUM(G7:O7)</f>
        <v>594.76750463490009</v>
      </c>
      <c r="Q7" s="45">
        <f t="shared" ref="Q7:Q36" si="1">F7+P7</f>
        <v>594.76750463490009</v>
      </c>
      <c r="R7" s="46"/>
      <c r="S7" s="44">
        <v>2019</v>
      </c>
      <c r="T7" s="45">
        <v>0</v>
      </c>
      <c r="U7" s="45">
        <v>0</v>
      </c>
      <c r="V7" s="45">
        <v>0</v>
      </c>
      <c r="W7" s="45">
        <f t="shared" ref="W7:W36" si="2">SUM(T7:V7)</f>
        <v>0</v>
      </c>
      <c r="X7" s="45">
        <v>0</v>
      </c>
      <c r="Y7" s="45">
        <v>0</v>
      </c>
      <c r="Z7" s="45">
        <v>469.52625000000012</v>
      </c>
      <c r="AA7" s="45">
        <v>0</v>
      </c>
      <c r="AB7" s="45">
        <v>114.33042999999999</v>
      </c>
      <c r="AC7" s="45">
        <v>0</v>
      </c>
      <c r="AD7" s="45">
        <v>10.644895729900004</v>
      </c>
      <c r="AE7" s="45">
        <v>0.26592890500000005</v>
      </c>
      <c r="AF7" s="45">
        <v>0</v>
      </c>
      <c r="AG7" s="45">
        <f t="shared" ref="AG7:AG36" si="3">SUM(X7:AF7)</f>
        <v>594.76750463490009</v>
      </c>
      <c r="AH7" s="45">
        <f t="shared" ref="AH7:AH36" si="4">W7+AG7</f>
        <v>594.76750463490009</v>
      </c>
      <c r="AJ7" s="44">
        <v>2019</v>
      </c>
      <c r="AK7" s="45">
        <f t="shared" ref="AK7:AK37" si="5">T7-C7</f>
        <v>0</v>
      </c>
      <c r="AL7" s="45">
        <f t="shared" ref="AL7:AL37" si="6">U7-D7</f>
        <v>0</v>
      </c>
      <c r="AM7" s="45">
        <f t="shared" ref="AM7:AM37" si="7">V7-E7</f>
        <v>0</v>
      </c>
      <c r="AN7" s="45">
        <f t="shared" ref="AN7:AN37" si="8">W7-F7</f>
        <v>0</v>
      </c>
      <c r="AO7" s="45">
        <f t="shared" ref="AO7:AO37" si="9">X7-G7</f>
        <v>0</v>
      </c>
      <c r="AP7" s="45">
        <f t="shared" ref="AP7:AP37" si="10">Y7-H7</f>
        <v>0</v>
      </c>
      <c r="AQ7" s="45">
        <f t="shared" ref="AQ7:AQ37" si="11">Z7-I7</f>
        <v>0</v>
      </c>
      <c r="AR7" s="45">
        <f t="shared" ref="AR7:AR37" si="12">AA7-J7</f>
        <v>0</v>
      </c>
      <c r="AS7" s="45">
        <f t="shared" ref="AS7:AS37" si="13">AB7-K7</f>
        <v>0</v>
      </c>
      <c r="AT7" s="45">
        <f t="shared" ref="AT7:AT37" si="14">AC7-L7</f>
        <v>0</v>
      </c>
      <c r="AU7" s="45">
        <f t="shared" ref="AU7:AU37" si="15">AD7-M7</f>
        <v>0</v>
      </c>
      <c r="AV7" s="45">
        <f t="shared" ref="AV7:AV37" si="16">AE7-N7</f>
        <v>0</v>
      </c>
      <c r="AW7" s="45">
        <f t="shared" ref="AW7:AW37" si="17">AF7-O7</f>
        <v>0</v>
      </c>
      <c r="AX7" s="45">
        <f t="shared" ref="AX7:AX37" si="18">AG7-P7</f>
        <v>0</v>
      </c>
      <c r="AY7" s="45">
        <f t="shared" ref="AY7:AY37" si="19">AH7-Q7</f>
        <v>0</v>
      </c>
    </row>
    <row r="8" spans="1:51" ht="15.75" thickBot="1" x14ac:dyDescent="0.3">
      <c r="B8" s="44">
        <f t="shared" ref="B8:B35" si="20">B7+1</f>
        <v>2020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557.33559309656562</v>
      </c>
      <c r="J8" s="45">
        <v>0.19592589382586978</v>
      </c>
      <c r="K8" s="45">
        <v>94.476007131493546</v>
      </c>
      <c r="L8" s="45">
        <v>0</v>
      </c>
      <c r="M8" s="45">
        <v>9.962056853210111</v>
      </c>
      <c r="N8" s="45">
        <v>0.25363590695006838</v>
      </c>
      <c r="O8" s="45">
        <v>0</v>
      </c>
      <c r="P8" s="45">
        <f t="shared" si="0"/>
        <v>662.22321888204533</v>
      </c>
      <c r="Q8" s="45">
        <f t="shared" si="1"/>
        <v>662.22321888204533</v>
      </c>
      <c r="R8" s="46"/>
      <c r="S8" s="44">
        <f t="shared" ref="S8:S35" si="21">S7+1</f>
        <v>2020</v>
      </c>
      <c r="T8" s="45">
        <v>22.112934579857335</v>
      </c>
      <c r="U8" s="45">
        <v>1.3034289346838435</v>
      </c>
      <c r="V8" s="45">
        <v>1.0630939372183872</v>
      </c>
      <c r="W8" s="45">
        <f t="shared" si="2"/>
        <v>24.479457451759565</v>
      </c>
      <c r="X8" s="45">
        <v>0</v>
      </c>
      <c r="Y8" s="45">
        <v>0</v>
      </c>
      <c r="Z8" s="45">
        <v>544.84447768276436</v>
      </c>
      <c r="AA8" s="45">
        <v>0.19592589382586978</v>
      </c>
      <c r="AB8" s="45">
        <v>94.476007131493546</v>
      </c>
      <c r="AC8" s="45">
        <v>-2.6829717634203711</v>
      </c>
      <c r="AD8" s="45">
        <v>9.7710955188161712</v>
      </c>
      <c r="AE8" s="45">
        <v>0.24241299185758852</v>
      </c>
      <c r="AF8" s="45">
        <v>0</v>
      </c>
      <c r="AG8" s="45">
        <f t="shared" si="3"/>
        <v>646.84694745533727</v>
      </c>
      <c r="AH8" s="45">
        <f t="shared" si="4"/>
        <v>671.32640490709684</v>
      </c>
      <c r="AJ8" s="44">
        <f t="shared" ref="AJ8:AJ35" si="22">AJ7+1</f>
        <v>2020</v>
      </c>
      <c r="AK8" s="45">
        <f t="shared" si="5"/>
        <v>22.112934579857335</v>
      </c>
      <c r="AL8" s="45">
        <f t="shared" si="6"/>
        <v>1.3034289346838435</v>
      </c>
      <c r="AM8" s="45">
        <f t="shared" si="7"/>
        <v>1.0630939372183872</v>
      </c>
      <c r="AN8" s="45">
        <f t="shared" si="8"/>
        <v>24.479457451759565</v>
      </c>
      <c r="AO8" s="45">
        <f t="shared" si="9"/>
        <v>0</v>
      </c>
      <c r="AP8" s="45">
        <f t="shared" si="10"/>
        <v>0</v>
      </c>
      <c r="AQ8" s="45">
        <f t="shared" si="11"/>
        <v>-12.491115413801253</v>
      </c>
      <c r="AR8" s="45">
        <f t="shared" si="12"/>
        <v>0</v>
      </c>
      <c r="AS8" s="45">
        <f t="shared" si="13"/>
        <v>0</v>
      </c>
      <c r="AT8" s="45">
        <f t="shared" si="14"/>
        <v>-2.6829717634203711</v>
      </c>
      <c r="AU8" s="45">
        <f t="shared" si="15"/>
        <v>-0.19096133439393981</v>
      </c>
      <c r="AV8" s="45">
        <f t="shared" si="16"/>
        <v>-1.1222915092479857E-2</v>
      </c>
      <c r="AW8" s="45">
        <f t="shared" si="17"/>
        <v>0</v>
      </c>
      <c r="AX8" s="45">
        <f t="shared" si="18"/>
        <v>-15.376271426708058</v>
      </c>
      <c r="AY8" s="45">
        <f t="shared" si="19"/>
        <v>9.1031860250515138</v>
      </c>
    </row>
    <row r="9" spans="1:51" ht="15.75" thickBot="1" x14ac:dyDescent="0.3">
      <c r="B9" s="44">
        <f t="shared" si="20"/>
        <v>2021</v>
      </c>
      <c r="C9" s="45">
        <v>0</v>
      </c>
      <c r="D9" s="45">
        <v>0</v>
      </c>
      <c r="E9" s="45">
        <v>0</v>
      </c>
      <c r="F9" s="45">
        <v>0</v>
      </c>
      <c r="G9" s="45">
        <v>25.556817830215756</v>
      </c>
      <c r="H9" s="45">
        <v>0</v>
      </c>
      <c r="I9" s="45">
        <v>562.1411147985641</v>
      </c>
      <c r="J9" s="45">
        <v>0.91397513979680955</v>
      </c>
      <c r="K9" s="45">
        <v>92.316163449478424</v>
      </c>
      <c r="L9" s="45">
        <v>0</v>
      </c>
      <c r="M9" s="45">
        <v>16.369814832945963</v>
      </c>
      <c r="N9" s="45">
        <v>0.3088245350987322</v>
      </c>
      <c r="O9" s="45">
        <v>0</v>
      </c>
      <c r="P9" s="45">
        <f t="shared" si="0"/>
        <v>697.60671058609978</v>
      </c>
      <c r="Q9" s="45">
        <f t="shared" si="1"/>
        <v>697.60671058609978</v>
      </c>
      <c r="R9" s="46"/>
      <c r="S9" s="44">
        <f t="shared" si="21"/>
        <v>2021</v>
      </c>
      <c r="T9" s="45">
        <v>19.236641507637692</v>
      </c>
      <c r="U9" s="45">
        <v>1.2160737098401584</v>
      </c>
      <c r="V9" s="45">
        <v>1.0024513131917987</v>
      </c>
      <c r="W9" s="45">
        <f t="shared" si="2"/>
        <v>21.455166530669651</v>
      </c>
      <c r="X9" s="45">
        <v>25.556817830215756</v>
      </c>
      <c r="Y9" s="45">
        <v>0</v>
      </c>
      <c r="Z9" s="45">
        <v>549.65140078653678</v>
      </c>
      <c r="AA9" s="45">
        <v>0.91397513979680955</v>
      </c>
      <c r="AB9" s="45">
        <v>92.316163449478424</v>
      </c>
      <c r="AC9" s="45">
        <v>-2.5529830950730386</v>
      </c>
      <c r="AD9" s="45">
        <v>15.893000612584856</v>
      </c>
      <c r="AE9" s="45">
        <v>0.29824018767199684</v>
      </c>
      <c r="AF9" s="45">
        <v>0</v>
      </c>
      <c r="AG9" s="45">
        <f t="shared" si="3"/>
        <v>682.07661491121155</v>
      </c>
      <c r="AH9" s="45">
        <f t="shared" si="4"/>
        <v>703.53178144188121</v>
      </c>
      <c r="AJ9" s="44">
        <f t="shared" si="22"/>
        <v>2021</v>
      </c>
      <c r="AK9" s="45">
        <f t="shared" si="5"/>
        <v>19.236641507637692</v>
      </c>
      <c r="AL9" s="45">
        <f t="shared" si="6"/>
        <v>1.2160737098401584</v>
      </c>
      <c r="AM9" s="45">
        <f t="shared" si="7"/>
        <v>1.0024513131917987</v>
      </c>
      <c r="AN9" s="45">
        <f t="shared" si="8"/>
        <v>21.455166530669651</v>
      </c>
      <c r="AO9" s="45">
        <f t="shared" si="9"/>
        <v>0</v>
      </c>
      <c r="AP9" s="45">
        <f t="shared" si="10"/>
        <v>0</v>
      </c>
      <c r="AQ9" s="45">
        <f t="shared" si="11"/>
        <v>-12.489714012027321</v>
      </c>
      <c r="AR9" s="45">
        <f t="shared" si="12"/>
        <v>0</v>
      </c>
      <c r="AS9" s="45">
        <f t="shared" si="13"/>
        <v>0</v>
      </c>
      <c r="AT9" s="45">
        <f t="shared" si="14"/>
        <v>-2.5529830950730386</v>
      </c>
      <c r="AU9" s="45">
        <f t="shared" si="15"/>
        <v>-0.47681422036110632</v>
      </c>
      <c r="AV9" s="45">
        <f t="shared" si="16"/>
        <v>-1.0584347426735363E-2</v>
      </c>
      <c r="AW9" s="45">
        <f t="shared" si="17"/>
        <v>0</v>
      </c>
      <c r="AX9" s="45">
        <f t="shared" si="18"/>
        <v>-15.53009567488823</v>
      </c>
      <c r="AY9" s="45">
        <f t="shared" si="19"/>
        <v>5.9250708557814278</v>
      </c>
    </row>
    <row r="10" spans="1:51" ht="15.75" thickBot="1" x14ac:dyDescent="0.3">
      <c r="B10" s="44">
        <f t="shared" si="20"/>
        <v>2022</v>
      </c>
      <c r="C10" s="45">
        <v>0</v>
      </c>
      <c r="D10" s="45">
        <v>0</v>
      </c>
      <c r="E10" s="45">
        <v>0</v>
      </c>
      <c r="F10" s="45">
        <v>0</v>
      </c>
      <c r="G10" s="45">
        <v>39.932816624717169</v>
      </c>
      <c r="H10" s="45">
        <v>0</v>
      </c>
      <c r="I10" s="45">
        <v>539.19411727467696</v>
      </c>
      <c r="J10" s="45">
        <v>1.0232651211389381</v>
      </c>
      <c r="K10" s="45">
        <v>86.129175421019767</v>
      </c>
      <c r="L10" s="45">
        <v>0</v>
      </c>
      <c r="M10" s="45">
        <v>16.716113459129783</v>
      </c>
      <c r="N10" s="45">
        <v>0.25536981188142249</v>
      </c>
      <c r="O10" s="45">
        <v>0</v>
      </c>
      <c r="P10" s="45">
        <f t="shared" si="0"/>
        <v>683.25085771256408</v>
      </c>
      <c r="Q10" s="45">
        <f t="shared" si="1"/>
        <v>683.25085771256408</v>
      </c>
      <c r="R10" s="46"/>
      <c r="S10" s="44">
        <f t="shared" si="21"/>
        <v>2022</v>
      </c>
      <c r="T10" s="45">
        <v>16.660204371807875</v>
      </c>
      <c r="U10" s="45">
        <v>1.1345729931360689</v>
      </c>
      <c r="V10" s="45">
        <v>0.94486247666234668</v>
      </c>
      <c r="W10" s="45">
        <f t="shared" si="2"/>
        <v>18.739639841606291</v>
      </c>
      <c r="X10" s="45">
        <v>39.932816624717148</v>
      </c>
      <c r="Y10" s="45">
        <v>0</v>
      </c>
      <c r="Z10" s="45">
        <v>527.6516867082297</v>
      </c>
      <c r="AA10" s="45">
        <v>1.0232651211389381</v>
      </c>
      <c r="AB10" s="45">
        <v>86.129175421019767</v>
      </c>
      <c r="AC10" s="45">
        <v>-2.4292923140643223</v>
      </c>
      <c r="AD10" s="45">
        <v>16.211981414518963</v>
      </c>
      <c r="AE10" s="45">
        <v>0.2496619380640491</v>
      </c>
      <c r="AF10" s="45">
        <v>0</v>
      </c>
      <c r="AG10" s="45">
        <f t="shared" si="3"/>
        <v>668.76929491362421</v>
      </c>
      <c r="AH10" s="45">
        <f t="shared" si="4"/>
        <v>687.50893475523048</v>
      </c>
      <c r="AJ10" s="44">
        <f t="shared" si="22"/>
        <v>2022</v>
      </c>
      <c r="AK10" s="45">
        <f t="shared" si="5"/>
        <v>16.660204371807875</v>
      </c>
      <c r="AL10" s="45">
        <f t="shared" si="6"/>
        <v>1.1345729931360689</v>
      </c>
      <c r="AM10" s="45">
        <f t="shared" si="7"/>
        <v>0.94486247666234668</v>
      </c>
      <c r="AN10" s="45">
        <f t="shared" si="8"/>
        <v>18.739639841606291</v>
      </c>
      <c r="AO10" s="45">
        <f t="shared" si="9"/>
        <v>0</v>
      </c>
      <c r="AP10" s="45">
        <f t="shared" si="10"/>
        <v>0</v>
      </c>
      <c r="AQ10" s="45">
        <f t="shared" si="11"/>
        <v>-11.542430566447251</v>
      </c>
      <c r="AR10" s="45">
        <f t="shared" si="12"/>
        <v>0</v>
      </c>
      <c r="AS10" s="45">
        <f t="shared" si="13"/>
        <v>0</v>
      </c>
      <c r="AT10" s="45">
        <f t="shared" si="14"/>
        <v>-2.4292923140643223</v>
      </c>
      <c r="AU10" s="45">
        <f t="shared" si="15"/>
        <v>-0.50413204461082017</v>
      </c>
      <c r="AV10" s="45">
        <f t="shared" si="16"/>
        <v>-5.7078738173733934E-3</v>
      </c>
      <c r="AW10" s="45">
        <f t="shared" si="17"/>
        <v>0</v>
      </c>
      <c r="AX10" s="45">
        <f t="shared" si="18"/>
        <v>-14.481562798939876</v>
      </c>
      <c r="AY10" s="45">
        <f t="shared" si="19"/>
        <v>4.2580770426664003</v>
      </c>
    </row>
    <row r="11" spans="1:51" ht="15.75" thickBot="1" x14ac:dyDescent="0.3">
      <c r="B11" s="44">
        <f t="shared" si="20"/>
        <v>2023</v>
      </c>
      <c r="C11" s="45">
        <v>0</v>
      </c>
      <c r="D11" s="45">
        <v>0</v>
      </c>
      <c r="E11" s="45">
        <v>0</v>
      </c>
      <c r="F11" s="45">
        <v>0</v>
      </c>
      <c r="G11" s="45">
        <v>105.21725560095848</v>
      </c>
      <c r="H11" s="45">
        <v>4.2028607062275647</v>
      </c>
      <c r="I11" s="45">
        <v>475.27796107122367</v>
      </c>
      <c r="J11" s="45">
        <v>0</v>
      </c>
      <c r="K11" s="45">
        <v>80.356836565944917</v>
      </c>
      <c r="L11" s="45">
        <v>0</v>
      </c>
      <c r="M11" s="45">
        <v>25.770143244106436</v>
      </c>
      <c r="N11" s="45">
        <v>0.30110789513554265</v>
      </c>
      <c r="O11" s="45">
        <v>0</v>
      </c>
      <c r="P11" s="45">
        <f t="shared" si="0"/>
        <v>691.12616508359656</v>
      </c>
      <c r="Q11" s="45">
        <f t="shared" si="1"/>
        <v>691.12616508359656</v>
      </c>
      <c r="R11" s="46"/>
      <c r="S11" s="44">
        <f t="shared" si="21"/>
        <v>2023</v>
      </c>
      <c r="T11" s="45">
        <v>14.668562609894098</v>
      </c>
      <c r="U11" s="45">
        <v>1.0585344180517937</v>
      </c>
      <c r="V11" s="45">
        <v>0.90004554381031221</v>
      </c>
      <c r="W11" s="45">
        <f t="shared" si="2"/>
        <v>16.627142571756202</v>
      </c>
      <c r="X11" s="45">
        <v>105.21725560095848</v>
      </c>
      <c r="Y11" s="45">
        <v>4.2028607062275647</v>
      </c>
      <c r="Z11" s="45">
        <v>464.51194037272126</v>
      </c>
      <c r="AA11" s="45">
        <v>0</v>
      </c>
      <c r="AB11" s="45">
        <v>80.356836565944917</v>
      </c>
      <c r="AC11" s="45">
        <v>-2.3115942908361315</v>
      </c>
      <c r="AD11" s="45">
        <v>25.454184827189955</v>
      </c>
      <c r="AE11" s="45">
        <v>0.29037311117117609</v>
      </c>
      <c r="AF11" s="45">
        <v>0</v>
      </c>
      <c r="AG11" s="45">
        <f t="shared" si="3"/>
        <v>677.72185689337721</v>
      </c>
      <c r="AH11" s="45">
        <f t="shared" si="4"/>
        <v>694.34899946513337</v>
      </c>
      <c r="AJ11" s="44">
        <f t="shared" si="22"/>
        <v>2023</v>
      </c>
      <c r="AK11" s="45">
        <f t="shared" si="5"/>
        <v>14.668562609894098</v>
      </c>
      <c r="AL11" s="45">
        <f t="shared" si="6"/>
        <v>1.0585344180517937</v>
      </c>
      <c r="AM11" s="45">
        <f t="shared" si="7"/>
        <v>0.90004554381031221</v>
      </c>
      <c r="AN11" s="45">
        <f t="shared" si="8"/>
        <v>16.627142571756202</v>
      </c>
      <c r="AO11" s="45">
        <f t="shared" si="9"/>
        <v>0</v>
      </c>
      <c r="AP11" s="45">
        <f t="shared" si="10"/>
        <v>0</v>
      </c>
      <c r="AQ11" s="45">
        <f t="shared" si="11"/>
        <v>-10.766020698502416</v>
      </c>
      <c r="AR11" s="45">
        <f t="shared" si="12"/>
        <v>0</v>
      </c>
      <c r="AS11" s="45">
        <f t="shared" si="13"/>
        <v>0</v>
      </c>
      <c r="AT11" s="45">
        <f t="shared" si="14"/>
        <v>-2.3115942908361315</v>
      </c>
      <c r="AU11" s="45">
        <f t="shared" si="15"/>
        <v>-0.31595841691648019</v>
      </c>
      <c r="AV11" s="45">
        <f t="shared" si="16"/>
        <v>-1.0734783964366557E-2</v>
      </c>
      <c r="AW11" s="45">
        <f t="shared" si="17"/>
        <v>0</v>
      </c>
      <c r="AX11" s="45">
        <f t="shared" si="18"/>
        <v>-13.404308190219353</v>
      </c>
      <c r="AY11" s="45">
        <f t="shared" si="19"/>
        <v>3.2228343815368135</v>
      </c>
    </row>
    <row r="12" spans="1:51" ht="15.75" thickBot="1" x14ac:dyDescent="0.3">
      <c r="B12" s="44">
        <f t="shared" si="20"/>
        <v>2024</v>
      </c>
      <c r="C12" s="45">
        <v>0</v>
      </c>
      <c r="D12" s="45">
        <v>0</v>
      </c>
      <c r="E12" s="45">
        <v>0</v>
      </c>
      <c r="F12" s="45">
        <v>0</v>
      </c>
      <c r="G12" s="45">
        <v>95.395005479932024</v>
      </c>
      <c r="H12" s="45">
        <v>3.7698358152537703</v>
      </c>
      <c r="I12" s="45">
        <v>472.99314837476015</v>
      </c>
      <c r="J12" s="45">
        <v>0</v>
      </c>
      <c r="K12" s="45">
        <v>74.97135728191472</v>
      </c>
      <c r="L12" s="45">
        <v>0</v>
      </c>
      <c r="M12" s="45">
        <v>24.622074043425243</v>
      </c>
      <c r="N12" s="45">
        <v>0.28630400762806113</v>
      </c>
      <c r="O12" s="45">
        <v>0</v>
      </c>
      <c r="P12" s="45">
        <f t="shared" si="0"/>
        <v>672.03772500291382</v>
      </c>
      <c r="Q12" s="45">
        <f t="shared" si="1"/>
        <v>672.03772500291382</v>
      </c>
      <c r="R12" s="46"/>
      <c r="S12" s="44">
        <f t="shared" si="21"/>
        <v>2024</v>
      </c>
      <c r="T12" s="45">
        <v>12.983053800692737</v>
      </c>
      <c r="U12" s="45">
        <v>0.98759191429640281</v>
      </c>
      <c r="V12" s="45">
        <v>0.8573552003877184</v>
      </c>
      <c r="W12" s="45">
        <f t="shared" si="2"/>
        <v>14.828000915376858</v>
      </c>
      <c r="X12" s="45">
        <v>95.395005479932024</v>
      </c>
      <c r="Y12" s="45">
        <v>3.7698358152537703</v>
      </c>
      <c r="Z12" s="45">
        <v>463.75586533351941</v>
      </c>
      <c r="AA12" s="45">
        <v>0</v>
      </c>
      <c r="AB12" s="45">
        <v>74.97135728191472</v>
      </c>
      <c r="AC12" s="45">
        <v>-2.199598679208068</v>
      </c>
      <c r="AD12" s="45">
        <v>24.135362451288881</v>
      </c>
      <c r="AE12" s="45">
        <v>0.27487717373380699</v>
      </c>
      <c r="AF12" s="45">
        <v>0</v>
      </c>
      <c r="AG12" s="45">
        <f t="shared" si="3"/>
        <v>660.10270485643446</v>
      </c>
      <c r="AH12" s="45">
        <f t="shared" si="4"/>
        <v>674.93070577181129</v>
      </c>
      <c r="AJ12" s="44">
        <f t="shared" si="22"/>
        <v>2024</v>
      </c>
      <c r="AK12" s="45">
        <f t="shared" si="5"/>
        <v>12.983053800692737</v>
      </c>
      <c r="AL12" s="45">
        <f t="shared" si="6"/>
        <v>0.98759191429640281</v>
      </c>
      <c r="AM12" s="45">
        <f t="shared" si="7"/>
        <v>0.8573552003877184</v>
      </c>
      <c r="AN12" s="45">
        <f t="shared" si="8"/>
        <v>14.828000915376858</v>
      </c>
      <c r="AO12" s="45">
        <f t="shared" si="9"/>
        <v>0</v>
      </c>
      <c r="AP12" s="45">
        <f t="shared" si="10"/>
        <v>0</v>
      </c>
      <c r="AQ12" s="45">
        <f t="shared" si="11"/>
        <v>-9.2372830412407438</v>
      </c>
      <c r="AR12" s="45">
        <f t="shared" si="12"/>
        <v>0</v>
      </c>
      <c r="AS12" s="45">
        <f t="shared" si="13"/>
        <v>0</v>
      </c>
      <c r="AT12" s="45">
        <f t="shared" si="14"/>
        <v>-2.199598679208068</v>
      </c>
      <c r="AU12" s="45">
        <f t="shared" si="15"/>
        <v>-0.48671159213636273</v>
      </c>
      <c r="AV12" s="45">
        <f t="shared" si="16"/>
        <v>-1.142683389425414E-2</v>
      </c>
      <c r="AW12" s="45">
        <f t="shared" si="17"/>
        <v>0</v>
      </c>
      <c r="AX12" s="45">
        <f t="shared" si="18"/>
        <v>-11.93502014647936</v>
      </c>
      <c r="AY12" s="45">
        <f t="shared" si="19"/>
        <v>2.8929807688974734</v>
      </c>
    </row>
    <row r="13" spans="1:51" ht="15.75" thickBot="1" x14ac:dyDescent="0.3">
      <c r="B13" s="44">
        <f t="shared" si="20"/>
        <v>2025</v>
      </c>
      <c r="C13" s="45">
        <v>0</v>
      </c>
      <c r="D13" s="45">
        <v>0</v>
      </c>
      <c r="E13" s="45">
        <v>0</v>
      </c>
      <c r="F13" s="45">
        <v>0</v>
      </c>
      <c r="G13" s="45">
        <v>86.283799385062835</v>
      </c>
      <c r="H13" s="45">
        <v>3.4122548227681881</v>
      </c>
      <c r="I13" s="45">
        <v>476.58933085352908</v>
      </c>
      <c r="J13" s="45">
        <v>0</v>
      </c>
      <c r="K13" s="45">
        <v>69.946810413322723</v>
      </c>
      <c r="L13" s="45">
        <v>0</v>
      </c>
      <c r="M13" s="45">
        <v>23.730803459703168</v>
      </c>
      <c r="N13" s="45">
        <v>0.29241223103430319</v>
      </c>
      <c r="O13" s="45">
        <v>0</v>
      </c>
      <c r="P13" s="45">
        <f t="shared" si="0"/>
        <v>660.25541116542024</v>
      </c>
      <c r="Q13" s="45">
        <f t="shared" si="1"/>
        <v>660.25541116542024</v>
      </c>
      <c r="R13" s="46"/>
      <c r="S13" s="44">
        <f t="shared" si="21"/>
        <v>2025</v>
      </c>
      <c r="T13" s="45">
        <v>11.537357766377607</v>
      </c>
      <c r="U13" s="45">
        <v>0.92140394544630722</v>
      </c>
      <c r="V13" s="45">
        <v>0.81669049950803707</v>
      </c>
      <c r="W13" s="45">
        <f t="shared" si="2"/>
        <v>13.275452211331952</v>
      </c>
      <c r="X13" s="45">
        <v>86.283799385062821</v>
      </c>
      <c r="Y13" s="45">
        <v>3.4122548227681881</v>
      </c>
      <c r="Z13" s="45">
        <v>466.7717098072942</v>
      </c>
      <c r="AA13" s="45">
        <v>0</v>
      </c>
      <c r="AB13" s="45">
        <v>69.946810413322723</v>
      </c>
      <c r="AC13" s="45">
        <v>-2.093029200130025</v>
      </c>
      <c r="AD13" s="45">
        <v>23.310589211758931</v>
      </c>
      <c r="AE13" s="45">
        <v>0.2780880723340578</v>
      </c>
      <c r="AF13" s="45">
        <v>0</v>
      </c>
      <c r="AG13" s="45">
        <f t="shared" si="3"/>
        <v>647.910222512411</v>
      </c>
      <c r="AH13" s="45">
        <f t="shared" si="4"/>
        <v>661.18567472374298</v>
      </c>
      <c r="AJ13" s="44">
        <f t="shared" si="22"/>
        <v>2025</v>
      </c>
      <c r="AK13" s="45">
        <f t="shared" si="5"/>
        <v>11.537357766377607</v>
      </c>
      <c r="AL13" s="45">
        <f t="shared" si="6"/>
        <v>0.92140394544630722</v>
      </c>
      <c r="AM13" s="45">
        <f t="shared" si="7"/>
        <v>0.81669049950803707</v>
      </c>
      <c r="AN13" s="45">
        <f t="shared" si="8"/>
        <v>13.275452211331952</v>
      </c>
      <c r="AO13" s="45">
        <f t="shared" si="9"/>
        <v>0</v>
      </c>
      <c r="AP13" s="45">
        <f t="shared" si="10"/>
        <v>0</v>
      </c>
      <c r="AQ13" s="45">
        <f t="shared" si="11"/>
        <v>-9.8176210462348763</v>
      </c>
      <c r="AR13" s="45">
        <f t="shared" si="12"/>
        <v>0</v>
      </c>
      <c r="AS13" s="45">
        <f t="shared" si="13"/>
        <v>0</v>
      </c>
      <c r="AT13" s="45">
        <f t="shared" si="14"/>
        <v>-2.093029200130025</v>
      </c>
      <c r="AU13" s="45">
        <f t="shared" si="15"/>
        <v>-0.42021424794423723</v>
      </c>
      <c r="AV13" s="45">
        <f t="shared" si="16"/>
        <v>-1.4324158700245393E-2</v>
      </c>
      <c r="AW13" s="45">
        <f t="shared" si="17"/>
        <v>0</v>
      </c>
      <c r="AX13" s="45">
        <f t="shared" si="18"/>
        <v>-12.345188653009245</v>
      </c>
      <c r="AY13" s="45">
        <f t="shared" si="19"/>
        <v>0.93026355832273566</v>
      </c>
    </row>
    <row r="14" spans="1:51" ht="15.75" thickBot="1" x14ac:dyDescent="0.3">
      <c r="B14" s="44">
        <f t="shared" si="20"/>
        <v>2026</v>
      </c>
      <c r="C14" s="45">
        <v>0</v>
      </c>
      <c r="D14" s="45">
        <v>0</v>
      </c>
      <c r="E14" s="45">
        <v>0</v>
      </c>
      <c r="F14" s="45">
        <v>0</v>
      </c>
      <c r="G14" s="45">
        <v>90.986815336827419</v>
      </c>
      <c r="H14" s="45">
        <v>5.6474797962771932</v>
      </c>
      <c r="I14" s="45">
        <v>472.90557496100411</v>
      </c>
      <c r="J14" s="45">
        <v>0</v>
      </c>
      <c r="K14" s="45">
        <v>65.259006430947196</v>
      </c>
      <c r="L14" s="45">
        <v>0</v>
      </c>
      <c r="M14" s="45">
        <v>24.082461518528369</v>
      </c>
      <c r="N14" s="45">
        <v>0.27451282945819261</v>
      </c>
      <c r="O14" s="45">
        <v>0</v>
      </c>
      <c r="P14" s="45">
        <f t="shared" si="0"/>
        <v>659.15585087304248</v>
      </c>
      <c r="Q14" s="45">
        <f t="shared" si="1"/>
        <v>659.15585087304248</v>
      </c>
      <c r="R14" s="46"/>
      <c r="S14" s="44">
        <f t="shared" si="21"/>
        <v>2026</v>
      </c>
      <c r="T14" s="45">
        <v>10.375982304303067</v>
      </c>
      <c r="U14" s="45">
        <v>0.85965186469643184</v>
      </c>
      <c r="V14" s="45">
        <v>0.77795528797096869</v>
      </c>
      <c r="W14" s="45">
        <f t="shared" si="2"/>
        <v>12.013589456970466</v>
      </c>
      <c r="X14" s="45">
        <v>90.986815336827433</v>
      </c>
      <c r="Y14" s="45">
        <v>5.6474797962771932</v>
      </c>
      <c r="Z14" s="45">
        <v>463.65469772713101</v>
      </c>
      <c r="AA14" s="45">
        <v>0</v>
      </c>
      <c r="AB14" s="45">
        <v>65.259006430947196</v>
      </c>
      <c r="AC14" s="45">
        <v>-1.9916229601366011</v>
      </c>
      <c r="AD14" s="45">
        <v>23.62063638844123</v>
      </c>
      <c r="AE14" s="45">
        <v>0.26098863921041027</v>
      </c>
      <c r="AF14" s="45">
        <v>0</v>
      </c>
      <c r="AG14" s="45">
        <f t="shared" si="3"/>
        <v>647.43800135869787</v>
      </c>
      <c r="AH14" s="45">
        <f t="shared" si="4"/>
        <v>659.4515908156684</v>
      </c>
      <c r="AJ14" s="44">
        <f t="shared" si="22"/>
        <v>2026</v>
      </c>
      <c r="AK14" s="45">
        <f t="shared" si="5"/>
        <v>10.375982304303067</v>
      </c>
      <c r="AL14" s="45">
        <f t="shared" si="6"/>
        <v>0.85965186469643184</v>
      </c>
      <c r="AM14" s="45">
        <f t="shared" si="7"/>
        <v>0.77795528797096869</v>
      </c>
      <c r="AN14" s="45">
        <f t="shared" si="8"/>
        <v>12.013589456970466</v>
      </c>
      <c r="AO14" s="45">
        <f t="shared" si="9"/>
        <v>0</v>
      </c>
      <c r="AP14" s="45">
        <f t="shared" si="10"/>
        <v>0</v>
      </c>
      <c r="AQ14" s="45">
        <f t="shared" si="11"/>
        <v>-9.2508772338730978</v>
      </c>
      <c r="AR14" s="45">
        <f t="shared" si="12"/>
        <v>0</v>
      </c>
      <c r="AS14" s="45">
        <f t="shared" si="13"/>
        <v>0</v>
      </c>
      <c r="AT14" s="45">
        <f t="shared" si="14"/>
        <v>-1.9916229601366011</v>
      </c>
      <c r="AU14" s="45">
        <f t="shared" si="15"/>
        <v>-0.46182513008713855</v>
      </c>
      <c r="AV14" s="45">
        <f t="shared" si="16"/>
        <v>-1.3524190247782342E-2</v>
      </c>
      <c r="AW14" s="45">
        <f t="shared" si="17"/>
        <v>0</v>
      </c>
      <c r="AX14" s="45">
        <f t="shared" si="18"/>
        <v>-11.717849514344607</v>
      </c>
      <c r="AY14" s="45">
        <f t="shared" si="19"/>
        <v>0.29573994262591441</v>
      </c>
    </row>
    <row r="15" spans="1:51" ht="15.75" thickBot="1" x14ac:dyDescent="0.3">
      <c r="B15" s="44">
        <f t="shared" si="20"/>
        <v>2027</v>
      </c>
      <c r="C15" s="45">
        <v>0</v>
      </c>
      <c r="D15" s="45">
        <v>0</v>
      </c>
      <c r="E15" s="45">
        <v>0</v>
      </c>
      <c r="F15" s="45">
        <v>0</v>
      </c>
      <c r="G15" s="45">
        <v>82.311931146229881</v>
      </c>
      <c r="H15" s="45">
        <v>5.0359022156566651</v>
      </c>
      <c r="I15" s="45">
        <v>476.73630387372566</v>
      </c>
      <c r="J15" s="45">
        <v>0</v>
      </c>
      <c r="K15" s="45">
        <v>60.885376977007212</v>
      </c>
      <c r="L15" s="45">
        <v>0</v>
      </c>
      <c r="M15" s="45">
        <v>24.027693211342157</v>
      </c>
      <c r="N15" s="45">
        <v>0.29376883118240432</v>
      </c>
      <c r="O15" s="45">
        <v>0</v>
      </c>
      <c r="P15" s="45">
        <f t="shared" si="0"/>
        <v>649.29097625514396</v>
      </c>
      <c r="Q15" s="45">
        <f t="shared" si="1"/>
        <v>649.29097625514396</v>
      </c>
      <c r="R15" s="46"/>
      <c r="S15" s="44">
        <f t="shared" si="21"/>
        <v>2027</v>
      </c>
      <c r="T15" s="45">
        <v>9.3878948759155012</v>
      </c>
      <c r="U15" s="45">
        <v>0.80203838080820988</v>
      </c>
      <c r="V15" s="45">
        <v>0.74105797853614341</v>
      </c>
      <c r="W15" s="45">
        <f t="shared" si="2"/>
        <v>10.930991235259855</v>
      </c>
      <c r="X15" s="45">
        <v>82.311931146229881</v>
      </c>
      <c r="Y15" s="45">
        <v>5.0359022156566651</v>
      </c>
      <c r="Z15" s="45">
        <v>467.85700735344744</v>
      </c>
      <c r="AA15" s="45">
        <v>0</v>
      </c>
      <c r="AB15" s="45">
        <v>60.885376977007212</v>
      </c>
      <c r="AC15" s="45">
        <v>-1.895129802822084</v>
      </c>
      <c r="AD15" s="45">
        <v>23.648392612525214</v>
      </c>
      <c r="AE15" s="45">
        <v>0.28528320340398583</v>
      </c>
      <c r="AF15" s="45">
        <v>0</v>
      </c>
      <c r="AG15" s="45">
        <f t="shared" si="3"/>
        <v>638.12876370544825</v>
      </c>
      <c r="AH15" s="45">
        <f t="shared" si="4"/>
        <v>649.0597549407081</v>
      </c>
      <c r="AJ15" s="44">
        <f t="shared" si="22"/>
        <v>2027</v>
      </c>
      <c r="AK15" s="45">
        <f t="shared" si="5"/>
        <v>9.3878948759155012</v>
      </c>
      <c r="AL15" s="45">
        <f t="shared" si="6"/>
        <v>0.80203838080820988</v>
      </c>
      <c r="AM15" s="45">
        <f t="shared" si="7"/>
        <v>0.74105797853614341</v>
      </c>
      <c r="AN15" s="45">
        <f t="shared" si="8"/>
        <v>10.930991235259855</v>
      </c>
      <c r="AO15" s="45">
        <f t="shared" si="9"/>
        <v>0</v>
      </c>
      <c r="AP15" s="45">
        <f t="shared" si="10"/>
        <v>0</v>
      </c>
      <c r="AQ15" s="45">
        <f t="shared" si="11"/>
        <v>-8.879296520278217</v>
      </c>
      <c r="AR15" s="45">
        <f t="shared" si="12"/>
        <v>0</v>
      </c>
      <c r="AS15" s="45">
        <f t="shared" si="13"/>
        <v>0</v>
      </c>
      <c r="AT15" s="45">
        <f t="shared" si="14"/>
        <v>-1.895129802822084</v>
      </c>
      <c r="AU15" s="45">
        <f t="shared" si="15"/>
        <v>-0.37930059881694334</v>
      </c>
      <c r="AV15" s="45">
        <f t="shared" si="16"/>
        <v>-8.4856277784184919E-3</v>
      </c>
      <c r="AW15" s="45">
        <f t="shared" si="17"/>
        <v>0</v>
      </c>
      <c r="AX15" s="45">
        <f t="shared" si="18"/>
        <v>-11.16221254969571</v>
      </c>
      <c r="AY15" s="45">
        <f t="shared" si="19"/>
        <v>-0.23122131443585658</v>
      </c>
    </row>
    <row r="16" spans="1:51" ht="15.75" thickBot="1" x14ac:dyDescent="0.3">
      <c r="B16" s="44">
        <f t="shared" si="20"/>
        <v>2028</v>
      </c>
      <c r="C16" s="45">
        <v>0</v>
      </c>
      <c r="D16" s="45">
        <v>0</v>
      </c>
      <c r="E16" s="45">
        <v>0</v>
      </c>
      <c r="F16" s="45">
        <v>0</v>
      </c>
      <c r="G16" s="45">
        <v>74.417482845201619</v>
      </c>
      <c r="H16" s="45">
        <v>4.559495017164223</v>
      </c>
      <c r="I16" s="45">
        <v>480.41329334156285</v>
      </c>
      <c r="J16" s="45">
        <v>0</v>
      </c>
      <c r="K16" s="45">
        <v>56.804866214977004</v>
      </c>
      <c r="L16" s="45">
        <v>0</v>
      </c>
      <c r="M16" s="45">
        <v>23.364734963185544</v>
      </c>
      <c r="N16" s="45">
        <v>0.29077793354790477</v>
      </c>
      <c r="O16" s="45">
        <v>8.4585860187735999</v>
      </c>
      <c r="P16" s="45">
        <f t="shared" si="0"/>
        <v>648.30923633441284</v>
      </c>
      <c r="Q16" s="45">
        <f t="shared" si="1"/>
        <v>648.30923633441284</v>
      </c>
      <c r="R16" s="46"/>
      <c r="S16" s="44">
        <f t="shared" si="21"/>
        <v>2028</v>
      </c>
      <c r="T16" s="45">
        <v>8.485644828538911</v>
      </c>
      <c r="U16" s="45">
        <v>0.74828612686905638</v>
      </c>
      <c r="V16" s="45">
        <v>0.70591133301920928</v>
      </c>
      <c r="W16" s="45">
        <f t="shared" si="2"/>
        <v>9.939842288427176</v>
      </c>
      <c r="X16" s="45">
        <v>74.417482845201619</v>
      </c>
      <c r="Y16" s="45">
        <v>4.559495017164223</v>
      </c>
      <c r="Z16" s="45">
        <v>471.3734159847138</v>
      </c>
      <c r="AA16" s="45">
        <v>0</v>
      </c>
      <c r="AB16" s="45">
        <v>56.804866214977004</v>
      </c>
      <c r="AC16" s="45">
        <v>-1.803311691736138</v>
      </c>
      <c r="AD16" s="45">
        <v>23.080776461301543</v>
      </c>
      <c r="AE16" s="45">
        <v>0.28179184690802433</v>
      </c>
      <c r="AF16" s="45">
        <v>8.2896291608077419</v>
      </c>
      <c r="AG16" s="45">
        <f t="shared" si="3"/>
        <v>637.00414583933787</v>
      </c>
      <c r="AH16" s="45">
        <f t="shared" si="4"/>
        <v>646.94398812776501</v>
      </c>
      <c r="AJ16" s="44">
        <f t="shared" si="22"/>
        <v>2028</v>
      </c>
      <c r="AK16" s="45">
        <f t="shared" si="5"/>
        <v>8.485644828538911</v>
      </c>
      <c r="AL16" s="45">
        <f t="shared" si="6"/>
        <v>0.74828612686905638</v>
      </c>
      <c r="AM16" s="45">
        <f t="shared" si="7"/>
        <v>0.70591133301920928</v>
      </c>
      <c r="AN16" s="45">
        <f t="shared" si="8"/>
        <v>9.939842288427176</v>
      </c>
      <c r="AO16" s="45">
        <f t="shared" si="9"/>
        <v>0</v>
      </c>
      <c r="AP16" s="45">
        <f t="shared" si="10"/>
        <v>0</v>
      </c>
      <c r="AQ16" s="45">
        <f t="shared" si="11"/>
        <v>-9.0398773568490469</v>
      </c>
      <c r="AR16" s="45">
        <f t="shared" si="12"/>
        <v>0</v>
      </c>
      <c r="AS16" s="45">
        <f t="shared" si="13"/>
        <v>0</v>
      </c>
      <c r="AT16" s="45">
        <f t="shared" si="14"/>
        <v>-1.803311691736138</v>
      </c>
      <c r="AU16" s="45">
        <f t="shared" si="15"/>
        <v>-0.28395850188400118</v>
      </c>
      <c r="AV16" s="45">
        <f t="shared" si="16"/>
        <v>-8.9860866398804307E-3</v>
      </c>
      <c r="AW16" s="45">
        <f t="shared" si="17"/>
        <v>-0.16895685796585802</v>
      </c>
      <c r="AX16" s="45">
        <f t="shared" si="18"/>
        <v>-11.305090495074978</v>
      </c>
      <c r="AY16" s="45">
        <f t="shared" si="19"/>
        <v>-1.3652482066478342</v>
      </c>
    </row>
    <row r="17" spans="2:51" ht="15.75" thickBot="1" x14ac:dyDescent="0.3">
      <c r="B17" s="44">
        <f t="shared" si="20"/>
        <v>2029</v>
      </c>
      <c r="C17" s="45">
        <v>0</v>
      </c>
      <c r="D17" s="45">
        <v>0</v>
      </c>
      <c r="E17" s="45">
        <v>0</v>
      </c>
      <c r="F17" s="45">
        <v>0</v>
      </c>
      <c r="G17" s="45">
        <v>67.271916659565449</v>
      </c>
      <c r="H17" s="45">
        <v>4.5730016249321404</v>
      </c>
      <c r="I17" s="45">
        <v>480.40390660496325</v>
      </c>
      <c r="J17" s="45">
        <v>0</v>
      </c>
      <c r="K17" s="45">
        <v>52.997829461087242</v>
      </c>
      <c r="L17" s="45">
        <v>0</v>
      </c>
      <c r="M17" s="45">
        <v>22.750789110181579</v>
      </c>
      <c r="N17" s="45">
        <v>0.28910017520210129</v>
      </c>
      <c r="O17" s="45">
        <v>9.0250797076571114</v>
      </c>
      <c r="P17" s="45">
        <f t="shared" si="0"/>
        <v>637.31162334358885</v>
      </c>
      <c r="Q17" s="45">
        <f t="shared" si="1"/>
        <v>637.31162334358885</v>
      </c>
      <c r="R17" s="46"/>
      <c r="S17" s="44">
        <f t="shared" si="21"/>
        <v>2029</v>
      </c>
      <c r="T17" s="45">
        <v>7.6621647100866035</v>
      </c>
      <c r="U17" s="45">
        <v>0.6981363249729432</v>
      </c>
      <c r="V17" s="45">
        <v>0.6724322556957939</v>
      </c>
      <c r="W17" s="45">
        <f t="shared" si="2"/>
        <v>9.0327332907553401</v>
      </c>
      <c r="X17" s="45">
        <v>67.271916659565463</v>
      </c>
      <c r="Y17" s="45">
        <v>4.5730016249321404</v>
      </c>
      <c r="Z17" s="45">
        <v>471.000748734083</v>
      </c>
      <c r="AA17" s="45">
        <v>0</v>
      </c>
      <c r="AB17" s="45">
        <v>52.997829461087242</v>
      </c>
      <c r="AC17" s="45">
        <v>-1.7159421231779064</v>
      </c>
      <c r="AD17" s="45">
        <v>22.456055567084707</v>
      </c>
      <c r="AE17" s="45">
        <v>0.28062973364214339</v>
      </c>
      <c r="AF17" s="45">
        <v>8.8481273166663996</v>
      </c>
      <c r="AG17" s="45">
        <f t="shared" si="3"/>
        <v>625.71236697388315</v>
      </c>
      <c r="AH17" s="45">
        <f t="shared" si="4"/>
        <v>634.74510026463849</v>
      </c>
      <c r="AJ17" s="44">
        <f t="shared" si="22"/>
        <v>2029</v>
      </c>
      <c r="AK17" s="45">
        <f t="shared" si="5"/>
        <v>7.6621647100866035</v>
      </c>
      <c r="AL17" s="45">
        <f t="shared" si="6"/>
        <v>0.6981363249729432</v>
      </c>
      <c r="AM17" s="45">
        <f t="shared" si="7"/>
        <v>0.6724322556957939</v>
      </c>
      <c r="AN17" s="45">
        <f t="shared" si="8"/>
        <v>9.0327332907553401</v>
      </c>
      <c r="AO17" s="45">
        <f t="shared" si="9"/>
        <v>0</v>
      </c>
      <c r="AP17" s="45">
        <f t="shared" si="10"/>
        <v>0</v>
      </c>
      <c r="AQ17" s="45">
        <f t="shared" si="11"/>
        <v>-9.4031578708802499</v>
      </c>
      <c r="AR17" s="45">
        <f t="shared" si="12"/>
        <v>0</v>
      </c>
      <c r="AS17" s="45">
        <f t="shared" si="13"/>
        <v>0</v>
      </c>
      <c r="AT17" s="45">
        <f t="shared" si="14"/>
        <v>-1.7159421231779064</v>
      </c>
      <c r="AU17" s="45">
        <f t="shared" si="15"/>
        <v>-0.29473354309687139</v>
      </c>
      <c r="AV17" s="45">
        <f t="shared" si="16"/>
        <v>-8.4704415599579086E-3</v>
      </c>
      <c r="AW17" s="45">
        <f t="shared" si="17"/>
        <v>-0.17695239099071181</v>
      </c>
      <c r="AX17" s="45">
        <f t="shared" si="18"/>
        <v>-11.599256369705699</v>
      </c>
      <c r="AY17" s="45">
        <f t="shared" si="19"/>
        <v>-2.5665230789503539</v>
      </c>
    </row>
    <row r="18" spans="2:51" ht="15.75" thickBot="1" x14ac:dyDescent="0.3">
      <c r="B18" s="44">
        <f t="shared" si="20"/>
        <v>2030</v>
      </c>
      <c r="C18" s="45">
        <v>0</v>
      </c>
      <c r="D18" s="45">
        <v>0</v>
      </c>
      <c r="E18" s="45">
        <v>0</v>
      </c>
      <c r="F18" s="45">
        <v>0</v>
      </c>
      <c r="G18" s="45">
        <v>71.401114548809502</v>
      </c>
      <c r="H18" s="45">
        <v>4.1299900667887961</v>
      </c>
      <c r="I18" s="45">
        <v>484.05256640388296</v>
      </c>
      <c r="J18" s="45">
        <v>0</v>
      </c>
      <c r="K18" s="45">
        <v>49.445938609497773</v>
      </c>
      <c r="L18" s="45">
        <v>0</v>
      </c>
      <c r="M18" s="45">
        <v>22.298766712097404</v>
      </c>
      <c r="N18" s="45">
        <v>0.25910093212043456</v>
      </c>
      <c r="O18" s="45">
        <v>16.43877954015765</v>
      </c>
      <c r="P18" s="45">
        <f t="shared" si="0"/>
        <v>648.02625681335439</v>
      </c>
      <c r="Q18" s="45">
        <f t="shared" si="1"/>
        <v>648.02625681335439</v>
      </c>
      <c r="R18" s="46"/>
      <c r="S18" s="44">
        <f t="shared" si="21"/>
        <v>2030</v>
      </c>
      <c r="T18" s="45">
        <v>6.9109488344929693</v>
      </c>
      <c r="U18" s="45">
        <v>0.65134754039348464</v>
      </c>
      <c r="V18" s="45">
        <v>0.64054159652328868</v>
      </c>
      <c r="W18" s="45">
        <f t="shared" si="2"/>
        <v>8.2028379714097426</v>
      </c>
      <c r="X18" s="45">
        <v>71.401114548809517</v>
      </c>
      <c r="Y18" s="45">
        <v>4.1299900667887961</v>
      </c>
      <c r="Z18" s="45">
        <v>475.03131447400023</v>
      </c>
      <c r="AA18" s="45">
        <v>0</v>
      </c>
      <c r="AB18" s="45">
        <v>49.445938609497773</v>
      </c>
      <c r="AC18" s="45">
        <v>-1.6328055674399389</v>
      </c>
      <c r="AD18" s="45">
        <v>22.012104001018574</v>
      </c>
      <c r="AE18" s="45">
        <v>0.25112174898257889</v>
      </c>
      <c r="AF18" s="45">
        <v>16.11793560644179</v>
      </c>
      <c r="AG18" s="45">
        <f t="shared" si="3"/>
        <v>636.75671348809919</v>
      </c>
      <c r="AH18" s="45">
        <f t="shared" si="4"/>
        <v>644.95955145950893</v>
      </c>
      <c r="AJ18" s="44">
        <f t="shared" si="22"/>
        <v>2030</v>
      </c>
      <c r="AK18" s="45">
        <f t="shared" si="5"/>
        <v>6.9109488344929693</v>
      </c>
      <c r="AL18" s="45">
        <f t="shared" si="6"/>
        <v>0.65134754039348464</v>
      </c>
      <c r="AM18" s="45">
        <f t="shared" si="7"/>
        <v>0.64054159652328868</v>
      </c>
      <c r="AN18" s="45">
        <f t="shared" si="8"/>
        <v>8.2028379714097426</v>
      </c>
      <c r="AO18" s="45">
        <f t="shared" si="9"/>
        <v>0</v>
      </c>
      <c r="AP18" s="45">
        <f t="shared" si="10"/>
        <v>0</v>
      </c>
      <c r="AQ18" s="45">
        <f t="shared" si="11"/>
        <v>-9.0212519298827374</v>
      </c>
      <c r="AR18" s="45">
        <f t="shared" si="12"/>
        <v>0</v>
      </c>
      <c r="AS18" s="45">
        <f t="shared" si="13"/>
        <v>0</v>
      </c>
      <c r="AT18" s="45">
        <f t="shared" si="14"/>
        <v>-1.6328055674399389</v>
      </c>
      <c r="AU18" s="45">
        <f t="shared" si="15"/>
        <v>-0.28666271107882935</v>
      </c>
      <c r="AV18" s="45">
        <f t="shared" si="16"/>
        <v>-7.9791831378556721E-3</v>
      </c>
      <c r="AW18" s="45">
        <f t="shared" si="17"/>
        <v>-0.32084393371586017</v>
      </c>
      <c r="AX18" s="45">
        <f t="shared" si="18"/>
        <v>-11.269543325255199</v>
      </c>
      <c r="AY18" s="45">
        <f t="shared" si="19"/>
        <v>-3.0667053538454638</v>
      </c>
    </row>
    <row r="19" spans="2:51" ht="15.75" thickBot="1" x14ac:dyDescent="0.3">
      <c r="B19" s="44">
        <f t="shared" si="20"/>
        <v>2031</v>
      </c>
      <c r="C19" s="45">
        <v>0</v>
      </c>
      <c r="D19" s="45">
        <v>0</v>
      </c>
      <c r="E19" s="45">
        <v>0</v>
      </c>
      <c r="F19" s="45">
        <v>0</v>
      </c>
      <c r="G19" s="45">
        <v>64.502451906598822</v>
      </c>
      <c r="H19" s="45">
        <v>3.7373960809421822</v>
      </c>
      <c r="I19" s="45">
        <v>470.30689403108647</v>
      </c>
      <c r="J19" s="45">
        <v>0</v>
      </c>
      <c r="K19" s="45">
        <v>46.13209389583303</v>
      </c>
      <c r="L19" s="45">
        <v>0</v>
      </c>
      <c r="M19" s="45">
        <v>21.67635124086657</v>
      </c>
      <c r="N19" s="45">
        <v>0.25505106581243747</v>
      </c>
      <c r="O19" s="45">
        <v>22.834387531749442</v>
      </c>
      <c r="P19" s="45">
        <f t="shared" si="0"/>
        <v>629.4446257528889</v>
      </c>
      <c r="Q19" s="45">
        <f t="shared" si="1"/>
        <v>629.4446257528889</v>
      </c>
      <c r="R19" s="46"/>
      <c r="S19" s="44">
        <f t="shared" si="21"/>
        <v>2031</v>
      </c>
      <c r="T19" s="45">
        <v>6.2260097274107586</v>
      </c>
      <c r="U19" s="45">
        <v>0.60769451925178719</v>
      </c>
      <c r="V19" s="45">
        <v>0.61016396371372406</v>
      </c>
      <c r="W19" s="45">
        <f t="shared" si="2"/>
        <v>7.4438682103762694</v>
      </c>
      <c r="X19" s="45">
        <v>64.502451906598836</v>
      </c>
      <c r="Y19" s="45">
        <v>3.7373960809421822</v>
      </c>
      <c r="Z19" s="45">
        <v>461.78281071400357</v>
      </c>
      <c r="AA19" s="45">
        <v>0</v>
      </c>
      <c r="AB19" s="45">
        <v>46.13209389583303</v>
      </c>
      <c r="AC19" s="45">
        <v>-1.5536969371235887</v>
      </c>
      <c r="AD19" s="45">
        <v>21.362644463893158</v>
      </c>
      <c r="AE19" s="45">
        <v>0.24835564791924558</v>
      </c>
      <c r="AF19" s="45">
        <v>22.351348288955172</v>
      </c>
      <c r="AG19" s="45">
        <f t="shared" si="3"/>
        <v>618.56340406102152</v>
      </c>
      <c r="AH19" s="45">
        <f t="shared" si="4"/>
        <v>626.00727227139782</v>
      </c>
      <c r="AJ19" s="44">
        <f t="shared" si="22"/>
        <v>2031</v>
      </c>
      <c r="AK19" s="45">
        <f t="shared" si="5"/>
        <v>6.2260097274107586</v>
      </c>
      <c r="AL19" s="45">
        <f t="shared" si="6"/>
        <v>0.60769451925178719</v>
      </c>
      <c r="AM19" s="45">
        <f t="shared" si="7"/>
        <v>0.61016396371372406</v>
      </c>
      <c r="AN19" s="45">
        <f t="shared" si="8"/>
        <v>7.4438682103762694</v>
      </c>
      <c r="AO19" s="45">
        <f t="shared" si="9"/>
        <v>0</v>
      </c>
      <c r="AP19" s="45">
        <f t="shared" si="10"/>
        <v>0</v>
      </c>
      <c r="AQ19" s="45">
        <f t="shared" si="11"/>
        <v>-8.5240833170828978</v>
      </c>
      <c r="AR19" s="45">
        <f t="shared" si="12"/>
        <v>0</v>
      </c>
      <c r="AS19" s="45">
        <f t="shared" si="13"/>
        <v>0</v>
      </c>
      <c r="AT19" s="45">
        <f t="shared" si="14"/>
        <v>-1.5536969371235887</v>
      </c>
      <c r="AU19" s="45">
        <f t="shared" si="15"/>
        <v>-0.31370677697341165</v>
      </c>
      <c r="AV19" s="45">
        <f t="shared" si="16"/>
        <v>-6.6954178931918906E-3</v>
      </c>
      <c r="AW19" s="45">
        <f t="shared" si="17"/>
        <v>-0.4830392427942698</v>
      </c>
      <c r="AX19" s="45">
        <f t="shared" si="18"/>
        <v>-10.881221691867381</v>
      </c>
      <c r="AY19" s="45">
        <f t="shared" si="19"/>
        <v>-3.4373534814910727</v>
      </c>
    </row>
    <row r="20" spans="2:51" ht="15.75" thickBot="1" x14ac:dyDescent="0.3">
      <c r="B20" s="44">
        <f t="shared" si="20"/>
        <v>2032</v>
      </c>
      <c r="C20" s="45">
        <v>0</v>
      </c>
      <c r="D20" s="45">
        <v>0</v>
      </c>
      <c r="E20" s="45">
        <v>0</v>
      </c>
      <c r="F20" s="45">
        <v>0</v>
      </c>
      <c r="G20" s="45">
        <v>58.188342984446408</v>
      </c>
      <c r="H20" s="45">
        <v>3.3803043335810141</v>
      </c>
      <c r="I20" s="45">
        <v>487.50596650982527</v>
      </c>
      <c r="J20" s="45">
        <v>0</v>
      </c>
      <c r="K20" s="45">
        <v>43.04034157428589</v>
      </c>
      <c r="L20" s="45">
        <v>0</v>
      </c>
      <c r="M20" s="45">
        <v>21.409950144320661</v>
      </c>
      <c r="N20" s="45">
        <v>0.26399506317377242</v>
      </c>
      <c r="O20" s="45">
        <v>29.827978465998516</v>
      </c>
      <c r="P20" s="45">
        <f t="shared" si="0"/>
        <v>643.61687907563146</v>
      </c>
      <c r="Q20" s="45">
        <f t="shared" si="1"/>
        <v>643.61687907563146</v>
      </c>
      <c r="R20" s="46"/>
      <c r="S20" s="44">
        <f t="shared" si="21"/>
        <v>2032</v>
      </c>
      <c r="T20" s="45">
        <v>5.6018378866483989</v>
      </c>
      <c r="U20" s="45">
        <v>0.56696710408327922</v>
      </c>
      <c r="V20" s="45">
        <v>0.58122754521318643</v>
      </c>
      <c r="W20" s="45">
        <f t="shared" si="2"/>
        <v>6.7500325359448645</v>
      </c>
      <c r="X20" s="45">
        <v>58.188342984446422</v>
      </c>
      <c r="Y20" s="45">
        <v>3.3803043335810141</v>
      </c>
      <c r="Z20" s="45">
        <v>477.89347311743552</v>
      </c>
      <c r="AA20" s="45">
        <v>0</v>
      </c>
      <c r="AB20" s="45">
        <v>43.04034157428589</v>
      </c>
      <c r="AC20" s="45">
        <v>-1.4784210812142611</v>
      </c>
      <c r="AD20" s="45">
        <v>21.244480046689887</v>
      </c>
      <c r="AE20" s="45">
        <v>0.25849570107326469</v>
      </c>
      <c r="AF20" s="45">
        <v>29.43282566647467</v>
      </c>
      <c r="AG20" s="45">
        <f t="shared" si="3"/>
        <v>631.95984234277228</v>
      </c>
      <c r="AH20" s="45">
        <f t="shared" si="4"/>
        <v>638.70987487871719</v>
      </c>
      <c r="AJ20" s="44">
        <f t="shared" si="22"/>
        <v>2032</v>
      </c>
      <c r="AK20" s="45">
        <f t="shared" si="5"/>
        <v>5.6018378866483989</v>
      </c>
      <c r="AL20" s="45">
        <f t="shared" si="6"/>
        <v>0.56696710408327922</v>
      </c>
      <c r="AM20" s="45">
        <f t="shared" si="7"/>
        <v>0.58122754521318643</v>
      </c>
      <c r="AN20" s="45">
        <f t="shared" si="8"/>
        <v>6.7500325359448645</v>
      </c>
      <c r="AO20" s="45">
        <f t="shared" si="9"/>
        <v>0</v>
      </c>
      <c r="AP20" s="45">
        <f t="shared" si="10"/>
        <v>0</v>
      </c>
      <c r="AQ20" s="45">
        <f t="shared" si="11"/>
        <v>-9.6124933923897515</v>
      </c>
      <c r="AR20" s="45">
        <f t="shared" si="12"/>
        <v>0</v>
      </c>
      <c r="AS20" s="45">
        <f t="shared" si="13"/>
        <v>0</v>
      </c>
      <c r="AT20" s="45">
        <f t="shared" si="14"/>
        <v>-1.4784210812142611</v>
      </c>
      <c r="AU20" s="45">
        <f t="shared" si="15"/>
        <v>-0.16547009763077369</v>
      </c>
      <c r="AV20" s="45">
        <f t="shared" si="16"/>
        <v>-5.4993621005077209E-3</v>
      </c>
      <c r="AW20" s="45">
        <f t="shared" si="17"/>
        <v>-0.39515279952384574</v>
      </c>
      <c r="AX20" s="45">
        <f t="shared" si="18"/>
        <v>-11.657036732859183</v>
      </c>
      <c r="AY20" s="45">
        <f t="shared" si="19"/>
        <v>-4.9070041969142721</v>
      </c>
    </row>
    <row r="21" spans="2:51" ht="15.75" thickBot="1" x14ac:dyDescent="0.3">
      <c r="B21" s="44">
        <f t="shared" si="20"/>
        <v>2033</v>
      </c>
      <c r="C21" s="45">
        <v>0</v>
      </c>
      <c r="D21" s="45">
        <v>0</v>
      </c>
      <c r="E21" s="45">
        <v>0</v>
      </c>
      <c r="F21" s="45">
        <v>0</v>
      </c>
      <c r="G21" s="45">
        <v>52.4467007597964</v>
      </c>
      <c r="H21" s="45">
        <v>3.0549141038459688</v>
      </c>
      <c r="I21" s="45">
        <v>506.59835074533316</v>
      </c>
      <c r="J21" s="45">
        <v>0</v>
      </c>
      <c r="K21" s="45">
        <v>40.155797111965271</v>
      </c>
      <c r="L21" s="45">
        <v>0</v>
      </c>
      <c r="M21" s="45">
        <v>21.036987485508213</v>
      </c>
      <c r="N21" s="45">
        <v>0.26582824568445412</v>
      </c>
      <c r="O21" s="45">
        <v>36.549938777915123</v>
      </c>
      <c r="P21" s="45">
        <f t="shared" si="0"/>
        <v>660.10851723004862</v>
      </c>
      <c r="Q21" s="45">
        <f t="shared" si="1"/>
        <v>660.10851723004862</v>
      </c>
      <c r="R21" s="46"/>
      <c r="S21" s="44">
        <f t="shared" si="21"/>
        <v>2033</v>
      </c>
      <c r="T21" s="45">
        <v>5.0333646086719472</v>
      </c>
      <c r="U21" s="45">
        <v>0.52896922208276864</v>
      </c>
      <c r="V21" s="45">
        <v>0.55366393866438213</v>
      </c>
      <c r="W21" s="45">
        <f t="shared" si="2"/>
        <v>6.1159977694190975</v>
      </c>
      <c r="X21" s="45">
        <v>52.446700759796407</v>
      </c>
      <c r="Y21" s="45">
        <v>3.0549141038459688</v>
      </c>
      <c r="Z21" s="45">
        <v>496.7615873112959</v>
      </c>
      <c r="AA21" s="45">
        <v>0</v>
      </c>
      <c r="AB21" s="45">
        <v>40.155797111965271</v>
      </c>
      <c r="AC21" s="45">
        <v>-1.4067923036684746</v>
      </c>
      <c r="AD21" s="45">
        <v>20.864157424470605</v>
      </c>
      <c r="AE21" s="45">
        <v>0.26212808489415806</v>
      </c>
      <c r="AF21" s="45">
        <v>36.007930562351056</v>
      </c>
      <c r="AG21" s="45">
        <f t="shared" si="3"/>
        <v>648.14642305495079</v>
      </c>
      <c r="AH21" s="45">
        <f t="shared" si="4"/>
        <v>654.26242082436988</v>
      </c>
      <c r="AJ21" s="44">
        <f t="shared" si="22"/>
        <v>2033</v>
      </c>
      <c r="AK21" s="45">
        <f t="shared" si="5"/>
        <v>5.0333646086719472</v>
      </c>
      <c r="AL21" s="45">
        <f t="shared" si="6"/>
        <v>0.52896922208276864</v>
      </c>
      <c r="AM21" s="45">
        <f t="shared" si="7"/>
        <v>0.55366393866438213</v>
      </c>
      <c r="AN21" s="45">
        <f t="shared" si="8"/>
        <v>6.1159977694190975</v>
      </c>
      <c r="AO21" s="45">
        <f t="shared" si="9"/>
        <v>0</v>
      </c>
      <c r="AP21" s="45">
        <f t="shared" si="10"/>
        <v>0</v>
      </c>
      <c r="AQ21" s="45">
        <f t="shared" si="11"/>
        <v>-9.8367634340372661</v>
      </c>
      <c r="AR21" s="45">
        <f t="shared" si="12"/>
        <v>0</v>
      </c>
      <c r="AS21" s="45">
        <f t="shared" si="13"/>
        <v>0</v>
      </c>
      <c r="AT21" s="45">
        <f t="shared" si="14"/>
        <v>-1.4067923036684746</v>
      </c>
      <c r="AU21" s="45">
        <f t="shared" si="15"/>
        <v>-0.17283006103760812</v>
      </c>
      <c r="AV21" s="45">
        <f t="shared" si="16"/>
        <v>-3.7001607902960587E-3</v>
      </c>
      <c r="AW21" s="45">
        <f t="shared" si="17"/>
        <v>-0.54200821556406709</v>
      </c>
      <c r="AX21" s="45">
        <f t="shared" si="18"/>
        <v>-11.962094175097832</v>
      </c>
      <c r="AY21" s="45">
        <f t="shared" si="19"/>
        <v>-5.8460964056787361</v>
      </c>
    </row>
    <row r="22" spans="2:51" ht="15.75" thickBot="1" x14ac:dyDescent="0.3">
      <c r="B22" s="44">
        <f t="shared" si="20"/>
        <v>2034</v>
      </c>
      <c r="C22" s="45">
        <v>0</v>
      </c>
      <c r="D22" s="45">
        <v>0</v>
      </c>
      <c r="E22" s="45">
        <v>0</v>
      </c>
      <c r="F22" s="45">
        <v>0</v>
      </c>
      <c r="G22" s="45">
        <v>55.927423776667524</v>
      </c>
      <c r="H22" s="45">
        <v>2.7582378204878806</v>
      </c>
      <c r="I22" s="45">
        <v>499.36435502317505</v>
      </c>
      <c r="J22" s="45">
        <v>0</v>
      </c>
      <c r="K22" s="45">
        <v>37.464573530724167</v>
      </c>
      <c r="L22" s="45">
        <v>0</v>
      </c>
      <c r="M22" s="45">
        <v>20.515679654272695</v>
      </c>
      <c r="N22" s="45">
        <v>0.24210716410315483</v>
      </c>
      <c r="O22" s="45">
        <v>42.71728962776821</v>
      </c>
      <c r="P22" s="45">
        <f t="shared" si="0"/>
        <v>658.98966659719861</v>
      </c>
      <c r="Q22" s="45">
        <f t="shared" si="1"/>
        <v>658.98966659719861</v>
      </c>
      <c r="R22" s="46"/>
      <c r="S22" s="44">
        <f t="shared" si="21"/>
        <v>2034</v>
      </c>
      <c r="T22" s="45">
        <v>4.5159276509399726</v>
      </c>
      <c r="U22" s="45">
        <v>0.49351794115686404</v>
      </c>
      <c r="V22" s="45">
        <v>0.52740798944907663</v>
      </c>
      <c r="W22" s="45">
        <f t="shared" si="2"/>
        <v>5.5368535815459134</v>
      </c>
      <c r="X22" s="45">
        <v>55.927423776667531</v>
      </c>
      <c r="Y22" s="45">
        <v>2.7582378204878806</v>
      </c>
      <c r="Z22" s="45">
        <v>490.42803535903789</v>
      </c>
      <c r="AA22" s="45">
        <v>0</v>
      </c>
      <c r="AB22" s="45">
        <v>37.464573530724167</v>
      </c>
      <c r="AC22" s="45">
        <v>-1.338633905325133</v>
      </c>
      <c r="AD22" s="45">
        <v>20.351971949666023</v>
      </c>
      <c r="AE22" s="45">
        <v>0.23442770621957121</v>
      </c>
      <c r="AF22" s="45">
        <v>42.045991852114021</v>
      </c>
      <c r="AG22" s="45">
        <f t="shared" si="3"/>
        <v>647.87202808959194</v>
      </c>
      <c r="AH22" s="45">
        <f t="shared" si="4"/>
        <v>653.40888167113781</v>
      </c>
      <c r="AJ22" s="44">
        <f t="shared" si="22"/>
        <v>2034</v>
      </c>
      <c r="AK22" s="45">
        <f t="shared" si="5"/>
        <v>4.5159276509399726</v>
      </c>
      <c r="AL22" s="45">
        <f t="shared" si="6"/>
        <v>0.49351794115686404</v>
      </c>
      <c r="AM22" s="45">
        <f t="shared" si="7"/>
        <v>0.52740798944907663</v>
      </c>
      <c r="AN22" s="45">
        <f t="shared" si="8"/>
        <v>5.5368535815459134</v>
      </c>
      <c r="AO22" s="45">
        <f t="shared" si="9"/>
        <v>0</v>
      </c>
      <c r="AP22" s="45">
        <f t="shared" si="10"/>
        <v>0</v>
      </c>
      <c r="AQ22" s="45">
        <f t="shared" si="11"/>
        <v>-8.9363196641371587</v>
      </c>
      <c r="AR22" s="45">
        <f t="shared" si="12"/>
        <v>0</v>
      </c>
      <c r="AS22" s="45">
        <f t="shared" si="13"/>
        <v>0</v>
      </c>
      <c r="AT22" s="45">
        <f t="shared" si="14"/>
        <v>-1.338633905325133</v>
      </c>
      <c r="AU22" s="45">
        <f t="shared" si="15"/>
        <v>-0.16370770460667217</v>
      </c>
      <c r="AV22" s="45">
        <f t="shared" si="16"/>
        <v>-7.6794578835836236E-3</v>
      </c>
      <c r="AW22" s="45">
        <f t="shared" si="17"/>
        <v>-0.67129777565418891</v>
      </c>
      <c r="AX22" s="45">
        <f t="shared" si="18"/>
        <v>-11.117638507606671</v>
      </c>
      <c r="AY22" s="45">
        <f t="shared" si="19"/>
        <v>-5.5807849260608009</v>
      </c>
    </row>
    <row r="23" spans="2:51" ht="15.75" thickBot="1" x14ac:dyDescent="0.3">
      <c r="B23" s="44">
        <f t="shared" si="20"/>
        <v>2035</v>
      </c>
      <c r="C23" s="45">
        <v>0</v>
      </c>
      <c r="D23" s="45">
        <v>0</v>
      </c>
      <c r="E23" s="45">
        <v>0</v>
      </c>
      <c r="F23" s="45">
        <v>0</v>
      </c>
      <c r="G23" s="45">
        <v>50.35391553905751</v>
      </c>
      <c r="H23" s="45">
        <v>2.4877957864202052</v>
      </c>
      <c r="I23" s="45">
        <v>510.33897719571291</v>
      </c>
      <c r="J23" s="45">
        <v>0</v>
      </c>
      <c r="K23" s="45">
        <v>34.953714551486456</v>
      </c>
      <c r="L23" s="45">
        <v>0</v>
      </c>
      <c r="M23" s="45">
        <v>19.273053404177219</v>
      </c>
      <c r="N23" s="45">
        <v>0.21821774548277525</v>
      </c>
      <c r="O23" s="45">
        <v>48.148386366417725</v>
      </c>
      <c r="P23" s="45">
        <f t="shared" si="0"/>
        <v>665.77406058875476</v>
      </c>
      <c r="Q23" s="45">
        <f t="shared" si="1"/>
        <v>665.77406058875476</v>
      </c>
      <c r="R23" s="46"/>
      <c r="S23" s="44">
        <f t="shared" si="21"/>
        <v>2035</v>
      </c>
      <c r="T23" s="45">
        <v>4.0452395169280875</v>
      </c>
      <c r="U23" s="45">
        <v>0.460442589239341</v>
      </c>
      <c r="V23" s="45">
        <v>0.50239763642632795</v>
      </c>
      <c r="W23" s="45">
        <f t="shared" si="2"/>
        <v>5.0080797425937567</v>
      </c>
      <c r="X23" s="45">
        <v>50.35391553905751</v>
      </c>
      <c r="Y23" s="45">
        <v>2.4877957864202052</v>
      </c>
      <c r="Z23" s="45">
        <v>500.68314405213221</v>
      </c>
      <c r="AA23" s="45">
        <v>0</v>
      </c>
      <c r="AB23" s="45">
        <v>34.953714551486456</v>
      </c>
      <c r="AC23" s="45">
        <v>-1.2737777480109871</v>
      </c>
      <c r="AD23" s="45">
        <v>19.135193055930912</v>
      </c>
      <c r="AE23" s="45">
        <v>0.21361502698965193</v>
      </c>
      <c r="AF23" s="45">
        <v>47.471923274585663</v>
      </c>
      <c r="AG23" s="45">
        <f t="shared" si="3"/>
        <v>654.02552353859164</v>
      </c>
      <c r="AH23" s="45">
        <f t="shared" si="4"/>
        <v>659.03360328118538</v>
      </c>
      <c r="AJ23" s="44">
        <f t="shared" si="22"/>
        <v>2035</v>
      </c>
      <c r="AK23" s="45">
        <f t="shared" si="5"/>
        <v>4.0452395169280875</v>
      </c>
      <c r="AL23" s="45">
        <f t="shared" si="6"/>
        <v>0.460442589239341</v>
      </c>
      <c r="AM23" s="45">
        <f t="shared" si="7"/>
        <v>0.50239763642632795</v>
      </c>
      <c r="AN23" s="45">
        <f t="shared" si="8"/>
        <v>5.0080797425937567</v>
      </c>
      <c r="AO23" s="45">
        <f t="shared" si="9"/>
        <v>0</v>
      </c>
      <c r="AP23" s="45">
        <f t="shared" si="10"/>
        <v>0</v>
      </c>
      <c r="AQ23" s="45">
        <f t="shared" si="11"/>
        <v>-9.6558331435807077</v>
      </c>
      <c r="AR23" s="45">
        <f t="shared" si="12"/>
        <v>0</v>
      </c>
      <c r="AS23" s="45">
        <f t="shared" si="13"/>
        <v>0</v>
      </c>
      <c r="AT23" s="45">
        <f t="shared" si="14"/>
        <v>-1.2737777480109871</v>
      </c>
      <c r="AU23" s="45">
        <f t="shared" si="15"/>
        <v>-0.13786034824630633</v>
      </c>
      <c r="AV23" s="45">
        <f t="shared" si="16"/>
        <v>-4.6027184931233256E-3</v>
      </c>
      <c r="AW23" s="45">
        <f t="shared" si="17"/>
        <v>-0.67646309183206199</v>
      </c>
      <c r="AX23" s="45">
        <f t="shared" si="18"/>
        <v>-11.748537050163122</v>
      </c>
      <c r="AY23" s="45">
        <f t="shared" si="19"/>
        <v>-6.7404573075693861</v>
      </c>
    </row>
    <row r="24" spans="2:51" ht="15.75" thickBot="1" x14ac:dyDescent="0.3">
      <c r="B24" s="44">
        <f t="shared" si="20"/>
        <v>2036</v>
      </c>
      <c r="C24" s="45">
        <v>0</v>
      </c>
      <c r="D24" s="45">
        <v>0</v>
      </c>
      <c r="E24" s="45">
        <v>0</v>
      </c>
      <c r="F24" s="45">
        <v>0</v>
      </c>
      <c r="G24" s="45">
        <v>45.259070647443139</v>
      </c>
      <c r="H24" s="45">
        <v>2.2412712599831459</v>
      </c>
      <c r="I24" s="45">
        <v>513.86506287395378</v>
      </c>
      <c r="J24" s="45">
        <v>0</v>
      </c>
      <c r="K24" s="45">
        <v>32.611132219210923</v>
      </c>
      <c r="L24" s="45">
        <v>0</v>
      </c>
      <c r="M24" s="45">
        <v>19.305161265934096</v>
      </c>
      <c r="N24" s="45">
        <v>0.22430495028086478</v>
      </c>
      <c r="O24" s="45">
        <v>52.007931055085194</v>
      </c>
      <c r="P24" s="45">
        <f t="shared" si="0"/>
        <v>665.51393427189123</v>
      </c>
      <c r="Q24" s="45">
        <f t="shared" si="1"/>
        <v>665.51393427189123</v>
      </c>
      <c r="R24" s="46"/>
      <c r="S24" s="44">
        <f t="shared" si="21"/>
        <v>2036</v>
      </c>
      <c r="T24" s="45">
        <v>3.6173581665319157</v>
      </c>
      <c r="U24" s="45">
        <v>0.42958393262959854</v>
      </c>
      <c r="V24" s="45">
        <v>0.47857376500068244</v>
      </c>
      <c r="W24" s="45">
        <f t="shared" si="2"/>
        <v>4.5255158641621964</v>
      </c>
      <c r="X24" s="45">
        <v>45.259070647443131</v>
      </c>
      <c r="Y24" s="45">
        <v>2.2412712599831459</v>
      </c>
      <c r="Z24" s="45">
        <v>504.04637735972034</v>
      </c>
      <c r="AA24" s="45">
        <v>0</v>
      </c>
      <c r="AB24" s="45">
        <v>32.611132219210923</v>
      </c>
      <c r="AC24" s="45">
        <v>-1.2120638397649572</v>
      </c>
      <c r="AD24" s="45">
        <v>19.176523531076036</v>
      </c>
      <c r="AE24" s="45">
        <v>0.22058439973388988</v>
      </c>
      <c r="AF24" s="45">
        <v>51.282158805168393</v>
      </c>
      <c r="AG24" s="45">
        <f t="shared" si="3"/>
        <v>653.62505438257085</v>
      </c>
      <c r="AH24" s="45">
        <f t="shared" si="4"/>
        <v>658.15057024673308</v>
      </c>
      <c r="AJ24" s="44">
        <f t="shared" si="22"/>
        <v>2036</v>
      </c>
      <c r="AK24" s="45">
        <f t="shared" si="5"/>
        <v>3.6173581665319157</v>
      </c>
      <c r="AL24" s="45">
        <f t="shared" si="6"/>
        <v>0.42958393262959854</v>
      </c>
      <c r="AM24" s="45">
        <f t="shared" si="7"/>
        <v>0.47857376500068244</v>
      </c>
      <c r="AN24" s="45">
        <f t="shared" si="8"/>
        <v>4.5255158641621964</v>
      </c>
      <c r="AO24" s="45">
        <f t="shared" si="9"/>
        <v>0</v>
      </c>
      <c r="AP24" s="45">
        <f t="shared" si="10"/>
        <v>0</v>
      </c>
      <c r="AQ24" s="45">
        <f t="shared" si="11"/>
        <v>-9.8186855142334366</v>
      </c>
      <c r="AR24" s="45">
        <f t="shared" si="12"/>
        <v>0</v>
      </c>
      <c r="AS24" s="45">
        <f t="shared" si="13"/>
        <v>0</v>
      </c>
      <c r="AT24" s="45">
        <f t="shared" si="14"/>
        <v>-1.2120638397649572</v>
      </c>
      <c r="AU24" s="45">
        <f t="shared" si="15"/>
        <v>-0.12863773485806007</v>
      </c>
      <c r="AV24" s="45">
        <f t="shared" si="16"/>
        <v>-3.720550546974899E-3</v>
      </c>
      <c r="AW24" s="45">
        <f t="shared" si="17"/>
        <v>-0.72577224991680112</v>
      </c>
      <c r="AX24" s="45">
        <f t="shared" si="18"/>
        <v>-11.888879889320378</v>
      </c>
      <c r="AY24" s="45">
        <f t="shared" si="19"/>
        <v>-7.3633640251581483</v>
      </c>
    </row>
    <row r="25" spans="2:51" ht="15.75" thickBot="1" x14ac:dyDescent="0.3">
      <c r="B25" s="44">
        <f t="shared" si="20"/>
        <v>2037</v>
      </c>
      <c r="C25" s="45">
        <v>0</v>
      </c>
      <c r="D25" s="45">
        <v>0</v>
      </c>
      <c r="E25" s="45">
        <v>0</v>
      </c>
      <c r="F25" s="45">
        <v>0</v>
      </c>
      <c r="G25" s="45">
        <v>48.134240667064745</v>
      </c>
      <c r="H25" s="45">
        <v>5.3304120242126265</v>
      </c>
      <c r="I25" s="45">
        <v>522.11531148108327</v>
      </c>
      <c r="J25" s="45">
        <v>0</v>
      </c>
      <c r="K25" s="45">
        <v>30.425548708202481</v>
      </c>
      <c r="L25" s="45">
        <v>0</v>
      </c>
      <c r="M25" s="45">
        <v>19.536968496955055</v>
      </c>
      <c r="N25" s="45">
        <v>0.21836919911736488</v>
      </c>
      <c r="O25" s="45">
        <v>55.041519380915894</v>
      </c>
      <c r="P25" s="45">
        <f t="shared" si="0"/>
        <v>680.80236995755138</v>
      </c>
      <c r="Q25" s="45">
        <f t="shared" si="1"/>
        <v>680.80236995755138</v>
      </c>
      <c r="R25" s="46"/>
      <c r="S25" s="44">
        <f t="shared" si="21"/>
        <v>2037</v>
      </c>
      <c r="T25" s="45">
        <v>3.2286599692045947</v>
      </c>
      <c r="U25" s="45">
        <v>0.40079340939850633</v>
      </c>
      <c r="V25" s="45">
        <v>0.45588006717191687</v>
      </c>
      <c r="W25" s="45">
        <f t="shared" si="2"/>
        <v>4.0853334457750181</v>
      </c>
      <c r="X25" s="45">
        <v>48.134240667064759</v>
      </c>
      <c r="Y25" s="45">
        <v>5.3304120242126265</v>
      </c>
      <c r="Z25" s="45">
        <v>511.86547317858236</v>
      </c>
      <c r="AA25" s="45">
        <v>0</v>
      </c>
      <c r="AB25" s="45">
        <v>30.425548708202481</v>
      </c>
      <c r="AC25" s="45">
        <v>-1.1533399401581483</v>
      </c>
      <c r="AD25" s="45">
        <v>19.323767751315057</v>
      </c>
      <c r="AE25" s="45">
        <v>0.21486386956033274</v>
      </c>
      <c r="AF25" s="45">
        <v>54.182021806447004</v>
      </c>
      <c r="AG25" s="45">
        <f t="shared" si="3"/>
        <v>668.32298806522635</v>
      </c>
      <c r="AH25" s="45">
        <f t="shared" si="4"/>
        <v>672.40832151100142</v>
      </c>
      <c r="AJ25" s="44">
        <f t="shared" si="22"/>
        <v>2037</v>
      </c>
      <c r="AK25" s="45">
        <f t="shared" si="5"/>
        <v>3.2286599692045947</v>
      </c>
      <c r="AL25" s="45">
        <f t="shared" si="6"/>
        <v>0.40079340939850633</v>
      </c>
      <c r="AM25" s="45">
        <f t="shared" si="7"/>
        <v>0.45588006717191687</v>
      </c>
      <c r="AN25" s="45">
        <f t="shared" si="8"/>
        <v>4.0853334457750181</v>
      </c>
      <c r="AO25" s="45">
        <f t="shared" si="9"/>
        <v>0</v>
      </c>
      <c r="AP25" s="45">
        <f t="shared" si="10"/>
        <v>0</v>
      </c>
      <c r="AQ25" s="45">
        <f t="shared" si="11"/>
        <v>-10.249838302500905</v>
      </c>
      <c r="AR25" s="45">
        <f t="shared" si="12"/>
        <v>0</v>
      </c>
      <c r="AS25" s="45">
        <f t="shared" si="13"/>
        <v>0</v>
      </c>
      <c r="AT25" s="45">
        <f t="shared" si="14"/>
        <v>-1.1533399401581483</v>
      </c>
      <c r="AU25" s="45">
        <f t="shared" si="15"/>
        <v>-0.21320074563999825</v>
      </c>
      <c r="AV25" s="45">
        <f t="shared" si="16"/>
        <v>-3.5053295570321441E-3</v>
      </c>
      <c r="AW25" s="45">
        <f t="shared" si="17"/>
        <v>-0.85949757446888952</v>
      </c>
      <c r="AX25" s="45">
        <f t="shared" si="18"/>
        <v>-12.479381892325023</v>
      </c>
      <c r="AY25" s="45">
        <f t="shared" si="19"/>
        <v>-8.3940484465499594</v>
      </c>
    </row>
    <row r="26" spans="2:51" ht="15.75" thickBot="1" x14ac:dyDescent="0.3">
      <c r="B26" s="44">
        <f t="shared" si="20"/>
        <v>2038</v>
      </c>
      <c r="C26" s="45">
        <v>0</v>
      </c>
      <c r="D26" s="45">
        <v>0</v>
      </c>
      <c r="E26" s="45">
        <v>0</v>
      </c>
      <c r="F26" s="45">
        <v>0</v>
      </c>
      <c r="G26" s="45">
        <v>43.237346956400039</v>
      </c>
      <c r="H26" s="45">
        <v>4.8122955451026632</v>
      </c>
      <c r="I26" s="45">
        <v>516.72305875098414</v>
      </c>
      <c r="J26" s="45">
        <v>0</v>
      </c>
      <c r="K26" s="45">
        <v>28.386442027605277</v>
      </c>
      <c r="L26" s="45">
        <v>0</v>
      </c>
      <c r="M26" s="45">
        <v>18.69342999169702</v>
      </c>
      <c r="N26" s="45">
        <v>0.20359319742384013</v>
      </c>
      <c r="O26" s="45">
        <v>57.706676513610198</v>
      </c>
      <c r="P26" s="45">
        <f t="shared" si="0"/>
        <v>669.76284298282326</v>
      </c>
      <c r="Q26" s="45">
        <f t="shared" si="1"/>
        <v>669.76284298282326</v>
      </c>
      <c r="R26" s="46"/>
      <c r="S26" s="44">
        <f t="shared" si="21"/>
        <v>2038</v>
      </c>
      <c r="T26" s="45">
        <v>3.3443539810062526</v>
      </c>
      <c r="U26" s="45">
        <v>0.37393241417104811</v>
      </c>
      <c r="V26" s="45">
        <v>0.43426290823445707</v>
      </c>
      <c r="W26" s="45">
        <f t="shared" si="2"/>
        <v>4.1525493034117575</v>
      </c>
      <c r="X26" s="45">
        <v>43.237346956400046</v>
      </c>
      <c r="Y26" s="45">
        <v>4.8122955451026632</v>
      </c>
      <c r="Z26" s="45">
        <v>507.18879128096904</v>
      </c>
      <c r="AA26" s="45">
        <v>0</v>
      </c>
      <c r="AB26" s="45">
        <v>28.386442027605277</v>
      </c>
      <c r="AC26" s="45">
        <v>-1.0974611847359053</v>
      </c>
      <c r="AD26" s="45">
        <v>18.551464105599898</v>
      </c>
      <c r="AE26" s="45">
        <v>0.20194245183249585</v>
      </c>
      <c r="AF26" s="45">
        <v>56.922825606429377</v>
      </c>
      <c r="AG26" s="45">
        <f t="shared" si="3"/>
        <v>658.20364678920271</v>
      </c>
      <c r="AH26" s="45">
        <f t="shared" si="4"/>
        <v>662.35619609261448</v>
      </c>
      <c r="AJ26" s="44">
        <f t="shared" si="22"/>
        <v>2038</v>
      </c>
      <c r="AK26" s="45">
        <f t="shared" si="5"/>
        <v>3.3443539810062526</v>
      </c>
      <c r="AL26" s="45">
        <f t="shared" si="6"/>
        <v>0.37393241417104811</v>
      </c>
      <c r="AM26" s="45">
        <f t="shared" si="7"/>
        <v>0.43426290823445707</v>
      </c>
      <c r="AN26" s="45">
        <f t="shared" si="8"/>
        <v>4.1525493034117575</v>
      </c>
      <c r="AO26" s="45">
        <f t="shared" si="9"/>
        <v>0</v>
      </c>
      <c r="AP26" s="45">
        <f t="shared" si="10"/>
        <v>0</v>
      </c>
      <c r="AQ26" s="45">
        <f t="shared" si="11"/>
        <v>-9.5342674700150951</v>
      </c>
      <c r="AR26" s="45">
        <f t="shared" si="12"/>
        <v>0</v>
      </c>
      <c r="AS26" s="45">
        <f t="shared" si="13"/>
        <v>0</v>
      </c>
      <c r="AT26" s="45">
        <f t="shared" si="14"/>
        <v>-1.0974611847359053</v>
      </c>
      <c r="AU26" s="45">
        <f t="shared" si="15"/>
        <v>-0.1419658860971218</v>
      </c>
      <c r="AV26" s="45">
        <f t="shared" si="16"/>
        <v>-1.6507455913442881E-3</v>
      </c>
      <c r="AW26" s="45">
        <f t="shared" si="17"/>
        <v>-0.7838509071808204</v>
      </c>
      <c r="AX26" s="45">
        <f t="shared" si="18"/>
        <v>-11.559196193620551</v>
      </c>
      <c r="AY26" s="45">
        <f t="shared" si="19"/>
        <v>-7.4066468902087763</v>
      </c>
    </row>
    <row r="27" spans="2:51" ht="15.75" thickBot="1" x14ac:dyDescent="0.3">
      <c r="B27" s="44">
        <f t="shared" si="20"/>
        <v>2039</v>
      </c>
      <c r="C27" s="45">
        <v>0</v>
      </c>
      <c r="D27" s="45">
        <v>0</v>
      </c>
      <c r="E27" s="45">
        <v>0</v>
      </c>
      <c r="F27" s="45">
        <v>0</v>
      </c>
      <c r="G27" s="45">
        <v>38.79382989364079</v>
      </c>
      <c r="H27" s="45">
        <v>4.3322423198031697</v>
      </c>
      <c r="I27" s="45">
        <v>512.81733372508756</v>
      </c>
      <c r="J27" s="45">
        <v>0</v>
      </c>
      <c r="K27" s="45">
        <v>26.48399536568952</v>
      </c>
      <c r="L27" s="45">
        <v>0</v>
      </c>
      <c r="M27" s="45">
        <v>17.850576498242621</v>
      </c>
      <c r="N27" s="45">
        <v>0.19392603906424788</v>
      </c>
      <c r="O27" s="45">
        <v>60.0032677174773</v>
      </c>
      <c r="P27" s="45">
        <f t="shared" si="0"/>
        <v>660.47517155900528</v>
      </c>
      <c r="Q27" s="45">
        <f t="shared" si="1"/>
        <v>660.47517155900528</v>
      </c>
      <c r="R27" s="46"/>
      <c r="S27" s="44">
        <f t="shared" si="21"/>
        <v>2039</v>
      </c>
      <c r="T27" s="45">
        <v>2.9929005964805451</v>
      </c>
      <c r="U27" s="45">
        <v>0.34887163084251399</v>
      </c>
      <c r="V27" s="45">
        <v>0.4136711998104049</v>
      </c>
      <c r="W27" s="45">
        <f t="shared" si="2"/>
        <v>3.7554434271334642</v>
      </c>
      <c r="X27" s="45">
        <v>38.793829893640783</v>
      </c>
      <c r="Y27" s="45">
        <v>4.3322423198031697</v>
      </c>
      <c r="Z27" s="45">
        <v>502.64716038430748</v>
      </c>
      <c r="AA27" s="45">
        <v>0</v>
      </c>
      <c r="AB27" s="45">
        <v>26.48399536568952</v>
      </c>
      <c r="AC27" s="45">
        <v>-1.0442897276554775</v>
      </c>
      <c r="AD27" s="45">
        <v>17.686632064340358</v>
      </c>
      <c r="AE27" s="45">
        <v>0.18977849809978523</v>
      </c>
      <c r="AF27" s="45">
        <v>59.121377479485993</v>
      </c>
      <c r="AG27" s="45">
        <f t="shared" si="3"/>
        <v>648.21072627771161</v>
      </c>
      <c r="AH27" s="45">
        <f t="shared" si="4"/>
        <v>651.96616970484513</v>
      </c>
      <c r="AJ27" s="44">
        <f t="shared" si="22"/>
        <v>2039</v>
      </c>
      <c r="AK27" s="45">
        <f t="shared" si="5"/>
        <v>2.9929005964805451</v>
      </c>
      <c r="AL27" s="45">
        <f t="shared" si="6"/>
        <v>0.34887163084251399</v>
      </c>
      <c r="AM27" s="45">
        <f t="shared" si="7"/>
        <v>0.4136711998104049</v>
      </c>
      <c r="AN27" s="45">
        <f t="shared" si="8"/>
        <v>3.7554434271334642</v>
      </c>
      <c r="AO27" s="45">
        <f t="shared" si="9"/>
        <v>0</v>
      </c>
      <c r="AP27" s="45">
        <f t="shared" si="10"/>
        <v>0</v>
      </c>
      <c r="AQ27" s="45">
        <f t="shared" si="11"/>
        <v>-10.170173340780082</v>
      </c>
      <c r="AR27" s="45">
        <f t="shared" si="12"/>
        <v>0</v>
      </c>
      <c r="AS27" s="45">
        <f t="shared" si="13"/>
        <v>0</v>
      </c>
      <c r="AT27" s="45">
        <f t="shared" si="14"/>
        <v>-1.0442897276554775</v>
      </c>
      <c r="AU27" s="45">
        <f t="shared" si="15"/>
        <v>-0.16394443390226243</v>
      </c>
      <c r="AV27" s="45">
        <f t="shared" si="16"/>
        <v>-4.1475409644626537E-3</v>
      </c>
      <c r="AW27" s="45">
        <f t="shared" si="17"/>
        <v>-0.88189023799130695</v>
      </c>
      <c r="AX27" s="45">
        <f t="shared" si="18"/>
        <v>-12.264445281293661</v>
      </c>
      <c r="AY27" s="45">
        <f t="shared" si="19"/>
        <v>-8.5090018541601466</v>
      </c>
    </row>
    <row r="28" spans="2:51" ht="15.75" thickBot="1" x14ac:dyDescent="0.3">
      <c r="B28" s="44">
        <f t="shared" si="20"/>
        <v>2040</v>
      </c>
      <c r="C28" s="45">
        <v>0</v>
      </c>
      <c r="D28" s="45">
        <v>0</v>
      </c>
      <c r="E28" s="45">
        <v>0</v>
      </c>
      <c r="F28" s="45">
        <v>0</v>
      </c>
      <c r="G28" s="45">
        <v>34.778357659019015</v>
      </c>
      <c r="H28" s="45">
        <v>3.8998537728434046</v>
      </c>
      <c r="I28" s="45">
        <v>507.10958232796594</v>
      </c>
      <c r="J28" s="45">
        <v>0</v>
      </c>
      <c r="K28" s="45">
        <v>24.709049829061485</v>
      </c>
      <c r="L28" s="45">
        <v>0</v>
      </c>
      <c r="M28" s="45">
        <v>16.71479778960844</v>
      </c>
      <c r="N28" s="45">
        <v>0.17242924243984156</v>
      </c>
      <c r="O28" s="45">
        <v>60.52817975775703</v>
      </c>
      <c r="P28" s="45">
        <f t="shared" si="0"/>
        <v>647.91225037869503</v>
      </c>
      <c r="Q28" s="45">
        <f t="shared" si="1"/>
        <v>647.91225037869503</v>
      </c>
      <c r="R28" s="46"/>
      <c r="S28" s="44">
        <f t="shared" si="21"/>
        <v>2040</v>
      </c>
      <c r="T28" s="45">
        <v>2.6735341406229423</v>
      </c>
      <c r="U28" s="45">
        <v>0.32549041001575441</v>
      </c>
      <c r="V28" s="45">
        <v>0.39405627891512018</v>
      </c>
      <c r="W28" s="45">
        <f t="shared" si="2"/>
        <v>3.3930808295538171</v>
      </c>
      <c r="X28" s="45">
        <v>34.778357659019029</v>
      </c>
      <c r="Y28" s="45">
        <v>3.8998537728434046</v>
      </c>
      <c r="Z28" s="45">
        <v>497.6320505032798</v>
      </c>
      <c r="AA28" s="45">
        <v>0</v>
      </c>
      <c r="AB28" s="45">
        <v>24.709049829061485</v>
      </c>
      <c r="AC28" s="45">
        <v>-0.99369440163770395</v>
      </c>
      <c r="AD28" s="45">
        <v>16.571399315231528</v>
      </c>
      <c r="AE28" s="45">
        <v>0.16900670280185143</v>
      </c>
      <c r="AF28" s="45">
        <v>59.664800999928524</v>
      </c>
      <c r="AG28" s="45">
        <f t="shared" si="3"/>
        <v>636.43082438052772</v>
      </c>
      <c r="AH28" s="45">
        <f t="shared" si="4"/>
        <v>639.82390521008153</v>
      </c>
      <c r="AJ28" s="44">
        <f t="shared" si="22"/>
        <v>2040</v>
      </c>
      <c r="AK28" s="45">
        <f t="shared" si="5"/>
        <v>2.6735341406229423</v>
      </c>
      <c r="AL28" s="45">
        <f t="shared" si="6"/>
        <v>0.32549041001575441</v>
      </c>
      <c r="AM28" s="45">
        <f t="shared" si="7"/>
        <v>0.39405627891512018</v>
      </c>
      <c r="AN28" s="45">
        <f t="shared" si="8"/>
        <v>3.3930808295538171</v>
      </c>
      <c r="AO28" s="45">
        <f t="shared" si="9"/>
        <v>0</v>
      </c>
      <c r="AP28" s="45">
        <f t="shared" si="10"/>
        <v>0</v>
      </c>
      <c r="AQ28" s="45">
        <f t="shared" si="11"/>
        <v>-9.4775318246861389</v>
      </c>
      <c r="AR28" s="45">
        <f t="shared" si="12"/>
        <v>0</v>
      </c>
      <c r="AS28" s="45">
        <f t="shared" si="13"/>
        <v>0</v>
      </c>
      <c r="AT28" s="45">
        <f t="shared" si="14"/>
        <v>-0.99369440163770395</v>
      </c>
      <c r="AU28" s="45">
        <f t="shared" si="15"/>
        <v>-0.14339847437691233</v>
      </c>
      <c r="AV28" s="45">
        <f t="shared" si="16"/>
        <v>-3.4225396379901352E-3</v>
      </c>
      <c r="AW28" s="45">
        <f t="shared" si="17"/>
        <v>-0.86337875782850659</v>
      </c>
      <c r="AX28" s="45">
        <f t="shared" si="18"/>
        <v>-11.48142599816731</v>
      </c>
      <c r="AY28" s="45">
        <f t="shared" si="19"/>
        <v>-8.0883451686135004</v>
      </c>
    </row>
    <row r="29" spans="2:51" ht="15.75" thickBot="1" x14ac:dyDescent="0.3">
      <c r="B29" s="44">
        <f t="shared" si="20"/>
        <v>2041</v>
      </c>
      <c r="C29" s="45">
        <v>0</v>
      </c>
      <c r="D29" s="45">
        <v>0</v>
      </c>
      <c r="E29" s="45">
        <v>0</v>
      </c>
      <c r="F29" s="45">
        <v>0</v>
      </c>
      <c r="G29" s="45">
        <v>31.16946750614208</v>
      </c>
      <c r="H29" s="45">
        <v>3.5109635286831087</v>
      </c>
      <c r="I29" s="45">
        <v>496.28826225791727</v>
      </c>
      <c r="J29" s="45">
        <v>0</v>
      </c>
      <c r="K29" s="45">
        <v>23.053060349270602</v>
      </c>
      <c r="L29" s="45">
        <v>0</v>
      </c>
      <c r="M29" s="45">
        <v>16.410433225613151</v>
      </c>
      <c r="N29" s="45">
        <v>0.1731288743430256</v>
      </c>
      <c r="O29" s="45">
        <v>62.134193653302212</v>
      </c>
      <c r="P29" s="45">
        <f t="shared" si="0"/>
        <v>632.7395093952714</v>
      </c>
      <c r="Q29" s="45">
        <f t="shared" si="1"/>
        <v>632.7395093952714</v>
      </c>
      <c r="R29" s="46"/>
      <c r="S29" s="44">
        <f t="shared" si="21"/>
        <v>2041</v>
      </c>
      <c r="T29" s="45">
        <v>2.3835323054181203</v>
      </c>
      <c r="U29" s="45">
        <v>0.30367618816231201</v>
      </c>
      <c r="V29" s="45">
        <v>0.37537179276862509</v>
      </c>
      <c r="W29" s="45">
        <f t="shared" si="2"/>
        <v>3.0625802863490579</v>
      </c>
      <c r="X29" s="45">
        <v>31.169467506142077</v>
      </c>
      <c r="Y29" s="45">
        <v>3.5109635286831087</v>
      </c>
      <c r="Z29" s="45">
        <v>486.94870245863558</v>
      </c>
      <c r="AA29" s="45">
        <v>0</v>
      </c>
      <c r="AB29" s="45">
        <v>23.053060349270602</v>
      </c>
      <c r="AC29" s="45">
        <v>-0.94555039439388044</v>
      </c>
      <c r="AD29" s="45">
        <v>16.268022127641295</v>
      </c>
      <c r="AE29" s="45">
        <v>0.17082593523356265</v>
      </c>
      <c r="AF29" s="45">
        <v>61.266559843255315</v>
      </c>
      <c r="AG29" s="45">
        <f t="shared" si="3"/>
        <v>621.44205135446771</v>
      </c>
      <c r="AH29" s="45">
        <f t="shared" si="4"/>
        <v>624.5046316408168</v>
      </c>
      <c r="AJ29" s="44">
        <f t="shared" si="22"/>
        <v>2041</v>
      </c>
      <c r="AK29" s="45">
        <f t="shared" si="5"/>
        <v>2.3835323054181203</v>
      </c>
      <c r="AL29" s="45">
        <f t="shared" si="6"/>
        <v>0.30367618816231201</v>
      </c>
      <c r="AM29" s="45">
        <f t="shared" si="7"/>
        <v>0.37537179276862509</v>
      </c>
      <c r="AN29" s="45">
        <f t="shared" si="8"/>
        <v>3.0625802863490579</v>
      </c>
      <c r="AO29" s="45">
        <f t="shared" si="9"/>
        <v>0</v>
      </c>
      <c r="AP29" s="45">
        <f t="shared" si="10"/>
        <v>0</v>
      </c>
      <c r="AQ29" s="45">
        <f t="shared" si="11"/>
        <v>-9.3395597992816874</v>
      </c>
      <c r="AR29" s="45">
        <f t="shared" si="12"/>
        <v>0</v>
      </c>
      <c r="AS29" s="45">
        <f t="shared" si="13"/>
        <v>0</v>
      </c>
      <c r="AT29" s="45">
        <f t="shared" si="14"/>
        <v>-0.94555039439388044</v>
      </c>
      <c r="AU29" s="45">
        <f t="shared" si="15"/>
        <v>-0.14241109797185558</v>
      </c>
      <c r="AV29" s="45">
        <f t="shared" si="16"/>
        <v>-2.3029391094629426E-3</v>
      </c>
      <c r="AW29" s="45">
        <f t="shared" si="17"/>
        <v>-0.86763381004689677</v>
      </c>
      <c r="AX29" s="45">
        <f t="shared" si="18"/>
        <v>-11.29745804080369</v>
      </c>
      <c r="AY29" s="45">
        <f t="shared" si="19"/>
        <v>-8.234877754454601</v>
      </c>
    </row>
    <row r="30" spans="2:51" ht="15.75" thickBot="1" x14ac:dyDescent="0.3">
      <c r="B30" s="44">
        <f t="shared" si="20"/>
        <v>2042</v>
      </c>
      <c r="C30" s="45">
        <v>0</v>
      </c>
      <c r="D30" s="45">
        <v>0</v>
      </c>
      <c r="E30" s="45">
        <v>0</v>
      </c>
      <c r="F30" s="45">
        <v>0</v>
      </c>
      <c r="G30" s="45">
        <v>33.81033087880536</v>
      </c>
      <c r="H30" s="45">
        <v>7.3772086237348962</v>
      </c>
      <c r="I30" s="45">
        <v>476.2437059126658</v>
      </c>
      <c r="J30" s="45">
        <v>0</v>
      </c>
      <c r="K30" s="45">
        <v>21.508054544536002</v>
      </c>
      <c r="L30" s="45">
        <v>0</v>
      </c>
      <c r="M30" s="45">
        <v>15.848124585398084</v>
      </c>
      <c r="N30" s="45">
        <v>0.15706517606115103</v>
      </c>
      <c r="O30" s="45">
        <v>62.052114884495381</v>
      </c>
      <c r="P30" s="45">
        <f t="shared" si="0"/>
        <v>616.99660460569658</v>
      </c>
      <c r="Q30" s="45">
        <f t="shared" si="1"/>
        <v>616.99660460569658</v>
      </c>
      <c r="R30" s="46"/>
      <c r="S30" s="44">
        <f t="shared" si="21"/>
        <v>2042</v>
      </c>
      <c r="T30" s="45">
        <v>2.1203935562775387</v>
      </c>
      <c r="U30" s="45">
        <v>0.28332394571111424</v>
      </c>
      <c r="V30" s="45">
        <v>0.35757358907973386</v>
      </c>
      <c r="W30" s="45">
        <f t="shared" si="2"/>
        <v>2.7612910910683865</v>
      </c>
      <c r="X30" s="45">
        <v>33.81033087880536</v>
      </c>
      <c r="Y30" s="45">
        <v>7.3772086237348962</v>
      </c>
      <c r="Z30" s="45">
        <v>467.78806750828522</v>
      </c>
      <c r="AA30" s="45">
        <v>0</v>
      </c>
      <c r="AB30" s="45">
        <v>21.508054544536002</v>
      </c>
      <c r="AC30" s="45">
        <v>-0.89973894072958049</v>
      </c>
      <c r="AD30" s="45">
        <v>15.736676079910019</v>
      </c>
      <c r="AE30" s="45">
        <v>0.15445912336441511</v>
      </c>
      <c r="AF30" s="45">
        <v>61.201756190139712</v>
      </c>
      <c r="AG30" s="45">
        <f t="shared" si="3"/>
        <v>606.67681400804599</v>
      </c>
      <c r="AH30" s="45">
        <f t="shared" si="4"/>
        <v>609.43810509911441</v>
      </c>
      <c r="AJ30" s="44">
        <f t="shared" si="22"/>
        <v>2042</v>
      </c>
      <c r="AK30" s="45">
        <f t="shared" si="5"/>
        <v>2.1203935562775387</v>
      </c>
      <c r="AL30" s="45">
        <f t="shared" si="6"/>
        <v>0.28332394571111424</v>
      </c>
      <c r="AM30" s="45">
        <f t="shared" si="7"/>
        <v>0.35757358907973386</v>
      </c>
      <c r="AN30" s="45">
        <f t="shared" si="8"/>
        <v>2.7612910910683865</v>
      </c>
      <c r="AO30" s="45">
        <f t="shared" si="9"/>
        <v>0</v>
      </c>
      <c r="AP30" s="45">
        <f t="shared" si="10"/>
        <v>0</v>
      </c>
      <c r="AQ30" s="45">
        <f t="shared" si="11"/>
        <v>-8.4556384043805792</v>
      </c>
      <c r="AR30" s="45">
        <f t="shared" si="12"/>
        <v>0</v>
      </c>
      <c r="AS30" s="45">
        <f t="shared" si="13"/>
        <v>0</v>
      </c>
      <c r="AT30" s="45">
        <f t="shared" si="14"/>
        <v>-0.89973894072958049</v>
      </c>
      <c r="AU30" s="45">
        <f t="shared" si="15"/>
        <v>-0.11144850548806495</v>
      </c>
      <c r="AV30" s="45">
        <f t="shared" si="16"/>
        <v>-2.6060526967359166E-3</v>
      </c>
      <c r="AW30" s="45">
        <f t="shared" si="17"/>
        <v>-0.8503586943556698</v>
      </c>
      <c r="AX30" s="45">
        <f t="shared" si="18"/>
        <v>-10.319790597650581</v>
      </c>
      <c r="AY30" s="45">
        <f t="shared" si="19"/>
        <v>-7.5584995065821658</v>
      </c>
    </row>
    <row r="31" spans="2:51" ht="15.75" thickBot="1" x14ac:dyDescent="0.3">
      <c r="B31" s="44">
        <f t="shared" si="20"/>
        <v>2043</v>
      </c>
      <c r="C31" s="45">
        <v>0</v>
      </c>
      <c r="D31" s="45">
        <v>0</v>
      </c>
      <c r="E31" s="45">
        <v>0</v>
      </c>
      <c r="F31" s="45">
        <v>0</v>
      </c>
      <c r="G31" s="45">
        <v>65.842069841850545</v>
      </c>
      <c r="H31" s="45">
        <v>6.6643962107883992</v>
      </c>
      <c r="I31" s="45">
        <v>451.87283263610783</v>
      </c>
      <c r="J31" s="45">
        <v>0</v>
      </c>
      <c r="K31" s="45">
        <v>20.066594338541794</v>
      </c>
      <c r="L31" s="45">
        <v>0</v>
      </c>
      <c r="M31" s="45">
        <v>17.132837175698544</v>
      </c>
      <c r="N31" s="45">
        <v>0.15210469566970378</v>
      </c>
      <c r="O31" s="45">
        <v>61.984563106590763</v>
      </c>
      <c r="P31" s="45">
        <f t="shared" si="0"/>
        <v>623.71539800524749</v>
      </c>
      <c r="Q31" s="45">
        <f t="shared" si="1"/>
        <v>623.71539800524749</v>
      </c>
      <c r="R31" s="46"/>
      <c r="S31" s="44">
        <f t="shared" si="21"/>
        <v>2043</v>
      </c>
      <c r="T31" s="45">
        <v>1.881819767341121</v>
      </c>
      <c r="U31" s="45">
        <v>0.2643357014558203</v>
      </c>
      <c r="V31" s="45">
        <v>0.34061961154279075</v>
      </c>
      <c r="W31" s="45">
        <f t="shared" si="2"/>
        <v>2.4867750803397319</v>
      </c>
      <c r="X31" s="45">
        <v>65.842069841850545</v>
      </c>
      <c r="Y31" s="45">
        <v>6.6643962107883992</v>
      </c>
      <c r="Z31" s="45">
        <v>443.15772854307937</v>
      </c>
      <c r="AA31" s="45">
        <v>0</v>
      </c>
      <c r="AB31" s="45">
        <v>20.066594338541794</v>
      </c>
      <c r="AC31" s="45">
        <v>-0.85614702956590261</v>
      </c>
      <c r="AD31" s="45">
        <v>16.96616712858879</v>
      </c>
      <c r="AE31" s="45">
        <v>0.14842294426069108</v>
      </c>
      <c r="AF31" s="45">
        <v>61.07112975238158</v>
      </c>
      <c r="AG31" s="45">
        <f t="shared" si="3"/>
        <v>613.06036172992526</v>
      </c>
      <c r="AH31" s="45">
        <f t="shared" si="4"/>
        <v>615.54713681026499</v>
      </c>
      <c r="AJ31" s="44">
        <f t="shared" si="22"/>
        <v>2043</v>
      </c>
      <c r="AK31" s="45">
        <f t="shared" si="5"/>
        <v>1.881819767341121</v>
      </c>
      <c r="AL31" s="45">
        <f t="shared" si="6"/>
        <v>0.2643357014558203</v>
      </c>
      <c r="AM31" s="45">
        <f t="shared" si="7"/>
        <v>0.34061961154279075</v>
      </c>
      <c r="AN31" s="45">
        <f t="shared" si="8"/>
        <v>2.4867750803397319</v>
      </c>
      <c r="AO31" s="45">
        <f t="shared" si="9"/>
        <v>0</v>
      </c>
      <c r="AP31" s="45">
        <f t="shared" si="10"/>
        <v>0</v>
      </c>
      <c r="AQ31" s="45">
        <f t="shared" si="11"/>
        <v>-8.715104093028458</v>
      </c>
      <c r="AR31" s="45">
        <f t="shared" si="12"/>
        <v>0</v>
      </c>
      <c r="AS31" s="45">
        <f t="shared" si="13"/>
        <v>0</v>
      </c>
      <c r="AT31" s="45">
        <f t="shared" si="14"/>
        <v>-0.85614702956590261</v>
      </c>
      <c r="AU31" s="45">
        <f t="shared" si="15"/>
        <v>-0.16667004710975419</v>
      </c>
      <c r="AV31" s="45">
        <f t="shared" si="16"/>
        <v>-3.6817514090126957E-3</v>
      </c>
      <c r="AW31" s="45">
        <f t="shared" si="17"/>
        <v>-0.91343335420918237</v>
      </c>
      <c r="AX31" s="45">
        <f t="shared" si="18"/>
        <v>-10.655036275322232</v>
      </c>
      <c r="AY31" s="45">
        <f t="shared" si="19"/>
        <v>-8.1682611949825059</v>
      </c>
    </row>
    <row r="32" spans="2:51" ht="15.75" thickBot="1" x14ac:dyDescent="0.3">
      <c r="B32" s="44">
        <f t="shared" si="20"/>
        <v>2044</v>
      </c>
      <c r="C32" s="45">
        <v>0</v>
      </c>
      <c r="D32" s="45">
        <v>0</v>
      </c>
      <c r="E32" s="45">
        <v>0</v>
      </c>
      <c r="F32" s="45">
        <v>0</v>
      </c>
      <c r="G32" s="45">
        <v>92.370180925458342</v>
      </c>
      <c r="H32" s="45">
        <v>6.0060110932290396</v>
      </c>
      <c r="I32" s="45">
        <v>422.80896112216868</v>
      </c>
      <c r="J32" s="45">
        <v>0</v>
      </c>
      <c r="K32" s="45">
        <v>18.72174015152352</v>
      </c>
      <c r="L32" s="45">
        <v>0</v>
      </c>
      <c r="M32" s="45">
        <v>17.436143283656339</v>
      </c>
      <c r="N32" s="45">
        <v>0.13020923260420955</v>
      </c>
      <c r="O32" s="45">
        <v>60.440504350234704</v>
      </c>
      <c r="P32" s="45">
        <f t="shared" si="0"/>
        <v>617.91375015887479</v>
      </c>
      <c r="Q32" s="45">
        <f t="shared" si="1"/>
        <v>617.91375015887479</v>
      </c>
      <c r="R32" s="46"/>
      <c r="S32" s="44">
        <f t="shared" si="21"/>
        <v>2044</v>
      </c>
      <c r="T32" s="45">
        <v>1.6657001926971202</v>
      </c>
      <c r="U32" s="45">
        <v>0.24662004084676123</v>
      </c>
      <c r="V32" s="45">
        <v>0.32446980029927291</v>
      </c>
      <c r="W32" s="45">
        <f t="shared" si="2"/>
        <v>2.2367900338431541</v>
      </c>
      <c r="X32" s="45">
        <v>92.370180925458371</v>
      </c>
      <c r="Y32" s="45">
        <v>6.0060110932290396</v>
      </c>
      <c r="Z32" s="45">
        <v>414.70355538669958</v>
      </c>
      <c r="AA32" s="45">
        <v>0</v>
      </c>
      <c r="AB32" s="45">
        <v>18.72174015152352</v>
      </c>
      <c r="AC32" s="45">
        <v>-0.81466712515538431</v>
      </c>
      <c r="AD32" s="45">
        <v>17.283489349137724</v>
      </c>
      <c r="AE32" s="45">
        <v>0.12866716502394707</v>
      </c>
      <c r="AF32" s="45">
        <v>59.565976002928949</v>
      </c>
      <c r="AG32" s="45">
        <f t="shared" si="3"/>
        <v>607.96495294884562</v>
      </c>
      <c r="AH32" s="45">
        <f t="shared" si="4"/>
        <v>610.20174298268876</v>
      </c>
      <c r="AJ32" s="44">
        <f t="shared" si="22"/>
        <v>2044</v>
      </c>
      <c r="AK32" s="45">
        <f t="shared" si="5"/>
        <v>1.6657001926971202</v>
      </c>
      <c r="AL32" s="45">
        <f t="shared" si="6"/>
        <v>0.24662004084676123</v>
      </c>
      <c r="AM32" s="45">
        <f t="shared" si="7"/>
        <v>0.32446980029927291</v>
      </c>
      <c r="AN32" s="45">
        <f t="shared" si="8"/>
        <v>2.2367900338431541</v>
      </c>
      <c r="AO32" s="45">
        <f t="shared" si="9"/>
        <v>0</v>
      </c>
      <c r="AP32" s="45">
        <f t="shared" si="10"/>
        <v>0</v>
      </c>
      <c r="AQ32" s="45">
        <f t="shared" si="11"/>
        <v>-8.1054057354691054</v>
      </c>
      <c r="AR32" s="45">
        <f t="shared" si="12"/>
        <v>0</v>
      </c>
      <c r="AS32" s="45">
        <f t="shared" si="13"/>
        <v>0</v>
      </c>
      <c r="AT32" s="45">
        <f t="shared" si="14"/>
        <v>-0.81466712515538431</v>
      </c>
      <c r="AU32" s="45">
        <f t="shared" si="15"/>
        <v>-0.15265393451861442</v>
      </c>
      <c r="AV32" s="45">
        <f t="shared" si="16"/>
        <v>-1.542067580262485E-3</v>
      </c>
      <c r="AW32" s="45">
        <f t="shared" si="17"/>
        <v>-0.87452834730575546</v>
      </c>
      <c r="AX32" s="45">
        <f t="shared" si="18"/>
        <v>-9.9487972100291699</v>
      </c>
      <c r="AY32" s="45">
        <f t="shared" si="19"/>
        <v>-7.7120071761860345</v>
      </c>
    </row>
    <row r="33" spans="1:51" ht="15.75" thickBot="1" x14ac:dyDescent="0.3">
      <c r="B33" s="44">
        <f t="shared" si="20"/>
        <v>2045</v>
      </c>
      <c r="C33" s="45">
        <v>0</v>
      </c>
      <c r="D33" s="45">
        <v>0</v>
      </c>
      <c r="E33" s="45">
        <v>0</v>
      </c>
      <c r="F33" s="45">
        <v>0</v>
      </c>
      <c r="G33" s="45">
        <v>83.491206665697675</v>
      </c>
      <c r="H33" s="45">
        <v>5.4130277175241241</v>
      </c>
      <c r="I33" s="45">
        <v>419.45884181106834</v>
      </c>
      <c r="J33" s="45">
        <v>0</v>
      </c>
      <c r="K33" s="45">
        <v>17.467017491252001</v>
      </c>
      <c r="L33" s="45">
        <v>0</v>
      </c>
      <c r="M33" s="45">
        <v>16.467634836914012</v>
      </c>
      <c r="N33" s="45">
        <v>0.1175837311324744</v>
      </c>
      <c r="O33" s="45">
        <v>59.558404381191593</v>
      </c>
      <c r="P33" s="45">
        <f t="shared" si="0"/>
        <v>601.97371663478032</v>
      </c>
      <c r="Q33" s="45">
        <f t="shared" si="1"/>
        <v>601.97371663478032</v>
      </c>
      <c r="R33" s="46"/>
      <c r="S33" s="44">
        <f t="shared" si="21"/>
        <v>2045</v>
      </c>
      <c r="T33" s="45">
        <v>1.4700966724505409</v>
      </c>
      <c r="U33" s="45">
        <v>0.23009167589654386</v>
      </c>
      <c r="V33" s="45">
        <v>0.30908599712828921</v>
      </c>
      <c r="W33" s="45">
        <f t="shared" si="2"/>
        <v>2.0092743454753741</v>
      </c>
      <c r="X33" s="45">
        <v>83.491206665697675</v>
      </c>
      <c r="Y33" s="45">
        <v>5.4130277175241241</v>
      </c>
      <c r="Z33" s="45">
        <v>411.69990952769479</v>
      </c>
      <c r="AA33" s="45">
        <v>0</v>
      </c>
      <c r="AB33" s="45">
        <v>17.467017491252001</v>
      </c>
      <c r="AC33" s="45">
        <v>-0.7751969018048801</v>
      </c>
      <c r="AD33" s="45">
        <v>16.339233167648448</v>
      </c>
      <c r="AE33" s="45">
        <v>0.11649257361741874</v>
      </c>
      <c r="AF33" s="45">
        <v>58.72490940564473</v>
      </c>
      <c r="AG33" s="45">
        <f t="shared" si="3"/>
        <v>592.47659964727438</v>
      </c>
      <c r="AH33" s="45">
        <f t="shared" si="4"/>
        <v>594.4858739927497</v>
      </c>
      <c r="AJ33" s="44">
        <f t="shared" si="22"/>
        <v>2045</v>
      </c>
      <c r="AK33" s="45">
        <f t="shared" si="5"/>
        <v>1.4700966724505409</v>
      </c>
      <c r="AL33" s="45">
        <f t="shared" si="6"/>
        <v>0.23009167589654386</v>
      </c>
      <c r="AM33" s="45">
        <f t="shared" si="7"/>
        <v>0.30908599712828921</v>
      </c>
      <c r="AN33" s="45">
        <f t="shared" si="8"/>
        <v>2.0092743454753741</v>
      </c>
      <c r="AO33" s="45">
        <f t="shared" si="9"/>
        <v>0</v>
      </c>
      <c r="AP33" s="45">
        <f t="shared" si="10"/>
        <v>0</v>
      </c>
      <c r="AQ33" s="45">
        <f t="shared" si="11"/>
        <v>-7.7589322833735537</v>
      </c>
      <c r="AR33" s="45">
        <f t="shared" si="12"/>
        <v>0</v>
      </c>
      <c r="AS33" s="45">
        <f t="shared" si="13"/>
        <v>0</v>
      </c>
      <c r="AT33" s="45">
        <f t="shared" si="14"/>
        <v>-0.7751969018048801</v>
      </c>
      <c r="AU33" s="45">
        <f t="shared" si="15"/>
        <v>-0.12840166926556407</v>
      </c>
      <c r="AV33" s="45">
        <f t="shared" si="16"/>
        <v>-1.0911575150556602E-3</v>
      </c>
      <c r="AW33" s="45">
        <f t="shared" si="17"/>
        <v>-0.8334949755468628</v>
      </c>
      <c r="AX33" s="45">
        <f t="shared" si="18"/>
        <v>-9.4971169875059331</v>
      </c>
      <c r="AY33" s="45">
        <f t="shared" si="19"/>
        <v>-7.4878426420306141</v>
      </c>
    </row>
    <row r="34" spans="1:51" ht="15.75" thickBot="1" x14ac:dyDescent="0.3">
      <c r="B34" s="44">
        <f t="shared" si="20"/>
        <v>2046</v>
      </c>
      <c r="C34" s="45">
        <v>0</v>
      </c>
      <c r="D34" s="45">
        <v>0</v>
      </c>
      <c r="E34" s="45">
        <v>0</v>
      </c>
      <c r="F34" s="45">
        <v>0</v>
      </c>
      <c r="G34" s="45">
        <v>75.396519892407653</v>
      </c>
      <c r="H34" s="45">
        <v>4.8773242547382534</v>
      </c>
      <c r="I34" s="45">
        <v>406.9014904521606</v>
      </c>
      <c r="J34" s="45">
        <v>0</v>
      </c>
      <c r="K34" s="45">
        <v>16.296385783074523</v>
      </c>
      <c r="L34" s="45">
        <v>0</v>
      </c>
      <c r="M34" s="45">
        <v>15.881914801205241</v>
      </c>
      <c r="N34" s="45">
        <v>0.11699407263473992</v>
      </c>
      <c r="O34" s="45">
        <v>61.849658062998756</v>
      </c>
      <c r="P34" s="45">
        <f t="shared" si="0"/>
        <v>581.32028731921969</v>
      </c>
      <c r="Q34" s="45">
        <f t="shared" si="1"/>
        <v>581.32028731921969</v>
      </c>
      <c r="R34" s="46"/>
      <c r="S34" s="44">
        <f t="shared" si="21"/>
        <v>2046</v>
      </c>
      <c r="T34" s="45">
        <v>1.2932299801173035</v>
      </c>
      <c r="U34" s="45">
        <v>0.21467103458058423</v>
      </c>
      <c r="V34" s="45">
        <v>0.29443185514122844</v>
      </c>
      <c r="W34" s="45">
        <f t="shared" si="2"/>
        <v>1.8023328698391161</v>
      </c>
      <c r="X34" s="45">
        <v>75.396519892407653</v>
      </c>
      <c r="Y34" s="45">
        <v>4.8773242547382534</v>
      </c>
      <c r="Z34" s="45">
        <v>399.31103674839494</v>
      </c>
      <c r="AA34" s="45">
        <v>0</v>
      </c>
      <c r="AB34" s="45">
        <v>16.296385783074523</v>
      </c>
      <c r="AC34" s="45">
        <v>-0.73763899145097689</v>
      </c>
      <c r="AD34" s="45">
        <v>15.806418549019378</v>
      </c>
      <c r="AE34" s="45">
        <v>0.11596853726675606</v>
      </c>
      <c r="AF34" s="45">
        <v>61.077690903979871</v>
      </c>
      <c r="AG34" s="45">
        <f t="shared" si="3"/>
        <v>572.14370567743038</v>
      </c>
      <c r="AH34" s="45">
        <f t="shared" si="4"/>
        <v>573.9460385472695</v>
      </c>
      <c r="AJ34" s="44">
        <f t="shared" si="22"/>
        <v>2046</v>
      </c>
      <c r="AK34" s="45">
        <f t="shared" si="5"/>
        <v>1.2932299801173035</v>
      </c>
      <c r="AL34" s="45">
        <f t="shared" si="6"/>
        <v>0.21467103458058423</v>
      </c>
      <c r="AM34" s="45">
        <f t="shared" si="7"/>
        <v>0.29443185514122844</v>
      </c>
      <c r="AN34" s="45">
        <f t="shared" si="8"/>
        <v>1.8023328698391161</v>
      </c>
      <c r="AO34" s="45">
        <f t="shared" si="9"/>
        <v>0</v>
      </c>
      <c r="AP34" s="45">
        <f t="shared" si="10"/>
        <v>0</v>
      </c>
      <c r="AQ34" s="45">
        <f t="shared" si="11"/>
        <v>-7.590453703765661</v>
      </c>
      <c r="AR34" s="45">
        <f t="shared" si="12"/>
        <v>0</v>
      </c>
      <c r="AS34" s="45">
        <f t="shared" si="13"/>
        <v>0</v>
      </c>
      <c r="AT34" s="45">
        <f t="shared" si="14"/>
        <v>-0.73763899145097689</v>
      </c>
      <c r="AU34" s="45">
        <f t="shared" si="15"/>
        <v>-7.5496252185862645E-2</v>
      </c>
      <c r="AV34" s="45">
        <f t="shared" si="16"/>
        <v>-1.0255353679838597E-3</v>
      </c>
      <c r="AW34" s="45">
        <f t="shared" si="17"/>
        <v>-0.77196715901888524</v>
      </c>
      <c r="AX34" s="45">
        <f t="shared" si="18"/>
        <v>-9.176581641789312</v>
      </c>
      <c r="AY34" s="45">
        <f t="shared" si="19"/>
        <v>-7.3742487719501923</v>
      </c>
    </row>
    <row r="35" spans="1:51" ht="15.75" thickBot="1" x14ac:dyDescent="0.3">
      <c r="B35" s="44">
        <f t="shared" si="20"/>
        <v>2047</v>
      </c>
      <c r="C35" s="45">
        <v>0</v>
      </c>
      <c r="D35" s="45">
        <v>0</v>
      </c>
      <c r="E35" s="45">
        <v>0</v>
      </c>
      <c r="F35" s="45">
        <v>0</v>
      </c>
      <c r="G35" s="45">
        <v>68.073164791386262</v>
      </c>
      <c r="H35" s="45">
        <v>4.392939830777352</v>
      </c>
      <c r="I35" s="45">
        <v>392.02770635388993</v>
      </c>
      <c r="J35" s="45">
        <v>0</v>
      </c>
      <c r="K35" s="45">
        <v>15.204209288952727</v>
      </c>
      <c r="L35" s="45">
        <v>0</v>
      </c>
      <c r="M35" s="45">
        <v>14.994109566963671</v>
      </c>
      <c r="N35" s="45">
        <v>0.10733898569328897</v>
      </c>
      <c r="O35" s="45">
        <v>61.996719651734047</v>
      </c>
      <c r="P35" s="45">
        <f t="shared" si="0"/>
        <v>556.79618846939718</v>
      </c>
      <c r="Q35" s="45">
        <f t="shared" si="1"/>
        <v>556.79618846939718</v>
      </c>
      <c r="R35" s="46"/>
      <c r="S35" s="44">
        <f t="shared" si="21"/>
        <v>2047</v>
      </c>
      <c r="T35" s="45">
        <v>1.1334672248106068</v>
      </c>
      <c r="U35" s="45">
        <v>0.20028387775583414</v>
      </c>
      <c r="V35" s="45">
        <v>0.2804727527664943</v>
      </c>
      <c r="W35" s="45">
        <f t="shared" si="2"/>
        <v>1.6142238553329353</v>
      </c>
      <c r="X35" s="45">
        <v>68.073164791386262</v>
      </c>
      <c r="Y35" s="45">
        <v>4.392939830777352</v>
      </c>
      <c r="Z35" s="45">
        <v>385.04997134199778</v>
      </c>
      <c r="AA35" s="45">
        <v>0</v>
      </c>
      <c r="AB35" s="45">
        <v>15.204209288952727</v>
      </c>
      <c r="AC35" s="45">
        <v>-0.70190074346526432</v>
      </c>
      <c r="AD35" s="45">
        <v>14.921921255051013</v>
      </c>
      <c r="AE35" s="45">
        <v>0.10766194962608097</v>
      </c>
      <c r="AF35" s="45">
        <v>61.224800040534156</v>
      </c>
      <c r="AG35" s="45">
        <f t="shared" si="3"/>
        <v>548.27276775486007</v>
      </c>
      <c r="AH35" s="45">
        <f t="shared" si="4"/>
        <v>549.88699161019304</v>
      </c>
      <c r="AJ35" s="44">
        <f t="shared" si="22"/>
        <v>2047</v>
      </c>
      <c r="AK35" s="45">
        <f t="shared" si="5"/>
        <v>1.1334672248106068</v>
      </c>
      <c r="AL35" s="45">
        <f t="shared" si="6"/>
        <v>0.20028387775583414</v>
      </c>
      <c r="AM35" s="45">
        <f t="shared" si="7"/>
        <v>0.2804727527664943</v>
      </c>
      <c r="AN35" s="45">
        <f t="shared" si="8"/>
        <v>1.6142238553329353</v>
      </c>
      <c r="AO35" s="45">
        <f t="shared" si="9"/>
        <v>0</v>
      </c>
      <c r="AP35" s="45">
        <f t="shared" si="10"/>
        <v>0</v>
      </c>
      <c r="AQ35" s="45">
        <f t="shared" si="11"/>
        <v>-6.9777350118921504</v>
      </c>
      <c r="AR35" s="45">
        <f t="shared" si="12"/>
        <v>0</v>
      </c>
      <c r="AS35" s="45">
        <f t="shared" si="13"/>
        <v>0</v>
      </c>
      <c r="AT35" s="45">
        <f t="shared" si="14"/>
        <v>-0.70190074346526432</v>
      </c>
      <c r="AU35" s="45">
        <f t="shared" si="15"/>
        <v>-7.2188311912658065E-2</v>
      </c>
      <c r="AV35" s="45">
        <f t="shared" si="16"/>
        <v>3.2296393279200586E-4</v>
      </c>
      <c r="AW35" s="45">
        <f t="shared" si="17"/>
        <v>-0.77191961119989116</v>
      </c>
      <c r="AX35" s="45">
        <f t="shared" si="18"/>
        <v>-8.5234207145371101</v>
      </c>
      <c r="AY35" s="45">
        <f t="shared" si="19"/>
        <v>-6.9091968592041439</v>
      </c>
    </row>
    <row r="36" spans="1:51" ht="15.75" thickBot="1" x14ac:dyDescent="0.3">
      <c r="A36" s="47"/>
      <c r="B36" s="44" t="s">
        <v>42</v>
      </c>
      <c r="C36" s="45">
        <v>0</v>
      </c>
      <c r="D36" s="45">
        <v>0</v>
      </c>
      <c r="E36" s="45">
        <v>0</v>
      </c>
      <c r="F36" s="45">
        <v>0</v>
      </c>
      <c r="G36" s="45">
        <v>631.0653441293116</v>
      </c>
      <c r="H36" s="45">
        <v>32.758523414929769</v>
      </c>
      <c r="I36" s="45">
        <v>780.08974068528892</v>
      </c>
      <c r="J36" s="45">
        <v>0</v>
      </c>
      <c r="K36" s="45">
        <v>14.185229975493595</v>
      </c>
      <c r="L36" s="45">
        <v>0</v>
      </c>
      <c r="M36" s="45">
        <v>20.847061174431605</v>
      </c>
      <c r="N36" s="45">
        <v>0.20801014958010489</v>
      </c>
      <c r="O36" s="45">
        <v>129.71742589004964</v>
      </c>
      <c r="P36" s="45">
        <f t="shared" si="0"/>
        <v>1608.8713354190854</v>
      </c>
      <c r="Q36" s="45">
        <f t="shared" si="1"/>
        <v>1608.8713354190854</v>
      </c>
      <c r="R36" s="46"/>
      <c r="S36" s="44" t="s">
        <v>42</v>
      </c>
      <c r="T36" s="45">
        <v>1.848695030042909</v>
      </c>
      <c r="U36" s="45">
        <v>-1.1586293593397543</v>
      </c>
      <c r="V36" s="45">
        <v>0.61315732629861774</v>
      </c>
      <c r="W36" s="45">
        <f t="shared" si="2"/>
        <v>1.3032229970017726</v>
      </c>
      <c r="X36" s="45">
        <v>631.0653441293116</v>
      </c>
      <c r="Y36" s="45">
        <v>32.758523414929769</v>
      </c>
      <c r="Z36" s="45">
        <v>764.80392323014246</v>
      </c>
      <c r="AA36" s="45">
        <v>0</v>
      </c>
      <c r="AB36" s="45">
        <v>14.185229975493595</v>
      </c>
      <c r="AC36" s="45">
        <v>-1.3034288550856785</v>
      </c>
      <c r="AD36" s="45">
        <v>20.732780944543912</v>
      </c>
      <c r="AE36" s="45">
        <v>0.20598799115119201</v>
      </c>
      <c r="AF36" s="45">
        <v>127.95686073585092</v>
      </c>
      <c r="AG36" s="45">
        <f t="shared" si="3"/>
        <v>1590.4052215663378</v>
      </c>
      <c r="AH36" s="45">
        <f t="shared" si="4"/>
        <v>1591.7084445633395</v>
      </c>
      <c r="AJ36" s="44" t="s">
        <v>42</v>
      </c>
      <c r="AK36" s="45">
        <f t="shared" si="5"/>
        <v>1.848695030042909</v>
      </c>
      <c r="AL36" s="45">
        <f t="shared" si="6"/>
        <v>-1.1586293593397543</v>
      </c>
      <c r="AM36" s="45">
        <f t="shared" si="7"/>
        <v>0.61315732629861774</v>
      </c>
      <c r="AN36" s="45">
        <f t="shared" si="8"/>
        <v>1.3032229970017726</v>
      </c>
      <c r="AO36" s="45">
        <f t="shared" si="9"/>
        <v>0</v>
      </c>
      <c r="AP36" s="45">
        <f t="shared" si="10"/>
        <v>0</v>
      </c>
      <c r="AQ36" s="45">
        <f t="shared" si="11"/>
        <v>-15.285817455146457</v>
      </c>
      <c r="AR36" s="45">
        <f t="shared" si="12"/>
        <v>0</v>
      </c>
      <c r="AS36" s="45">
        <f t="shared" si="13"/>
        <v>0</v>
      </c>
      <c r="AT36" s="45">
        <f t="shared" si="14"/>
        <v>-1.3034288550856785</v>
      </c>
      <c r="AU36" s="45">
        <f t="shared" si="15"/>
        <v>-0.11428022988769371</v>
      </c>
      <c r="AV36" s="45">
        <f t="shared" si="16"/>
        <v>-2.0221584289128736E-3</v>
      </c>
      <c r="AW36" s="45">
        <f t="shared" si="17"/>
        <v>-1.7605651541987157</v>
      </c>
      <c r="AX36" s="45">
        <f t="shared" si="18"/>
        <v>-18.46611385274764</v>
      </c>
      <c r="AY36" s="45">
        <f t="shared" si="19"/>
        <v>-17.1628908557459</v>
      </c>
    </row>
    <row r="37" spans="1:51" ht="15.75" thickBot="1" x14ac:dyDescent="0.3">
      <c r="B37" s="44" t="s">
        <v>41</v>
      </c>
      <c r="C37" s="45">
        <f t="shared" ref="C37:Q37" si="23">SUM(C7:C36)</f>
        <v>0</v>
      </c>
      <c r="D37" s="45">
        <f t="shared" si="23"/>
        <v>0</v>
      </c>
      <c r="E37" s="45">
        <f t="shared" si="23"/>
        <v>0</v>
      </c>
      <c r="F37" s="45">
        <f t="shared" si="23"/>
        <v>0</v>
      </c>
      <c r="G37" s="45">
        <f t="shared" si="23"/>
        <v>2311.6149208787142</v>
      </c>
      <c r="H37" s="45">
        <f t="shared" si="23"/>
        <v>142.36593778669572</v>
      </c>
      <c r="I37" s="45">
        <f t="shared" si="23"/>
        <v>14840.005594549939</v>
      </c>
      <c r="J37" s="45">
        <f t="shared" si="23"/>
        <v>2.1331661547616174</v>
      </c>
      <c r="K37" s="45">
        <f t="shared" si="23"/>
        <v>1388.7847786934001</v>
      </c>
      <c r="L37" s="45">
        <f t="shared" si="23"/>
        <v>0</v>
      </c>
      <c r="M37" s="45">
        <f t="shared" si="23"/>
        <v>575.37156175921893</v>
      </c>
      <c r="N37" s="45">
        <f t="shared" si="23"/>
        <v>6.7911008245406199</v>
      </c>
      <c r="O37" s="45">
        <f t="shared" si="23"/>
        <v>1059.0215844418799</v>
      </c>
      <c r="P37" s="45">
        <f t="shared" si="23"/>
        <v>20326.088645089141</v>
      </c>
      <c r="Q37" s="45">
        <f t="shared" si="23"/>
        <v>20326.088645089141</v>
      </c>
      <c r="R37" s="46"/>
      <c r="S37" s="44" t="s">
        <v>41</v>
      </c>
      <c r="T37" s="45">
        <f t="shared" ref="T37:AH37" si="24">SUM(T7:T36)</f>
        <v>195.0975111632051</v>
      </c>
      <c r="U37" s="45">
        <f t="shared" si="24"/>
        <v>15.501702431135373</v>
      </c>
      <c r="V37" s="45">
        <f t="shared" si="24"/>
        <v>16.968885440148338</v>
      </c>
      <c r="W37" s="45">
        <f t="shared" si="24"/>
        <v>227.56809903448877</v>
      </c>
      <c r="X37" s="45">
        <f t="shared" si="24"/>
        <v>2311.6149208787147</v>
      </c>
      <c r="Y37" s="45">
        <f t="shared" si="24"/>
        <v>142.36593778669572</v>
      </c>
      <c r="Z37" s="45">
        <f t="shared" si="24"/>
        <v>14560.022312970133</v>
      </c>
      <c r="AA37" s="45">
        <f t="shared" si="24"/>
        <v>2.1331661547616174</v>
      </c>
      <c r="AB37" s="45">
        <f t="shared" si="24"/>
        <v>1388.7847786934001</v>
      </c>
      <c r="AC37" s="45">
        <f t="shared" si="24"/>
        <v>-42.894721538990808</v>
      </c>
      <c r="AD37" s="45">
        <f t="shared" si="24"/>
        <v>568.56201710618313</v>
      </c>
      <c r="AE37" s="45">
        <f t="shared" si="24"/>
        <v>6.6210818606481272</v>
      </c>
      <c r="AF37" s="45">
        <f t="shared" si="24"/>
        <v>1043.8285793005712</v>
      </c>
      <c r="AG37" s="45">
        <f t="shared" si="24"/>
        <v>19981.038073212119</v>
      </c>
      <c r="AH37" s="45">
        <f t="shared" si="24"/>
        <v>20208.606172246611</v>
      </c>
      <c r="AJ37" s="44" t="s">
        <v>41</v>
      </c>
      <c r="AK37" s="45">
        <f t="shared" si="5"/>
        <v>195.0975111632051</v>
      </c>
      <c r="AL37" s="45">
        <f t="shared" si="6"/>
        <v>15.501702431135373</v>
      </c>
      <c r="AM37" s="45">
        <f t="shared" si="7"/>
        <v>16.968885440148338</v>
      </c>
      <c r="AN37" s="45">
        <f t="shared" si="8"/>
        <v>227.56809903448877</v>
      </c>
      <c r="AO37" s="45">
        <f t="shared" si="9"/>
        <v>0</v>
      </c>
      <c r="AP37" s="45">
        <f t="shared" si="10"/>
        <v>0</v>
      </c>
      <c r="AQ37" s="45">
        <f t="shared" si="11"/>
        <v>-279.98328157980541</v>
      </c>
      <c r="AR37" s="45">
        <f t="shared" si="12"/>
        <v>0</v>
      </c>
      <c r="AS37" s="45">
        <f t="shared" si="13"/>
        <v>0</v>
      </c>
      <c r="AT37" s="45">
        <f t="shared" si="14"/>
        <v>-42.894721538990808</v>
      </c>
      <c r="AU37" s="45">
        <f t="shared" si="15"/>
        <v>-6.8095446530358004</v>
      </c>
      <c r="AV37" s="45">
        <f t="shared" si="16"/>
        <v>-0.17001896389249271</v>
      </c>
      <c r="AW37" s="45">
        <f t="shared" si="17"/>
        <v>-15.193005141308731</v>
      </c>
      <c r="AX37" s="45">
        <f t="shared" si="18"/>
        <v>-345.05057187702187</v>
      </c>
      <c r="AY37" s="45">
        <f t="shared" si="19"/>
        <v>-117.48247284253011</v>
      </c>
    </row>
    <row r="38" spans="1:51" x14ac:dyDescent="0.25">
      <c r="AV38" s="41"/>
    </row>
    <row r="39" spans="1:51" x14ac:dyDescent="0.25">
      <c r="C39" s="40" t="s">
        <v>40</v>
      </c>
      <c r="AK39" s="46"/>
      <c r="AL39" s="46"/>
      <c r="AM39" s="46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</row>
    <row r="40" spans="1:51" x14ac:dyDescent="0.25">
      <c r="AK40" s="60"/>
      <c r="AL40" s="60"/>
      <c r="AM40" s="60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</row>
  </sheetData>
  <mergeCells count="57">
    <mergeCell ref="AJ3:AY3"/>
    <mergeCell ref="B4:B6"/>
    <mergeCell ref="C4:F4"/>
    <mergeCell ref="G4:P4"/>
    <mergeCell ref="Q4:Q6"/>
    <mergeCell ref="S4:S6"/>
    <mergeCell ref="T4:W4"/>
    <mergeCell ref="X4:AG4"/>
    <mergeCell ref="AY4:AY6"/>
    <mergeCell ref="C5:C6"/>
    <mergeCell ref="W5:W6"/>
    <mergeCell ref="X5:X6"/>
    <mergeCell ref="Y5:Y6"/>
    <mergeCell ref="Z5:Z6"/>
    <mergeCell ref="B3:Q3"/>
    <mergeCell ref="S3:AH3"/>
    <mergeCell ref="D5:D6"/>
    <mergeCell ref="E5:E6"/>
    <mergeCell ref="F5:F6"/>
    <mergeCell ref="G5:G6"/>
    <mergeCell ref="AJ4:AJ6"/>
    <mergeCell ref="H5:H6"/>
    <mergeCell ref="I5:I6"/>
    <mergeCell ref="J5:J6"/>
    <mergeCell ref="K5:K6"/>
    <mergeCell ref="L5:L6"/>
    <mergeCell ref="M5:M6"/>
    <mergeCell ref="AD5:AD6"/>
    <mergeCell ref="AE5:AE6"/>
    <mergeCell ref="AF5:AF6"/>
    <mergeCell ref="AG5:AG6"/>
    <mergeCell ref="AK4:AN4"/>
    <mergeCell ref="AO4:AX4"/>
    <mergeCell ref="AB5:AB6"/>
    <mergeCell ref="N5:N6"/>
    <mergeCell ref="O5:O6"/>
    <mergeCell ref="P5:P6"/>
    <mergeCell ref="T5:T6"/>
    <mergeCell ref="U5:U6"/>
    <mergeCell ref="V5:V6"/>
    <mergeCell ref="AN5:AN6"/>
    <mergeCell ref="AO5:AO6"/>
    <mergeCell ref="AP5:AP6"/>
    <mergeCell ref="AH4:AH6"/>
    <mergeCell ref="AA5:AA6"/>
    <mergeCell ref="AQ5:AQ6"/>
    <mergeCell ref="AC5:AC6"/>
    <mergeCell ref="AK5:AK6"/>
    <mergeCell ref="AL5:AL6"/>
    <mergeCell ref="AM5:AM6"/>
    <mergeCell ref="AX5:AX6"/>
    <mergeCell ref="AR5:AR6"/>
    <mergeCell ref="AS5:AS6"/>
    <mergeCell ref="AT5:AT6"/>
    <mergeCell ref="AU5:AU6"/>
    <mergeCell ref="AV5:AV6"/>
    <mergeCell ref="AW5:AW6"/>
  </mergeCells>
  <pageMargins left="0.25" right="0.25" top="0.75" bottom="0.75" header="0.3" footer="0.3"/>
  <pageSetup paperSize="3" scale="44" orientation="landscape" horizontalDpi="1200" verticalDpi="1200" r:id="rId1"/>
  <ignoredErrors>
    <ignoredError sqref="P7:P37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C34E3-E1F7-4D3B-8C92-B91034AE1E1E}">
  <sheetPr>
    <pageSetUpPr fitToPage="1"/>
  </sheetPr>
  <dimension ref="A1:AY40"/>
  <sheetViews>
    <sheetView showGridLines="0" zoomScaleNormal="100" workbookViewId="0">
      <selection activeCell="A12" sqref="A1:XFD1048576"/>
    </sheetView>
  </sheetViews>
  <sheetFormatPr defaultColWidth="8.85546875" defaultRowHeight="15" x14ac:dyDescent="0.25"/>
  <cols>
    <col min="1" max="39" width="8.85546875" style="40"/>
    <col min="40" max="40" width="8.7109375" style="40" customWidth="1"/>
    <col min="41" max="47" width="8.85546875" style="40"/>
    <col min="48" max="49" width="10.5703125" style="40" bestFit="1" customWidth="1"/>
    <col min="50" max="50" width="9.42578125" style="40" bestFit="1" customWidth="1"/>
    <col min="51" max="51" width="17.85546875" style="40" bestFit="1" customWidth="1"/>
    <col min="52" max="16384" width="8.85546875" style="40"/>
  </cols>
  <sheetData>
    <row r="1" spans="1:51" x14ac:dyDescent="0.25">
      <c r="A1" s="5" t="s">
        <v>152</v>
      </c>
      <c r="B1" s="10">
        <v>7.1833824000000004E-2</v>
      </c>
      <c r="C1" s="40" t="s">
        <v>60</v>
      </c>
    </row>
    <row r="2" spans="1:51" ht="15.75" thickBot="1" x14ac:dyDescent="0.3"/>
    <row r="3" spans="1:51" ht="15.75" thickBot="1" x14ac:dyDescent="0.3">
      <c r="B3" s="134" t="s">
        <v>59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6"/>
      <c r="R3" s="42"/>
      <c r="S3" s="134" t="s">
        <v>58</v>
      </c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6"/>
      <c r="AJ3" s="134" t="s">
        <v>57</v>
      </c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6"/>
    </row>
    <row r="4" spans="1:51" ht="15.75" thickBot="1" x14ac:dyDescent="0.3">
      <c r="B4" s="137" t="s">
        <v>15</v>
      </c>
      <c r="C4" s="140" t="s">
        <v>56</v>
      </c>
      <c r="D4" s="141"/>
      <c r="E4" s="141"/>
      <c r="F4" s="142"/>
      <c r="G4" s="140" t="s">
        <v>55</v>
      </c>
      <c r="H4" s="141"/>
      <c r="I4" s="141"/>
      <c r="J4" s="141"/>
      <c r="K4" s="141"/>
      <c r="L4" s="141"/>
      <c r="M4" s="141"/>
      <c r="N4" s="141"/>
      <c r="O4" s="141"/>
      <c r="P4" s="142"/>
      <c r="Q4" s="143" t="s">
        <v>54</v>
      </c>
      <c r="R4" s="43"/>
      <c r="S4" s="137" t="s">
        <v>15</v>
      </c>
      <c r="T4" s="140" t="s">
        <v>56</v>
      </c>
      <c r="U4" s="141"/>
      <c r="V4" s="141"/>
      <c r="W4" s="142"/>
      <c r="X4" s="140" t="s">
        <v>55</v>
      </c>
      <c r="Y4" s="141"/>
      <c r="Z4" s="141"/>
      <c r="AA4" s="141"/>
      <c r="AB4" s="141"/>
      <c r="AC4" s="141"/>
      <c r="AD4" s="141"/>
      <c r="AE4" s="141"/>
      <c r="AF4" s="141"/>
      <c r="AG4" s="142"/>
      <c r="AH4" s="143" t="s">
        <v>54</v>
      </c>
      <c r="AJ4" s="137" t="s">
        <v>15</v>
      </c>
      <c r="AK4" s="140" t="s">
        <v>56</v>
      </c>
      <c r="AL4" s="141"/>
      <c r="AM4" s="141"/>
      <c r="AN4" s="142"/>
      <c r="AO4" s="140" t="s">
        <v>55</v>
      </c>
      <c r="AP4" s="141"/>
      <c r="AQ4" s="141"/>
      <c r="AR4" s="141"/>
      <c r="AS4" s="141"/>
      <c r="AT4" s="141"/>
      <c r="AU4" s="141"/>
      <c r="AV4" s="141"/>
      <c r="AW4" s="141"/>
      <c r="AX4" s="142"/>
      <c r="AY4" s="143" t="s">
        <v>54</v>
      </c>
    </row>
    <row r="5" spans="1:51" ht="44.25" customHeight="1" x14ac:dyDescent="0.25">
      <c r="B5" s="138"/>
      <c r="C5" s="143" t="s">
        <v>53</v>
      </c>
      <c r="D5" s="146" t="s">
        <v>52</v>
      </c>
      <c r="E5" s="143" t="s">
        <v>45</v>
      </c>
      <c r="F5" s="143" t="s">
        <v>41</v>
      </c>
      <c r="G5" s="143" t="s">
        <v>51</v>
      </c>
      <c r="H5" s="143" t="s">
        <v>50</v>
      </c>
      <c r="I5" s="143" t="s">
        <v>49</v>
      </c>
      <c r="J5" s="143" t="s">
        <v>48</v>
      </c>
      <c r="K5" s="143" t="s">
        <v>47</v>
      </c>
      <c r="L5" s="143" t="s">
        <v>46</v>
      </c>
      <c r="M5" s="143" t="s">
        <v>45</v>
      </c>
      <c r="N5" s="143" t="s">
        <v>44</v>
      </c>
      <c r="O5" s="143" t="s">
        <v>43</v>
      </c>
      <c r="P5" s="143" t="s">
        <v>41</v>
      </c>
      <c r="Q5" s="144"/>
      <c r="R5" s="43"/>
      <c r="S5" s="138"/>
      <c r="T5" s="143" t="s">
        <v>53</v>
      </c>
      <c r="U5" s="146" t="s">
        <v>52</v>
      </c>
      <c r="V5" s="143" t="s">
        <v>45</v>
      </c>
      <c r="W5" s="143" t="s">
        <v>41</v>
      </c>
      <c r="X5" s="143" t="s">
        <v>51</v>
      </c>
      <c r="Y5" s="143" t="s">
        <v>50</v>
      </c>
      <c r="Z5" s="143" t="s">
        <v>49</v>
      </c>
      <c r="AA5" s="143" t="s">
        <v>48</v>
      </c>
      <c r="AB5" s="143" t="s">
        <v>47</v>
      </c>
      <c r="AC5" s="143" t="s">
        <v>46</v>
      </c>
      <c r="AD5" s="143" t="s">
        <v>45</v>
      </c>
      <c r="AE5" s="143" t="s">
        <v>44</v>
      </c>
      <c r="AF5" s="143" t="s">
        <v>43</v>
      </c>
      <c r="AG5" s="143" t="s">
        <v>41</v>
      </c>
      <c r="AH5" s="144"/>
      <c r="AJ5" s="138"/>
      <c r="AK5" s="143" t="s">
        <v>53</v>
      </c>
      <c r="AL5" s="146" t="s">
        <v>52</v>
      </c>
      <c r="AM5" s="143" t="s">
        <v>45</v>
      </c>
      <c r="AN5" s="143" t="s">
        <v>41</v>
      </c>
      <c r="AO5" s="143" t="s">
        <v>51</v>
      </c>
      <c r="AP5" s="143" t="s">
        <v>50</v>
      </c>
      <c r="AQ5" s="143" t="s">
        <v>49</v>
      </c>
      <c r="AR5" s="143" t="s">
        <v>48</v>
      </c>
      <c r="AS5" s="143" t="s">
        <v>47</v>
      </c>
      <c r="AT5" s="143" t="s">
        <v>46</v>
      </c>
      <c r="AU5" s="143" t="s">
        <v>45</v>
      </c>
      <c r="AV5" s="143" t="s">
        <v>44</v>
      </c>
      <c r="AW5" s="143" t="s">
        <v>43</v>
      </c>
      <c r="AX5" s="143" t="s">
        <v>41</v>
      </c>
      <c r="AY5" s="144"/>
    </row>
    <row r="6" spans="1:51" ht="44.25" customHeight="1" thickBot="1" x14ac:dyDescent="0.3">
      <c r="B6" s="139"/>
      <c r="C6" s="145"/>
      <c r="D6" s="147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43"/>
      <c r="S6" s="139"/>
      <c r="T6" s="145"/>
      <c r="U6" s="147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J6" s="139"/>
      <c r="AK6" s="145"/>
      <c r="AL6" s="147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</row>
    <row r="7" spans="1:51" ht="15.75" thickBot="1" x14ac:dyDescent="0.3">
      <c r="B7" s="44">
        <v>2019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469.52625000000012</v>
      </c>
      <c r="J7" s="45">
        <v>0</v>
      </c>
      <c r="K7" s="45">
        <v>114.33042999999999</v>
      </c>
      <c r="L7" s="45">
        <v>0</v>
      </c>
      <c r="M7" s="45">
        <v>10.644895729900004</v>
      </c>
      <c r="N7" s="45">
        <v>0.26592890500000005</v>
      </c>
      <c r="O7" s="45">
        <v>0</v>
      </c>
      <c r="P7" s="45">
        <f t="shared" ref="P7:P36" si="0">SUM(G7:O7)</f>
        <v>594.76750463490009</v>
      </c>
      <c r="Q7" s="45">
        <f t="shared" ref="Q7:Q36" si="1">F7+P7</f>
        <v>594.76750463490009</v>
      </c>
      <c r="R7" s="46"/>
      <c r="S7" s="44">
        <v>2019</v>
      </c>
      <c r="T7" s="45">
        <v>0</v>
      </c>
      <c r="U7" s="45">
        <v>0</v>
      </c>
      <c r="V7" s="45">
        <v>0</v>
      </c>
      <c r="W7" s="45">
        <f t="shared" ref="W7:W36" si="2">SUM(T7:V7)</f>
        <v>0</v>
      </c>
      <c r="X7" s="45">
        <v>0</v>
      </c>
      <c r="Y7" s="45">
        <v>0</v>
      </c>
      <c r="Z7" s="45">
        <v>469.52625000000012</v>
      </c>
      <c r="AA7" s="45">
        <v>0</v>
      </c>
      <c r="AB7" s="45">
        <v>114.33042999999999</v>
      </c>
      <c r="AC7" s="45">
        <v>0</v>
      </c>
      <c r="AD7" s="45">
        <v>10.644895729900004</v>
      </c>
      <c r="AE7" s="45">
        <v>0.26592890500000005</v>
      </c>
      <c r="AF7" s="45">
        <v>0</v>
      </c>
      <c r="AG7" s="45">
        <f t="shared" ref="AG7:AG36" si="3">SUM(X7:AF7)</f>
        <v>594.76750463490009</v>
      </c>
      <c r="AH7" s="45">
        <f t="shared" ref="AH7:AH36" si="4">W7+AG7</f>
        <v>594.76750463490009</v>
      </c>
      <c r="AJ7" s="44">
        <v>2019</v>
      </c>
      <c r="AK7" s="45">
        <f t="shared" ref="AK7:AK37" si="5">T7-C7</f>
        <v>0</v>
      </c>
      <c r="AL7" s="45">
        <f t="shared" ref="AL7:AL37" si="6">U7-D7</f>
        <v>0</v>
      </c>
      <c r="AM7" s="45">
        <f t="shared" ref="AM7:AM37" si="7">V7-E7</f>
        <v>0</v>
      </c>
      <c r="AN7" s="45">
        <f t="shared" ref="AN7:AN37" si="8">W7-F7</f>
        <v>0</v>
      </c>
      <c r="AO7" s="45">
        <f t="shared" ref="AO7:AO37" si="9">X7-G7</f>
        <v>0</v>
      </c>
      <c r="AP7" s="45">
        <f t="shared" ref="AP7:AP37" si="10">Y7-H7</f>
        <v>0</v>
      </c>
      <c r="AQ7" s="45">
        <f t="shared" ref="AQ7:AQ37" si="11">Z7-I7</f>
        <v>0</v>
      </c>
      <c r="AR7" s="45">
        <f t="shared" ref="AR7:AR37" si="12">AA7-J7</f>
        <v>0</v>
      </c>
      <c r="AS7" s="45">
        <f t="shared" ref="AS7:AS37" si="13">AB7-K7</f>
        <v>0</v>
      </c>
      <c r="AT7" s="45">
        <f t="shared" ref="AT7:AT37" si="14">AC7-L7</f>
        <v>0</v>
      </c>
      <c r="AU7" s="45">
        <f t="shared" ref="AU7:AU37" si="15">AD7-M7</f>
        <v>0</v>
      </c>
      <c r="AV7" s="45">
        <f t="shared" ref="AV7:AV37" si="16">AE7-N7</f>
        <v>0</v>
      </c>
      <c r="AW7" s="45">
        <f t="shared" ref="AW7:AW37" si="17">AF7-O7</f>
        <v>0</v>
      </c>
      <c r="AX7" s="45">
        <f t="shared" ref="AX7:AX37" si="18">AG7-P7</f>
        <v>0</v>
      </c>
      <c r="AY7" s="45">
        <f t="shared" ref="AY7:AY37" si="19">AH7-Q7</f>
        <v>0</v>
      </c>
    </row>
    <row r="8" spans="1:51" ht="15.75" thickBot="1" x14ac:dyDescent="0.3">
      <c r="B8" s="44">
        <f t="shared" ref="B8:B35" si="20">B7+1</f>
        <v>2020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338.78039848087496</v>
      </c>
      <c r="J8" s="45">
        <v>0.19592589382586978</v>
      </c>
      <c r="K8" s="45">
        <v>94.476007131493546</v>
      </c>
      <c r="L8" s="45">
        <v>0</v>
      </c>
      <c r="M8" s="45">
        <v>9.8608013417135822</v>
      </c>
      <c r="N8" s="45">
        <v>0.27916469358406809</v>
      </c>
      <c r="O8" s="45">
        <v>0</v>
      </c>
      <c r="P8" s="45">
        <f t="shared" si="0"/>
        <v>443.59229754149197</v>
      </c>
      <c r="Q8" s="45">
        <f t="shared" si="1"/>
        <v>443.59229754149197</v>
      </c>
      <c r="R8" s="46"/>
      <c r="S8" s="44">
        <f t="shared" ref="S8:S35" si="21">S7+1</f>
        <v>2020</v>
      </c>
      <c r="T8" s="45">
        <v>22.112934579857335</v>
      </c>
      <c r="U8" s="45">
        <v>1.3034289346838435</v>
      </c>
      <c r="V8" s="45">
        <v>1.0630939372183872</v>
      </c>
      <c r="W8" s="45">
        <f t="shared" si="2"/>
        <v>24.479457451759565</v>
      </c>
      <c r="X8" s="45">
        <v>0</v>
      </c>
      <c r="Y8" s="45">
        <v>0</v>
      </c>
      <c r="Z8" s="45">
        <v>330.11444692008524</v>
      </c>
      <c r="AA8" s="45">
        <v>0.19592589382586978</v>
      </c>
      <c r="AB8" s="45">
        <v>94.476007131493546</v>
      </c>
      <c r="AC8" s="45">
        <v>-2.6829717634203711</v>
      </c>
      <c r="AD8" s="45">
        <v>9.6456292435872975</v>
      </c>
      <c r="AE8" s="45">
        <v>0.2695484174699827</v>
      </c>
      <c r="AF8" s="45">
        <v>0</v>
      </c>
      <c r="AG8" s="45">
        <f t="shared" si="3"/>
        <v>432.01858584304154</v>
      </c>
      <c r="AH8" s="45">
        <f t="shared" si="4"/>
        <v>456.49804329480111</v>
      </c>
      <c r="AJ8" s="44">
        <f t="shared" ref="AJ8:AJ35" si="22">AJ7+1</f>
        <v>2020</v>
      </c>
      <c r="AK8" s="45">
        <f t="shared" si="5"/>
        <v>22.112934579857335</v>
      </c>
      <c r="AL8" s="45">
        <f t="shared" si="6"/>
        <v>1.3034289346838435</v>
      </c>
      <c r="AM8" s="45">
        <f t="shared" si="7"/>
        <v>1.0630939372183872</v>
      </c>
      <c r="AN8" s="45">
        <f t="shared" si="8"/>
        <v>24.479457451759565</v>
      </c>
      <c r="AO8" s="45">
        <f t="shared" si="9"/>
        <v>0</v>
      </c>
      <c r="AP8" s="45">
        <f t="shared" si="10"/>
        <v>0</v>
      </c>
      <c r="AQ8" s="45">
        <f t="shared" si="11"/>
        <v>-8.665951560789722</v>
      </c>
      <c r="AR8" s="45">
        <f t="shared" si="12"/>
        <v>0</v>
      </c>
      <c r="AS8" s="45">
        <f t="shared" si="13"/>
        <v>0</v>
      </c>
      <c r="AT8" s="45">
        <f t="shared" si="14"/>
        <v>-2.6829717634203711</v>
      </c>
      <c r="AU8" s="45">
        <f t="shared" si="15"/>
        <v>-0.21517209812628479</v>
      </c>
      <c r="AV8" s="45">
        <f t="shared" si="16"/>
        <v>-9.616276114085387E-3</v>
      </c>
      <c r="AW8" s="45">
        <f t="shared" si="17"/>
        <v>0</v>
      </c>
      <c r="AX8" s="45">
        <f t="shared" si="18"/>
        <v>-11.573711698450438</v>
      </c>
      <c r="AY8" s="45">
        <f t="shared" si="19"/>
        <v>12.905745753309134</v>
      </c>
    </row>
    <row r="9" spans="1:51" ht="15.75" thickBot="1" x14ac:dyDescent="0.3">
      <c r="B9" s="44">
        <f t="shared" si="20"/>
        <v>2021</v>
      </c>
      <c r="C9" s="45">
        <v>0</v>
      </c>
      <c r="D9" s="45">
        <v>0</v>
      </c>
      <c r="E9" s="45">
        <v>0</v>
      </c>
      <c r="F9" s="45">
        <v>0</v>
      </c>
      <c r="G9" s="45">
        <v>25.556817830215756</v>
      </c>
      <c r="H9" s="45">
        <v>0</v>
      </c>
      <c r="I9" s="45">
        <v>348.75801990394638</v>
      </c>
      <c r="J9" s="45">
        <v>0.91397513979680955</v>
      </c>
      <c r="K9" s="45">
        <v>92.316163449478424</v>
      </c>
      <c r="L9" s="45">
        <v>0</v>
      </c>
      <c r="M9" s="45">
        <v>15.153355083561092</v>
      </c>
      <c r="N9" s="45">
        <v>0.26323876299319782</v>
      </c>
      <c r="O9" s="45">
        <v>0</v>
      </c>
      <c r="P9" s="45">
        <f t="shared" si="0"/>
        <v>482.96157016999172</v>
      </c>
      <c r="Q9" s="45">
        <f t="shared" si="1"/>
        <v>482.96157016999172</v>
      </c>
      <c r="R9" s="46"/>
      <c r="S9" s="44">
        <f t="shared" si="21"/>
        <v>2021</v>
      </c>
      <c r="T9" s="45">
        <v>19.236641507637692</v>
      </c>
      <c r="U9" s="45">
        <v>1.2160737098401584</v>
      </c>
      <c r="V9" s="45">
        <v>1.0024513131917987</v>
      </c>
      <c r="W9" s="45">
        <f t="shared" si="2"/>
        <v>21.455166530669651</v>
      </c>
      <c r="X9" s="45">
        <v>25.556817830215756</v>
      </c>
      <c r="Y9" s="45">
        <v>0</v>
      </c>
      <c r="Z9" s="45">
        <v>340.54261943974302</v>
      </c>
      <c r="AA9" s="45">
        <v>0.91397513979680955</v>
      </c>
      <c r="AB9" s="45">
        <v>92.316163449478424</v>
      </c>
      <c r="AC9" s="45">
        <v>-2.5529830950730386</v>
      </c>
      <c r="AD9" s="45">
        <v>14.687008320549714</v>
      </c>
      <c r="AE9" s="45">
        <v>0.25567788058223712</v>
      </c>
      <c r="AF9" s="45">
        <v>0</v>
      </c>
      <c r="AG9" s="45">
        <f t="shared" si="3"/>
        <v>471.71927896529297</v>
      </c>
      <c r="AH9" s="45">
        <f t="shared" si="4"/>
        <v>493.17444549596263</v>
      </c>
      <c r="AJ9" s="44">
        <f t="shared" si="22"/>
        <v>2021</v>
      </c>
      <c r="AK9" s="45">
        <f t="shared" si="5"/>
        <v>19.236641507637692</v>
      </c>
      <c r="AL9" s="45">
        <f t="shared" si="6"/>
        <v>1.2160737098401584</v>
      </c>
      <c r="AM9" s="45">
        <f t="shared" si="7"/>
        <v>1.0024513131917987</v>
      </c>
      <c r="AN9" s="45">
        <f t="shared" si="8"/>
        <v>21.455166530669651</v>
      </c>
      <c r="AO9" s="45">
        <f t="shared" si="9"/>
        <v>0</v>
      </c>
      <c r="AP9" s="45">
        <f t="shared" si="10"/>
        <v>0</v>
      </c>
      <c r="AQ9" s="45">
        <f t="shared" si="11"/>
        <v>-8.2154004642033556</v>
      </c>
      <c r="AR9" s="45">
        <f t="shared" si="12"/>
        <v>0</v>
      </c>
      <c r="AS9" s="45">
        <f t="shared" si="13"/>
        <v>0</v>
      </c>
      <c r="AT9" s="45">
        <f t="shared" si="14"/>
        <v>-2.5529830950730386</v>
      </c>
      <c r="AU9" s="45">
        <f t="shared" si="15"/>
        <v>-0.46634676301137823</v>
      </c>
      <c r="AV9" s="45">
        <f t="shared" si="16"/>
        <v>-7.5608824109607009E-3</v>
      </c>
      <c r="AW9" s="45">
        <f t="shared" si="17"/>
        <v>0</v>
      </c>
      <c r="AX9" s="45">
        <f t="shared" si="18"/>
        <v>-11.242291204698745</v>
      </c>
      <c r="AY9" s="45">
        <f t="shared" si="19"/>
        <v>10.212875325970913</v>
      </c>
    </row>
    <row r="10" spans="1:51" ht="15.75" thickBot="1" x14ac:dyDescent="0.3">
      <c r="B10" s="44">
        <f t="shared" si="20"/>
        <v>2022</v>
      </c>
      <c r="C10" s="45">
        <v>0</v>
      </c>
      <c r="D10" s="45">
        <v>0</v>
      </c>
      <c r="E10" s="45">
        <v>0</v>
      </c>
      <c r="F10" s="45">
        <v>0</v>
      </c>
      <c r="G10" s="45">
        <v>39.932816624717169</v>
      </c>
      <c r="H10" s="45">
        <v>0</v>
      </c>
      <c r="I10" s="45">
        <v>315.33856475281016</v>
      </c>
      <c r="J10" s="45">
        <v>1.0232651211389381</v>
      </c>
      <c r="K10" s="45">
        <v>86.129175421019767</v>
      </c>
      <c r="L10" s="45">
        <v>0</v>
      </c>
      <c r="M10" s="45">
        <v>15.633244323767643</v>
      </c>
      <c r="N10" s="45">
        <v>0.21809522539431156</v>
      </c>
      <c r="O10" s="45">
        <v>0</v>
      </c>
      <c r="P10" s="45">
        <f t="shared" si="0"/>
        <v>458.27516146884801</v>
      </c>
      <c r="Q10" s="45">
        <f t="shared" si="1"/>
        <v>458.27516146884801</v>
      </c>
      <c r="R10" s="46"/>
      <c r="S10" s="44">
        <f t="shared" si="21"/>
        <v>2022</v>
      </c>
      <c r="T10" s="45">
        <v>16.660204371807875</v>
      </c>
      <c r="U10" s="45">
        <v>1.1345729931360689</v>
      </c>
      <c r="V10" s="45">
        <v>0.94486247666234668</v>
      </c>
      <c r="W10" s="45">
        <f t="shared" si="2"/>
        <v>18.739639841606291</v>
      </c>
      <c r="X10" s="45">
        <v>39.932816624717148</v>
      </c>
      <c r="Y10" s="45">
        <v>0</v>
      </c>
      <c r="Z10" s="45">
        <v>308.13778231402625</v>
      </c>
      <c r="AA10" s="45">
        <v>1.0232651211389381</v>
      </c>
      <c r="AB10" s="45">
        <v>86.129175421019767</v>
      </c>
      <c r="AC10" s="45">
        <v>-2.4292923140643223</v>
      </c>
      <c r="AD10" s="45">
        <v>15.182196661713213</v>
      </c>
      <c r="AE10" s="45">
        <v>0.21239571880771255</v>
      </c>
      <c r="AF10" s="45">
        <v>0</v>
      </c>
      <c r="AG10" s="45">
        <f t="shared" si="3"/>
        <v>448.18833954735874</v>
      </c>
      <c r="AH10" s="45">
        <f t="shared" si="4"/>
        <v>466.92797938896501</v>
      </c>
      <c r="AJ10" s="44">
        <f t="shared" si="22"/>
        <v>2022</v>
      </c>
      <c r="AK10" s="45">
        <f t="shared" si="5"/>
        <v>16.660204371807875</v>
      </c>
      <c r="AL10" s="45">
        <f t="shared" si="6"/>
        <v>1.1345729931360689</v>
      </c>
      <c r="AM10" s="45">
        <f t="shared" si="7"/>
        <v>0.94486247666234668</v>
      </c>
      <c r="AN10" s="45">
        <f t="shared" si="8"/>
        <v>18.739639841606291</v>
      </c>
      <c r="AO10" s="45">
        <f t="shared" si="9"/>
        <v>0</v>
      </c>
      <c r="AP10" s="45">
        <f t="shared" si="10"/>
        <v>0</v>
      </c>
      <c r="AQ10" s="45">
        <f t="shared" si="11"/>
        <v>-7.2007824387839037</v>
      </c>
      <c r="AR10" s="45">
        <f t="shared" si="12"/>
        <v>0</v>
      </c>
      <c r="AS10" s="45">
        <f t="shared" si="13"/>
        <v>0</v>
      </c>
      <c r="AT10" s="45">
        <f t="shared" si="14"/>
        <v>-2.4292923140643223</v>
      </c>
      <c r="AU10" s="45">
        <f t="shared" si="15"/>
        <v>-0.45104766205442992</v>
      </c>
      <c r="AV10" s="45">
        <f t="shared" si="16"/>
        <v>-5.6995065865990124E-3</v>
      </c>
      <c r="AW10" s="45">
        <f t="shared" si="17"/>
        <v>0</v>
      </c>
      <c r="AX10" s="45">
        <f t="shared" si="18"/>
        <v>-10.086821921489275</v>
      </c>
      <c r="AY10" s="45">
        <f t="shared" si="19"/>
        <v>8.6528179201170019</v>
      </c>
    </row>
    <row r="11" spans="1:51" ht="15.75" thickBot="1" x14ac:dyDescent="0.3">
      <c r="B11" s="44">
        <f t="shared" si="20"/>
        <v>2023</v>
      </c>
      <c r="C11" s="45">
        <v>0</v>
      </c>
      <c r="D11" s="45">
        <v>0</v>
      </c>
      <c r="E11" s="45">
        <v>0</v>
      </c>
      <c r="F11" s="45">
        <v>0</v>
      </c>
      <c r="G11" s="45">
        <v>105.21725560095848</v>
      </c>
      <c r="H11" s="45">
        <v>4.2028607062275647</v>
      </c>
      <c r="I11" s="45">
        <v>274.96041278242296</v>
      </c>
      <c r="J11" s="45">
        <v>0</v>
      </c>
      <c r="K11" s="45">
        <v>80.356836565944917</v>
      </c>
      <c r="L11" s="45">
        <v>0</v>
      </c>
      <c r="M11" s="45">
        <v>23.806731647250182</v>
      </c>
      <c r="N11" s="45">
        <v>0.26334763221171908</v>
      </c>
      <c r="O11" s="45">
        <v>0</v>
      </c>
      <c r="P11" s="45">
        <f t="shared" si="0"/>
        <v>488.80744493501584</v>
      </c>
      <c r="Q11" s="45">
        <f t="shared" si="1"/>
        <v>488.80744493501584</v>
      </c>
      <c r="R11" s="46"/>
      <c r="S11" s="44">
        <f t="shared" si="21"/>
        <v>2023</v>
      </c>
      <c r="T11" s="45">
        <v>14.668562609894098</v>
      </c>
      <c r="U11" s="45">
        <v>1.0585344180517937</v>
      </c>
      <c r="V11" s="45">
        <v>0.90004554381031221</v>
      </c>
      <c r="W11" s="45">
        <f t="shared" si="2"/>
        <v>16.627142571756202</v>
      </c>
      <c r="X11" s="45">
        <v>105.21725560095848</v>
      </c>
      <c r="Y11" s="45">
        <v>4.2028607062275647</v>
      </c>
      <c r="Z11" s="45">
        <v>269.10089650299449</v>
      </c>
      <c r="AA11" s="45">
        <v>0</v>
      </c>
      <c r="AB11" s="45">
        <v>80.356836565944917</v>
      </c>
      <c r="AC11" s="45">
        <v>-2.3115942908361315</v>
      </c>
      <c r="AD11" s="45">
        <v>23.28464833540168</v>
      </c>
      <c r="AE11" s="45">
        <v>0.24990845537201078</v>
      </c>
      <c r="AF11" s="45">
        <v>0</v>
      </c>
      <c r="AG11" s="45">
        <f t="shared" si="3"/>
        <v>480.10081187606306</v>
      </c>
      <c r="AH11" s="45">
        <f t="shared" si="4"/>
        <v>496.72795444781929</v>
      </c>
      <c r="AJ11" s="44">
        <f t="shared" si="22"/>
        <v>2023</v>
      </c>
      <c r="AK11" s="45">
        <f t="shared" si="5"/>
        <v>14.668562609894098</v>
      </c>
      <c r="AL11" s="45">
        <f t="shared" si="6"/>
        <v>1.0585344180517937</v>
      </c>
      <c r="AM11" s="45">
        <f t="shared" si="7"/>
        <v>0.90004554381031221</v>
      </c>
      <c r="AN11" s="45">
        <f t="shared" si="8"/>
        <v>16.627142571756202</v>
      </c>
      <c r="AO11" s="45">
        <f t="shared" si="9"/>
        <v>0</v>
      </c>
      <c r="AP11" s="45">
        <f t="shared" si="10"/>
        <v>0</v>
      </c>
      <c r="AQ11" s="45">
        <f t="shared" si="11"/>
        <v>-5.8595162794284761</v>
      </c>
      <c r="AR11" s="45">
        <f t="shared" si="12"/>
        <v>0</v>
      </c>
      <c r="AS11" s="45">
        <f t="shared" si="13"/>
        <v>0</v>
      </c>
      <c r="AT11" s="45">
        <f t="shared" si="14"/>
        <v>-2.3115942908361315</v>
      </c>
      <c r="AU11" s="45">
        <f t="shared" si="15"/>
        <v>-0.5220833118485011</v>
      </c>
      <c r="AV11" s="45">
        <f t="shared" si="16"/>
        <v>-1.34391768397083E-2</v>
      </c>
      <c r="AW11" s="45">
        <f t="shared" si="17"/>
        <v>0</v>
      </c>
      <c r="AX11" s="45">
        <f t="shared" si="18"/>
        <v>-8.7066330589527752</v>
      </c>
      <c r="AY11" s="45">
        <f t="shared" si="19"/>
        <v>7.9205095128034486</v>
      </c>
    </row>
    <row r="12" spans="1:51" ht="15.75" thickBot="1" x14ac:dyDescent="0.3">
      <c r="B12" s="44">
        <f t="shared" si="20"/>
        <v>2024</v>
      </c>
      <c r="C12" s="45">
        <v>0</v>
      </c>
      <c r="D12" s="45">
        <v>0</v>
      </c>
      <c r="E12" s="45">
        <v>0</v>
      </c>
      <c r="F12" s="45">
        <v>0</v>
      </c>
      <c r="G12" s="45">
        <v>95.395005479932024</v>
      </c>
      <c r="H12" s="45">
        <v>3.7698358152537703</v>
      </c>
      <c r="I12" s="45">
        <v>280.3592954325398</v>
      </c>
      <c r="J12" s="45">
        <v>0</v>
      </c>
      <c r="K12" s="45">
        <v>74.97135728191472</v>
      </c>
      <c r="L12" s="45">
        <v>0</v>
      </c>
      <c r="M12" s="45">
        <v>21.822933670799362</v>
      </c>
      <c r="N12" s="45">
        <v>0.23802110232556836</v>
      </c>
      <c r="O12" s="45">
        <v>0</v>
      </c>
      <c r="P12" s="45">
        <f t="shared" si="0"/>
        <v>476.55644878276524</v>
      </c>
      <c r="Q12" s="45">
        <f t="shared" si="1"/>
        <v>476.55644878276524</v>
      </c>
      <c r="R12" s="46"/>
      <c r="S12" s="44">
        <f t="shared" si="21"/>
        <v>2024</v>
      </c>
      <c r="T12" s="45">
        <v>12.983053800692737</v>
      </c>
      <c r="U12" s="45">
        <v>0.98759191429640281</v>
      </c>
      <c r="V12" s="45">
        <v>0.8573552003877184</v>
      </c>
      <c r="W12" s="45">
        <f t="shared" si="2"/>
        <v>14.828000915376858</v>
      </c>
      <c r="X12" s="45">
        <v>95.395005479932024</v>
      </c>
      <c r="Y12" s="45">
        <v>3.7698358152537703</v>
      </c>
      <c r="Z12" s="45">
        <v>274.19574602168274</v>
      </c>
      <c r="AA12" s="45">
        <v>0</v>
      </c>
      <c r="AB12" s="45">
        <v>74.97135728191472</v>
      </c>
      <c r="AC12" s="45">
        <v>-2.199598679208068</v>
      </c>
      <c r="AD12" s="45">
        <v>21.438731627537269</v>
      </c>
      <c r="AE12" s="45">
        <v>0.22534979855011292</v>
      </c>
      <c r="AF12" s="45">
        <v>0</v>
      </c>
      <c r="AG12" s="45">
        <f t="shared" si="3"/>
        <v>467.79642734566255</v>
      </c>
      <c r="AH12" s="45">
        <f t="shared" si="4"/>
        <v>482.62442826103938</v>
      </c>
      <c r="AJ12" s="44">
        <f t="shared" si="22"/>
        <v>2024</v>
      </c>
      <c r="AK12" s="45">
        <f t="shared" si="5"/>
        <v>12.983053800692737</v>
      </c>
      <c r="AL12" s="45">
        <f t="shared" si="6"/>
        <v>0.98759191429640281</v>
      </c>
      <c r="AM12" s="45">
        <f t="shared" si="7"/>
        <v>0.8573552003877184</v>
      </c>
      <c r="AN12" s="45">
        <f t="shared" si="8"/>
        <v>14.828000915376858</v>
      </c>
      <c r="AO12" s="45">
        <f t="shared" si="9"/>
        <v>0</v>
      </c>
      <c r="AP12" s="45">
        <f t="shared" si="10"/>
        <v>0</v>
      </c>
      <c r="AQ12" s="45">
        <f t="shared" si="11"/>
        <v>-6.1635494108570583</v>
      </c>
      <c r="AR12" s="45">
        <f t="shared" si="12"/>
        <v>0</v>
      </c>
      <c r="AS12" s="45">
        <f t="shared" si="13"/>
        <v>0</v>
      </c>
      <c r="AT12" s="45">
        <f t="shared" si="14"/>
        <v>-2.199598679208068</v>
      </c>
      <c r="AU12" s="45">
        <f t="shared" si="15"/>
        <v>-0.38420204326209273</v>
      </c>
      <c r="AV12" s="45">
        <f t="shared" si="16"/>
        <v>-1.2671303775455445E-2</v>
      </c>
      <c r="AW12" s="45">
        <f t="shared" si="17"/>
        <v>0</v>
      </c>
      <c r="AX12" s="45">
        <f t="shared" si="18"/>
        <v>-8.7600214371026937</v>
      </c>
      <c r="AY12" s="45">
        <f t="shared" si="19"/>
        <v>6.0679794782741396</v>
      </c>
    </row>
    <row r="13" spans="1:51" ht="15.75" thickBot="1" x14ac:dyDescent="0.3">
      <c r="B13" s="44">
        <f t="shared" si="20"/>
        <v>2025</v>
      </c>
      <c r="C13" s="45">
        <v>0</v>
      </c>
      <c r="D13" s="45">
        <v>0</v>
      </c>
      <c r="E13" s="45">
        <v>0</v>
      </c>
      <c r="F13" s="45">
        <v>0</v>
      </c>
      <c r="G13" s="45">
        <v>86.283799385062835</v>
      </c>
      <c r="H13" s="45">
        <v>3.4122548227681881</v>
      </c>
      <c r="I13" s="45">
        <v>273.66391787695562</v>
      </c>
      <c r="J13" s="45">
        <v>0</v>
      </c>
      <c r="K13" s="45">
        <v>69.946810413322723</v>
      </c>
      <c r="L13" s="45">
        <v>0</v>
      </c>
      <c r="M13" s="45">
        <v>20.940423935389244</v>
      </c>
      <c r="N13" s="45">
        <v>0.24570588222603926</v>
      </c>
      <c r="O13" s="45">
        <v>0</v>
      </c>
      <c r="P13" s="45">
        <f t="shared" si="0"/>
        <v>454.49291231572465</v>
      </c>
      <c r="Q13" s="45">
        <f t="shared" si="1"/>
        <v>454.49291231572465</v>
      </c>
      <c r="R13" s="46"/>
      <c r="S13" s="44">
        <f t="shared" si="21"/>
        <v>2025</v>
      </c>
      <c r="T13" s="45">
        <v>11.537357766377607</v>
      </c>
      <c r="U13" s="45">
        <v>0.92140394544630722</v>
      </c>
      <c r="V13" s="45">
        <v>0.81669049950803707</v>
      </c>
      <c r="W13" s="45">
        <f t="shared" si="2"/>
        <v>13.275452211331952</v>
      </c>
      <c r="X13" s="45">
        <v>86.283799385062821</v>
      </c>
      <c r="Y13" s="45">
        <v>3.4122548227681881</v>
      </c>
      <c r="Z13" s="45">
        <v>267.28345613161463</v>
      </c>
      <c r="AA13" s="45">
        <v>0</v>
      </c>
      <c r="AB13" s="45">
        <v>69.946810413322723</v>
      </c>
      <c r="AC13" s="45">
        <v>-2.093029200130025</v>
      </c>
      <c r="AD13" s="45">
        <v>20.46135382424988</v>
      </c>
      <c r="AE13" s="45">
        <v>0.23496276320085524</v>
      </c>
      <c r="AF13" s="45">
        <v>0</v>
      </c>
      <c r="AG13" s="45">
        <f t="shared" si="3"/>
        <v>445.52960814008912</v>
      </c>
      <c r="AH13" s="45">
        <f t="shared" si="4"/>
        <v>458.80506035142105</v>
      </c>
      <c r="AJ13" s="44">
        <f t="shared" si="22"/>
        <v>2025</v>
      </c>
      <c r="AK13" s="45">
        <f t="shared" si="5"/>
        <v>11.537357766377607</v>
      </c>
      <c r="AL13" s="45">
        <f t="shared" si="6"/>
        <v>0.92140394544630722</v>
      </c>
      <c r="AM13" s="45">
        <f t="shared" si="7"/>
        <v>0.81669049950803707</v>
      </c>
      <c r="AN13" s="45">
        <f t="shared" si="8"/>
        <v>13.275452211331952</v>
      </c>
      <c r="AO13" s="45">
        <f t="shared" si="9"/>
        <v>0</v>
      </c>
      <c r="AP13" s="45">
        <f t="shared" si="10"/>
        <v>0</v>
      </c>
      <c r="AQ13" s="45">
        <f t="shared" si="11"/>
        <v>-6.3804617453409946</v>
      </c>
      <c r="AR13" s="45">
        <f t="shared" si="12"/>
        <v>0</v>
      </c>
      <c r="AS13" s="45">
        <f t="shared" si="13"/>
        <v>0</v>
      </c>
      <c r="AT13" s="45">
        <f t="shared" si="14"/>
        <v>-2.093029200130025</v>
      </c>
      <c r="AU13" s="45">
        <f t="shared" si="15"/>
        <v>-0.47907011113936449</v>
      </c>
      <c r="AV13" s="45">
        <f t="shared" si="16"/>
        <v>-1.0743119025184017E-2</v>
      </c>
      <c r="AW13" s="45">
        <f t="shared" si="17"/>
        <v>0</v>
      </c>
      <c r="AX13" s="45">
        <f t="shared" si="18"/>
        <v>-8.9633041756355283</v>
      </c>
      <c r="AY13" s="45">
        <f t="shared" si="19"/>
        <v>4.3121480356963957</v>
      </c>
    </row>
    <row r="14" spans="1:51" ht="15.75" thickBot="1" x14ac:dyDescent="0.3">
      <c r="B14" s="44">
        <f t="shared" si="20"/>
        <v>2026</v>
      </c>
      <c r="C14" s="45">
        <v>0</v>
      </c>
      <c r="D14" s="45">
        <v>0</v>
      </c>
      <c r="E14" s="45">
        <v>0</v>
      </c>
      <c r="F14" s="45">
        <v>0</v>
      </c>
      <c r="G14" s="45">
        <v>90.986815336827419</v>
      </c>
      <c r="H14" s="45">
        <v>5.6474797962771932</v>
      </c>
      <c r="I14" s="45">
        <v>271.06800848163027</v>
      </c>
      <c r="J14" s="45">
        <v>0</v>
      </c>
      <c r="K14" s="45">
        <v>65.259006430947196</v>
      </c>
      <c r="L14" s="45">
        <v>0</v>
      </c>
      <c r="M14" s="45">
        <v>21.201495637301502</v>
      </c>
      <c r="N14" s="45">
        <v>0.22033254834582588</v>
      </c>
      <c r="O14" s="45">
        <v>0</v>
      </c>
      <c r="P14" s="45">
        <f t="shared" si="0"/>
        <v>454.38313823132938</v>
      </c>
      <c r="Q14" s="45">
        <f t="shared" si="1"/>
        <v>454.38313823132938</v>
      </c>
      <c r="R14" s="46"/>
      <c r="S14" s="44">
        <f t="shared" si="21"/>
        <v>2026</v>
      </c>
      <c r="T14" s="45">
        <v>10.375982304303067</v>
      </c>
      <c r="U14" s="45">
        <v>0.85965186469643184</v>
      </c>
      <c r="V14" s="45">
        <v>0.77795528797096869</v>
      </c>
      <c r="W14" s="45">
        <f t="shared" si="2"/>
        <v>12.013589456970466</v>
      </c>
      <c r="X14" s="45">
        <v>90.986815336827433</v>
      </c>
      <c r="Y14" s="45">
        <v>5.6474797962771932</v>
      </c>
      <c r="Z14" s="45">
        <v>265.04833148589694</v>
      </c>
      <c r="AA14" s="45">
        <v>0</v>
      </c>
      <c r="AB14" s="45">
        <v>65.259006430947196</v>
      </c>
      <c r="AC14" s="45">
        <v>-1.9916229601366011</v>
      </c>
      <c r="AD14" s="45">
        <v>20.756589478044901</v>
      </c>
      <c r="AE14" s="45">
        <v>0.21020919715791272</v>
      </c>
      <c r="AF14" s="45">
        <v>0</v>
      </c>
      <c r="AG14" s="45">
        <f t="shared" si="3"/>
        <v>445.91680876501488</v>
      </c>
      <c r="AH14" s="45">
        <f t="shared" si="4"/>
        <v>457.93039822198534</v>
      </c>
      <c r="AJ14" s="44">
        <f t="shared" si="22"/>
        <v>2026</v>
      </c>
      <c r="AK14" s="45">
        <f t="shared" si="5"/>
        <v>10.375982304303067</v>
      </c>
      <c r="AL14" s="45">
        <f t="shared" si="6"/>
        <v>0.85965186469643184</v>
      </c>
      <c r="AM14" s="45">
        <f t="shared" si="7"/>
        <v>0.77795528797096869</v>
      </c>
      <c r="AN14" s="45">
        <f t="shared" si="8"/>
        <v>12.013589456970466</v>
      </c>
      <c r="AO14" s="45">
        <f t="shared" si="9"/>
        <v>0</v>
      </c>
      <c r="AP14" s="45">
        <f t="shared" si="10"/>
        <v>0</v>
      </c>
      <c r="AQ14" s="45">
        <f t="shared" si="11"/>
        <v>-6.0196769957333345</v>
      </c>
      <c r="AR14" s="45">
        <f t="shared" si="12"/>
        <v>0</v>
      </c>
      <c r="AS14" s="45">
        <f t="shared" si="13"/>
        <v>0</v>
      </c>
      <c r="AT14" s="45">
        <f t="shared" si="14"/>
        <v>-1.9916229601366011</v>
      </c>
      <c r="AU14" s="45">
        <f t="shared" si="15"/>
        <v>-0.44490615925660038</v>
      </c>
      <c r="AV14" s="45">
        <f t="shared" si="16"/>
        <v>-1.012335118791316E-2</v>
      </c>
      <c r="AW14" s="45">
        <f t="shared" si="17"/>
        <v>0</v>
      </c>
      <c r="AX14" s="45">
        <f t="shared" si="18"/>
        <v>-8.4663294663145052</v>
      </c>
      <c r="AY14" s="45">
        <f t="shared" si="19"/>
        <v>3.5472599906559594</v>
      </c>
    </row>
    <row r="15" spans="1:51" ht="15.75" thickBot="1" x14ac:dyDescent="0.3">
      <c r="B15" s="44">
        <f t="shared" si="20"/>
        <v>2027</v>
      </c>
      <c r="C15" s="45">
        <v>0</v>
      </c>
      <c r="D15" s="45">
        <v>0</v>
      </c>
      <c r="E15" s="45">
        <v>0</v>
      </c>
      <c r="F15" s="45">
        <v>0</v>
      </c>
      <c r="G15" s="45">
        <v>82.311931146229881</v>
      </c>
      <c r="H15" s="45">
        <v>5.0359022156566651</v>
      </c>
      <c r="I15" s="45">
        <v>267.94940619660895</v>
      </c>
      <c r="J15" s="45">
        <v>0</v>
      </c>
      <c r="K15" s="45">
        <v>60.885376977007212</v>
      </c>
      <c r="L15" s="45">
        <v>0</v>
      </c>
      <c r="M15" s="45">
        <v>20.518313409218536</v>
      </c>
      <c r="N15" s="45">
        <v>0.21822088299363096</v>
      </c>
      <c r="O15" s="45">
        <v>0</v>
      </c>
      <c r="P15" s="45">
        <f t="shared" si="0"/>
        <v>436.91915082771487</v>
      </c>
      <c r="Q15" s="45">
        <f t="shared" si="1"/>
        <v>436.91915082771487</v>
      </c>
      <c r="R15" s="46"/>
      <c r="S15" s="44">
        <f t="shared" si="21"/>
        <v>2027</v>
      </c>
      <c r="T15" s="45">
        <v>9.3878948759155012</v>
      </c>
      <c r="U15" s="45">
        <v>0.80203838080820988</v>
      </c>
      <c r="V15" s="45">
        <v>0.74105797853614341</v>
      </c>
      <c r="W15" s="45">
        <f t="shared" si="2"/>
        <v>10.930991235259855</v>
      </c>
      <c r="X15" s="45">
        <v>82.311931146229881</v>
      </c>
      <c r="Y15" s="45">
        <v>5.0359022156566651</v>
      </c>
      <c r="Z15" s="45">
        <v>263.87443742433652</v>
      </c>
      <c r="AA15" s="45">
        <v>0</v>
      </c>
      <c r="AB15" s="45">
        <v>60.885376977007212</v>
      </c>
      <c r="AC15" s="45">
        <v>-1.895129802822084</v>
      </c>
      <c r="AD15" s="45">
        <v>20.0757870466859</v>
      </c>
      <c r="AE15" s="45">
        <v>0.2086939785464321</v>
      </c>
      <c r="AF15" s="45">
        <v>0</v>
      </c>
      <c r="AG15" s="45">
        <f t="shared" si="3"/>
        <v>430.49699898564046</v>
      </c>
      <c r="AH15" s="45">
        <f t="shared" si="4"/>
        <v>441.42799022090031</v>
      </c>
      <c r="AJ15" s="44">
        <f t="shared" si="22"/>
        <v>2027</v>
      </c>
      <c r="AK15" s="45">
        <f t="shared" si="5"/>
        <v>9.3878948759155012</v>
      </c>
      <c r="AL15" s="45">
        <f t="shared" si="6"/>
        <v>0.80203838080820988</v>
      </c>
      <c r="AM15" s="45">
        <f t="shared" si="7"/>
        <v>0.74105797853614341</v>
      </c>
      <c r="AN15" s="45">
        <f t="shared" si="8"/>
        <v>10.930991235259855</v>
      </c>
      <c r="AO15" s="45">
        <f t="shared" si="9"/>
        <v>0</v>
      </c>
      <c r="AP15" s="45">
        <f t="shared" si="10"/>
        <v>0</v>
      </c>
      <c r="AQ15" s="45">
        <f t="shared" si="11"/>
        <v>-4.0749687722724275</v>
      </c>
      <c r="AR15" s="45">
        <f t="shared" si="12"/>
        <v>0</v>
      </c>
      <c r="AS15" s="45">
        <f t="shared" si="13"/>
        <v>0</v>
      </c>
      <c r="AT15" s="45">
        <f t="shared" si="14"/>
        <v>-1.895129802822084</v>
      </c>
      <c r="AU15" s="45">
        <f t="shared" si="15"/>
        <v>-0.44252636253263589</v>
      </c>
      <c r="AV15" s="45">
        <f t="shared" si="16"/>
        <v>-9.526904447198864E-3</v>
      </c>
      <c r="AW15" s="45">
        <f t="shared" si="17"/>
        <v>0</v>
      </c>
      <c r="AX15" s="45">
        <f t="shared" si="18"/>
        <v>-6.4221518420744133</v>
      </c>
      <c r="AY15" s="45">
        <f t="shared" si="19"/>
        <v>4.5088393931854398</v>
      </c>
    </row>
    <row r="16" spans="1:51" ht="15.75" thickBot="1" x14ac:dyDescent="0.3">
      <c r="B16" s="44">
        <f t="shared" si="20"/>
        <v>2028</v>
      </c>
      <c r="C16" s="45">
        <v>0</v>
      </c>
      <c r="D16" s="45">
        <v>0</v>
      </c>
      <c r="E16" s="45">
        <v>0</v>
      </c>
      <c r="F16" s="45">
        <v>0</v>
      </c>
      <c r="G16" s="45">
        <v>74.417482845201619</v>
      </c>
      <c r="H16" s="45">
        <v>4.559495017164223</v>
      </c>
      <c r="I16" s="45">
        <v>266.73935966004694</v>
      </c>
      <c r="J16" s="45">
        <v>0</v>
      </c>
      <c r="K16" s="45">
        <v>56.804866214977004</v>
      </c>
      <c r="L16" s="45">
        <v>0</v>
      </c>
      <c r="M16" s="45">
        <v>20.012707300191384</v>
      </c>
      <c r="N16" s="45">
        <v>0.21661249177602224</v>
      </c>
      <c r="O16" s="45">
        <v>7.857048684260417</v>
      </c>
      <c r="P16" s="45">
        <f t="shared" si="0"/>
        <v>430.60757221361757</v>
      </c>
      <c r="Q16" s="45">
        <f t="shared" si="1"/>
        <v>430.60757221361757</v>
      </c>
      <c r="R16" s="46"/>
      <c r="S16" s="44">
        <f t="shared" si="21"/>
        <v>2028</v>
      </c>
      <c r="T16" s="45">
        <v>8.485644828538911</v>
      </c>
      <c r="U16" s="45">
        <v>0.74828612686905638</v>
      </c>
      <c r="V16" s="45">
        <v>0.70591133301920928</v>
      </c>
      <c r="W16" s="45">
        <f t="shared" si="2"/>
        <v>9.939842288427176</v>
      </c>
      <c r="X16" s="45">
        <v>74.417482845201619</v>
      </c>
      <c r="Y16" s="45">
        <v>4.559495017164223</v>
      </c>
      <c r="Z16" s="45">
        <v>260.58212571510973</v>
      </c>
      <c r="AA16" s="45">
        <v>0</v>
      </c>
      <c r="AB16" s="45">
        <v>56.804866214977004</v>
      </c>
      <c r="AC16" s="45">
        <v>-1.803311691736138</v>
      </c>
      <c r="AD16" s="45">
        <v>19.552834695464366</v>
      </c>
      <c r="AE16" s="45">
        <v>0.20562298816688562</v>
      </c>
      <c r="AF16" s="45">
        <v>7.6866037879894025</v>
      </c>
      <c r="AG16" s="45">
        <f t="shared" si="3"/>
        <v>422.00571957233706</v>
      </c>
      <c r="AH16" s="45">
        <f t="shared" si="4"/>
        <v>431.94556186076426</v>
      </c>
      <c r="AJ16" s="44">
        <f t="shared" si="22"/>
        <v>2028</v>
      </c>
      <c r="AK16" s="45">
        <f t="shared" si="5"/>
        <v>8.485644828538911</v>
      </c>
      <c r="AL16" s="45">
        <f t="shared" si="6"/>
        <v>0.74828612686905638</v>
      </c>
      <c r="AM16" s="45">
        <f t="shared" si="7"/>
        <v>0.70591133301920928</v>
      </c>
      <c r="AN16" s="45">
        <f t="shared" si="8"/>
        <v>9.939842288427176</v>
      </c>
      <c r="AO16" s="45">
        <f t="shared" si="9"/>
        <v>0</v>
      </c>
      <c r="AP16" s="45">
        <f t="shared" si="10"/>
        <v>0</v>
      </c>
      <c r="AQ16" s="45">
        <f t="shared" si="11"/>
        <v>-6.157233944937218</v>
      </c>
      <c r="AR16" s="45">
        <f t="shared" si="12"/>
        <v>0</v>
      </c>
      <c r="AS16" s="45">
        <f t="shared" si="13"/>
        <v>0</v>
      </c>
      <c r="AT16" s="45">
        <f t="shared" si="14"/>
        <v>-1.803311691736138</v>
      </c>
      <c r="AU16" s="45">
        <f t="shared" si="15"/>
        <v>-0.45987260472701763</v>
      </c>
      <c r="AV16" s="45">
        <f t="shared" si="16"/>
        <v>-1.0989503609136614E-2</v>
      </c>
      <c r="AW16" s="45">
        <f t="shared" si="17"/>
        <v>-0.17044489627101456</v>
      </c>
      <c r="AX16" s="45">
        <f t="shared" si="18"/>
        <v>-8.6018526412805159</v>
      </c>
      <c r="AY16" s="45">
        <f t="shared" si="19"/>
        <v>1.337989647146685</v>
      </c>
    </row>
    <row r="17" spans="2:51" ht="15.75" thickBot="1" x14ac:dyDescent="0.3">
      <c r="B17" s="44">
        <f t="shared" si="20"/>
        <v>2029</v>
      </c>
      <c r="C17" s="45">
        <v>0</v>
      </c>
      <c r="D17" s="45">
        <v>0</v>
      </c>
      <c r="E17" s="45">
        <v>0</v>
      </c>
      <c r="F17" s="45">
        <v>0</v>
      </c>
      <c r="G17" s="45">
        <v>67.271916659565449</v>
      </c>
      <c r="H17" s="45">
        <v>4.5730016249321404</v>
      </c>
      <c r="I17" s="45">
        <v>270.39910968360078</v>
      </c>
      <c r="J17" s="45">
        <v>0</v>
      </c>
      <c r="K17" s="45">
        <v>52.997829461087242</v>
      </c>
      <c r="L17" s="45">
        <v>0</v>
      </c>
      <c r="M17" s="45">
        <v>19.630145049044604</v>
      </c>
      <c r="N17" s="45">
        <v>0.22386115998736544</v>
      </c>
      <c r="O17" s="45">
        <v>8.2417375559370036</v>
      </c>
      <c r="P17" s="45">
        <f t="shared" si="0"/>
        <v>423.33760119415462</v>
      </c>
      <c r="Q17" s="45">
        <f t="shared" si="1"/>
        <v>423.33760119415462</v>
      </c>
      <c r="R17" s="46"/>
      <c r="S17" s="44">
        <f t="shared" si="21"/>
        <v>2029</v>
      </c>
      <c r="T17" s="45">
        <v>7.6621647100866035</v>
      </c>
      <c r="U17" s="45">
        <v>0.6981363249729432</v>
      </c>
      <c r="V17" s="45">
        <v>0.6724322556957939</v>
      </c>
      <c r="W17" s="45">
        <f t="shared" si="2"/>
        <v>9.0327332907553401</v>
      </c>
      <c r="X17" s="45">
        <v>67.271916659565463</v>
      </c>
      <c r="Y17" s="45">
        <v>4.5730016249321404</v>
      </c>
      <c r="Z17" s="45">
        <v>263.82183989070529</v>
      </c>
      <c r="AA17" s="45">
        <v>0</v>
      </c>
      <c r="AB17" s="45">
        <v>52.997829461087242</v>
      </c>
      <c r="AC17" s="45">
        <v>-1.7159421231779064</v>
      </c>
      <c r="AD17" s="45">
        <v>19.339562363302495</v>
      </c>
      <c r="AE17" s="45">
        <v>0.21353047808481659</v>
      </c>
      <c r="AF17" s="45">
        <v>8.0879553808628675</v>
      </c>
      <c r="AG17" s="45">
        <f t="shared" si="3"/>
        <v>414.5896937353624</v>
      </c>
      <c r="AH17" s="45">
        <f t="shared" si="4"/>
        <v>423.62242702611775</v>
      </c>
      <c r="AJ17" s="44">
        <f t="shared" si="22"/>
        <v>2029</v>
      </c>
      <c r="AK17" s="45">
        <f t="shared" si="5"/>
        <v>7.6621647100866035</v>
      </c>
      <c r="AL17" s="45">
        <f t="shared" si="6"/>
        <v>0.6981363249729432</v>
      </c>
      <c r="AM17" s="45">
        <f t="shared" si="7"/>
        <v>0.6724322556957939</v>
      </c>
      <c r="AN17" s="45">
        <f t="shared" si="8"/>
        <v>9.0327332907553401</v>
      </c>
      <c r="AO17" s="45">
        <f t="shared" si="9"/>
        <v>0</v>
      </c>
      <c r="AP17" s="45">
        <f t="shared" si="10"/>
        <v>0</v>
      </c>
      <c r="AQ17" s="45">
        <f t="shared" si="11"/>
        <v>-6.5772697928954926</v>
      </c>
      <c r="AR17" s="45">
        <f t="shared" si="12"/>
        <v>0</v>
      </c>
      <c r="AS17" s="45">
        <f t="shared" si="13"/>
        <v>0</v>
      </c>
      <c r="AT17" s="45">
        <f t="shared" si="14"/>
        <v>-1.7159421231779064</v>
      </c>
      <c r="AU17" s="45">
        <f t="shared" si="15"/>
        <v>-0.29058268574210899</v>
      </c>
      <c r="AV17" s="45">
        <f t="shared" si="16"/>
        <v>-1.0330681902548849E-2</v>
      </c>
      <c r="AW17" s="45">
        <f t="shared" si="17"/>
        <v>-0.15378217507413616</v>
      </c>
      <c r="AX17" s="45">
        <f t="shared" si="18"/>
        <v>-8.7479074587922128</v>
      </c>
      <c r="AY17" s="45">
        <f t="shared" si="19"/>
        <v>0.28482583196313271</v>
      </c>
    </row>
    <row r="18" spans="2:51" ht="15.75" thickBot="1" x14ac:dyDescent="0.3">
      <c r="B18" s="44">
        <f t="shared" si="20"/>
        <v>2030</v>
      </c>
      <c r="C18" s="45">
        <v>0</v>
      </c>
      <c r="D18" s="45">
        <v>0</v>
      </c>
      <c r="E18" s="45">
        <v>0</v>
      </c>
      <c r="F18" s="45">
        <v>0</v>
      </c>
      <c r="G18" s="45">
        <v>71.401114548809502</v>
      </c>
      <c r="H18" s="45">
        <v>4.1299900667887961</v>
      </c>
      <c r="I18" s="45">
        <v>266.41877641043453</v>
      </c>
      <c r="J18" s="45">
        <v>0</v>
      </c>
      <c r="K18" s="45">
        <v>49.445938609497773</v>
      </c>
      <c r="L18" s="45">
        <v>0</v>
      </c>
      <c r="M18" s="45">
        <v>19.648509721655202</v>
      </c>
      <c r="N18" s="45">
        <v>0.20298745674230348</v>
      </c>
      <c r="O18" s="45">
        <v>15.140049995603098</v>
      </c>
      <c r="P18" s="45">
        <f t="shared" si="0"/>
        <v>426.38736680953116</v>
      </c>
      <c r="Q18" s="45">
        <f t="shared" si="1"/>
        <v>426.38736680953116</v>
      </c>
      <c r="R18" s="46"/>
      <c r="S18" s="44">
        <f t="shared" si="21"/>
        <v>2030</v>
      </c>
      <c r="T18" s="45">
        <v>6.9109488344929693</v>
      </c>
      <c r="U18" s="45">
        <v>0.65134754039348464</v>
      </c>
      <c r="V18" s="45">
        <v>0.64054159652328868</v>
      </c>
      <c r="W18" s="45">
        <f t="shared" si="2"/>
        <v>8.2028379714097426</v>
      </c>
      <c r="X18" s="45">
        <v>71.401114548809517</v>
      </c>
      <c r="Y18" s="45">
        <v>4.1299900667887961</v>
      </c>
      <c r="Z18" s="45">
        <v>261.43374989497579</v>
      </c>
      <c r="AA18" s="45">
        <v>0</v>
      </c>
      <c r="AB18" s="45">
        <v>49.445938609497773</v>
      </c>
      <c r="AC18" s="45">
        <v>-1.6328055674399389</v>
      </c>
      <c r="AD18" s="45">
        <v>19.29983113618653</v>
      </c>
      <c r="AE18" s="45">
        <v>0.19501867671153758</v>
      </c>
      <c r="AF18" s="45">
        <v>14.94831541366689</v>
      </c>
      <c r="AG18" s="45">
        <f t="shared" si="3"/>
        <v>419.22115277919687</v>
      </c>
      <c r="AH18" s="45">
        <f t="shared" si="4"/>
        <v>427.42399075060661</v>
      </c>
      <c r="AJ18" s="44">
        <f t="shared" si="22"/>
        <v>2030</v>
      </c>
      <c r="AK18" s="45">
        <f t="shared" si="5"/>
        <v>6.9109488344929693</v>
      </c>
      <c r="AL18" s="45">
        <f t="shared" si="6"/>
        <v>0.65134754039348464</v>
      </c>
      <c r="AM18" s="45">
        <f t="shared" si="7"/>
        <v>0.64054159652328868</v>
      </c>
      <c r="AN18" s="45">
        <f t="shared" si="8"/>
        <v>8.2028379714097426</v>
      </c>
      <c r="AO18" s="45">
        <f t="shared" si="9"/>
        <v>0</v>
      </c>
      <c r="AP18" s="45">
        <f t="shared" si="10"/>
        <v>0</v>
      </c>
      <c r="AQ18" s="45">
        <f t="shared" si="11"/>
        <v>-4.9850265154587419</v>
      </c>
      <c r="AR18" s="45">
        <f t="shared" si="12"/>
        <v>0</v>
      </c>
      <c r="AS18" s="45">
        <f t="shared" si="13"/>
        <v>0</v>
      </c>
      <c r="AT18" s="45">
        <f t="shared" si="14"/>
        <v>-1.6328055674399389</v>
      </c>
      <c r="AU18" s="45">
        <f t="shared" si="15"/>
        <v>-0.34867858546867225</v>
      </c>
      <c r="AV18" s="45">
        <f t="shared" si="16"/>
        <v>-7.9687800307658985E-3</v>
      </c>
      <c r="AW18" s="45">
        <f t="shared" si="17"/>
        <v>-0.19173458193620796</v>
      </c>
      <c r="AX18" s="45">
        <f t="shared" si="18"/>
        <v>-7.1662140303342881</v>
      </c>
      <c r="AY18" s="45">
        <f t="shared" si="19"/>
        <v>1.0366239410754474</v>
      </c>
    </row>
    <row r="19" spans="2:51" ht="15.75" thickBot="1" x14ac:dyDescent="0.3">
      <c r="B19" s="44">
        <f t="shared" si="20"/>
        <v>2031</v>
      </c>
      <c r="C19" s="45">
        <v>0</v>
      </c>
      <c r="D19" s="45">
        <v>0</v>
      </c>
      <c r="E19" s="45">
        <v>0</v>
      </c>
      <c r="F19" s="45">
        <v>0</v>
      </c>
      <c r="G19" s="45">
        <v>64.502451906598822</v>
      </c>
      <c r="H19" s="45">
        <v>3.7373960809421822</v>
      </c>
      <c r="I19" s="45">
        <v>254.90802328281379</v>
      </c>
      <c r="J19" s="45">
        <v>0</v>
      </c>
      <c r="K19" s="45">
        <v>46.13209389583303</v>
      </c>
      <c r="L19" s="45">
        <v>0</v>
      </c>
      <c r="M19" s="45">
        <v>18.820373501920916</v>
      </c>
      <c r="N19" s="45">
        <v>0.19377039578648392</v>
      </c>
      <c r="O19" s="45">
        <v>20.646347924179054</v>
      </c>
      <c r="P19" s="45">
        <f t="shared" si="0"/>
        <v>408.94045698807429</v>
      </c>
      <c r="Q19" s="45">
        <f t="shared" si="1"/>
        <v>408.94045698807429</v>
      </c>
      <c r="R19" s="46"/>
      <c r="S19" s="44">
        <f t="shared" si="21"/>
        <v>2031</v>
      </c>
      <c r="T19" s="45">
        <v>6.2260097274107586</v>
      </c>
      <c r="U19" s="45">
        <v>0.60769451925178719</v>
      </c>
      <c r="V19" s="45">
        <v>0.61016396371372406</v>
      </c>
      <c r="W19" s="45">
        <f t="shared" si="2"/>
        <v>7.4438682103762694</v>
      </c>
      <c r="X19" s="45">
        <v>64.502451906598836</v>
      </c>
      <c r="Y19" s="45">
        <v>3.7373960809421822</v>
      </c>
      <c r="Z19" s="45">
        <v>250.29758341863814</v>
      </c>
      <c r="AA19" s="45">
        <v>0</v>
      </c>
      <c r="AB19" s="45">
        <v>46.13209389583303</v>
      </c>
      <c r="AC19" s="45">
        <v>-1.5536969371235887</v>
      </c>
      <c r="AD19" s="45">
        <v>18.492816040938273</v>
      </c>
      <c r="AE19" s="45">
        <v>0.18710438675665894</v>
      </c>
      <c r="AF19" s="45">
        <v>20.436824680804161</v>
      </c>
      <c r="AG19" s="45">
        <f t="shared" si="3"/>
        <v>402.23257347338773</v>
      </c>
      <c r="AH19" s="45">
        <f t="shared" si="4"/>
        <v>409.67644168376398</v>
      </c>
      <c r="AJ19" s="44">
        <f t="shared" si="22"/>
        <v>2031</v>
      </c>
      <c r="AK19" s="45">
        <f t="shared" si="5"/>
        <v>6.2260097274107586</v>
      </c>
      <c r="AL19" s="45">
        <f t="shared" si="6"/>
        <v>0.60769451925178719</v>
      </c>
      <c r="AM19" s="45">
        <f t="shared" si="7"/>
        <v>0.61016396371372406</v>
      </c>
      <c r="AN19" s="45">
        <f t="shared" si="8"/>
        <v>7.4438682103762694</v>
      </c>
      <c r="AO19" s="45">
        <f t="shared" si="9"/>
        <v>0</v>
      </c>
      <c r="AP19" s="45">
        <f t="shared" si="10"/>
        <v>0</v>
      </c>
      <c r="AQ19" s="45">
        <f t="shared" si="11"/>
        <v>-4.6104398641756461</v>
      </c>
      <c r="AR19" s="45">
        <f t="shared" si="12"/>
        <v>0</v>
      </c>
      <c r="AS19" s="45">
        <f t="shared" si="13"/>
        <v>0</v>
      </c>
      <c r="AT19" s="45">
        <f t="shared" si="14"/>
        <v>-1.5536969371235887</v>
      </c>
      <c r="AU19" s="45">
        <f t="shared" si="15"/>
        <v>-0.32755746098264282</v>
      </c>
      <c r="AV19" s="45">
        <f t="shared" si="16"/>
        <v>-6.6660090298249763E-3</v>
      </c>
      <c r="AW19" s="45">
        <f t="shared" si="17"/>
        <v>-0.20952324337489259</v>
      </c>
      <c r="AX19" s="45">
        <f t="shared" si="18"/>
        <v>-6.7078835146865572</v>
      </c>
      <c r="AY19" s="45">
        <f t="shared" si="19"/>
        <v>0.73598469568969449</v>
      </c>
    </row>
    <row r="20" spans="2:51" ht="15.75" thickBot="1" x14ac:dyDescent="0.3">
      <c r="B20" s="44">
        <f t="shared" si="20"/>
        <v>2032</v>
      </c>
      <c r="C20" s="45">
        <v>0</v>
      </c>
      <c r="D20" s="45">
        <v>0</v>
      </c>
      <c r="E20" s="45">
        <v>0</v>
      </c>
      <c r="F20" s="45">
        <v>0</v>
      </c>
      <c r="G20" s="45">
        <v>58.188342984446408</v>
      </c>
      <c r="H20" s="45">
        <v>3.3803043335810141</v>
      </c>
      <c r="I20" s="45">
        <v>263.7168526997192</v>
      </c>
      <c r="J20" s="45">
        <v>0</v>
      </c>
      <c r="K20" s="45">
        <v>43.04034157428589</v>
      </c>
      <c r="L20" s="45">
        <v>0</v>
      </c>
      <c r="M20" s="45">
        <v>18.292828969920691</v>
      </c>
      <c r="N20" s="45">
        <v>0.19441573366934614</v>
      </c>
      <c r="O20" s="45">
        <v>26.724445043915448</v>
      </c>
      <c r="P20" s="45">
        <f t="shared" si="0"/>
        <v>413.53753133953802</v>
      </c>
      <c r="Q20" s="45">
        <f t="shared" si="1"/>
        <v>413.53753133953802</v>
      </c>
      <c r="R20" s="46"/>
      <c r="S20" s="44">
        <f t="shared" si="21"/>
        <v>2032</v>
      </c>
      <c r="T20" s="45">
        <v>5.6018378866483989</v>
      </c>
      <c r="U20" s="45">
        <v>0.56696710408327922</v>
      </c>
      <c r="V20" s="45">
        <v>0.58122754521318643</v>
      </c>
      <c r="W20" s="45">
        <f t="shared" si="2"/>
        <v>6.7500325359448645</v>
      </c>
      <c r="X20" s="45">
        <v>58.188342984446422</v>
      </c>
      <c r="Y20" s="45">
        <v>3.3803043335810141</v>
      </c>
      <c r="Z20" s="45">
        <v>258.19210813266227</v>
      </c>
      <c r="AA20" s="45">
        <v>0</v>
      </c>
      <c r="AB20" s="45">
        <v>43.04034157428589</v>
      </c>
      <c r="AC20" s="45">
        <v>-1.4784210812142611</v>
      </c>
      <c r="AD20" s="45">
        <v>17.887191818916339</v>
      </c>
      <c r="AE20" s="45">
        <v>0.18417835799365476</v>
      </c>
      <c r="AF20" s="45">
        <v>26.176733252170379</v>
      </c>
      <c r="AG20" s="45">
        <f t="shared" si="3"/>
        <v>405.57077937284168</v>
      </c>
      <c r="AH20" s="45">
        <f t="shared" si="4"/>
        <v>412.32081190878654</v>
      </c>
      <c r="AJ20" s="44">
        <f t="shared" si="22"/>
        <v>2032</v>
      </c>
      <c r="AK20" s="45">
        <f t="shared" si="5"/>
        <v>5.6018378866483989</v>
      </c>
      <c r="AL20" s="45">
        <f t="shared" si="6"/>
        <v>0.56696710408327922</v>
      </c>
      <c r="AM20" s="45">
        <f t="shared" si="7"/>
        <v>0.58122754521318643</v>
      </c>
      <c r="AN20" s="45">
        <f t="shared" si="8"/>
        <v>6.7500325359448645</v>
      </c>
      <c r="AO20" s="45">
        <f t="shared" si="9"/>
        <v>0</v>
      </c>
      <c r="AP20" s="45">
        <f t="shared" si="10"/>
        <v>0</v>
      </c>
      <c r="AQ20" s="45">
        <f t="shared" si="11"/>
        <v>-5.5247445670569277</v>
      </c>
      <c r="AR20" s="45">
        <f t="shared" si="12"/>
        <v>0</v>
      </c>
      <c r="AS20" s="45">
        <f t="shared" si="13"/>
        <v>0</v>
      </c>
      <c r="AT20" s="45">
        <f t="shared" si="14"/>
        <v>-1.4784210812142611</v>
      </c>
      <c r="AU20" s="45">
        <f t="shared" si="15"/>
        <v>-0.4056371510043526</v>
      </c>
      <c r="AV20" s="45">
        <f t="shared" si="16"/>
        <v>-1.0237375675691385E-2</v>
      </c>
      <c r="AW20" s="45">
        <f t="shared" si="17"/>
        <v>-0.54771179174506912</v>
      </c>
      <c r="AX20" s="45">
        <f t="shared" si="18"/>
        <v>-7.9667519666963358</v>
      </c>
      <c r="AY20" s="45">
        <f t="shared" si="19"/>
        <v>-1.2167194307514819</v>
      </c>
    </row>
    <row r="21" spans="2:51" ht="15.75" thickBot="1" x14ac:dyDescent="0.3">
      <c r="B21" s="44">
        <f t="shared" si="20"/>
        <v>2033</v>
      </c>
      <c r="C21" s="45">
        <v>0</v>
      </c>
      <c r="D21" s="45">
        <v>0</v>
      </c>
      <c r="E21" s="45">
        <v>0</v>
      </c>
      <c r="F21" s="45">
        <v>0</v>
      </c>
      <c r="G21" s="45">
        <v>52.4467007597964</v>
      </c>
      <c r="H21" s="45">
        <v>3.0549141038459688</v>
      </c>
      <c r="I21" s="45">
        <v>265.86997470092513</v>
      </c>
      <c r="J21" s="45">
        <v>0</v>
      </c>
      <c r="K21" s="45">
        <v>40.155797111965271</v>
      </c>
      <c r="L21" s="45">
        <v>0</v>
      </c>
      <c r="M21" s="45">
        <v>18.362915593163166</v>
      </c>
      <c r="N21" s="45">
        <v>0.20621246948580274</v>
      </c>
      <c r="O21" s="45">
        <v>32.914790122299394</v>
      </c>
      <c r="P21" s="45">
        <f t="shared" si="0"/>
        <v>413.01130486148116</v>
      </c>
      <c r="Q21" s="45">
        <f t="shared" si="1"/>
        <v>413.01130486148116</v>
      </c>
      <c r="R21" s="46"/>
      <c r="S21" s="44">
        <f t="shared" si="21"/>
        <v>2033</v>
      </c>
      <c r="T21" s="45">
        <v>5.0333646086719472</v>
      </c>
      <c r="U21" s="45">
        <v>0.52896922208276864</v>
      </c>
      <c r="V21" s="45">
        <v>0.55366393866438213</v>
      </c>
      <c r="W21" s="45">
        <f t="shared" si="2"/>
        <v>6.1159977694190975</v>
      </c>
      <c r="X21" s="45">
        <v>52.446700759796407</v>
      </c>
      <c r="Y21" s="45">
        <v>3.0549141038459688</v>
      </c>
      <c r="Z21" s="45">
        <v>260.70378121887472</v>
      </c>
      <c r="AA21" s="45">
        <v>0</v>
      </c>
      <c r="AB21" s="45">
        <v>40.155797111965271</v>
      </c>
      <c r="AC21" s="45">
        <v>-1.4067923036684746</v>
      </c>
      <c r="AD21" s="45">
        <v>17.90838955335753</v>
      </c>
      <c r="AE21" s="45">
        <v>0.19657003770051149</v>
      </c>
      <c r="AF21" s="45">
        <v>32.363288824205561</v>
      </c>
      <c r="AG21" s="45">
        <f t="shared" si="3"/>
        <v>405.42264930607752</v>
      </c>
      <c r="AH21" s="45">
        <f t="shared" si="4"/>
        <v>411.53864707549661</v>
      </c>
      <c r="AJ21" s="44">
        <f t="shared" si="22"/>
        <v>2033</v>
      </c>
      <c r="AK21" s="45">
        <f t="shared" si="5"/>
        <v>5.0333646086719472</v>
      </c>
      <c r="AL21" s="45">
        <f t="shared" si="6"/>
        <v>0.52896922208276864</v>
      </c>
      <c r="AM21" s="45">
        <f t="shared" si="7"/>
        <v>0.55366393866438213</v>
      </c>
      <c r="AN21" s="45">
        <f t="shared" si="8"/>
        <v>6.1159977694190975</v>
      </c>
      <c r="AO21" s="45">
        <f t="shared" si="9"/>
        <v>0</v>
      </c>
      <c r="AP21" s="45">
        <f t="shared" si="10"/>
        <v>0</v>
      </c>
      <c r="AQ21" s="45">
        <f t="shared" si="11"/>
        <v>-5.166193482050403</v>
      </c>
      <c r="AR21" s="45">
        <f t="shared" si="12"/>
        <v>0</v>
      </c>
      <c r="AS21" s="45">
        <f t="shared" si="13"/>
        <v>0</v>
      </c>
      <c r="AT21" s="45">
        <f t="shared" si="14"/>
        <v>-1.4067923036684746</v>
      </c>
      <c r="AU21" s="45">
        <f t="shared" si="15"/>
        <v>-0.45452603980563566</v>
      </c>
      <c r="AV21" s="45">
        <f t="shared" si="16"/>
        <v>-9.6424317852912556E-3</v>
      </c>
      <c r="AW21" s="45">
        <f t="shared" si="17"/>
        <v>-0.5515012980938323</v>
      </c>
      <c r="AX21" s="45">
        <f t="shared" si="18"/>
        <v>-7.5886555554036477</v>
      </c>
      <c r="AY21" s="45">
        <f t="shared" si="19"/>
        <v>-1.472657785984552</v>
      </c>
    </row>
    <row r="22" spans="2:51" ht="15.75" thickBot="1" x14ac:dyDescent="0.3">
      <c r="B22" s="44">
        <f t="shared" si="20"/>
        <v>2034</v>
      </c>
      <c r="C22" s="45">
        <v>0</v>
      </c>
      <c r="D22" s="45">
        <v>0</v>
      </c>
      <c r="E22" s="45">
        <v>0</v>
      </c>
      <c r="F22" s="45">
        <v>0</v>
      </c>
      <c r="G22" s="45">
        <v>55.927423776667524</v>
      </c>
      <c r="H22" s="45">
        <v>2.7582378204878806</v>
      </c>
      <c r="I22" s="45">
        <v>255.00864771114692</v>
      </c>
      <c r="J22" s="45">
        <v>0</v>
      </c>
      <c r="K22" s="45">
        <v>37.464573530724167</v>
      </c>
      <c r="L22" s="45">
        <v>0</v>
      </c>
      <c r="M22" s="45">
        <v>17.650641150579148</v>
      </c>
      <c r="N22" s="45">
        <v>0.17753139223707878</v>
      </c>
      <c r="O22" s="45">
        <v>38.303257083748292</v>
      </c>
      <c r="P22" s="45">
        <f t="shared" si="0"/>
        <v>407.290312465591</v>
      </c>
      <c r="Q22" s="45">
        <f t="shared" si="1"/>
        <v>407.290312465591</v>
      </c>
      <c r="R22" s="46"/>
      <c r="S22" s="44">
        <f t="shared" si="21"/>
        <v>2034</v>
      </c>
      <c r="T22" s="45">
        <v>4.5159276509399726</v>
      </c>
      <c r="U22" s="45">
        <v>0.49351794115686404</v>
      </c>
      <c r="V22" s="45">
        <v>0.52740798944907663</v>
      </c>
      <c r="W22" s="45">
        <f t="shared" si="2"/>
        <v>5.5368535815459134</v>
      </c>
      <c r="X22" s="45">
        <v>55.927423776667531</v>
      </c>
      <c r="Y22" s="45">
        <v>2.7582378204878806</v>
      </c>
      <c r="Z22" s="45">
        <v>249.71279587547406</v>
      </c>
      <c r="AA22" s="45">
        <v>0</v>
      </c>
      <c r="AB22" s="45">
        <v>37.464573530724167</v>
      </c>
      <c r="AC22" s="45">
        <v>-1.338633905325133</v>
      </c>
      <c r="AD22" s="45">
        <v>17.379038573716375</v>
      </c>
      <c r="AE22" s="45">
        <v>0.1726345843796695</v>
      </c>
      <c r="AF22" s="45">
        <v>37.603169340728172</v>
      </c>
      <c r="AG22" s="45">
        <f t="shared" si="3"/>
        <v>399.67923959685277</v>
      </c>
      <c r="AH22" s="45">
        <f t="shared" si="4"/>
        <v>405.21609317839869</v>
      </c>
      <c r="AJ22" s="44">
        <f t="shared" si="22"/>
        <v>2034</v>
      </c>
      <c r="AK22" s="45">
        <f t="shared" si="5"/>
        <v>4.5159276509399726</v>
      </c>
      <c r="AL22" s="45">
        <f t="shared" si="6"/>
        <v>0.49351794115686404</v>
      </c>
      <c r="AM22" s="45">
        <f t="shared" si="7"/>
        <v>0.52740798944907663</v>
      </c>
      <c r="AN22" s="45">
        <f t="shared" si="8"/>
        <v>5.5368535815459134</v>
      </c>
      <c r="AO22" s="45">
        <f t="shared" si="9"/>
        <v>0</v>
      </c>
      <c r="AP22" s="45">
        <f t="shared" si="10"/>
        <v>0</v>
      </c>
      <c r="AQ22" s="45">
        <f t="shared" si="11"/>
        <v>-5.2958518356728632</v>
      </c>
      <c r="AR22" s="45">
        <f t="shared" si="12"/>
        <v>0</v>
      </c>
      <c r="AS22" s="45">
        <f t="shared" si="13"/>
        <v>0</v>
      </c>
      <c r="AT22" s="45">
        <f t="shared" si="14"/>
        <v>-1.338633905325133</v>
      </c>
      <c r="AU22" s="45">
        <f t="shared" si="15"/>
        <v>-0.27160257686277234</v>
      </c>
      <c r="AV22" s="45">
        <f t="shared" si="16"/>
        <v>-4.8968078574092855E-3</v>
      </c>
      <c r="AW22" s="45">
        <f t="shared" si="17"/>
        <v>-0.70008774302012</v>
      </c>
      <c r="AX22" s="45">
        <f t="shared" si="18"/>
        <v>-7.6110728687382334</v>
      </c>
      <c r="AY22" s="45">
        <f t="shared" si="19"/>
        <v>-2.0742192871923066</v>
      </c>
    </row>
    <row r="23" spans="2:51" ht="15.75" thickBot="1" x14ac:dyDescent="0.3">
      <c r="B23" s="44">
        <f t="shared" si="20"/>
        <v>2035</v>
      </c>
      <c r="C23" s="45">
        <v>0</v>
      </c>
      <c r="D23" s="45">
        <v>0</v>
      </c>
      <c r="E23" s="45">
        <v>0</v>
      </c>
      <c r="F23" s="45">
        <v>0</v>
      </c>
      <c r="G23" s="45">
        <v>50.35391553905751</v>
      </c>
      <c r="H23" s="45">
        <v>2.4877957864202052</v>
      </c>
      <c r="I23" s="45">
        <v>245.00660671901576</v>
      </c>
      <c r="J23" s="45">
        <v>0</v>
      </c>
      <c r="K23" s="45">
        <v>34.953714551486456</v>
      </c>
      <c r="L23" s="45">
        <v>0</v>
      </c>
      <c r="M23" s="45">
        <v>17.022349432702697</v>
      </c>
      <c r="N23" s="45">
        <v>0.16989824442947574</v>
      </c>
      <c r="O23" s="45">
        <v>43.718214567272611</v>
      </c>
      <c r="P23" s="45">
        <f t="shared" si="0"/>
        <v>393.71249484038469</v>
      </c>
      <c r="Q23" s="45">
        <f t="shared" si="1"/>
        <v>393.71249484038469</v>
      </c>
      <c r="R23" s="46"/>
      <c r="S23" s="44">
        <f t="shared" si="21"/>
        <v>2035</v>
      </c>
      <c r="T23" s="45">
        <v>4.0452395169280875</v>
      </c>
      <c r="U23" s="45">
        <v>0.460442589239341</v>
      </c>
      <c r="V23" s="45">
        <v>0.50239763642632795</v>
      </c>
      <c r="W23" s="45">
        <f t="shared" si="2"/>
        <v>5.0080797425937567</v>
      </c>
      <c r="X23" s="45">
        <v>50.35391553905751</v>
      </c>
      <c r="Y23" s="45">
        <v>2.4877957864202052</v>
      </c>
      <c r="Z23" s="45">
        <v>239.97259067430267</v>
      </c>
      <c r="AA23" s="45">
        <v>0</v>
      </c>
      <c r="AB23" s="45">
        <v>34.953714551486456</v>
      </c>
      <c r="AC23" s="45">
        <v>-1.2737777480109871</v>
      </c>
      <c r="AD23" s="45">
        <v>16.728001672272715</v>
      </c>
      <c r="AE23" s="45">
        <v>0.16332652083790877</v>
      </c>
      <c r="AF23" s="45">
        <v>43.151280858650878</v>
      </c>
      <c r="AG23" s="45">
        <f t="shared" si="3"/>
        <v>386.5368478550173</v>
      </c>
      <c r="AH23" s="45">
        <f t="shared" si="4"/>
        <v>391.54492759761104</v>
      </c>
      <c r="AJ23" s="44">
        <f t="shared" si="22"/>
        <v>2035</v>
      </c>
      <c r="AK23" s="45">
        <f t="shared" si="5"/>
        <v>4.0452395169280875</v>
      </c>
      <c r="AL23" s="45">
        <f t="shared" si="6"/>
        <v>0.460442589239341</v>
      </c>
      <c r="AM23" s="45">
        <f t="shared" si="7"/>
        <v>0.50239763642632795</v>
      </c>
      <c r="AN23" s="45">
        <f t="shared" si="8"/>
        <v>5.0080797425937567</v>
      </c>
      <c r="AO23" s="45">
        <f t="shared" si="9"/>
        <v>0</v>
      </c>
      <c r="AP23" s="45">
        <f t="shared" si="10"/>
        <v>0</v>
      </c>
      <c r="AQ23" s="45">
        <f t="shared" si="11"/>
        <v>-5.0340160447130984</v>
      </c>
      <c r="AR23" s="45">
        <f t="shared" si="12"/>
        <v>0</v>
      </c>
      <c r="AS23" s="45">
        <f t="shared" si="13"/>
        <v>0</v>
      </c>
      <c r="AT23" s="45">
        <f t="shared" si="14"/>
        <v>-1.2737777480109871</v>
      </c>
      <c r="AU23" s="45">
        <f t="shared" si="15"/>
        <v>-0.29434776042998223</v>
      </c>
      <c r="AV23" s="45">
        <f t="shared" si="16"/>
        <v>-6.5717235915669636E-3</v>
      </c>
      <c r="AW23" s="45">
        <f t="shared" si="17"/>
        <v>-0.56693370862173253</v>
      </c>
      <c r="AX23" s="45">
        <f t="shared" si="18"/>
        <v>-7.1756469853673934</v>
      </c>
      <c r="AY23" s="45">
        <f t="shared" si="19"/>
        <v>-2.1675672427736572</v>
      </c>
    </row>
    <row r="24" spans="2:51" ht="15.75" thickBot="1" x14ac:dyDescent="0.3">
      <c r="B24" s="44">
        <f t="shared" si="20"/>
        <v>2036</v>
      </c>
      <c r="C24" s="45">
        <v>0</v>
      </c>
      <c r="D24" s="45">
        <v>0</v>
      </c>
      <c r="E24" s="45">
        <v>0</v>
      </c>
      <c r="F24" s="45">
        <v>0</v>
      </c>
      <c r="G24" s="45">
        <v>45.259070647443139</v>
      </c>
      <c r="H24" s="45">
        <v>2.2412712599831459</v>
      </c>
      <c r="I24" s="45">
        <v>250.24281095259474</v>
      </c>
      <c r="J24" s="45">
        <v>0</v>
      </c>
      <c r="K24" s="45">
        <v>32.611132219210923</v>
      </c>
      <c r="L24" s="45">
        <v>0</v>
      </c>
      <c r="M24" s="45">
        <v>16.913512595448243</v>
      </c>
      <c r="N24" s="45">
        <v>0.16881675548964567</v>
      </c>
      <c r="O24" s="45">
        <v>46.410030226320785</v>
      </c>
      <c r="P24" s="45">
        <f t="shared" si="0"/>
        <v>393.84664465649064</v>
      </c>
      <c r="Q24" s="45">
        <f t="shared" si="1"/>
        <v>393.84664465649064</v>
      </c>
      <c r="R24" s="46"/>
      <c r="S24" s="44">
        <f t="shared" si="21"/>
        <v>2036</v>
      </c>
      <c r="T24" s="45">
        <v>3.6173581665319157</v>
      </c>
      <c r="U24" s="45">
        <v>0.42958393262959854</v>
      </c>
      <c r="V24" s="45">
        <v>0.47857376500068244</v>
      </c>
      <c r="W24" s="45">
        <f t="shared" si="2"/>
        <v>4.5255158641621964</v>
      </c>
      <c r="X24" s="45">
        <v>45.259070647443131</v>
      </c>
      <c r="Y24" s="45">
        <v>2.2412712599831459</v>
      </c>
      <c r="Z24" s="45">
        <v>244.63847882407194</v>
      </c>
      <c r="AA24" s="45">
        <v>0</v>
      </c>
      <c r="AB24" s="45">
        <v>32.611132219210923</v>
      </c>
      <c r="AC24" s="45">
        <v>-1.2120638397649572</v>
      </c>
      <c r="AD24" s="45">
        <v>16.616004923614046</v>
      </c>
      <c r="AE24" s="45">
        <v>0.16200507481181758</v>
      </c>
      <c r="AF24" s="45">
        <v>45.803227156834154</v>
      </c>
      <c r="AG24" s="45">
        <f t="shared" si="3"/>
        <v>386.1191262662042</v>
      </c>
      <c r="AH24" s="45">
        <f t="shared" si="4"/>
        <v>390.64464213036638</v>
      </c>
      <c r="AJ24" s="44">
        <f t="shared" si="22"/>
        <v>2036</v>
      </c>
      <c r="AK24" s="45">
        <f t="shared" si="5"/>
        <v>3.6173581665319157</v>
      </c>
      <c r="AL24" s="45">
        <f t="shared" si="6"/>
        <v>0.42958393262959854</v>
      </c>
      <c r="AM24" s="45">
        <f t="shared" si="7"/>
        <v>0.47857376500068244</v>
      </c>
      <c r="AN24" s="45">
        <f t="shared" si="8"/>
        <v>4.5255158641621964</v>
      </c>
      <c r="AO24" s="45">
        <f t="shared" si="9"/>
        <v>0</v>
      </c>
      <c r="AP24" s="45">
        <f t="shared" si="10"/>
        <v>0</v>
      </c>
      <c r="AQ24" s="45">
        <f t="shared" si="11"/>
        <v>-5.6043321285227989</v>
      </c>
      <c r="AR24" s="45">
        <f t="shared" si="12"/>
        <v>0</v>
      </c>
      <c r="AS24" s="45">
        <f t="shared" si="13"/>
        <v>0</v>
      </c>
      <c r="AT24" s="45">
        <f t="shared" si="14"/>
        <v>-1.2120638397649572</v>
      </c>
      <c r="AU24" s="45">
        <f t="shared" si="15"/>
        <v>-0.29750767183419669</v>
      </c>
      <c r="AV24" s="45">
        <f t="shared" si="16"/>
        <v>-6.8116806778280858E-3</v>
      </c>
      <c r="AW24" s="45">
        <f t="shared" si="17"/>
        <v>-0.60680306948663087</v>
      </c>
      <c r="AX24" s="45">
        <f t="shared" si="18"/>
        <v>-7.7275183902864342</v>
      </c>
      <c r="AY24" s="45">
        <f t="shared" si="19"/>
        <v>-3.2020025261242608</v>
      </c>
    </row>
    <row r="25" spans="2:51" ht="15.75" thickBot="1" x14ac:dyDescent="0.3">
      <c r="B25" s="44">
        <f t="shared" si="20"/>
        <v>2037</v>
      </c>
      <c r="C25" s="45">
        <v>0</v>
      </c>
      <c r="D25" s="45">
        <v>0</v>
      </c>
      <c r="E25" s="45">
        <v>0</v>
      </c>
      <c r="F25" s="45">
        <v>0</v>
      </c>
      <c r="G25" s="45">
        <v>48.134240667064745</v>
      </c>
      <c r="H25" s="45">
        <v>5.3304120242126265</v>
      </c>
      <c r="I25" s="45">
        <v>254.62605771395039</v>
      </c>
      <c r="J25" s="45">
        <v>0</v>
      </c>
      <c r="K25" s="45">
        <v>30.425548708202481</v>
      </c>
      <c r="L25" s="45">
        <v>0</v>
      </c>
      <c r="M25" s="45">
        <v>17.682940679658596</v>
      </c>
      <c r="N25" s="45">
        <v>0.17255514232841634</v>
      </c>
      <c r="O25" s="45">
        <v>49.880968953411418</v>
      </c>
      <c r="P25" s="45">
        <f t="shared" si="0"/>
        <v>406.25272388882865</v>
      </c>
      <c r="Q25" s="45">
        <f t="shared" si="1"/>
        <v>406.25272388882865</v>
      </c>
      <c r="R25" s="46"/>
      <c r="S25" s="44">
        <f t="shared" si="21"/>
        <v>2037</v>
      </c>
      <c r="T25" s="45">
        <v>3.2286599692045947</v>
      </c>
      <c r="U25" s="45">
        <v>0.40079340939850633</v>
      </c>
      <c r="V25" s="45">
        <v>0.45588006717191687</v>
      </c>
      <c r="W25" s="45">
        <f t="shared" si="2"/>
        <v>4.0853334457750181</v>
      </c>
      <c r="X25" s="45">
        <v>48.134240667064759</v>
      </c>
      <c r="Y25" s="45">
        <v>5.3304120242126265</v>
      </c>
      <c r="Z25" s="45">
        <v>248.99458097874373</v>
      </c>
      <c r="AA25" s="45">
        <v>0</v>
      </c>
      <c r="AB25" s="45">
        <v>30.425548708202481</v>
      </c>
      <c r="AC25" s="45">
        <v>-1.1533399401581483</v>
      </c>
      <c r="AD25" s="45">
        <v>17.412377786659405</v>
      </c>
      <c r="AE25" s="45">
        <v>0.16670091597080819</v>
      </c>
      <c r="AF25" s="45">
        <v>48.872223944061929</v>
      </c>
      <c r="AG25" s="45">
        <f t="shared" si="3"/>
        <v>398.18274508475758</v>
      </c>
      <c r="AH25" s="45">
        <f t="shared" si="4"/>
        <v>402.26807853053259</v>
      </c>
      <c r="AJ25" s="44">
        <f t="shared" si="22"/>
        <v>2037</v>
      </c>
      <c r="AK25" s="45">
        <f t="shared" si="5"/>
        <v>3.2286599692045947</v>
      </c>
      <c r="AL25" s="45">
        <f t="shared" si="6"/>
        <v>0.40079340939850633</v>
      </c>
      <c r="AM25" s="45">
        <f t="shared" si="7"/>
        <v>0.45588006717191687</v>
      </c>
      <c r="AN25" s="45">
        <f t="shared" si="8"/>
        <v>4.0853334457750181</v>
      </c>
      <c r="AO25" s="45">
        <f t="shared" si="9"/>
        <v>0</v>
      </c>
      <c r="AP25" s="45">
        <f t="shared" si="10"/>
        <v>0</v>
      </c>
      <c r="AQ25" s="45">
        <f t="shared" si="11"/>
        <v>-5.631476735206661</v>
      </c>
      <c r="AR25" s="45">
        <f t="shared" si="12"/>
        <v>0</v>
      </c>
      <c r="AS25" s="45">
        <f t="shared" si="13"/>
        <v>0</v>
      </c>
      <c r="AT25" s="45">
        <f t="shared" si="14"/>
        <v>-1.1533399401581483</v>
      </c>
      <c r="AU25" s="45">
        <f t="shared" si="15"/>
        <v>-0.27056289299919101</v>
      </c>
      <c r="AV25" s="45">
        <f t="shared" si="16"/>
        <v>-5.8542263576081555E-3</v>
      </c>
      <c r="AW25" s="45">
        <f t="shared" si="17"/>
        <v>-1.0087450093494894</v>
      </c>
      <c r="AX25" s="45">
        <f t="shared" si="18"/>
        <v>-8.06997880407107</v>
      </c>
      <c r="AY25" s="45">
        <f t="shared" si="19"/>
        <v>-3.9846453582960635</v>
      </c>
    </row>
    <row r="26" spans="2:51" ht="15.75" thickBot="1" x14ac:dyDescent="0.3">
      <c r="B26" s="44">
        <f t="shared" si="20"/>
        <v>2038</v>
      </c>
      <c r="C26" s="45">
        <v>0</v>
      </c>
      <c r="D26" s="45">
        <v>0</v>
      </c>
      <c r="E26" s="45">
        <v>0</v>
      </c>
      <c r="F26" s="45">
        <v>0</v>
      </c>
      <c r="G26" s="45">
        <v>43.237346956400039</v>
      </c>
      <c r="H26" s="45">
        <v>4.8122955451026632</v>
      </c>
      <c r="I26" s="45">
        <v>248.66984892060825</v>
      </c>
      <c r="J26" s="45">
        <v>0</v>
      </c>
      <c r="K26" s="45">
        <v>28.386442027605277</v>
      </c>
      <c r="L26" s="45">
        <v>0</v>
      </c>
      <c r="M26" s="45">
        <v>16.982800637559411</v>
      </c>
      <c r="N26" s="45">
        <v>0.16151186050120775</v>
      </c>
      <c r="O26" s="45">
        <v>52.038154136526323</v>
      </c>
      <c r="P26" s="45">
        <f t="shared" si="0"/>
        <v>394.28840008430313</v>
      </c>
      <c r="Q26" s="45">
        <f t="shared" si="1"/>
        <v>394.28840008430313</v>
      </c>
      <c r="R26" s="46"/>
      <c r="S26" s="44">
        <f t="shared" si="21"/>
        <v>2038</v>
      </c>
      <c r="T26" s="45">
        <v>3.3443539810062526</v>
      </c>
      <c r="U26" s="45">
        <v>0.37393241417104811</v>
      </c>
      <c r="V26" s="45">
        <v>0.43426290823445707</v>
      </c>
      <c r="W26" s="45">
        <f t="shared" si="2"/>
        <v>4.1525493034117575</v>
      </c>
      <c r="X26" s="45">
        <v>43.237346956400046</v>
      </c>
      <c r="Y26" s="45">
        <v>4.8122955451026632</v>
      </c>
      <c r="Z26" s="45">
        <v>243.40727172384308</v>
      </c>
      <c r="AA26" s="45">
        <v>0</v>
      </c>
      <c r="AB26" s="45">
        <v>28.386442027605277</v>
      </c>
      <c r="AC26" s="45">
        <v>-1.0974611847359053</v>
      </c>
      <c r="AD26" s="45">
        <v>16.747166978995676</v>
      </c>
      <c r="AE26" s="45">
        <v>0.15709963256900547</v>
      </c>
      <c r="AF26" s="45">
        <v>51.071136179419632</v>
      </c>
      <c r="AG26" s="45">
        <f t="shared" si="3"/>
        <v>386.72129785919941</v>
      </c>
      <c r="AH26" s="45">
        <f t="shared" si="4"/>
        <v>390.87384716261118</v>
      </c>
      <c r="AJ26" s="44">
        <f t="shared" si="22"/>
        <v>2038</v>
      </c>
      <c r="AK26" s="45">
        <f t="shared" si="5"/>
        <v>3.3443539810062526</v>
      </c>
      <c r="AL26" s="45">
        <f t="shared" si="6"/>
        <v>0.37393241417104811</v>
      </c>
      <c r="AM26" s="45">
        <f t="shared" si="7"/>
        <v>0.43426290823445707</v>
      </c>
      <c r="AN26" s="45">
        <f t="shared" si="8"/>
        <v>4.1525493034117575</v>
      </c>
      <c r="AO26" s="45">
        <f t="shared" si="9"/>
        <v>0</v>
      </c>
      <c r="AP26" s="45">
        <f t="shared" si="10"/>
        <v>0</v>
      </c>
      <c r="AQ26" s="45">
        <f t="shared" si="11"/>
        <v>-5.2625771967651644</v>
      </c>
      <c r="AR26" s="45">
        <f t="shared" si="12"/>
        <v>0</v>
      </c>
      <c r="AS26" s="45">
        <f t="shared" si="13"/>
        <v>0</v>
      </c>
      <c r="AT26" s="45">
        <f t="shared" si="14"/>
        <v>-1.0974611847359053</v>
      </c>
      <c r="AU26" s="45">
        <f t="shared" si="15"/>
        <v>-0.23563365856373508</v>
      </c>
      <c r="AV26" s="45">
        <f t="shared" si="16"/>
        <v>-4.4122279322022784E-3</v>
      </c>
      <c r="AW26" s="45">
        <f t="shared" si="17"/>
        <v>-0.96701795710669103</v>
      </c>
      <c r="AX26" s="45">
        <f t="shared" si="18"/>
        <v>-7.5671022251037243</v>
      </c>
      <c r="AY26" s="45">
        <f t="shared" si="19"/>
        <v>-3.4145529216919499</v>
      </c>
    </row>
    <row r="27" spans="2:51" ht="15.75" thickBot="1" x14ac:dyDescent="0.3">
      <c r="B27" s="44">
        <f t="shared" si="20"/>
        <v>2039</v>
      </c>
      <c r="C27" s="45">
        <v>0</v>
      </c>
      <c r="D27" s="45">
        <v>0</v>
      </c>
      <c r="E27" s="45">
        <v>0</v>
      </c>
      <c r="F27" s="45">
        <v>0</v>
      </c>
      <c r="G27" s="45">
        <v>38.79382989364079</v>
      </c>
      <c r="H27" s="45">
        <v>4.3322423198031697</v>
      </c>
      <c r="I27" s="45">
        <v>244.4239372541723</v>
      </c>
      <c r="J27" s="45">
        <v>0</v>
      </c>
      <c r="K27" s="45">
        <v>26.48399536568952</v>
      </c>
      <c r="L27" s="45">
        <v>0</v>
      </c>
      <c r="M27" s="45">
        <v>16.200612995064926</v>
      </c>
      <c r="N27" s="45">
        <v>0.15324094047551604</v>
      </c>
      <c r="O27" s="45">
        <v>54.291773366937811</v>
      </c>
      <c r="P27" s="45">
        <f t="shared" si="0"/>
        <v>384.67963213578412</v>
      </c>
      <c r="Q27" s="45">
        <f t="shared" si="1"/>
        <v>384.67963213578412</v>
      </c>
      <c r="R27" s="46"/>
      <c r="S27" s="44">
        <f t="shared" si="21"/>
        <v>2039</v>
      </c>
      <c r="T27" s="45">
        <v>2.9929005964805451</v>
      </c>
      <c r="U27" s="45">
        <v>0.34887163084251399</v>
      </c>
      <c r="V27" s="45">
        <v>0.4136711998104049</v>
      </c>
      <c r="W27" s="45">
        <f t="shared" si="2"/>
        <v>3.7554434271334642</v>
      </c>
      <c r="X27" s="45">
        <v>38.793829893640783</v>
      </c>
      <c r="Y27" s="45">
        <v>4.3322423198031697</v>
      </c>
      <c r="Z27" s="45">
        <v>238.75156744459639</v>
      </c>
      <c r="AA27" s="45">
        <v>0</v>
      </c>
      <c r="AB27" s="45">
        <v>26.48399536568952</v>
      </c>
      <c r="AC27" s="45">
        <v>-1.0442897276554775</v>
      </c>
      <c r="AD27" s="45">
        <v>15.949310530730749</v>
      </c>
      <c r="AE27" s="45">
        <v>0.14753078541229606</v>
      </c>
      <c r="AF27" s="45">
        <v>53.163803201467921</v>
      </c>
      <c r="AG27" s="45">
        <f t="shared" si="3"/>
        <v>376.57798981368535</v>
      </c>
      <c r="AH27" s="45">
        <f t="shared" si="4"/>
        <v>380.33343324081881</v>
      </c>
      <c r="AJ27" s="44">
        <f t="shared" si="22"/>
        <v>2039</v>
      </c>
      <c r="AK27" s="45">
        <f t="shared" si="5"/>
        <v>2.9929005964805451</v>
      </c>
      <c r="AL27" s="45">
        <f t="shared" si="6"/>
        <v>0.34887163084251399</v>
      </c>
      <c r="AM27" s="45">
        <f t="shared" si="7"/>
        <v>0.4136711998104049</v>
      </c>
      <c r="AN27" s="45">
        <f t="shared" si="8"/>
        <v>3.7554434271334642</v>
      </c>
      <c r="AO27" s="45">
        <f t="shared" si="9"/>
        <v>0</v>
      </c>
      <c r="AP27" s="45">
        <f t="shared" si="10"/>
        <v>0</v>
      </c>
      <c r="AQ27" s="45">
        <f t="shared" si="11"/>
        <v>-5.6723698095759119</v>
      </c>
      <c r="AR27" s="45">
        <f t="shared" si="12"/>
        <v>0</v>
      </c>
      <c r="AS27" s="45">
        <f t="shared" si="13"/>
        <v>0</v>
      </c>
      <c r="AT27" s="45">
        <f t="shared" si="14"/>
        <v>-1.0442897276554775</v>
      </c>
      <c r="AU27" s="45">
        <f t="shared" si="15"/>
        <v>-0.25130246433417724</v>
      </c>
      <c r="AV27" s="45">
        <f t="shared" si="16"/>
        <v>-5.7101550632199793E-3</v>
      </c>
      <c r="AW27" s="45">
        <f t="shared" si="17"/>
        <v>-1.1279701654698897</v>
      </c>
      <c r="AX27" s="45">
        <f t="shared" si="18"/>
        <v>-8.101642322098769</v>
      </c>
      <c r="AY27" s="45">
        <f t="shared" si="19"/>
        <v>-4.3461988949653119</v>
      </c>
    </row>
    <row r="28" spans="2:51" ht="15.75" thickBot="1" x14ac:dyDescent="0.3">
      <c r="B28" s="44">
        <f t="shared" si="20"/>
        <v>2040</v>
      </c>
      <c r="C28" s="45">
        <v>0</v>
      </c>
      <c r="D28" s="45">
        <v>0</v>
      </c>
      <c r="E28" s="45">
        <v>0</v>
      </c>
      <c r="F28" s="45">
        <v>0</v>
      </c>
      <c r="G28" s="45">
        <v>34.778357659019015</v>
      </c>
      <c r="H28" s="45">
        <v>3.8998537728434046</v>
      </c>
      <c r="I28" s="45">
        <v>238.18773440015298</v>
      </c>
      <c r="J28" s="45">
        <v>0</v>
      </c>
      <c r="K28" s="45">
        <v>24.709049829061485</v>
      </c>
      <c r="L28" s="45">
        <v>0</v>
      </c>
      <c r="M28" s="45">
        <v>15.457070329862123</v>
      </c>
      <c r="N28" s="45">
        <v>0.14147613276231302</v>
      </c>
      <c r="O28" s="45">
        <v>56.06369341537475</v>
      </c>
      <c r="P28" s="45">
        <f t="shared" si="0"/>
        <v>373.2372355390761</v>
      </c>
      <c r="Q28" s="45">
        <f t="shared" si="1"/>
        <v>373.2372355390761</v>
      </c>
      <c r="R28" s="46"/>
      <c r="S28" s="44">
        <f t="shared" si="21"/>
        <v>2040</v>
      </c>
      <c r="T28" s="45">
        <v>2.6735341406229423</v>
      </c>
      <c r="U28" s="45">
        <v>0.32549041001575441</v>
      </c>
      <c r="V28" s="45">
        <v>0.39405627891512018</v>
      </c>
      <c r="W28" s="45">
        <f t="shared" si="2"/>
        <v>3.3930808295538171</v>
      </c>
      <c r="X28" s="45">
        <v>34.778357659019029</v>
      </c>
      <c r="Y28" s="45">
        <v>3.8998537728434046</v>
      </c>
      <c r="Z28" s="45">
        <v>233.59786879612057</v>
      </c>
      <c r="AA28" s="45">
        <v>0</v>
      </c>
      <c r="AB28" s="45">
        <v>24.709049829061485</v>
      </c>
      <c r="AC28" s="45">
        <v>-0.99369440163770395</v>
      </c>
      <c r="AD28" s="45">
        <v>15.260923911207705</v>
      </c>
      <c r="AE28" s="45">
        <v>0.13901977147011457</v>
      </c>
      <c r="AF28" s="45">
        <v>55.039534585873326</v>
      </c>
      <c r="AG28" s="45">
        <f t="shared" si="3"/>
        <v>366.43091392395797</v>
      </c>
      <c r="AH28" s="45">
        <f t="shared" si="4"/>
        <v>369.82399475351178</v>
      </c>
      <c r="AJ28" s="44">
        <f t="shared" si="22"/>
        <v>2040</v>
      </c>
      <c r="AK28" s="45">
        <f t="shared" si="5"/>
        <v>2.6735341406229423</v>
      </c>
      <c r="AL28" s="45">
        <f t="shared" si="6"/>
        <v>0.32549041001575441</v>
      </c>
      <c r="AM28" s="45">
        <f t="shared" si="7"/>
        <v>0.39405627891512018</v>
      </c>
      <c r="AN28" s="45">
        <f t="shared" si="8"/>
        <v>3.3930808295538171</v>
      </c>
      <c r="AO28" s="45">
        <f t="shared" si="9"/>
        <v>0</v>
      </c>
      <c r="AP28" s="45">
        <f t="shared" si="10"/>
        <v>0</v>
      </c>
      <c r="AQ28" s="45">
        <f t="shared" si="11"/>
        <v>-4.5898656040324113</v>
      </c>
      <c r="AR28" s="45">
        <f t="shared" si="12"/>
        <v>0</v>
      </c>
      <c r="AS28" s="45">
        <f t="shared" si="13"/>
        <v>0</v>
      </c>
      <c r="AT28" s="45">
        <f t="shared" si="14"/>
        <v>-0.99369440163770395</v>
      </c>
      <c r="AU28" s="45">
        <f t="shared" si="15"/>
        <v>-0.1961464186544184</v>
      </c>
      <c r="AV28" s="45">
        <f t="shared" si="16"/>
        <v>-2.4563612921984501E-3</v>
      </c>
      <c r="AW28" s="45">
        <f t="shared" si="17"/>
        <v>-1.0241588295014239</v>
      </c>
      <c r="AX28" s="45">
        <f t="shared" si="18"/>
        <v>-6.8063216151181223</v>
      </c>
      <c r="AY28" s="45">
        <f t="shared" si="19"/>
        <v>-3.4132407855643123</v>
      </c>
    </row>
    <row r="29" spans="2:51" ht="15.75" thickBot="1" x14ac:dyDescent="0.3">
      <c r="B29" s="44">
        <f t="shared" si="20"/>
        <v>2041</v>
      </c>
      <c r="C29" s="45">
        <v>0</v>
      </c>
      <c r="D29" s="45">
        <v>0</v>
      </c>
      <c r="E29" s="45">
        <v>0</v>
      </c>
      <c r="F29" s="45">
        <v>0</v>
      </c>
      <c r="G29" s="45">
        <v>31.16946750614208</v>
      </c>
      <c r="H29" s="45">
        <v>3.5109635286831087</v>
      </c>
      <c r="I29" s="45">
        <v>232.92377038892059</v>
      </c>
      <c r="J29" s="45">
        <v>0</v>
      </c>
      <c r="K29" s="45">
        <v>23.053060349270602</v>
      </c>
      <c r="L29" s="45">
        <v>0</v>
      </c>
      <c r="M29" s="45">
        <v>14.945909555714932</v>
      </c>
      <c r="N29" s="45">
        <v>0.1393375441645783</v>
      </c>
      <c r="O29" s="45">
        <v>57.234396477155954</v>
      </c>
      <c r="P29" s="45">
        <f t="shared" si="0"/>
        <v>362.97690535005182</v>
      </c>
      <c r="Q29" s="45">
        <f t="shared" si="1"/>
        <v>362.97690535005182</v>
      </c>
      <c r="R29" s="46"/>
      <c r="S29" s="44">
        <f t="shared" si="21"/>
        <v>2041</v>
      </c>
      <c r="T29" s="45">
        <v>2.3835323054181203</v>
      </c>
      <c r="U29" s="45">
        <v>0.30367618816231201</v>
      </c>
      <c r="V29" s="45">
        <v>0.37537179276862509</v>
      </c>
      <c r="W29" s="45">
        <f t="shared" si="2"/>
        <v>3.0625802863490579</v>
      </c>
      <c r="X29" s="45">
        <v>31.169467506142077</v>
      </c>
      <c r="Y29" s="45">
        <v>3.5109635286831087</v>
      </c>
      <c r="Z29" s="45">
        <v>228.51126635342584</v>
      </c>
      <c r="AA29" s="45">
        <v>0</v>
      </c>
      <c r="AB29" s="45">
        <v>23.053060349270602</v>
      </c>
      <c r="AC29" s="45">
        <v>-0.94555039439388044</v>
      </c>
      <c r="AD29" s="45">
        <v>14.7630504067467</v>
      </c>
      <c r="AE29" s="45">
        <v>0.13702830097000301</v>
      </c>
      <c r="AF29" s="45">
        <v>56.302037926125536</v>
      </c>
      <c r="AG29" s="45">
        <f t="shared" si="3"/>
        <v>356.50132397697001</v>
      </c>
      <c r="AH29" s="45">
        <f t="shared" si="4"/>
        <v>359.56390426331905</v>
      </c>
      <c r="AJ29" s="44">
        <f t="shared" si="22"/>
        <v>2041</v>
      </c>
      <c r="AK29" s="45">
        <f t="shared" si="5"/>
        <v>2.3835323054181203</v>
      </c>
      <c r="AL29" s="45">
        <f t="shared" si="6"/>
        <v>0.30367618816231201</v>
      </c>
      <c r="AM29" s="45">
        <f t="shared" si="7"/>
        <v>0.37537179276862509</v>
      </c>
      <c r="AN29" s="45">
        <f t="shared" si="8"/>
        <v>3.0625802863490579</v>
      </c>
      <c r="AO29" s="45">
        <f t="shared" si="9"/>
        <v>0</v>
      </c>
      <c r="AP29" s="45">
        <f t="shared" si="10"/>
        <v>0</v>
      </c>
      <c r="AQ29" s="45">
        <f t="shared" si="11"/>
        <v>-4.4125040354947487</v>
      </c>
      <c r="AR29" s="45">
        <f t="shared" si="12"/>
        <v>0</v>
      </c>
      <c r="AS29" s="45">
        <f t="shared" si="13"/>
        <v>0</v>
      </c>
      <c r="AT29" s="45">
        <f t="shared" si="14"/>
        <v>-0.94555039439388044</v>
      </c>
      <c r="AU29" s="45">
        <f t="shared" si="15"/>
        <v>-0.18285914896823208</v>
      </c>
      <c r="AV29" s="45">
        <f t="shared" si="16"/>
        <v>-2.3092431945752889E-3</v>
      </c>
      <c r="AW29" s="45">
        <f t="shared" si="17"/>
        <v>-0.93235855103041843</v>
      </c>
      <c r="AX29" s="45">
        <f t="shared" si="18"/>
        <v>-6.475581373081809</v>
      </c>
      <c r="AY29" s="45">
        <f t="shared" si="19"/>
        <v>-3.4130010867327769</v>
      </c>
    </row>
    <row r="30" spans="2:51" ht="15.75" thickBot="1" x14ac:dyDescent="0.3">
      <c r="B30" s="44">
        <f t="shared" si="20"/>
        <v>2042</v>
      </c>
      <c r="C30" s="45">
        <v>0</v>
      </c>
      <c r="D30" s="45">
        <v>0</v>
      </c>
      <c r="E30" s="45">
        <v>0</v>
      </c>
      <c r="F30" s="45">
        <v>0</v>
      </c>
      <c r="G30" s="45">
        <v>33.81033087880536</v>
      </c>
      <c r="H30" s="45">
        <v>7.3772086237348962</v>
      </c>
      <c r="I30" s="45">
        <v>219.09398451329562</v>
      </c>
      <c r="J30" s="45">
        <v>0</v>
      </c>
      <c r="K30" s="45">
        <v>21.508054544536002</v>
      </c>
      <c r="L30" s="45">
        <v>0</v>
      </c>
      <c r="M30" s="45">
        <v>14.437778870614288</v>
      </c>
      <c r="N30" s="45">
        <v>0.12262189766813854</v>
      </c>
      <c r="O30" s="45">
        <v>56.750296429185134</v>
      </c>
      <c r="P30" s="45">
        <f t="shared" si="0"/>
        <v>353.10027575783943</v>
      </c>
      <c r="Q30" s="45">
        <f t="shared" si="1"/>
        <v>353.10027575783943</v>
      </c>
      <c r="R30" s="46"/>
      <c r="S30" s="44">
        <f t="shared" si="21"/>
        <v>2042</v>
      </c>
      <c r="T30" s="45">
        <v>2.1203935562775387</v>
      </c>
      <c r="U30" s="45">
        <v>0.28332394571111424</v>
      </c>
      <c r="V30" s="45">
        <v>0.35757358907973386</v>
      </c>
      <c r="W30" s="45">
        <f t="shared" si="2"/>
        <v>2.7612910910683865</v>
      </c>
      <c r="X30" s="45">
        <v>33.81033087880536</v>
      </c>
      <c r="Y30" s="45">
        <v>7.3772086237348962</v>
      </c>
      <c r="Z30" s="45">
        <v>214.71427401496243</v>
      </c>
      <c r="AA30" s="45">
        <v>0</v>
      </c>
      <c r="AB30" s="45">
        <v>21.508054544536002</v>
      </c>
      <c r="AC30" s="45">
        <v>-0.89973894072958049</v>
      </c>
      <c r="AD30" s="45">
        <v>14.282732975587463</v>
      </c>
      <c r="AE30" s="45">
        <v>0.1204492650076442</v>
      </c>
      <c r="AF30" s="45">
        <v>55.865044596915183</v>
      </c>
      <c r="AG30" s="45">
        <f t="shared" si="3"/>
        <v>346.77835595881942</v>
      </c>
      <c r="AH30" s="45">
        <f t="shared" si="4"/>
        <v>349.53964704988778</v>
      </c>
      <c r="AJ30" s="44">
        <f t="shared" si="22"/>
        <v>2042</v>
      </c>
      <c r="AK30" s="45">
        <f t="shared" si="5"/>
        <v>2.1203935562775387</v>
      </c>
      <c r="AL30" s="45">
        <f t="shared" si="6"/>
        <v>0.28332394571111424</v>
      </c>
      <c r="AM30" s="45">
        <f t="shared" si="7"/>
        <v>0.35757358907973386</v>
      </c>
      <c r="AN30" s="45">
        <f t="shared" si="8"/>
        <v>2.7612910910683865</v>
      </c>
      <c r="AO30" s="45">
        <f t="shared" si="9"/>
        <v>0</v>
      </c>
      <c r="AP30" s="45">
        <f t="shared" si="10"/>
        <v>0</v>
      </c>
      <c r="AQ30" s="45">
        <f t="shared" si="11"/>
        <v>-4.3797104983331963</v>
      </c>
      <c r="AR30" s="45">
        <f t="shared" si="12"/>
        <v>0</v>
      </c>
      <c r="AS30" s="45">
        <f t="shared" si="13"/>
        <v>0</v>
      </c>
      <c r="AT30" s="45">
        <f t="shared" si="14"/>
        <v>-0.89973894072958049</v>
      </c>
      <c r="AU30" s="45">
        <f t="shared" si="15"/>
        <v>-0.15504589502682542</v>
      </c>
      <c r="AV30" s="45">
        <f t="shared" si="16"/>
        <v>-2.1726326604943336E-3</v>
      </c>
      <c r="AW30" s="45">
        <f t="shared" si="17"/>
        <v>-0.88525183226995097</v>
      </c>
      <c r="AX30" s="45">
        <f t="shared" si="18"/>
        <v>-6.3219197990200087</v>
      </c>
      <c r="AY30" s="45">
        <f t="shared" si="19"/>
        <v>-3.5606287079516505</v>
      </c>
    </row>
    <row r="31" spans="2:51" ht="15.75" thickBot="1" x14ac:dyDescent="0.3">
      <c r="B31" s="44">
        <f t="shared" si="20"/>
        <v>2043</v>
      </c>
      <c r="C31" s="45">
        <v>0</v>
      </c>
      <c r="D31" s="45">
        <v>0</v>
      </c>
      <c r="E31" s="45">
        <v>0</v>
      </c>
      <c r="F31" s="45">
        <v>0</v>
      </c>
      <c r="G31" s="45">
        <v>65.842069841850545</v>
      </c>
      <c r="H31" s="45">
        <v>6.6643962107883992</v>
      </c>
      <c r="I31" s="45">
        <v>207.69892573724715</v>
      </c>
      <c r="J31" s="45">
        <v>0</v>
      </c>
      <c r="K31" s="45">
        <v>20.066594338541794</v>
      </c>
      <c r="L31" s="45">
        <v>0</v>
      </c>
      <c r="M31" s="45">
        <v>15.737282912742431</v>
      </c>
      <c r="N31" s="45">
        <v>0.11512263792280496</v>
      </c>
      <c r="O31" s="45">
        <v>55.855377657519568</v>
      </c>
      <c r="P31" s="45">
        <f t="shared" si="0"/>
        <v>371.97976933661272</v>
      </c>
      <c r="Q31" s="45">
        <f t="shared" si="1"/>
        <v>371.97976933661272</v>
      </c>
      <c r="R31" s="46"/>
      <c r="S31" s="44">
        <f t="shared" si="21"/>
        <v>2043</v>
      </c>
      <c r="T31" s="45">
        <v>1.881819767341121</v>
      </c>
      <c r="U31" s="45">
        <v>0.2643357014558203</v>
      </c>
      <c r="V31" s="45">
        <v>0.34061961154279075</v>
      </c>
      <c r="W31" s="45">
        <f t="shared" si="2"/>
        <v>2.4867750803397319</v>
      </c>
      <c r="X31" s="45">
        <v>65.842069841850545</v>
      </c>
      <c r="Y31" s="45">
        <v>6.6643962107883992</v>
      </c>
      <c r="Z31" s="45">
        <v>203.4239812452135</v>
      </c>
      <c r="AA31" s="45">
        <v>0</v>
      </c>
      <c r="AB31" s="45">
        <v>20.066594338541794</v>
      </c>
      <c r="AC31" s="45">
        <v>-0.85614702956590261</v>
      </c>
      <c r="AD31" s="45">
        <v>15.554831471479671</v>
      </c>
      <c r="AE31" s="45">
        <v>0.11266613494354528</v>
      </c>
      <c r="AF31" s="45">
        <v>55.034088896059558</v>
      </c>
      <c r="AG31" s="45">
        <f t="shared" si="3"/>
        <v>365.84248110931105</v>
      </c>
      <c r="AH31" s="45">
        <f t="shared" si="4"/>
        <v>368.32925618965078</v>
      </c>
      <c r="AJ31" s="44">
        <f t="shared" si="22"/>
        <v>2043</v>
      </c>
      <c r="AK31" s="45">
        <f t="shared" si="5"/>
        <v>1.881819767341121</v>
      </c>
      <c r="AL31" s="45">
        <f t="shared" si="6"/>
        <v>0.2643357014558203</v>
      </c>
      <c r="AM31" s="45">
        <f t="shared" si="7"/>
        <v>0.34061961154279075</v>
      </c>
      <c r="AN31" s="45">
        <f t="shared" si="8"/>
        <v>2.4867750803397319</v>
      </c>
      <c r="AO31" s="45">
        <f t="shared" si="9"/>
        <v>0</v>
      </c>
      <c r="AP31" s="45">
        <f t="shared" si="10"/>
        <v>0</v>
      </c>
      <c r="AQ31" s="45">
        <f t="shared" si="11"/>
        <v>-4.2749444920336543</v>
      </c>
      <c r="AR31" s="45">
        <f t="shared" si="12"/>
        <v>0</v>
      </c>
      <c r="AS31" s="45">
        <f t="shared" si="13"/>
        <v>0</v>
      </c>
      <c r="AT31" s="45">
        <f t="shared" si="14"/>
        <v>-0.85614702956590261</v>
      </c>
      <c r="AU31" s="45">
        <f t="shared" si="15"/>
        <v>-0.18245144126276003</v>
      </c>
      <c r="AV31" s="45">
        <f t="shared" si="16"/>
        <v>-2.4565029792596726E-3</v>
      </c>
      <c r="AW31" s="45">
        <f t="shared" si="17"/>
        <v>-0.82128876146001062</v>
      </c>
      <c r="AX31" s="45">
        <f t="shared" si="18"/>
        <v>-6.1372882273016671</v>
      </c>
      <c r="AY31" s="45">
        <f t="shared" si="19"/>
        <v>-3.6505131469619414</v>
      </c>
    </row>
    <row r="32" spans="2:51" ht="15.75" thickBot="1" x14ac:dyDescent="0.3">
      <c r="B32" s="44">
        <f t="shared" si="20"/>
        <v>2044</v>
      </c>
      <c r="C32" s="45">
        <v>0</v>
      </c>
      <c r="D32" s="45">
        <v>0</v>
      </c>
      <c r="E32" s="45">
        <v>0</v>
      </c>
      <c r="F32" s="45">
        <v>0</v>
      </c>
      <c r="G32" s="45">
        <v>92.370180925458342</v>
      </c>
      <c r="H32" s="45">
        <v>6.0060110932290396</v>
      </c>
      <c r="I32" s="45">
        <v>189.42240897311194</v>
      </c>
      <c r="J32" s="45">
        <v>0</v>
      </c>
      <c r="K32" s="45">
        <v>18.72174015152352</v>
      </c>
      <c r="L32" s="45">
        <v>0</v>
      </c>
      <c r="M32" s="45">
        <v>16.279635443907889</v>
      </c>
      <c r="N32" s="45">
        <v>9.9224284911908919E-2</v>
      </c>
      <c r="O32" s="45">
        <v>53.643100939892008</v>
      </c>
      <c r="P32" s="45">
        <f t="shared" si="0"/>
        <v>376.54230181203462</v>
      </c>
      <c r="Q32" s="45">
        <f t="shared" si="1"/>
        <v>376.54230181203462</v>
      </c>
      <c r="R32" s="46"/>
      <c r="S32" s="44">
        <f t="shared" si="21"/>
        <v>2044</v>
      </c>
      <c r="T32" s="45">
        <v>1.6657001926971202</v>
      </c>
      <c r="U32" s="45">
        <v>0.24662004084676123</v>
      </c>
      <c r="V32" s="45">
        <v>0.32446980029927291</v>
      </c>
      <c r="W32" s="45">
        <f t="shared" si="2"/>
        <v>2.2367900338431541</v>
      </c>
      <c r="X32" s="45">
        <v>92.370180925458371</v>
      </c>
      <c r="Y32" s="45">
        <v>6.0060110932290396</v>
      </c>
      <c r="Z32" s="45">
        <v>185.40251029975576</v>
      </c>
      <c r="AA32" s="45">
        <v>0</v>
      </c>
      <c r="AB32" s="45">
        <v>18.72174015152352</v>
      </c>
      <c r="AC32" s="45">
        <v>-0.81466712515538431</v>
      </c>
      <c r="AD32" s="45">
        <v>16.072241812841515</v>
      </c>
      <c r="AE32" s="45">
        <v>9.6900056712446059E-2</v>
      </c>
      <c r="AF32" s="45">
        <v>52.471755370263743</v>
      </c>
      <c r="AG32" s="45">
        <f t="shared" si="3"/>
        <v>370.32667258462902</v>
      </c>
      <c r="AH32" s="45">
        <f t="shared" si="4"/>
        <v>372.56346261847216</v>
      </c>
      <c r="AJ32" s="44">
        <f t="shared" si="22"/>
        <v>2044</v>
      </c>
      <c r="AK32" s="45">
        <f t="shared" si="5"/>
        <v>1.6657001926971202</v>
      </c>
      <c r="AL32" s="45">
        <f t="shared" si="6"/>
        <v>0.24662004084676123</v>
      </c>
      <c r="AM32" s="45">
        <f t="shared" si="7"/>
        <v>0.32446980029927291</v>
      </c>
      <c r="AN32" s="45">
        <f t="shared" si="8"/>
        <v>2.2367900338431541</v>
      </c>
      <c r="AO32" s="45">
        <f t="shared" si="9"/>
        <v>0</v>
      </c>
      <c r="AP32" s="45">
        <f t="shared" si="10"/>
        <v>0</v>
      </c>
      <c r="AQ32" s="45">
        <f t="shared" si="11"/>
        <v>-4.019898673356181</v>
      </c>
      <c r="AR32" s="45">
        <f t="shared" si="12"/>
        <v>0</v>
      </c>
      <c r="AS32" s="45">
        <f t="shared" si="13"/>
        <v>0</v>
      </c>
      <c r="AT32" s="45">
        <f t="shared" si="14"/>
        <v>-0.81466712515538431</v>
      </c>
      <c r="AU32" s="45">
        <f t="shared" si="15"/>
        <v>-0.20739363106637398</v>
      </c>
      <c r="AV32" s="45">
        <f t="shared" si="16"/>
        <v>-2.3242281994628605E-3</v>
      </c>
      <c r="AW32" s="45">
        <f t="shared" si="17"/>
        <v>-1.1713455696282651</v>
      </c>
      <c r="AX32" s="45">
        <f t="shared" si="18"/>
        <v>-6.2156292274056</v>
      </c>
      <c r="AY32" s="45">
        <f t="shared" si="19"/>
        <v>-3.9788391935624645</v>
      </c>
    </row>
    <row r="33" spans="1:51" ht="15.75" thickBot="1" x14ac:dyDescent="0.3">
      <c r="B33" s="44">
        <f t="shared" si="20"/>
        <v>2045</v>
      </c>
      <c r="C33" s="45">
        <v>0</v>
      </c>
      <c r="D33" s="45">
        <v>0</v>
      </c>
      <c r="E33" s="45">
        <v>0</v>
      </c>
      <c r="F33" s="45">
        <v>0</v>
      </c>
      <c r="G33" s="45">
        <v>83.491206665697675</v>
      </c>
      <c r="H33" s="45">
        <v>5.4130277175241241</v>
      </c>
      <c r="I33" s="45">
        <v>181.4885826934939</v>
      </c>
      <c r="J33" s="45">
        <v>0</v>
      </c>
      <c r="K33" s="45">
        <v>17.467017491252001</v>
      </c>
      <c r="L33" s="45">
        <v>0</v>
      </c>
      <c r="M33" s="45">
        <v>15.432723828787482</v>
      </c>
      <c r="N33" s="45">
        <v>9.2758393723515131E-2</v>
      </c>
      <c r="O33" s="45">
        <v>53.787728835970832</v>
      </c>
      <c r="P33" s="45">
        <f t="shared" si="0"/>
        <v>357.17304562644949</v>
      </c>
      <c r="Q33" s="45">
        <f t="shared" si="1"/>
        <v>357.17304562644949</v>
      </c>
      <c r="R33" s="46"/>
      <c r="S33" s="44">
        <f t="shared" si="21"/>
        <v>2045</v>
      </c>
      <c r="T33" s="45">
        <v>1.4700966724505409</v>
      </c>
      <c r="U33" s="45">
        <v>0.23009167589654386</v>
      </c>
      <c r="V33" s="45">
        <v>0.30908599712828921</v>
      </c>
      <c r="W33" s="45">
        <f t="shared" si="2"/>
        <v>2.0092743454753741</v>
      </c>
      <c r="X33" s="45">
        <v>83.491206665697675</v>
      </c>
      <c r="Y33" s="45">
        <v>5.4130277175241241</v>
      </c>
      <c r="Z33" s="45">
        <v>177.59961023214038</v>
      </c>
      <c r="AA33" s="45">
        <v>0</v>
      </c>
      <c r="AB33" s="45">
        <v>17.467017491252001</v>
      </c>
      <c r="AC33" s="45">
        <v>-0.7751969018048801</v>
      </c>
      <c r="AD33" s="45">
        <v>15.261337699358791</v>
      </c>
      <c r="AE33" s="45">
        <v>9.0210226271444802E-2</v>
      </c>
      <c r="AF33" s="45">
        <v>52.666082268956991</v>
      </c>
      <c r="AG33" s="45">
        <f t="shared" si="3"/>
        <v>351.21329539939654</v>
      </c>
      <c r="AH33" s="45">
        <f t="shared" si="4"/>
        <v>353.22256974487192</v>
      </c>
      <c r="AJ33" s="44">
        <f t="shared" si="22"/>
        <v>2045</v>
      </c>
      <c r="AK33" s="45">
        <f t="shared" si="5"/>
        <v>1.4700966724505409</v>
      </c>
      <c r="AL33" s="45">
        <f t="shared" si="6"/>
        <v>0.23009167589654386</v>
      </c>
      <c r="AM33" s="45">
        <f t="shared" si="7"/>
        <v>0.30908599712828921</v>
      </c>
      <c r="AN33" s="45">
        <f t="shared" si="8"/>
        <v>2.0092743454753741</v>
      </c>
      <c r="AO33" s="45">
        <f t="shared" si="9"/>
        <v>0</v>
      </c>
      <c r="AP33" s="45">
        <f t="shared" si="10"/>
        <v>0</v>
      </c>
      <c r="AQ33" s="45">
        <f t="shared" si="11"/>
        <v>-3.8889724613535179</v>
      </c>
      <c r="AR33" s="45">
        <f t="shared" si="12"/>
        <v>0</v>
      </c>
      <c r="AS33" s="45">
        <f t="shared" si="13"/>
        <v>0</v>
      </c>
      <c r="AT33" s="45">
        <f t="shared" si="14"/>
        <v>-0.7751969018048801</v>
      </c>
      <c r="AU33" s="45">
        <f t="shared" si="15"/>
        <v>-0.1713861294286918</v>
      </c>
      <c r="AV33" s="45">
        <f t="shared" si="16"/>
        <v>-2.5481674520703296E-3</v>
      </c>
      <c r="AW33" s="45">
        <f t="shared" si="17"/>
        <v>-1.1216465670138405</v>
      </c>
      <c r="AX33" s="45">
        <f t="shared" si="18"/>
        <v>-5.9597502270529503</v>
      </c>
      <c r="AY33" s="45">
        <f t="shared" si="19"/>
        <v>-3.9504758815775745</v>
      </c>
    </row>
    <row r="34" spans="1:51" ht="15.75" thickBot="1" x14ac:dyDescent="0.3">
      <c r="B34" s="44">
        <f t="shared" si="20"/>
        <v>2046</v>
      </c>
      <c r="C34" s="45">
        <v>0</v>
      </c>
      <c r="D34" s="45">
        <v>0</v>
      </c>
      <c r="E34" s="45">
        <v>0</v>
      </c>
      <c r="F34" s="45">
        <v>0</v>
      </c>
      <c r="G34" s="45">
        <v>75.396519892407653</v>
      </c>
      <c r="H34" s="45">
        <v>4.8773242547382534</v>
      </c>
      <c r="I34" s="45">
        <v>171.80274047984688</v>
      </c>
      <c r="J34" s="45">
        <v>0</v>
      </c>
      <c r="K34" s="45">
        <v>16.296385783074523</v>
      </c>
      <c r="L34" s="45">
        <v>0</v>
      </c>
      <c r="M34" s="45">
        <v>14.651353561296238</v>
      </c>
      <c r="N34" s="45">
        <v>8.604194900106775E-2</v>
      </c>
      <c r="O34" s="45">
        <v>54.22077349546506</v>
      </c>
      <c r="P34" s="45">
        <f t="shared" si="0"/>
        <v>337.33113941582963</v>
      </c>
      <c r="Q34" s="45">
        <f t="shared" si="1"/>
        <v>337.33113941582963</v>
      </c>
      <c r="R34" s="46"/>
      <c r="S34" s="44">
        <f t="shared" si="21"/>
        <v>2046</v>
      </c>
      <c r="T34" s="45">
        <v>1.2932299801173035</v>
      </c>
      <c r="U34" s="45">
        <v>0.21467103458058423</v>
      </c>
      <c r="V34" s="45">
        <v>0.29443185514122844</v>
      </c>
      <c r="W34" s="45">
        <f t="shared" si="2"/>
        <v>1.8023328698391161</v>
      </c>
      <c r="X34" s="45">
        <v>75.396519892407653</v>
      </c>
      <c r="Y34" s="45">
        <v>4.8773242547382534</v>
      </c>
      <c r="Z34" s="45">
        <v>168.68251938860422</v>
      </c>
      <c r="AA34" s="45">
        <v>0</v>
      </c>
      <c r="AB34" s="45">
        <v>16.296385783074523</v>
      </c>
      <c r="AC34" s="45">
        <v>-0.73763899145097689</v>
      </c>
      <c r="AD34" s="45">
        <v>14.518106647772932</v>
      </c>
      <c r="AE34" s="45">
        <v>8.4331946116768697E-2</v>
      </c>
      <c r="AF34" s="45">
        <v>53.470670692757992</v>
      </c>
      <c r="AG34" s="45">
        <f t="shared" si="3"/>
        <v>332.5882196140214</v>
      </c>
      <c r="AH34" s="45">
        <f t="shared" si="4"/>
        <v>334.39055248386052</v>
      </c>
      <c r="AJ34" s="44">
        <f t="shared" si="22"/>
        <v>2046</v>
      </c>
      <c r="AK34" s="45">
        <f t="shared" si="5"/>
        <v>1.2932299801173035</v>
      </c>
      <c r="AL34" s="45">
        <f t="shared" si="6"/>
        <v>0.21467103458058423</v>
      </c>
      <c r="AM34" s="45">
        <f t="shared" si="7"/>
        <v>0.29443185514122844</v>
      </c>
      <c r="AN34" s="45">
        <f t="shared" si="8"/>
        <v>1.8023328698391161</v>
      </c>
      <c r="AO34" s="45">
        <f t="shared" si="9"/>
        <v>0</v>
      </c>
      <c r="AP34" s="45">
        <f t="shared" si="10"/>
        <v>0</v>
      </c>
      <c r="AQ34" s="45">
        <f t="shared" si="11"/>
        <v>-3.1202210912426551</v>
      </c>
      <c r="AR34" s="45">
        <f t="shared" si="12"/>
        <v>0</v>
      </c>
      <c r="AS34" s="45">
        <f t="shared" si="13"/>
        <v>0</v>
      </c>
      <c r="AT34" s="45">
        <f t="shared" si="14"/>
        <v>-0.73763899145097689</v>
      </c>
      <c r="AU34" s="45">
        <f t="shared" si="15"/>
        <v>-0.13324691352330653</v>
      </c>
      <c r="AV34" s="45">
        <f t="shared" si="16"/>
        <v>-1.7100028842990528E-3</v>
      </c>
      <c r="AW34" s="45">
        <f t="shared" si="17"/>
        <v>-0.75010280270706886</v>
      </c>
      <c r="AX34" s="45">
        <f t="shared" si="18"/>
        <v>-4.7429198018082275</v>
      </c>
      <c r="AY34" s="45">
        <f t="shared" si="19"/>
        <v>-2.9405869319691078</v>
      </c>
    </row>
    <row r="35" spans="1:51" ht="15.75" thickBot="1" x14ac:dyDescent="0.3">
      <c r="B35" s="44">
        <f t="shared" si="20"/>
        <v>2047</v>
      </c>
      <c r="C35" s="45">
        <v>0</v>
      </c>
      <c r="D35" s="45">
        <v>0</v>
      </c>
      <c r="E35" s="45">
        <v>0</v>
      </c>
      <c r="F35" s="45">
        <v>0</v>
      </c>
      <c r="G35" s="45">
        <v>68.073164791386262</v>
      </c>
      <c r="H35" s="45">
        <v>4.392939830777352</v>
      </c>
      <c r="I35" s="45">
        <v>163.37961522474473</v>
      </c>
      <c r="J35" s="45">
        <v>0</v>
      </c>
      <c r="K35" s="45">
        <v>15.204209288952727</v>
      </c>
      <c r="L35" s="45">
        <v>0</v>
      </c>
      <c r="M35" s="45">
        <v>13.914031824748143</v>
      </c>
      <c r="N35" s="45">
        <v>8.0753352432496428E-2</v>
      </c>
      <c r="O35" s="45">
        <v>54.515295845579992</v>
      </c>
      <c r="P35" s="45">
        <f t="shared" si="0"/>
        <v>319.56001015862171</v>
      </c>
      <c r="Q35" s="45">
        <f t="shared" si="1"/>
        <v>319.56001015862171</v>
      </c>
      <c r="R35" s="46"/>
      <c r="S35" s="44">
        <f t="shared" si="21"/>
        <v>2047</v>
      </c>
      <c r="T35" s="45">
        <v>1.1334672248106068</v>
      </c>
      <c r="U35" s="45">
        <v>0.20028387775583414</v>
      </c>
      <c r="V35" s="45">
        <v>0.2804727527664943</v>
      </c>
      <c r="W35" s="45">
        <f t="shared" si="2"/>
        <v>1.6142238553329353</v>
      </c>
      <c r="X35" s="45">
        <v>68.073164791386262</v>
      </c>
      <c r="Y35" s="45">
        <v>4.392939830777352</v>
      </c>
      <c r="Z35" s="45">
        <v>160.08589364840415</v>
      </c>
      <c r="AA35" s="45">
        <v>0</v>
      </c>
      <c r="AB35" s="45">
        <v>15.204209288952727</v>
      </c>
      <c r="AC35" s="45">
        <v>-0.70190074346526432</v>
      </c>
      <c r="AD35" s="45">
        <v>13.782936650106175</v>
      </c>
      <c r="AE35" s="45">
        <v>7.7529073737595669E-2</v>
      </c>
      <c r="AF35" s="45">
        <v>53.738221886562528</v>
      </c>
      <c r="AG35" s="45">
        <f t="shared" si="3"/>
        <v>314.65299442646153</v>
      </c>
      <c r="AH35" s="45">
        <f t="shared" si="4"/>
        <v>316.26721828179444</v>
      </c>
      <c r="AJ35" s="44">
        <f t="shared" si="22"/>
        <v>2047</v>
      </c>
      <c r="AK35" s="45">
        <f t="shared" si="5"/>
        <v>1.1334672248106068</v>
      </c>
      <c r="AL35" s="45">
        <f t="shared" si="6"/>
        <v>0.20028387775583414</v>
      </c>
      <c r="AM35" s="45">
        <f t="shared" si="7"/>
        <v>0.2804727527664943</v>
      </c>
      <c r="AN35" s="45">
        <f t="shared" si="8"/>
        <v>1.6142238553329353</v>
      </c>
      <c r="AO35" s="45">
        <f t="shared" si="9"/>
        <v>0</v>
      </c>
      <c r="AP35" s="45">
        <f t="shared" si="10"/>
        <v>0</v>
      </c>
      <c r="AQ35" s="45">
        <f t="shared" si="11"/>
        <v>-3.2937215763405732</v>
      </c>
      <c r="AR35" s="45">
        <f t="shared" si="12"/>
        <v>0</v>
      </c>
      <c r="AS35" s="45">
        <f t="shared" si="13"/>
        <v>0</v>
      </c>
      <c r="AT35" s="45">
        <f t="shared" si="14"/>
        <v>-0.70190074346526432</v>
      </c>
      <c r="AU35" s="45">
        <f t="shared" si="15"/>
        <v>-0.13109517464196863</v>
      </c>
      <c r="AV35" s="45">
        <f t="shared" si="16"/>
        <v>-3.224278694900759E-3</v>
      </c>
      <c r="AW35" s="45">
        <f t="shared" si="17"/>
        <v>-0.77707395901746423</v>
      </c>
      <c r="AX35" s="45">
        <f t="shared" si="18"/>
        <v>-4.9070157321601755</v>
      </c>
      <c r="AY35" s="45">
        <f t="shared" si="19"/>
        <v>-3.2927918768272662</v>
      </c>
    </row>
    <row r="36" spans="1:51" ht="15.75" thickBot="1" x14ac:dyDescent="0.3">
      <c r="A36" s="47"/>
      <c r="B36" s="44" t="s">
        <v>42</v>
      </c>
      <c r="C36" s="45">
        <v>0</v>
      </c>
      <c r="D36" s="45">
        <v>0</v>
      </c>
      <c r="E36" s="45">
        <v>0</v>
      </c>
      <c r="F36" s="45">
        <v>0</v>
      </c>
      <c r="G36" s="45">
        <v>631.0653441293116</v>
      </c>
      <c r="H36" s="45">
        <v>32.758523414929769</v>
      </c>
      <c r="I36" s="45">
        <v>326.39808910760274</v>
      </c>
      <c r="J36" s="45">
        <v>0</v>
      </c>
      <c r="K36" s="45">
        <v>14.185229975493595</v>
      </c>
      <c r="L36" s="45">
        <v>0</v>
      </c>
      <c r="M36" s="45">
        <v>19.789834803189219</v>
      </c>
      <c r="N36" s="45">
        <v>0.15615554927509623</v>
      </c>
      <c r="O36" s="45">
        <v>114.57549333451985</v>
      </c>
      <c r="P36" s="45">
        <f t="shared" si="0"/>
        <v>1138.9286703143218</v>
      </c>
      <c r="Q36" s="45">
        <f t="shared" si="1"/>
        <v>1138.9286703143218</v>
      </c>
      <c r="R36" s="46"/>
      <c r="S36" s="44" t="s">
        <v>42</v>
      </c>
      <c r="T36" s="45">
        <v>1.848695030042909</v>
      </c>
      <c r="U36" s="45">
        <v>-1.1586293593397543</v>
      </c>
      <c r="V36" s="45">
        <v>0.61315732629861774</v>
      </c>
      <c r="W36" s="45">
        <f t="shared" si="2"/>
        <v>1.3032229970017726</v>
      </c>
      <c r="X36" s="45">
        <v>631.0653441293116</v>
      </c>
      <c r="Y36" s="45">
        <v>32.758523414929769</v>
      </c>
      <c r="Z36" s="45">
        <v>320.17318744336842</v>
      </c>
      <c r="AA36" s="45">
        <v>0</v>
      </c>
      <c r="AB36" s="45">
        <v>14.185229975493595</v>
      </c>
      <c r="AC36" s="45">
        <v>-1.3034288550856785</v>
      </c>
      <c r="AD36" s="45">
        <v>19.619572648767395</v>
      </c>
      <c r="AE36" s="45">
        <v>0.15283826021929794</v>
      </c>
      <c r="AF36" s="45">
        <v>112.5570394887929</v>
      </c>
      <c r="AG36" s="45">
        <f t="shared" si="3"/>
        <v>1129.2083065057973</v>
      </c>
      <c r="AH36" s="45">
        <f t="shared" si="4"/>
        <v>1130.511529502799</v>
      </c>
      <c r="AJ36" s="44" t="s">
        <v>42</v>
      </c>
      <c r="AK36" s="45">
        <f t="shared" si="5"/>
        <v>1.848695030042909</v>
      </c>
      <c r="AL36" s="45">
        <f t="shared" si="6"/>
        <v>-1.1586293593397543</v>
      </c>
      <c r="AM36" s="45">
        <f t="shared" si="7"/>
        <v>0.61315732629861774</v>
      </c>
      <c r="AN36" s="45">
        <f t="shared" si="8"/>
        <v>1.3032229970017726</v>
      </c>
      <c r="AO36" s="45">
        <f t="shared" si="9"/>
        <v>0</v>
      </c>
      <c r="AP36" s="45">
        <f t="shared" si="10"/>
        <v>0</v>
      </c>
      <c r="AQ36" s="45">
        <f t="shared" si="11"/>
        <v>-6.2249016642343236</v>
      </c>
      <c r="AR36" s="45">
        <f t="shared" si="12"/>
        <v>0</v>
      </c>
      <c r="AS36" s="45">
        <f t="shared" si="13"/>
        <v>0</v>
      </c>
      <c r="AT36" s="45">
        <f t="shared" si="14"/>
        <v>-1.3034288550856785</v>
      </c>
      <c r="AU36" s="45">
        <f t="shared" si="15"/>
        <v>-0.17026215442182391</v>
      </c>
      <c r="AV36" s="45">
        <f t="shared" si="16"/>
        <v>-3.3172890557982837E-3</v>
      </c>
      <c r="AW36" s="45">
        <f t="shared" si="17"/>
        <v>-2.0184538457269525</v>
      </c>
      <c r="AX36" s="45">
        <f t="shared" si="18"/>
        <v>-9.720363808524553</v>
      </c>
      <c r="AY36" s="45">
        <f t="shared" si="19"/>
        <v>-8.4171408115228132</v>
      </c>
    </row>
    <row r="37" spans="1:51" ht="15.75" thickBot="1" x14ac:dyDescent="0.3">
      <c r="B37" s="44" t="s">
        <v>41</v>
      </c>
      <c r="C37" s="45">
        <f t="shared" ref="C37:Q37" si="23">SUM(C7:C36)</f>
        <v>0</v>
      </c>
      <c r="D37" s="45">
        <f t="shared" si="23"/>
        <v>0</v>
      </c>
      <c r="E37" s="45">
        <f t="shared" si="23"/>
        <v>0</v>
      </c>
      <c r="F37" s="45">
        <f t="shared" si="23"/>
        <v>0</v>
      </c>
      <c r="G37" s="45">
        <f t="shared" si="23"/>
        <v>2311.6149208787142</v>
      </c>
      <c r="H37" s="45">
        <f t="shared" si="23"/>
        <v>142.36593778669572</v>
      </c>
      <c r="I37" s="45">
        <f t="shared" si="23"/>
        <v>7856.8301311352325</v>
      </c>
      <c r="J37" s="45">
        <f t="shared" si="23"/>
        <v>2.1331661547616174</v>
      </c>
      <c r="K37" s="45">
        <f t="shared" si="23"/>
        <v>1388.7847786934001</v>
      </c>
      <c r="L37" s="45">
        <f t="shared" si="23"/>
        <v>0</v>
      </c>
      <c r="M37" s="45">
        <f t="shared" si="23"/>
        <v>517.44815353667286</v>
      </c>
      <c r="N37" s="45">
        <f t="shared" si="23"/>
        <v>5.4869614198449437</v>
      </c>
      <c r="O37" s="45">
        <f t="shared" si="23"/>
        <v>952.81297409107492</v>
      </c>
      <c r="P37" s="45">
        <f t="shared" si="23"/>
        <v>13177.477023696398</v>
      </c>
      <c r="Q37" s="45">
        <f t="shared" si="23"/>
        <v>13177.477023696398</v>
      </c>
      <c r="R37" s="46"/>
      <c r="S37" s="44" t="s">
        <v>41</v>
      </c>
      <c r="T37" s="45">
        <f t="shared" ref="T37:AH37" si="24">SUM(T7:T36)</f>
        <v>195.0975111632051</v>
      </c>
      <c r="U37" s="45">
        <f t="shared" si="24"/>
        <v>15.501702431135373</v>
      </c>
      <c r="V37" s="45">
        <f t="shared" si="24"/>
        <v>16.968885440148338</v>
      </c>
      <c r="W37" s="45">
        <f t="shared" si="24"/>
        <v>227.56809903448877</v>
      </c>
      <c r="X37" s="45">
        <f t="shared" si="24"/>
        <v>2311.6149208787147</v>
      </c>
      <c r="Y37" s="45">
        <f t="shared" si="24"/>
        <v>142.36593778669572</v>
      </c>
      <c r="Z37" s="45">
        <f t="shared" si="24"/>
        <v>7700.523551454372</v>
      </c>
      <c r="AA37" s="45">
        <f t="shared" si="24"/>
        <v>2.1331661547616174</v>
      </c>
      <c r="AB37" s="45">
        <f t="shared" si="24"/>
        <v>1388.7847786934001</v>
      </c>
      <c r="AC37" s="45">
        <f t="shared" si="24"/>
        <v>-42.894721538990808</v>
      </c>
      <c r="AD37" s="45">
        <f t="shared" si="24"/>
        <v>508.60510056569274</v>
      </c>
      <c r="AE37" s="45">
        <f t="shared" si="24"/>
        <v>5.2949705895316868</v>
      </c>
      <c r="AF37" s="45">
        <f t="shared" si="24"/>
        <v>936.50903773316963</v>
      </c>
      <c r="AG37" s="45">
        <f t="shared" si="24"/>
        <v>12952.936742317352</v>
      </c>
      <c r="AH37" s="45">
        <f t="shared" si="24"/>
        <v>13180.504841351836</v>
      </c>
      <c r="AJ37" s="44" t="s">
        <v>41</v>
      </c>
      <c r="AK37" s="45">
        <f t="shared" si="5"/>
        <v>195.0975111632051</v>
      </c>
      <c r="AL37" s="45">
        <f t="shared" si="6"/>
        <v>15.501702431135373</v>
      </c>
      <c r="AM37" s="45">
        <f t="shared" si="7"/>
        <v>16.968885440148338</v>
      </c>
      <c r="AN37" s="45">
        <f t="shared" si="8"/>
        <v>227.56809903448877</v>
      </c>
      <c r="AO37" s="45">
        <f t="shared" si="9"/>
        <v>0</v>
      </c>
      <c r="AP37" s="45">
        <f t="shared" si="10"/>
        <v>0</v>
      </c>
      <c r="AQ37" s="45">
        <f t="shared" si="11"/>
        <v>-156.30657968086052</v>
      </c>
      <c r="AR37" s="45">
        <f t="shared" si="12"/>
        <v>0</v>
      </c>
      <c r="AS37" s="45">
        <f t="shared" si="13"/>
        <v>0</v>
      </c>
      <c r="AT37" s="45">
        <f t="shared" si="14"/>
        <v>-42.894721538990808</v>
      </c>
      <c r="AU37" s="45">
        <f t="shared" si="15"/>
        <v>-8.8430529709801249</v>
      </c>
      <c r="AV37" s="45">
        <f t="shared" si="16"/>
        <v>-0.19199083031325692</v>
      </c>
      <c r="AW37" s="45">
        <f t="shared" si="17"/>
        <v>-16.303936357905286</v>
      </c>
      <c r="AX37" s="45">
        <f t="shared" si="18"/>
        <v>-224.54028137904606</v>
      </c>
      <c r="AY37" s="45">
        <f t="shared" si="19"/>
        <v>3.0278176554384117</v>
      </c>
    </row>
    <row r="38" spans="1:51" x14ac:dyDescent="0.25">
      <c r="AV38" s="41"/>
    </row>
    <row r="39" spans="1:51" x14ac:dyDescent="0.25">
      <c r="C39" s="40" t="s">
        <v>40</v>
      </c>
      <c r="AK39" s="46"/>
      <c r="AL39" s="46"/>
      <c r="AM39" s="46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</row>
    <row r="40" spans="1:51" x14ac:dyDescent="0.25">
      <c r="AK40" s="60"/>
      <c r="AL40" s="60"/>
      <c r="AM40" s="60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</row>
  </sheetData>
  <mergeCells count="57">
    <mergeCell ref="AJ3:AY3"/>
    <mergeCell ref="B4:B6"/>
    <mergeCell ref="C4:F4"/>
    <mergeCell ref="G4:P4"/>
    <mergeCell ref="Q4:Q6"/>
    <mergeCell ref="S4:S6"/>
    <mergeCell ref="T4:W4"/>
    <mergeCell ref="X4:AG4"/>
    <mergeCell ref="AY4:AY6"/>
    <mergeCell ref="C5:C6"/>
    <mergeCell ref="W5:W6"/>
    <mergeCell ref="X5:X6"/>
    <mergeCell ref="Y5:Y6"/>
    <mergeCell ref="Z5:Z6"/>
    <mergeCell ref="B3:Q3"/>
    <mergeCell ref="S3:AH3"/>
    <mergeCell ref="D5:D6"/>
    <mergeCell ref="E5:E6"/>
    <mergeCell ref="F5:F6"/>
    <mergeCell ref="G5:G6"/>
    <mergeCell ref="AJ4:AJ6"/>
    <mergeCell ref="H5:H6"/>
    <mergeCell ref="I5:I6"/>
    <mergeCell ref="J5:J6"/>
    <mergeCell ref="K5:K6"/>
    <mergeCell ref="L5:L6"/>
    <mergeCell ref="M5:M6"/>
    <mergeCell ref="AD5:AD6"/>
    <mergeCell ref="AE5:AE6"/>
    <mergeCell ref="AF5:AF6"/>
    <mergeCell ref="AG5:AG6"/>
    <mergeCell ref="AK4:AN4"/>
    <mergeCell ref="AO4:AX4"/>
    <mergeCell ref="AB5:AB6"/>
    <mergeCell ref="N5:N6"/>
    <mergeCell ref="O5:O6"/>
    <mergeCell ref="P5:P6"/>
    <mergeCell ref="T5:T6"/>
    <mergeCell ref="U5:U6"/>
    <mergeCell ref="V5:V6"/>
    <mergeCell ref="AN5:AN6"/>
    <mergeCell ref="AO5:AO6"/>
    <mergeCell ref="AP5:AP6"/>
    <mergeCell ref="AH4:AH6"/>
    <mergeCell ref="AA5:AA6"/>
    <mergeCell ref="AQ5:AQ6"/>
    <mergeCell ref="AC5:AC6"/>
    <mergeCell ref="AK5:AK6"/>
    <mergeCell ref="AL5:AL6"/>
    <mergeCell ref="AM5:AM6"/>
    <mergeCell ref="AX5:AX6"/>
    <mergeCell ref="AR5:AR6"/>
    <mergeCell ref="AS5:AS6"/>
    <mergeCell ref="AT5:AT6"/>
    <mergeCell ref="AU5:AU6"/>
    <mergeCell ref="AV5:AV6"/>
    <mergeCell ref="AW5:AW6"/>
  </mergeCells>
  <pageMargins left="0.25" right="0.25" top="0.75" bottom="0.75" header="0.3" footer="0.3"/>
  <pageSetup paperSize="3" scale="44" orientation="landscape" horizontalDpi="1200" verticalDpi="1200" r:id="rId1"/>
  <ignoredErrors>
    <ignoredError sqref="P7:P38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21838-C5EA-4697-A0CE-EC46A905BDBD}">
  <dimension ref="A1:F7"/>
  <sheetViews>
    <sheetView showGridLines="0" zoomScaleNormal="100" workbookViewId="0">
      <selection activeCell="D9" sqref="D9"/>
    </sheetView>
  </sheetViews>
  <sheetFormatPr defaultColWidth="8.85546875" defaultRowHeight="15" x14ac:dyDescent="0.25"/>
  <cols>
    <col min="1" max="16384" width="8.85546875" style="40"/>
  </cols>
  <sheetData>
    <row r="1" spans="1:6" x14ac:dyDescent="0.25">
      <c r="A1" s="5" t="s">
        <v>151</v>
      </c>
    </row>
    <row r="2" spans="1:6" ht="15.75" thickBot="1" x14ac:dyDescent="0.3"/>
    <row r="3" spans="1:6" ht="15.75" thickBot="1" x14ac:dyDescent="0.3">
      <c r="B3" s="148" t="s">
        <v>66</v>
      </c>
      <c r="C3" s="149"/>
      <c r="D3" s="152" t="s">
        <v>65</v>
      </c>
      <c r="E3" s="153"/>
      <c r="F3" s="154"/>
    </row>
    <row r="4" spans="1:6" ht="15.75" thickBot="1" x14ac:dyDescent="0.3">
      <c r="B4" s="150" t="s">
        <v>64</v>
      </c>
      <c r="C4" s="151"/>
      <c r="D4" s="58" t="s">
        <v>63</v>
      </c>
      <c r="E4" s="58" t="s">
        <v>62</v>
      </c>
      <c r="F4" s="58" t="s">
        <v>61</v>
      </c>
    </row>
    <row r="5" spans="1:6" ht="15.75" thickBot="1" x14ac:dyDescent="0.3">
      <c r="B5" s="143" t="s">
        <v>49</v>
      </c>
      <c r="C5" s="59" t="s">
        <v>63</v>
      </c>
      <c r="D5" s="45">
        <v>-0.17871840136048922</v>
      </c>
      <c r="E5" s="45">
        <v>-16.482654759265529</v>
      </c>
      <c r="F5" s="45">
        <v>-56.232384548487772</v>
      </c>
    </row>
    <row r="6" spans="1:6" ht="15.75" thickBot="1" x14ac:dyDescent="0.3">
      <c r="B6" s="144"/>
      <c r="C6" s="59" t="s">
        <v>62</v>
      </c>
      <c r="D6" s="45">
        <v>-0.1744189510340875</v>
      </c>
      <c r="E6" s="45">
        <v>-16.785500070754097</v>
      </c>
      <c r="F6" s="45">
        <v>-59.124526003477165</v>
      </c>
    </row>
    <row r="7" spans="1:6" ht="15.75" thickBot="1" x14ac:dyDescent="0.3">
      <c r="B7" s="145"/>
      <c r="C7" s="59" t="s">
        <v>61</v>
      </c>
      <c r="D7" s="45">
        <v>-0.15824089358094079</v>
      </c>
      <c r="E7" s="45">
        <v>-15.351246034889938</v>
      </c>
      <c r="F7" s="45">
        <v>-54.802927094463712</v>
      </c>
    </row>
  </sheetData>
  <mergeCells count="4">
    <mergeCell ref="B3:C3"/>
    <mergeCell ref="B4:C4"/>
    <mergeCell ref="D3:F3"/>
    <mergeCell ref="B5:B7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567A5-3A59-425A-83BB-8D530F80BCEE}">
  <sheetPr>
    <pageSetUpPr fitToPage="1"/>
  </sheetPr>
  <dimension ref="A1:N69"/>
  <sheetViews>
    <sheetView showGridLines="0" zoomScale="80" zoomScaleNormal="80" workbookViewId="0">
      <selection activeCell="C12" sqref="C12:C13"/>
    </sheetView>
  </sheetViews>
  <sheetFormatPr defaultColWidth="8.85546875" defaultRowHeight="15" x14ac:dyDescent="0.25"/>
  <cols>
    <col min="1" max="1" width="8.85546875" style="40"/>
    <col min="2" max="2" width="11.42578125" style="40" customWidth="1"/>
    <col min="3" max="3" width="37.7109375" style="40" customWidth="1"/>
    <col min="4" max="4" width="25.42578125" style="40" customWidth="1"/>
    <col min="5" max="5" width="8.85546875" style="40"/>
    <col min="6" max="6" width="11.42578125" style="40" customWidth="1"/>
    <col min="7" max="7" width="36.42578125" style="40" customWidth="1"/>
    <col min="8" max="8" width="25.42578125" style="40" customWidth="1"/>
    <col min="9" max="16384" width="8.85546875" style="40"/>
  </cols>
  <sheetData>
    <row r="1" spans="1:14" x14ac:dyDescent="0.25">
      <c r="A1" s="6" t="s">
        <v>154</v>
      </c>
    </row>
    <row r="2" spans="1:14" ht="15" customHeight="1" x14ac:dyDescent="0.25">
      <c r="C2" s="155" t="s">
        <v>155</v>
      </c>
      <c r="D2" s="155"/>
      <c r="E2" s="57"/>
      <c r="F2" s="57"/>
      <c r="G2" s="155" t="s">
        <v>156</v>
      </c>
      <c r="H2" s="155"/>
    </row>
    <row r="3" spans="1:14" ht="18.75" customHeight="1" x14ac:dyDescent="0.25">
      <c r="A3" s="5"/>
      <c r="C3" s="156"/>
      <c r="D3" s="156"/>
      <c r="E3" s="57"/>
      <c r="F3" s="57"/>
      <c r="G3" s="156"/>
      <c r="H3" s="156"/>
    </row>
    <row r="4" spans="1:14" ht="15" customHeight="1" x14ac:dyDescent="0.25">
      <c r="B4" s="157" t="s">
        <v>15</v>
      </c>
      <c r="C4" s="158" t="s">
        <v>37</v>
      </c>
      <c r="D4" s="158" t="s">
        <v>36</v>
      </c>
      <c r="E4" s="53"/>
      <c r="F4" s="157" t="s">
        <v>15</v>
      </c>
      <c r="G4" s="158" t="s">
        <v>37</v>
      </c>
      <c r="H4" s="158" t="s">
        <v>36</v>
      </c>
    </row>
    <row r="5" spans="1:14" ht="15.75" customHeight="1" x14ac:dyDescent="0.25">
      <c r="B5" s="157"/>
      <c r="C5" s="159"/>
      <c r="D5" s="159"/>
      <c r="E5" s="53"/>
      <c r="F5" s="157"/>
      <c r="G5" s="160"/>
      <c r="H5" s="160"/>
    </row>
    <row r="6" spans="1:14" ht="15.75" customHeight="1" x14ac:dyDescent="0.25">
      <c r="B6" s="125">
        <v>2018</v>
      </c>
      <c r="C6" s="122" t="s">
        <v>160</v>
      </c>
      <c r="D6" s="123" t="s">
        <v>21</v>
      </c>
      <c r="F6" s="125">
        <v>2018</v>
      </c>
      <c r="G6" s="122" t="s">
        <v>178</v>
      </c>
      <c r="H6" s="123" t="s">
        <v>21</v>
      </c>
    </row>
    <row r="7" spans="1:14" ht="15.75" customHeight="1" x14ac:dyDescent="0.25">
      <c r="B7" s="125"/>
      <c r="C7" s="122"/>
      <c r="D7" s="123"/>
      <c r="F7" s="125"/>
      <c r="G7" s="122"/>
      <c r="H7" s="123"/>
    </row>
    <row r="8" spans="1:14" ht="15.75" customHeight="1" x14ac:dyDescent="0.25">
      <c r="B8" s="125">
        <f>B6+1</f>
        <v>2019</v>
      </c>
      <c r="C8" s="122" t="s">
        <v>180</v>
      </c>
      <c r="D8" s="123" t="s">
        <v>21</v>
      </c>
      <c r="F8" s="125">
        <f>F6+1</f>
        <v>2019</v>
      </c>
      <c r="G8" s="122" t="s">
        <v>179</v>
      </c>
      <c r="H8" s="123" t="s">
        <v>21</v>
      </c>
    </row>
    <row r="9" spans="1:14" ht="15.75" customHeight="1" x14ac:dyDescent="0.25">
      <c r="B9" s="125"/>
      <c r="C9" s="122"/>
      <c r="D9" s="123"/>
      <c r="F9" s="125"/>
      <c r="G9" s="122"/>
      <c r="H9" s="123"/>
    </row>
    <row r="10" spans="1:14" x14ac:dyDescent="0.25">
      <c r="B10" s="125">
        <f>B8+1</f>
        <v>2020</v>
      </c>
      <c r="C10" s="122" t="s">
        <v>160</v>
      </c>
      <c r="D10" s="123" t="s">
        <v>21</v>
      </c>
      <c r="F10" s="125">
        <f>F8+1</f>
        <v>2020</v>
      </c>
      <c r="G10" s="122" t="s">
        <v>32</v>
      </c>
      <c r="H10" s="123" t="s">
        <v>21</v>
      </c>
      <c r="M10" s="54"/>
      <c r="N10" s="55"/>
    </row>
    <row r="11" spans="1:14" x14ac:dyDescent="0.25">
      <c r="B11" s="125"/>
      <c r="C11" s="122"/>
      <c r="D11" s="123"/>
      <c r="F11" s="125"/>
      <c r="G11" s="122"/>
      <c r="H11" s="123"/>
      <c r="M11" s="54"/>
      <c r="N11" s="55"/>
    </row>
    <row r="12" spans="1:14" ht="33.75" customHeight="1" x14ac:dyDescent="0.25">
      <c r="B12" s="125">
        <f>B10+1</f>
        <v>2021</v>
      </c>
      <c r="C12" s="122" t="s">
        <v>165</v>
      </c>
      <c r="D12" s="123" t="s">
        <v>21</v>
      </c>
      <c r="F12" s="124">
        <f>F10+1</f>
        <v>2021</v>
      </c>
      <c r="G12" s="122" t="s">
        <v>177</v>
      </c>
      <c r="H12" s="123" t="s">
        <v>173</v>
      </c>
      <c r="M12" s="54"/>
      <c r="N12" s="55"/>
    </row>
    <row r="13" spans="1:14" ht="33.75" customHeight="1" x14ac:dyDescent="0.25">
      <c r="B13" s="125"/>
      <c r="C13" s="122"/>
      <c r="D13" s="123"/>
      <c r="F13" s="124"/>
      <c r="G13" s="122"/>
      <c r="H13" s="123"/>
      <c r="M13" s="54"/>
      <c r="N13" s="55"/>
    </row>
    <row r="14" spans="1:14" ht="15" customHeight="1" x14ac:dyDescent="0.25">
      <c r="B14" s="125">
        <f>B12+1</f>
        <v>2022</v>
      </c>
      <c r="C14" s="122" t="s">
        <v>21</v>
      </c>
      <c r="D14" s="123" t="s">
        <v>21</v>
      </c>
      <c r="F14" s="124">
        <f>F12+1</f>
        <v>2022</v>
      </c>
      <c r="G14" s="122" t="s">
        <v>30</v>
      </c>
      <c r="H14" s="123" t="s">
        <v>21</v>
      </c>
      <c r="M14" s="54"/>
      <c r="N14" s="55"/>
    </row>
    <row r="15" spans="1:14" ht="15.75" customHeight="1" x14ac:dyDescent="0.25">
      <c r="B15" s="125"/>
      <c r="C15" s="122"/>
      <c r="D15" s="123"/>
      <c r="F15" s="124"/>
      <c r="G15" s="122"/>
      <c r="H15" s="123"/>
      <c r="M15" s="54"/>
      <c r="N15" s="55"/>
    </row>
    <row r="16" spans="1:14" ht="22.5" customHeight="1" x14ac:dyDescent="0.25">
      <c r="B16" s="125">
        <f>B14+1</f>
        <v>2023</v>
      </c>
      <c r="C16" s="122" t="s">
        <v>164</v>
      </c>
      <c r="D16" s="123" t="s">
        <v>21</v>
      </c>
      <c r="F16" s="124">
        <f>F14+1</f>
        <v>2023</v>
      </c>
      <c r="G16" s="122" t="s">
        <v>29</v>
      </c>
      <c r="H16" s="123" t="s">
        <v>21</v>
      </c>
      <c r="M16" s="54"/>
      <c r="N16" s="55"/>
    </row>
    <row r="17" spans="2:14" ht="22.5" customHeight="1" x14ac:dyDescent="0.25">
      <c r="B17" s="125"/>
      <c r="C17" s="122"/>
      <c r="D17" s="123"/>
      <c r="F17" s="124"/>
      <c r="G17" s="122"/>
      <c r="H17" s="123"/>
      <c r="M17" s="54"/>
      <c r="N17" s="55"/>
    </row>
    <row r="18" spans="2:14" x14ac:dyDescent="0.25">
      <c r="B18" s="125">
        <f>B16+1</f>
        <v>2024</v>
      </c>
      <c r="C18" s="122" t="s">
        <v>21</v>
      </c>
      <c r="D18" s="123" t="s">
        <v>21</v>
      </c>
      <c r="F18" s="124">
        <f>F16+1</f>
        <v>2024</v>
      </c>
      <c r="G18" s="122" t="s">
        <v>21</v>
      </c>
      <c r="H18" s="123" t="s">
        <v>21</v>
      </c>
      <c r="M18" s="54"/>
      <c r="N18" s="55"/>
    </row>
    <row r="19" spans="2:14" x14ac:dyDescent="0.25">
      <c r="B19" s="125"/>
      <c r="C19" s="122"/>
      <c r="D19" s="123"/>
      <c r="F19" s="124"/>
      <c r="G19" s="122"/>
      <c r="H19" s="123"/>
      <c r="M19" s="54"/>
      <c r="N19" s="55"/>
    </row>
    <row r="20" spans="2:14" x14ac:dyDescent="0.25">
      <c r="B20" s="125">
        <f>B18+1</f>
        <v>2025</v>
      </c>
      <c r="C20" s="122" t="s">
        <v>21</v>
      </c>
      <c r="D20" s="123" t="s">
        <v>21</v>
      </c>
      <c r="F20" s="124">
        <f>F18+1</f>
        <v>2025</v>
      </c>
      <c r="G20" s="122" t="s">
        <v>21</v>
      </c>
      <c r="H20" s="123" t="s">
        <v>21</v>
      </c>
      <c r="M20" s="54"/>
      <c r="N20" s="55"/>
    </row>
    <row r="21" spans="2:14" x14ac:dyDescent="0.25">
      <c r="B21" s="125"/>
      <c r="C21" s="122"/>
      <c r="D21" s="123"/>
      <c r="F21" s="124"/>
      <c r="G21" s="122"/>
      <c r="H21" s="123"/>
      <c r="M21" s="54"/>
      <c r="N21" s="55"/>
    </row>
    <row r="22" spans="2:14" ht="15" customHeight="1" x14ac:dyDescent="0.25">
      <c r="B22" s="125">
        <f>B20+1</f>
        <v>2026</v>
      </c>
      <c r="C22" s="122" t="s">
        <v>164</v>
      </c>
      <c r="D22" s="123" t="s">
        <v>21</v>
      </c>
      <c r="F22" s="124">
        <f>F20+1</f>
        <v>2026</v>
      </c>
      <c r="G22" s="122" t="s">
        <v>26</v>
      </c>
      <c r="H22" s="123" t="s">
        <v>21</v>
      </c>
      <c r="M22" s="54"/>
      <c r="N22" s="55"/>
    </row>
    <row r="23" spans="2:14" ht="15.75" customHeight="1" x14ac:dyDescent="0.25">
      <c r="B23" s="125"/>
      <c r="C23" s="122"/>
      <c r="D23" s="123"/>
      <c r="F23" s="124"/>
      <c r="G23" s="122"/>
      <c r="H23" s="123"/>
      <c r="M23" s="54"/>
      <c r="N23" s="55"/>
    </row>
    <row r="24" spans="2:14" x14ac:dyDescent="0.25">
      <c r="B24" s="125">
        <f>B22+1</f>
        <v>2027</v>
      </c>
      <c r="C24" s="122" t="s">
        <v>21</v>
      </c>
      <c r="D24" s="123" t="s">
        <v>21</v>
      </c>
      <c r="F24" s="124">
        <f>F22+1</f>
        <v>2027</v>
      </c>
      <c r="G24" s="122" t="s">
        <v>21</v>
      </c>
      <c r="H24" s="123" t="s">
        <v>21</v>
      </c>
      <c r="M24" s="54"/>
      <c r="N24" s="55"/>
    </row>
    <row r="25" spans="2:14" x14ac:dyDescent="0.25">
      <c r="B25" s="125"/>
      <c r="C25" s="122"/>
      <c r="D25" s="123"/>
      <c r="F25" s="124"/>
      <c r="G25" s="122"/>
      <c r="H25" s="123"/>
      <c r="M25" s="54"/>
      <c r="N25" s="55"/>
    </row>
    <row r="26" spans="2:14" x14ac:dyDescent="0.25">
      <c r="B26" s="125">
        <f>B24+1</f>
        <v>2028</v>
      </c>
      <c r="C26" s="122" t="s">
        <v>21</v>
      </c>
      <c r="D26" s="123" t="s">
        <v>21</v>
      </c>
      <c r="F26" s="124">
        <f>F24+1</f>
        <v>2028</v>
      </c>
      <c r="G26" s="122" t="s">
        <v>21</v>
      </c>
      <c r="H26" s="123" t="s">
        <v>21</v>
      </c>
      <c r="M26" s="54"/>
      <c r="N26" s="55"/>
    </row>
    <row r="27" spans="2:14" x14ac:dyDescent="0.25">
      <c r="B27" s="125"/>
      <c r="C27" s="122"/>
      <c r="D27" s="123"/>
      <c r="F27" s="124"/>
      <c r="G27" s="122"/>
      <c r="H27" s="123"/>
      <c r="M27" s="54"/>
      <c r="N27" s="55"/>
    </row>
    <row r="28" spans="2:14" ht="15" customHeight="1" x14ac:dyDescent="0.25">
      <c r="B28" s="125">
        <f>B26+1</f>
        <v>2029</v>
      </c>
      <c r="C28" s="122" t="s">
        <v>164</v>
      </c>
      <c r="D28" s="123" t="s">
        <v>21</v>
      </c>
      <c r="F28" s="124">
        <f>F26+1</f>
        <v>2029</v>
      </c>
      <c r="G28" s="122" t="s">
        <v>21</v>
      </c>
      <c r="H28" s="123" t="s">
        <v>21</v>
      </c>
      <c r="M28" s="54"/>
      <c r="N28" s="55"/>
    </row>
    <row r="29" spans="2:14" ht="15.75" customHeight="1" x14ac:dyDescent="0.25">
      <c r="B29" s="125"/>
      <c r="C29" s="122"/>
      <c r="D29" s="123"/>
      <c r="F29" s="124"/>
      <c r="G29" s="122"/>
      <c r="H29" s="123"/>
      <c r="M29" s="54"/>
      <c r="N29" s="55"/>
    </row>
    <row r="30" spans="2:14" x14ac:dyDescent="0.25">
      <c r="B30" s="125">
        <f>B28+1</f>
        <v>2030</v>
      </c>
      <c r="C30" s="122" t="s">
        <v>21</v>
      </c>
      <c r="D30" s="123" t="s">
        <v>21</v>
      </c>
      <c r="F30" s="124">
        <f>F28+1</f>
        <v>2030</v>
      </c>
      <c r="G30" s="122" t="s">
        <v>26</v>
      </c>
      <c r="H30" s="123" t="s">
        <v>21</v>
      </c>
      <c r="M30" s="54"/>
      <c r="N30" s="55"/>
    </row>
    <row r="31" spans="2:14" x14ac:dyDescent="0.25">
      <c r="B31" s="125"/>
      <c r="C31" s="122"/>
      <c r="D31" s="123"/>
      <c r="F31" s="124"/>
      <c r="G31" s="122"/>
      <c r="H31" s="123"/>
      <c r="M31" s="54"/>
      <c r="N31" s="55"/>
    </row>
    <row r="32" spans="2:14" x14ac:dyDescent="0.25">
      <c r="B32" s="125">
        <f>B30+1</f>
        <v>2031</v>
      </c>
      <c r="C32" s="122" t="s">
        <v>21</v>
      </c>
      <c r="D32" s="123" t="s">
        <v>21</v>
      </c>
      <c r="F32" s="124">
        <f>F30+1</f>
        <v>2031</v>
      </c>
      <c r="G32" s="122" t="s">
        <v>21</v>
      </c>
      <c r="H32" s="123" t="s">
        <v>21</v>
      </c>
      <c r="M32" s="54"/>
      <c r="N32" s="55"/>
    </row>
    <row r="33" spans="2:14" x14ac:dyDescent="0.25">
      <c r="B33" s="125"/>
      <c r="C33" s="122"/>
      <c r="D33" s="123"/>
      <c r="F33" s="124"/>
      <c r="G33" s="122"/>
      <c r="H33" s="123"/>
      <c r="M33" s="54"/>
      <c r="N33" s="55"/>
    </row>
    <row r="34" spans="2:14" x14ac:dyDescent="0.25">
      <c r="B34" s="125">
        <f>B32+1</f>
        <v>2032</v>
      </c>
      <c r="C34" s="122" t="s">
        <v>21</v>
      </c>
      <c r="D34" s="123" t="s">
        <v>21</v>
      </c>
      <c r="F34" s="124">
        <f>F32+1</f>
        <v>2032</v>
      </c>
      <c r="G34" s="122" t="s">
        <v>21</v>
      </c>
      <c r="H34" s="123" t="s">
        <v>21</v>
      </c>
      <c r="M34" s="54"/>
      <c r="N34" s="55"/>
    </row>
    <row r="35" spans="2:14" x14ac:dyDescent="0.25">
      <c r="B35" s="125"/>
      <c r="C35" s="122"/>
      <c r="D35" s="123"/>
      <c r="F35" s="124"/>
      <c r="G35" s="122"/>
      <c r="H35" s="123"/>
      <c r="M35" s="54"/>
      <c r="N35" s="55"/>
    </row>
    <row r="36" spans="2:14" ht="15" customHeight="1" x14ac:dyDescent="0.25">
      <c r="B36" s="125">
        <f>B34+1</f>
        <v>2033</v>
      </c>
      <c r="C36" s="122" t="s">
        <v>164</v>
      </c>
      <c r="D36" s="123" t="s">
        <v>21</v>
      </c>
      <c r="F36" s="124">
        <f>F34+1</f>
        <v>2033</v>
      </c>
      <c r="G36" s="122" t="s">
        <v>21</v>
      </c>
      <c r="H36" s="123" t="s">
        <v>21</v>
      </c>
      <c r="M36" s="54"/>
      <c r="N36" s="55"/>
    </row>
    <row r="37" spans="2:14" ht="15.75" customHeight="1" x14ac:dyDescent="0.25">
      <c r="B37" s="125"/>
      <c r="C37" s="122"/>
      <c r="D37" s="123"/>
      <c r="F37" s="124"/>
      <c r="G37" s="122"/>
      <c r="H37" s="123"/>
      <c r="M37" s="54"/>
      <c r="N37" s="55"/>
    </row>
    <row r="38" spans="2:14" x14ac:dyDescent="0.25">
      <c r="B38" s="125">
        <f>B36+1</f>
        <v>2034</v>
      </c>
      <c r="C38" s="122" t="s">
        <v>21</v>
      </c>
      <c r="D38" s="123" t="s">
        <v>21</v>
      </c>
      <c r="F38" s="124">
        <f>F36+1</f>
        <v>2034</v>
      </c>
      <c r="G38" s="122" t="s">
        <v>26</v>
      </c>
      <c r="H38" s="123" t="s">
        <v>21</v>
      </c>
      <c r="M38" s="54"/>
      <c r="N38" s="55"/>
    </row>
    <row r="39" spans="2:14" x14ac:dyDescent="0.25">
      <c r="B39" s="125"/>
      <c r="C39" s="122"/>
      <c r="D39" s="123"/>
      <c r="F39" s="124"/>
      <c r="G39" s="122"/>
      <c r="H39" s="123"/>
      <c r="M39" s="54"/>
      <c r="N39" s="55"/>
    </row>
    <row r="40" spans="2:14" x14ac:dyDescent="0.25">
      <c r="B40" s="125">
        <f>B38+1</f>
        <v>2035</v>
      </c>
      <c r="C40" s="122" t="s">
        <v>21</v>
      </c>
      <c r="D40" s="123" t="s">
        <v>157</v>
      </c>
      <c r="F40" s="124">
        <f>F38+1</f>
        <v>2035</v>
      </c>
      <c r="G40" s="122" t="s">
        <v>21</v>
      </c>
      <c r="H40" s="123" t="s">
        <v>21</v>
      </c>
      <c r="M40" s="54"/>
      <c r="N40" s="55"/>
    </row>
    <row r="41" spans="2:14" x14ac:dyDescent="0.25">
      <c r="B41" s="125"/>
      <c r="C41" s="122"/>
      <c r="D41" s="123"/>
      <c r="F41" s="124"/>
      <c r="G41" s="122"/>
      <c r="H41" s="123"/>
      <c r="M41" s="56"/>
    </row>
    <row r="42" spans="2:14" ht="15" customHeight="1" x14ac:dyDescent="0.25">
      <c r="B42" s="125">
        <f>B40+1</f>
        <v>2036</v>
      </c>
      <c r="C42" s="122" t="s">
        <v>167</v>
      </c>
      <c r="D42" s="123" t="s">
        <v>28</v>
      </c>
      <c r="F42" s="124">
        <f>F40+1</f>
        <v>2036</v>
      </c>
      <c r="G42" s="122" t="s">
        <v>21</v>
      </c>
      <c r="H42" s="123" t="s">
        <v>28</v>
      </c>
      <c r="M42" s="56"/>
    </row>
    <row r="43" spans="2:14" ht="15.75" customHeight="1" x14ac:dyDescent="0.25">
      <c r="B43" s="125"/>
      <c r="C43" s="122"/>
      <c r="D43" s="123"/>
      <c r="F43" s="124"/>
      <c r="G43" s="122"/>
      <c r="H43" s="123"/>
    </row>
    <row r="44" spans="2:14" ht="15" customHeight="1" x14ac:dyDescent="0.25">
      <c r="B44" s="125">
        <f>B42+1</f>
        <v>2037</v>
      </c>
      <c r="C44" s="122" t="s">
        <v>164</v>
      </c>
      <c r="D44" s="123" t="s">
        <v>21</v>
      </c>
      <c r="F44" s="124">
        <f>F42+1</f>
        <v>2037</v>
      </c>
      <c r="G44" s="122" t="s">
        <v>26</v>
      </c>
      <c r="H44" s="123" t="s">
        <v>21</v>
      </c>
    </row>
    <row r="45" spans="2:14" ht="15.75" customHeight="1" x14ac:dyDescent="0.25">
      <c r="B45" s="125"/>
      <c r="C45" s="122"/>
      <c r="D45" s="123"/>
      <c r="F45" s="124"/>
      <c r="G45" s="122"/>
      <c r="H45" s="123"/>
    </row>
    <row r="46" spans="2:14" ht="15" customHeight="1" x14ac:dyDescent="0.25">
      <c r="B46" s="125">
        <f>B44+1</f>
        <v>2038</v>
      </c>
      <c r="C46" s="122" t="s">
        <v>166</v>
      </c>
      <c r="D46" s="123" t="s">
        <v>158</v>
      </c>
      <c r="F46" s="124">
        <f>F44+1</f>
        <v>2038</v>
      </c>
      <c r="G46" s="122" t="s">
        <v>21</v>
      </c>
      <c r="H46" s="123" t="s">
        <v>21</v>
      </c>
    </row>
    <row r="47" spans="2:14" ht="15.75" customHeight="1" x14ac:dyDescent="0.25">
      <c r="B47" s="125"/>
      <c r="C47" s="122"/>
      <c r="D47" s="123"/>
      <c r="F47" s="124"/>
      <c r="G47" s="122"/>
      <c r="H47" s="123"/>
    </row>
    <row r="48" spans="2:14" ht="15" customHeight="1" x14ac:dyDescent="0.25">
      <c r="B48" s="125">
        <f>B46+1</f>
        <v>2039</v>
      </c>
      <c r="C48" s="122" t="s">
        <v>163</v>
      </c>
      <c r="D48" s="123" t="s">
        <v>21</v>
      </c>
      <c r="F48" s="124">
        <f>F46+1</f>
        <v>2039</v>
      </c>
      <c r="G48" s="122" t="s">
        <v>21</v>
      </c>
      <c r="H48" s="123" t="s">
        <v>21</v>
      </c>
    </row>
    <row r="49" spans="2:8" ht="15.75" customHeight="1" x14ac:dyDescent="0.25">
      <c r="B49" s="125"/>
      <c r="C49" s="122"/>
      <c r="D49" s="123"/>
      <c r="F49" s="124"/>
      <c r="G49" s="122"/>
      <c r="H49" s="123"/>
    </row>
    <row r="50" spans="2:8" x14ac:dyDescent="0.25">
      <c r="B50" s="125">
        <f>B48+1</f>
        <v>2040</v>
      </c>
      <c r="C50" s="122" t="s">
        <v>21</v>
      </c>
      <c r="D50" s="123" t="s">
        <v>21</v>
      </c>
      <c r="F50" s="124">
        <f>F48+1</f>
        <v>2040</v>
      </c>
      <c r="G50" s="122" t="s">
        <v>21</v>
      </c>
      <c r="H50" s="123" t="s">
        <v>21</v>
      </c>
    </row>
    <row r="51" spans="2:8" x14ac:dyDescent="0.25">
      <c r="B51" s="125"/>
      <c r="C51" s="122"/>
      <c r="D51" s="123"/>
      <c r="F51" s="124"/>
      <c r="G51" s="122"/>
      <c r="H51" s="123"/>
    </row>
    <row r="52" spans="2:8" ht="15" customHeight="1" x14ac:dyDescent="0.25">
      <c r="B52" s="125">
        <f>B50+1</f>
        <v>2041</v>
      </c>
      <c r="C52" s="122" t="s">
        <v>161</v>
      </c>
      <c r="D52" s="123" t="s">
        <v>159</v>
      </c>
      <c r="F52" s="124">
        <f>F50+1</f>
        <v>2041</v>
      </c>
      <c r="G52" s="122" t="s">
        <v>21</v>
      </c>
      <c r="H52" s="123" t="s">
        <v>27</v>
      </c>
    </row>
    <row r="53" spans="2:8" x14ac:dyDescent="0.25">
      <c r="B53" s="125"/>
      <c r="C53" s="122"/>
      <c r="D53" s="123"/>
      <c r="F53" s="124"/>
      <c r="G53" s="122"/>
      <c r="H53" s="123"/>
    </row>
    <row r="54" spans="2:8" ht="15" customHeight="1" x14ac:dyDescent="0.25">
      <c r="B54" s="125">
        <f>B52+1</f>
        <v>2042</v>
      </c>
      <c r="C54" s="122" t="s">
        <v>21</v>
      </c>
      <c r="D54" s="123" t="s">
        <v>21</v>
      </c>
      <c r="F54" s="124">
        <f>F52+1</f>
        <v>2042</v>
      </c>
      <c r="G54" s="122" t="s">
        <v>26</v>
      </c>
      <c r="H54" s="123" t="s">
        <v>21</v>
      </c>
    </row>
    <row r="55" spans="2:8" ht="15.75" customHeight="1" x14ac:dyDescent="0.25">
      <c r="B55" s="125"/>
      <c r="C55" s="122"/>
      <c r="D55" s="123"/>
      <c r="F55" s="124"/>
      <c r="G55" s="122"/>
      <c r="H55" s="123"/>
    </row>
    <row r="56" spans="2:8" ht="15" customHeight="1" x14ac:dyDescent="0.25">
      <c r="B56" s="125">
        <f>B54+1</f>
        <v>2043</v>
      </c>
      <c r="C56" s="122" t="s">
        <v>161</v>
      </c>
      <c r="D56" s="123" t="s">
        <v>24</v>
      </c>
      <c r="F56" s="124">
        <f>F54+1</f>
        <v>2043</v>
      </c>
      <c r="G56" s="122" t="s">
        <v>25</v>
      </c>
      <c r="H56" s="123" t="s">
        <v>24</v>
      </c>
    </row>
    <row r="57" spans="2:8" x14ac:dyDescent="0.25">
      <c r="B57" s="125"/>
      <c r="C57" s="122"/>
      <c r="D57" s="123"/>
      <c r="F57" s="124"/>
      <c r="G57" s="122"/>
      <c r="H57" s="123"/>
    </row>
    <row r="58" spans="2:8" ht="25.5" customHeight="1" x14ac:dyDescent="0.25">
      <c r="B58" s="125">
        <f>B56+1</f>
        <v>2044</v>
      </c>
      <c r="C58" s="122" t="s">
        <v>162</v>
      </c>
      <c r="D58" s="123" t="s">
        <v>22</v>
      </c>
      <c r="F58" s="124">
        <f>F56+1</f>
        <v>2044</v>
      </c>
      <c r="G58" s="122" t="s">
        <v>23</v>
      </c>
      <c r="H58" s="123" t="s">
        <v>22</v>
      </c>
    </row>
    <row r="59" spans="2:8" ht="25.5" customHeight="1" x14ac:dyDescent="0.25">
      <c r="B59" s="125"/>
      <c r="C59" s="122"/>
      <c r="D59" s="123"/>
      <c r="F59" s="124"/>
      <c r="G59" s="122"/>
      <c r="H59" s="123"/>
    </row>
    <row r="60" spans="2:8" ht="15" customHeight="1" x14ac:dyDescent="0.25">
      <c r="B60" s="125">
        <f>B58+1</f>
        <v>2045</v>
      </c>
      <c r="C60" s="122" t="s">
        <v>21</v>
      </c>
      <c r="D60" s="123" t="s">
        <v>21</v>
      </c>
      <c r="F60" s="124">
        <f>F58+1</f>
        <v>2045</v>
      </c>
      <c r="G60" s="122" t="s">
        <v>21</v>
      </c>
      <c r="H60" s="123" t="s">
        <v>21</v>
      </c>
    </row>
    <row r="61" spans="2:8" ht="15.75" customHeight="1" x14ac:dyDescent="0.25">
      <c r="B61" s="125"/>
      <c r="C61" s="122"/>
      <c r="D61" s="123"/>
      <c r="F61" s="124"/>
      <c r="G61" s="122"/>
      <c r="H61" s="123"/>
    </row>
    <row r="62" spans="2:8" x14ac:dyDescent="0.25">
      <c r="B62" s="125">
        <f>B60+1</f>
        <v>2046</v>
      </c>
      <c r="C62" s="122" t="s">
        <v>21</v>
      </c>
      <c r="D62" s="123" t="s">
        <v>21</v>
      </c>
      <c r="F62" s="124">
        <f>F60+1</f>
        <v>2046</v>
      </c>
      <c r="G62" s="122" t="s">
        <v>21</v>
      </c>
      <c r="H62" s="123" t="s">
        <v>21</v>
      </c>
    </row>
    <row r="63" spans="2:8" x14ac:dyDescent="0.25">
      <c r="B63" s="125"/>
      <c r="C63" s="122"/>
      <c r="D63" s="123"/>
      <c r="F63" s="124"/>
      <c r="G63" s="122"/>
      <c r="H63" s="123"/>
    </row>
    <row r="64" spans="2:8" x14ac:dyDescent="0.25">
      <c r="B64" s="125">
        <f>B62+1</f>
        <v>2047</v>
      </c>
      <c r="C64" s="122" t="s">
        <v>21</v>
      </c>
      <c r="D64" s="123" t="s">
        <v>21</v>
      </c>
      <c r="F64" s="124">
        <f>F62+1</f>
        <v>2047</v>
      </c>
      <c r="G64" s="122" t="s">
        <v>21</v>
      </c>
      <c r="H64" s="123" t="s">
        <v>21</v>
      </c>
    </row>
    <row r="65" spans="2:8" x14ac:dyDescent="0.25">
      <c r="B65" s="125"/>
      <c r="C65" s="122"/>
      <c r="D65" s="123"/>
      <c r="F65" s="124"/>
      <c r="G65" s="122"/>
      <c r="H65" s="123"/>
    </row>
    <row r="66" spans="2:8" x14ac:dyDescent="0.25">
      <c r="B66" s="125">
        <f>B64+1</f>
        <v>2048</v>
      </c>
      <c r="C66" s="122" t="s">
        <v>21</v>
      </c>
      <c r="D66" s="123" t="s">
        <v>21</v>
      </c>
      <c r="F66" s="124">
        <f>F64+1</f>
        <v>2048</v>
      </c>
      <c r="G66" s="122" t="s">
        <v>21</v>
      </c>
      <c r="H66" s="123" t="s">
        <v>21</v>
      </c>
    </row>
    <row r="67" spans="2:8" x14ac:dyDescent="0.25">
      <c r="B67" s="125"/>
      <c r="C67" s="122"/>
      <c r="D67" s="123"/>
      <c r="F67" s="124"/>
      <c r="G67" s="122"/>
      <c r="H67" s="123"/>
    </row>
    <row r="68" spans="2:8" x14ac:dyDescent="0.25">
      <c r="B68" s="124">
        <f>B66+1</f>
        <v>2049</v>
      </c>
      <c r="C68" s="122" t="s">
        <v>21</v>
      </c>
      <c r="D68" s="123" t="s">
        <v>21</v>
      </c>
      <c r="F68" s="124">
        <f>F66+1</f>
        <v>2049</v>
      </c>
      <c r="G68" s="122" t="s">
        <v>21</v>
      </c>
      <c r="H68" s="123" t="s">
        <v>21</v>
      </c>
    </row>
    <row r="69" spans="2:8" x14ac:dyDescent="0.25">
      <c r="B69" s="124"/>
      <c r="C69" s="122"/>
      <c r="D69" s="123"/>
      <c r="F69" s="124"/>
      <c r="G69" s="122"/>
      <c r="H69" s="123"/>
    </row>
  </sheetData>
  <mergeCells count="200">
    <mergeCell ref="B68:B69"/>
    <mergeCell ref="C68:C69"/>
    <mergeCell ref="D68:D69"/>
    <mergeCell ref="F68:F69"/>
    <mergeCell ref="G68:G69"/>
    <mergeCell ref="H68:H69"/>
    <mergeCell ref="B66:B67"/>
    <mergeCell ref="C66:C67"/>
    <mergeCell ref="D66:D67"/>
    <mergeCell ref="F66:F67"/>
    <mergeCell ref="G66:G67"/>
    <mergeCell ref="H66:H67"/>
    <mergeCell ref="G64:G65"/>
    <mergeCell ref="H64:H65"/>
    <mergeCell ref="B62:B63"/>
    <mergeCell ref="C62:C63"/>
    <mergeCell ref="D62:D63"/>
    <mergeCell ref="F62:F63"/>
    <mergeCell ref="G62:G63"/>
    <mergeCell ref="H62:H63"/>
    <mergeCell ref="B60:B61"/>
    <mergeCell ref="C60:C61"/>
    <mergeCell ref="D60:D61"/>
    <mergeCell ref="F60:F61"/>
    <mergeCell ref="G60:G61"/>
    <mergeCell ref="H60:H61"/>
    <mergeCell ref="B64:B65"/>
    <mergeCell ref="C64:C65"/>
    <mergeCell ref="D64:D65"/>
    <mergeCell ref="F64:F65"/>
    <mergeCell ref="B58:B59"/>
    <mergeCell ref="C58:C59"/>
    <mergeCell ref="D58:D59"/>
    <mergeCell ref="F58:F59"/>
    <mergeCell ref="G58:G59"/>
    <mergeCell ref="H58:H59"/>
    <mergeCell ref="B56:B57"/>
    <mergeCell ref="C56:C57"/>
    <mergeCell ref="D56:D57"/>
    <mergeCell ref="F56:F57"/>
    <mergeCell ref="G56:G57"/>
    <mergeCell ref="H56:H57"/>
    <mergeCell ref="B54:B55"/>
    <mergeCell ref="C54:C55"/>
    <mergeCell ref="D54:D55"/>
    <mergeCell ref="F54:F55"/>
    <mergeCell ref="G54:G55"/>
    <mergeCell ref="H54:H55"/>
    <mergeCell ref="B52:B53"/>
    <mergeCell ref="C52:C53"/>
    <mergeCell ref="D52:D53"/>
    <mergeCell ref="F52:F53"/>
    <mergeCell ref="G52:G53"/>
    <mergeCell ref="H52:H53"/>
    <mergeCell ref="B50:B51"/>
    <mergeCell ref="C50:C51"/>
    <mergeCell ref="D50:D51"/>
    <mergeCell ref="F50:F51"/>
    <mergeCell ref="G50:G51"/>
    <mergeCell ref="H50:H51"/>
    <mergeCell ref="B48:B49"/>
    <mergeCell ref="C48:C49"/>
    <mergeCell ref="D48:D49"/>
    <mergeCell ref="F48:F49"/>
    <mergeCell ref="G48:G49"/>
    <mergeCell ref="H48:H49"/>
    <mergeCell ref="B46:B47"/>
    <mergeCell ref="C46:C47"/>
    <mergeCell ref="D46:D47"/>
    <mergeCell ref="F46:F47"/>
    <mergeCell ref="G46:G47"/>
    <mergeCell ref="H46:H47"/>
    <mergeCell ref="B44:B45"/>
    <mergeCell ref="C44:C45"/>
    <mergeCell ref="D44:D45"/>
    <mergeCell ref="F44:F45"/>
    <mergeCell ref="G44:G45"/>
    <mergeCell ref="H44:H45"/>
    <mergeCell ref="B42:B43"/>
    <mergeCell ref="C42:C43"/>
    <mergeCell ref="D42:D43"/>
    <mergeCell ref="F42:F43"/>
    <mergeCell ref="G42:G43"/>
    <mergeCell ref="H42:H43"/>
    <mergeCell ref="B40:B41"/>
    <mergeCell ref="C40:C41"/>
    <mergeCell ref="D40:D41"/>
    <mergeCell ref="F40:F41"/>
    <mergeCell ref="G40:G41"/>
    <mergeCell ref="H40:H41"/>
    <mergeCell ref="B38:B39"/>
    <mergeCell ref="C38:C39"/>
    <mergeCell ref="D38:D39"/>
    <mergeCell ref="F38:F39"/>
    <mergeCell ref="G38:G39"/>
    <mergeCell ref="H38:H39"/>
    <mergeCell ref="B36:B37"/>
    <mergeCell ref="C36:C37"/>
    <mergeCell ref="D36:D37"/>
    <mergeCell ref="F36:F37"/>
    <mergeCell ref="G36:G37"/>
    <mergeCell ref="H36:H37"/>
    <mergeCell ref="B34:B35"/>
    <mergeCell ref="C34:C35"/>
    <mergeCell ref="D34:D35"/>
    <mergeCell ref="F34:F35"/>
    <mergeCell ref="G34:G35"/>
    <mergeCell ref="H34:H35"/>
    <mergeCell ref="B32:B33"/>
    <mergeCell ref="C32:C33"/>
    <mergeCell ref="D32:D33"/>
    <mergeCell ref="F32:F33"/>
    <mergeCell ref="G32:G33"/>
    <mergeCell ref="H32:H33"/>
    <mergeCell ref="B30:B31"/>
    <mergeCell ref="C30:C31"/>
    <mergeCell ref="D30:D31"/>
    <mergeCell ref="F30:F31"/>
    <mergeCell ref="G30:G31"/>
    <mergeCell ref="H30:H31"/>
    <mergeCell ref="B28:B29"/>
    <mergeCell ref="C28:C29"/>
    <mergeCell ref="D28:D29"/>
    <mergeCell ref="F28:F29"/>
    <mergeCell ref="G28:G29"/>
    <mergeCell ref="H28:H29"/>
    <mergeCell ref="B26:B27"/>
    <mergeCell ref="C26:C27"/>
    <mergeCell ref="D26:D27"/>
    <mergeCell ref="F26:F27"/>
    <mergeCell ref="G26:G27"/>
    <mergeCell ref="H26:H27"/>
    <mergeCell ref="B24:B25"/>
    <mergeCell ref="C24:C25"/>
    <mergeCell ref="D24:D25"/>
    <mergeCell ref="F24:F25"/>
    <mergeCell ref="G24:G25"/>
    <mergeCell ref="H24:H25"/>
    <mergeCell ref="B22:B23"/>
    <mergeCell ref="C22:C23"/>
    <mergeCell ref="D22:D23"/>
    <mergeCell ref="F22:F23"/>
    <mergeCell ref="G22:G23"/>
    <mergeCell ref="H22:H23"/>
    <mergeCell ref="B20:B21"/>
    <mergeCell ref="C20:C21"/>
    <mergeCell ref="D20:D21"/>
    <mergeCell ref="F20:F21"/>
    <mergeCell ref="G20:G21"/>
    <mergeCell ref="H20:H21"/>
    <mergeCell ref="B18:B19"/>
    <mergeCell ref="C18:C19"/>
    <mergeCell ref="D18:D19"/>
    <mergeCell ref="F18:F19"/>
    <mergeCell ref="G18:G19"/>
    <mergeCell ref="H18:H19"/>
    <mergeCell ref="B16:B17"/>
    <mergeCell ref="C16:C17"/>
    <mergeCell ref="D16:D17"/>
    <mergeCell ref="F16:F17"/>
    <mergeCell ref="G16:G17"/>
    <mergeCell ref="H16:H17"/>
    <mergeCell ref="C2:D3"/>
    <mergeCell ref="G2:H3"/>
    <mergeCell ref="B4:B5"/>
    <mergeCell ref="C4:C5"/>
    <mergeCell ref="D4:D5"/>
    <mergeCell ref="F4:F5"/>
    <mergeCell ref="G4:G5"/>
    <mergeCell ref="H4:H5"/>
    <mergeCell ref="B12:B13"/>
    <mergeCell ref="C12:C13"/>
    <mergeCell ref="D12:D13"/>
    <mergeCell ref="F12:F13"/>
    <mergeCell ref="G12:G13"/>
    <mergeCell ref="H12:H13"/>
    <mergeCell ref="B10:B11"/>
    <mergeCell ref="C10:C11"/>
    <mergeCell ref="D10:D11"/>
    <mergeCell ref="F10:F11"/>
    <mergeCell ref="G6:G7"/>
    <mergeCell ref="H6:H7"/>
    <mergeCell ref="B8:B9"/>
    <mergeCell ref="C8:C9"/>
    <mergeCell ref="D8:D9"/>
    <mergeCell ref="F8:F9"/>
    <mergeCell ref="G10:G11"/>
    <mergeCell ref="H10:H11"/>
    <mergeCell ref="B6:B7"/>
    <mergeCell ref="C6:C7"/>
    <mergeCell ref="D6:D7"/>
    <mergeCell ref="F6:F7"/>
    <mergeCell ref="B14:B15"/>
    <mergeCell ref="C14:C15"/>
    <mergeCell ref="D14:D15"/>
    <mergeCell ref="F14:F15"/>
    <mergeCell ref="G14:G15"/>
    <mergeCell ref="H14:H15"/>
    <mergeCell ref="G8:G9"/>
    <mergeCell ref="H8:H9"/>
  </mergeCells>
  <conditionalFormatting sqref="F5 F12:F69">
    <cfRule type="cellIs" dxfId="191" priority="240" operator="lessThan">
      <formula>0</formula>
    </cfRule>
  </conditionalFormatting>
  <conditionalFormatting sqref="H42">
    <cfRule type="cellIs" dxfId="190" priority="64" operator="lessThan">
      <formula>0</formula>
    </cfRule>
  </conditionalFormatting>
  <conditionalFormatting sqref="H52">
    <cfRule type="cellIs" dxfId="189" priority="63" operator="lessThan">
      <formula>0</formula>
    </cfRule>
  </conditionalFormatting>
  <conditionalFormatting sqref="H56">
    <cfRule type="cellIs" dxfId="188" priority="62" operator="lessThan">
      <formula>0</formula>
    </cfRule>
  </conditionalFormatting>
  <conditionalFormatting sqref="B5 B10:B69">
    <cfRule type="cellIs" dxfId="187" priority="238" operator="lessThan">
      <formula>0</formula>
    </cfRule>
  </conditionalFormatting>
  <conditionalFormatting sqref="H46:H47">
    <cfRule type="cellIs" dxfId="186" priority="59" operator="lessThan">
      <formula>0</formula>
    </cfRule>
  </conditionalFormatting>
  <conditionalFormatting sqref="H48:H49">
    <cfRule type="cellIs" dxfId="185" priority="58" operator="lessThan">
      <formula>0</formula>
    </cfRule>
  </conditionalFormatting>
  <conditionalFormatting sqref="H54:H55">
    <cfRule type="cellIs" dxfId="184" priority="56" operator="lessThan">
      <formula>0</formula>
    </cfRule>
  </conditionalFormatting>
  <conditionalFormatting sqref="D10:D11 D22:D42">
    <cfRule type="cellIs" dxfId="183" priority="236" operator="lessThan">
      <formula>0</formula>
    </cfRule>
  </conditionalFormatting>
  <conditionalFormatting sqref="G16">
    <cfRule type="cellIs" dxfId="182" priority="141" operator="lessThan">
      <formula>0</formula>
    </cfRule>
  </conditionalFormatting>
  <conditionalFormatting sqref="D52">
    <cfRule type="cellIs" dxfId="181" priority="235" operator="lessThan">
      <formula>0</formula>
    </cfRule>
  </conditionalFormatting>
  <conditionalFormatting sqref="G18">
    <cfRule type="cellIs" dxfId="180" priority="140" operator="lessThan">
      <formula>0</formula>
    </cfRule>
  </conditionalFormatting>
  <conditionalFormatting sqref="D20:D21">
    <cfRule type="cellIs" dxfId="179" priority="234" operator="lessThan">
      <formula>0</formula>
    </cfRule>
  </conditionalFormatting>
  <conditionalFormatting sqref="D18:D19">
    <cfRule type="cellIs" dxfId="178" priority="233" operator="lessThan">
      <formula>0</formula>
    </cfRule>
  </conditionalFormatting>
  <conditionalFormatting sqref="G32">
    <cfRule type="cellIs" dxfId="177" priority="135" operator="lessThan">
      <formula>0</formula>
    </cfRule>
  </conditionalFormatting>
  <conditionalFormatting sqref="G32">
    <cfRule type="cellIs" dxfId="176" priority="136" operator="lessThan">
      <formula>0</formula>
    </cfRule>
  </conditionalFormatting>
  <conditionalFormatting sqref="D56">
    <cfRule type="cellIs" dxfId="175" priority="232" operator="lessThan">
      <formula>0</formula>
    </cfRule>
  </conditionalFormatting>
  <conditionalFormatting sqref="D58">
    <cfRule type="cellIs" dxfId="174" priority="231" operator="lessThan">
      <formula>0</formula>
    </cfRule>
  </conditionalFormatting>
  <conditionalFormatting sqref="D16:D17">
    <cfRule type="cellIs" dxfId="173" priority="230" operator="lessThan">
      <formula>0</formula>
    </cfRule>
  </conditionalFormatting>
  <conditionalFormatting sqref="D12:D13">
    <cfRule type="cellIs" dxfId="172" priority="229" operator="lessThan">
      <formula>0</formula>
    </cfRule>
  </conditionalFormatting>
  <conditionalFormatting sqref="D14:D15">
    <cfRule type="cellIs" dxfId="171" priority="228" operator="lessThan">
      <formula>0</formula>
    </cfRule>
  </conditionalFormatting>
  <conditionalFormatting sqref="G16">
    <cfRule type="cellIs" dxfId="170" priority="127" operator="lessThan">
      <formula>0</formula>
    </cfRule>
  </conditionalFormatting>
  <conditionalFormatting sqref="G14">
    <cfRule type="cellIs" dxfId="169" priority="128" operator="lessThan">
      <formula>0</formula>
    </cfRule>
  </conditionalFormatting>
  <conditionalFormatting sqref="G18">
    <cfRule type="cellIs" dxfId="168" priority="126" operator="lessThan">
      <formula>0</formula>
    </cfRule>
  </conditionalFormatting>
  <conditionalFormatting sqref="D42">
    <cfRule type="cellIs" dxfId="167" priority="227" operator="lessThan">
      <formula>0</formula>
    </cfRule>
  </conditionalFormatting>
  <conditionalFormatting sqref="G32">
    <cfRule type="cellIs" dxfId="166" priority="122" operator="lessThan">
      <formula>0</formula>
    </cfRule>
  </conditionalFormatting>
  <conditionalFormatting sqref="D52">
    <cfRule type="cellIs" dxfId="165" priority="226" operator="lessThan">
      <formula>0</formula>
    </cfRule>
  </conditionalFormatting>
  <conditionalFormatting sqref="G24">
    <cfRule type="cellIs" dxfId="164" priority="124" operator="lessThan">
      <formula>0</formula>
    </cfRule>
  </conditionalFormatting>
  <conditionalFormatting sqref="D56">
    <cfRule type="cellIs" dxfId="163" priority="225" operator="lessThan">
      <formula>0</formula>
    </cfRule>
  </conditionalFormatting>
  <conditionalFormatting sqref="D58">
    <cfRule type="cellIs" dxfId="162" priority="224" operator="lessThan">
      <formula>0</formula>
    </cfRule>
  </conditionalFormatting>
  <conditionalFormatting sqref="D60:D63">
    <cfRule type="cellIs" dxfId="161" priority="223" operator="lessThan">
      <formula>0</formula>
    </cfRule>
  </conditionalFormatting>
  <conditionalFormatting sqref="C34">
    <cfRule type="cellIs" dxfId="160" priority="220" operator="lessThan">
      <formula>0</formula>
    </cfRule>
  </conditionalFormatting>
  <conditionalFormatting sqref="C12">
    <cfRule type="cellIs" dxfId="159" priority="219" operator="lessThan">
      <formula>0</formula>
    </cfRule>
  </conditionalFormatting>
  <conditionalFormatting sqref="C40">
    <cfRule type="cellIs" dxfId="158" priority="192" operator="lessThan">
      <formula>0</formula>
    </cfRule>
  </conditionalFormatting>
  <conditionalFormatting sqref="C18">
    <cfRule type="cellIs" dxfId="157" priority="216" operator="lessThan">
      <formula>0</formula>
    </cfRule>
  </conditionalFormatting>
  <conditionalFormatting sqref="C20">
    <cfRule type="cellIs" dxfId="156" priority="215" operator="lessThan">
      <formula>0</formula>
    </cfRule>
  </conditionalFormatting>
  <conditionalFormatting sqref="C26">
    <cfRule type="cellIs" dxfId="155" priority="214" operator="lessThan">
      <formula>0</formula>
    </cfRule>
  </conditionalFormatting>
  <conditionalFormatting sqref="C26">
    <cfRule type="cellIs" dxfId="154" priority="213" operator="lessThan">
      <formula>0</formula>
    </cfRule>
  </conditionalFormatting>
  <conditionalFormatting sqref="C32">
    <cfRule type="cellIs" dxfId="153" priority="212" operator="lessThan">
      <formula>0</formula>
    </cfRule>
  </conditionalFormatting>
  <conditionalFormatting sqref="C32">
    <cfRule type="cellIs" dxfId="152" priority="211" operator="lessThan">
      <formula>0</formula>
    </cfRule>
  </conditionalFormatting>
  <conditionalFormatting sqref="C34">
    <cfRule type="cellIs" dxfId="151" priority="210" operator="lessThan">
      <formula>0</formula>
    </cfRule>
  </conditionalFormatting>
  <conditionalFormatting sqref="C10">
    <cfRule type="cellIs" dxfId="150" priority="209" operator="lessThan">
      <formula>0</formula>
    </cfRule>
  </conditionalFormatting>
  <conditionalFormatting sqref="C20">
    <cfRule type="cellIs" dxfId="149" priority="207" operator="lessThan">
      <formula>0</formula>
    </cfRule>
  </conditionalFormatting>
  <conditionalFormatting sqref="C10">
    <cfRule type="cellIs" dxfId="148" priority="206" operator="lessThan">
      <formula>0</formula>
    </cfRule>
  </conditionalFormatting>
  <conditionalFormatting sqref="C12">
    <cfRule type="cellIs" dxfId="147" priority="205" operator="lessThan">
      <formula>0</formula>
    </cfRule>
  </conditionalFormatting>
  <conditionalFormatting sqref="C52">
    <cfRule type="cellIs" dxfId="146" priority="182" operator="lessThan">
      <formula>0</formula>
    </cfRule>
  </conditionalFormatting>
  <conditionalFormatting sqref="C58">
    <cfRule type="cellIs" dxfId="145" priority="178" operator="lessThan">
      <formula>0</formula>
    </cfRule>
  </conditionalFormatting>
  <conditionalFormatting sqref="C18">
    <cfRule type="cellIs" dxfId="144" priority="202" operator="lessThan">
      <formula>0</formula>
    </cfRule>
  </conditionalFormatting>
  <conditionalFormatting sqref="C52">
    <cfRule type="cellIs" dxfId="143" priority="183" operator="lessThan">
      <formula>0</formula>
    </cfRule>
  </conditionalFormatting>
  <conditionalFormatting sqref="C26">
    <cfRule type="cellIs" dxfId="142" priority="199" operator="lessThan">
      <formula>0</formula>
    </cfRule>
  </conditionalFormatting>
  <conditionalFormatting sqref="C32">
    <cfRule type="cellIs" dxfId="141" priority="198" operator="lessThan">
      <formula>0</formula>
    </cfRule>
  </conditionalFormatting>
  <conditionalFormatting sqref="C56">
    <cfRule type="cellIs" dxfId="140" priority="181" operator="lessThan">
      <formula>0</formula>
    </cfRule>
  </conditionalFormatting>
  <conditionalFormatting sqref="C56">
    <cfRule type="cellIs" dxfId="139" priority="180" operator="lessThan">
      <formula>0</formula>
    </cfRule>
  </conditionalFormatting>
  <conditionalFormatting sqref="C40">
    <cfRule type="cellIs" dxfId="138" priority="193" operator="lessThan">
      <formula>0</formula>
    </cfRule>
  </conditionalFormatting>
  <conditionalFormatting sqref="C50">
    <cfRule type="cellIs" dxfId="137" priority="185" operator="lessThan">
      <formula>0</formula>
    </cfRule>
  </conditionalFormatting>
  <conditionalFormatting sqref="C50">
    <cfRule type="cellIs" dxfId="136" priority="184" operator="lessThan">
      <formula>0</formula>
    </cfRule>
  </conditionalFormatting>
  <conditionalFormatting sqref="C48">
    <cfRule type="cellIs" dxfId="135" priority="187" operator="lessThan">
      <formula>0</formula>
    </cfRule>
  </conditionalFormatting>
  <conditionalFormatting sqref="C48">
    <cfRule type="cellIs" dxfId="134" priority="186" operator="lessThan">
      <formula>0</formula>
    </cfRule>
  </conditionalFormatting>
  <conditionalFormatting sqref="C58">
    <cfRule type="cellIs" dxfId="133" priority="179" operator="lessThan">
      <formula>0</formula>
    </cfRule>
  </conditionalFormatting>
  <conditionalFormatting sqref="C60">
    <cfRule type="cellIs" dxfId="132" priority="177" operator="lessThan">
      <formula>0</formula>
    </cfRule>
  </conditionalFormatting>
  <conditionalFormatting sqref="C60">
    <cfRule type="cellIs" dxfId="131" priority="176" operator="lessThan">
      <formula>0</formula>
    </cfRule>
  </conditionalFormatting>
  <conditionalFormatting sqref="C62">
    <cfRule type="cellIs" dxfId="130" priority="175" operator="lessThan">
      <formula>0</formula>
    </cfRule>
  </conditionalFormatting>
  <conditionalFormatting sqref="C62">
    <cfRule type="cellIs" dxfId="129" priority="174" operator="lessThan">
      <formula>0</formula>
    </cfRule>
  </conditionalFormatting>
  <conditionalFormatting sqref="G14">
    <cfRule type="cellIs" dxfId="128" priority="142" operator="lessThan">
      <formula>0</formula>
    </cfRule>
  </conditionalFormatting>
  <conditionalFormatting sqref="D44:D45">
    <cfRule type="cellIs" dxfId="127" priority="153" operator="lessThan">
      <formula>0</formula>
    </cfRule>
  </conditionalFormatting>
  <conditionalFormatting sqref="D46:D47">
    <cfRule type="cellIs" dxfId="126" priority="152" operator="lessThan">
      <formula>0</formula>
    </cfRule>
  </conditionalFormatting>
  <conditionalFormatting sqref="H10:H11">
    <cfRule type="cellIs" dxfId="125" priority="148" operator="lessThan">
      <formula>0</formula>
    </cfRule>
  </conditionalFormatting>
  <conditionalFormatting sqref="H60:H67">
    <cfRule type="cellIs" dxfId="124" priority="147" operator="lessThan">
      <formula>0</formula>
    </cfRule>
  </conditionalFormatting>
  <conditionalFormatting sqref="G24">
    <cfRule type="cellIs" dxfId="123" priority="146" operator="lessThan">
      <formula>0</formula>
    </cfRule>
  </conditionalFormatting>
  <conditionalFormatting sqref="G22">
    <cfRule type="cellIs" dxfId="122" priority="145" operator="lessThan">
      <formula>0</formula>
    </cfRule>
  </conditionalFormatting>
  <conditionalFormatting sqref="H50:H51">
    <cfRule type="cellIs" dxfId="121" priority="57" operator="lessThan">
      <formula>0</formula>
    </cfRule>
  </conditionalFormatting>
  <conditionalFormatting sqref="D48:D49">
    <cfRule type="cellIs" dxfId="120" priority="151" operator="lessThan">
      <formula>0</formula>
    </cfRule>
  </conditionalFormatting>
  <conditionalFormatting sqref="D50:D51">
    <cfRule type="cellIs" dxfId="119" priority="150" operator="lessThan">
      <formula>0</formula>
    </cfRule>
  </conditionalFormatting>
  <conditionalFormatting sqref="D54:D55">
    <cfRule type="cellIs" dxfId="118" priority="149" operator="lessThan">
      <formula>0</formula>
    </cfRule>
  </conditionalFormatting>
  <conditionalFormatting sqref="G20">
    <cfRule type="cellIs" dxfId="117" priority="139" operator="lessThan">
      <formula>0</formula>
    </cfRule>
  </conditionalFormatting>
  <conditionalFormatting sqref="G26">
    <cfRule type="cellIs" dxfId="116" priority="138" operator="lessThan">
      <formula>0</formula>
    </cfRule>
  </conditionalFormatting>
  <conditionalFormatting sqref="G26">
    <cfRule type="cellIs" dxfId="115" priority="137" operator="lessThan">
      <formula>0</formula>
    </cfRule>
  </conditionalFormatting>
  <conditionalFormatting sqref="G34">
    <cfRule type="cellIs" dxfId="114" priority="134" operator="lessThan">
      <formula>0</formula>
    </cfRule>
  </conditionalFormatting>
  <conditionalFormatting sqref="G10">
    <cfRule type="cellIs" dxfId="113" priority="133" operator="lessThan">
      <formula>0</formula>
    </cfRule>
  </conditionalFormatting>
  <conditionalFormatting sqref="G22">
    <cfRule type="cellIs" dxfId="112" priority="132" operator="lessThan">
      <formula>0</formula>
    </cfRule>
  </conditionalFormatting>
  <conditionalFormatting sqref="G20">
    <cfRule type="cellIs" dxfId="111" priority="131" operator="lessThan">
      <formula>0</formula>
    </cfRule>
  </conditionalFormatting>
  <conditionalFormatting sqref="G10">
    <cfRule type="cellIs" dxfId="110" priority="130" operator="lessThan">
      <formula>0</formula>
    </cfRule>
  </conditionalFormatting>
  <conditionalFormatting sqref="G34">
    <cfRule type="cellIs" dxfId="109" priority="144" operator="lessThan">
      <formula>0</formula>
    </cfRule>
  </conditionalFormatting>
  <conditionalFormatting sqref="G12">
    <cfRule type="cellIs" dxfId="108" priority="143" operator="lessThan">
      <formula>0</formula>
    </cfRule>
  </conditionalFormatting>
  <conditionalFormatting sqref="G12">
    <cfRule type="cellIs" dxfId="107" priority="129" operator="lessThan">
      <formula>0</formula>
    </cfRule>
  </conditionalFormatting>
  <conditionalFormatting sqref="G24">
    <cfRule type="cellIs" dxfId="106" priority="125" operator="lessThan">
      <formula>0</formula>
    </cfRule>
  </conditionalFormatting>
  <conditionalFormatting sqref="G26">
    <cfRule type="cellIs" dxfId="105" priority="123" operator="lessThan">
      <formula>0</formula>
    </cfRule>
  </conditionalFormatting>
  <conditionalFormatting sqref="G36">
    <cfRule type="cellIs" dxfId="104" priority="121" operator="lessThan">
      <formula>0</formula>
    </cfRule>
  </conditionalFormatting>
  <conditionalFormatting sqref="G36">
    <cfRule type="cellIs" dxfId="103" priority="120" operator="lessThan">
      <formula>0</formula>
    </cfRule>
  </conditionalFormatting>
  <conditionalFormatting sqref="G38">
    <cfRule type="cellIs" dxfId="102" priority="119" operator="lessThan">
      <formula>0</formula>
    </cfRule>
  </conditionalFormatting>
  <conditionalFormatting sqref="G38">
    <cfRule type="cellIs" dxfId="101" priority="118" operator="lessThan">
      <formula>0</formula>
    </cfRule>
  </conditionalFormatting>
  <conditionalFormatting sqref="G40">
    <cfRule type="cellIs" dxfId="100" priority="117" operator="lessThan">
      <formula>0</formula>
    </cfRule>
  </conditionalFormatting>
  <conditionalFormatting sqref="G40">
    <cfRule type="cellIs" dxfId="99" priority="116" operator="lessThan">
      <formula>0</formula>
    </cfRule>
  </conditionalFormatting>
  <conditionalFormatting sqref="G42">
    <cfRule type="cellIs" dxfId="98" priority="115" operator="lessThan">
      <formula>0</formula>
    </cfRule>
  </conditionalFormatting>
  <conditionalFormatting sqref="G42">
    <cfRule type="cellIs" dxfId="97" priority="114" operator="lessThan">
      <formula>0</formula>
    </cfRule>
  </conditionalFormatting>
  <conditionalFormatting sqref="G46">
    <cfRule type="cellIs" dxfId="96" priority="113" operator="lessThan">
      <formula>0</formula>
    </cfRule>
  </conditionalFormatting>
  <conditionalFormatting sqref="G46">
    <cfRule type="cellIs" dxfId="95" priority="112" operator="lessThan">
      <formula>0</formula>
    </cfRule>
  </conditionalFormatting>
  <conditionalFormatting sqref="G48">
    <cfRule type="cellIs" dxfId="94" priority="111" operator="lessThan">
      <formula>0</formula>
    </cfRule>
  </conditionalFormatting>
  <conditionalFormatting sqref="G48">
    <cfRule type="cellIs" dxfId="93" priority="110" operator="lessThan">
      <formula>0</formula>
    </cfRule>
  </conditionalFormatting>
  <conditionalFormatting sqref="G50">
    <cfRule type="cellIs" dxfId="92" priority="109" operator="lessThan">
      <formula>0</formula>
    </cfRule>
  </conditionalFormatting>
  <conditionalFormatting sqref="G50">
    <cfRule type="cellIs" dxfId="91" priority="108" operator="lessThan">
      <formula>0</formula>
    </cfRule>
  </conditionalFormatting>
  <conditionalFormatting sqref="G52">
    <cfRule type="cellIs" dxfId="90" priority="107" operator="lessThan">
      <formula>0</formula>
    </cfRule>
  </conditionalFormatting>
  <conditionalFormatting sqref="G52">
    <cfRule type="cellIs" dxfId="89" priority="106" operator="lessThan">
      <formula>0</formula>
    </cfRule>
  </conditionalFormatting>
  <conditionalFormatting sqref="G36">
    <cfRule type="cellIs" dxfId="88" priority="87" operator="lessThan">
      <formula>0</formula>
    </cfRule>
  </conditionalFormatting>
  <conditionalFormatting sqref="G38">
    <cfRule type="cellIs" dxfId="87" priority="86" operator="lessThan">
      <formula>0</formula>
    </cfRule>
  </conditionalFormatting>
  <conditionalFormatting sqref="G56">
    <cfRule type="cellIs" dxfId="86" priority="105" operator="lessThan">
      <formula>0</formula>
    </cfRule>
  </conditionalFormatting>
  <conditionalFormatting sqref="G56">
    <cfRule type="cellIs" dxfId="85" priority="104" operator="lessThan">
      <formula>0</formula>
    </cfRule>
  </conditionalFormatting>
  <conditionalFormatting sqref="G58">
    <cfRule type="cellIs" dxfId="84" priority="103" operator="lessThan">
      <formula>0</formula>
    </cfRule>
  </conditionalFormatting>
  <conditionalFormatting sqref="G58">
    <cfRule type="cellIs" dxfId="83" priority="102" operator="lessThan">
      <formula>0</formula>
    </cfRule>
  </conditionalFormatting>
  <conditionalFormatting sqref="G60">
    <cfRule type="cellIs" dxfId="82" priority="101" operator="lessThan">
      <formula>0</formula>
    </cfRule>
  </conditionalFormatting>
  <conditionalFormatting sqref="G60">
    <cfRule type="cellIs" dxfId="81" priority="100" operator="lessThan">
      <formula>0</formula>
    </cfRule>
  </conditionalFormatting>
  <conditionalFormatting sqref="G62">
    <cfRule type="cellIs" dxfId="80" priority="99" operator="lessThan">
      <formula>0</formula>
    </cfRule>
  </conditionalFormatting>
  <conditionalFormatting sqref="G62">
    <cfRule type="cellIs" dxfId="79" priority="98" operator="lessThan">
      <formula>0</formula>
    </cfRule>
  </conditionalFormatting>
  <conditionalFormatting sqref="G64">
    <cfRule type="cellIs" dxfId="78" priority="97" operator="lessThan">
      <formula>0</formula>
    </cfRule>
  </conditionalFormatting>
  <conditionalFormatting sqref="G64">
    <cfRule type="cellIs" dxfId="77" priority="96" operator="lessThan">
      <formula>0</formula>
    </cfRule>
  </conditionalFormatting>
  <conditionalFormatting sqref="G66">
    <cfRule type="cellIs" dxfId="76" priority="95" operator="lessThan">
      <formula>0</formula>
    </cfRule>
  </conditionalFormatting>
  <conditionalFormatting sqref="G66">
    <cfRule type="cellIs" dxfId="75" priority="94" operator="lessThan">
      <formula>0</formula>
    </cfRule>
  </conditionalFormatting>
  <conditionalFormatting sqref="G30">
    <cfRule type="cellIs" dxfId="74" priority="93" operator="lessThan">
      <formula>0</formula>
    </cfRule>
  </conditionalFormatting>
  <conditionalFormatting sqref="G30">
    <cfRule type="cellIs" dxfId="73" priority="92" operator="lessThan">
      <formula>0</formula>
    </cfRule>
  </conditionalFormatting>
  <conditionalFormatting sqref="G28">
    <cfRule type="cellIs" dxfId="72" priority="91" operator="lessThan">
      <formula>0</formula>
    </cfRule>
  </conditionalFormatting>
  <conditionalFormatting sqref="G28">
    <cfRule type="cellIs" dxfId="71" priority="90" operator="lessThan">
      <formula>0</formula>
    </cfRule>
  </conditionalFormatting>
  <conditionalFormatting sqref="G28">
    <cfRule type="cellIs" dxfId="70" priority="89" operator="lessThan">
      <formula>0</formula>
    </cfRule>
  </conditionalFormatting>
  <conditionalFormatting sqref="G36">
    <cfRule type="cellIs" dxfId="69" priority="88" operator="lessThan">
      <formula>0</formula>
    </cfRule>
  </conditionalFormatting>
  <conditionalFormatting sqref="G38">
    <cfRule type="cellIs" dxfId="68" priority="85" operator="lessThan">
      <formula>0</formula>
    </cfRule>
  </conditionalFormatting>
  <conditionalFormatting sqref="G44">
    <cfRule type="cellIs" dxfId="67" priority="84" operator="lessThan">
      <formula>0</formula>
    </cfRule>
  </conditionalFormatting>
  <conditionalFormatting sqref="G44">
    <cfRule type="cellIs" dxfId="66" priority="83" operator="lessThan">
      <formula>0</formula>
    </cfRule>
  </conditionalFormatting>
  <conditionalFormatting sqref="G44">
    <cfRule type="cellIs" dxfId="65" priority="82" operator="lessThan">
      <formula>0</formula>
    </cfRule>
  </conditionalFormatting>
  <conditionalFormatting sqref="G44">
    <cfRule type="cellIs" dxfId="64" priority="81" operator="lessThan">
      <formula>0</formula>
    </cfRule>
  </conditionalFormatting>
  <conditionalFormatting sqref="H68:H69">
    <cfRule type="cellIs" dxfId="63" priority="80" operator="lessThan">
      <formula>0</formula>
    </cfRule>
  </conditionalFormatting>
  <conditionalFormatting sqref="H18:H19">
    <cfRule type="cellIs" dxfId="62" priority="70" operator="lessThan">
      <formula>0</formula>
    </cfRule>
  </conditionalFormatting>
  <conditionalFormatting sqref="H56">
    <cfRule type="cellIs" dxfId="61" priority="69" operator="lessThan">
      <formula>0</formula>
    </cfRule>
  </conditionalFormatting>
  <conditionalFormatting sqref="H58">
    <cfRule type="cellIs" dxfId="60" priority="68" operator="lessThan">
      <formula>0</formula>
    </cfRule>
  </conditionalFormatting>
  <conditionalFormatting sqref="H16:H17">
    <cfRule type="cellIs" dxfId="59" priority="67" operator="lessThan">
      <formula>0</formula>
    </cfRule>
  </conditionalFormatting>
  <conditionalFormatting sqref="H12:H13">
    <cfRule type="cellIs" dxfId="58" priority="66" operator="lessThan">
      <formula>0</formula>
    </cfRule>
  </conditionalFormatting>
  <conditionalFormatting sqref="G54 C54">
    <cfRule type="cellIs" dxfId="57" priority="79" operator="lessThan">
      <formula>0</formula>
    </cfRule>
  </conditionalFormatting>
  <conditionalFormatting sqref="G54 C54">
    <cfRule type="cellIs" dxfId="56" priority="78" operator="lessThan">
      <formula>0</formula>
    </cfRule>
  </conditionalFormatting>
  <conditionalFormatting sqref="G54 C54">
    <cfRule type="cellIs" dxfId="55" priority="77" operator="lessThan">
      <formula>0</formula>
    </cfRule>
  </conditionalFormatting>
  <conditionalFormatting sqref="G54 C54">
    <cfRule type="cellIs" dxfId="54" priority="76" operator="lessThan">
      <formula>0</formula>
    </cfRule>
  </conditionalFormatting>
  <conditionalFormatting sqref="G68">
    <cfRule type="cellIs" dxfId="53" priority="75" operator="lessThan">
      <formula>0</formula>
    </cfRule>
  </conditionalFormatting>
  <conditionalFormatting sqref="G68">
    <cfRule type="cellIs" dxfId="52" priority="74" operator="lessThan">
      <formula>0</formula>
    </cfRule>
  </conditionalFormatting>
  <conditionalFormatting sqref="H22:H42">
    <cfRule type="cellIs" dxfId="51" priority="73" operator="lessThan">
      <formula>0</formula>
    </cfRule>
  </conditionalFormatting>
  <conditionalFormatting sqref="H52">
    <cfRule type="cellIs" dxfId="50" priority="72" operator="lessThan">
      <formula>0</formula>
    </cfRule>
  </conditionalFormatting>
  <conditionalFormatting sqref="H20:H21">
    <cfRule type="cellIs" dxfId="49" priority="71" operator="lessThan">
      <formula>0</formula>
    </cfRule>
  </conditionalFormatting>
  <conditionalFormatting sqref="H14:H15">
    <cfRule type="cellIs" dxfId="48" priority="65" operator="lessThan">
      <formula>0</formula>
    </cfRule>
  </conditionalFormatting>
  <conditionalFormatting sqref="H58">
    <cfRule type="cellIs" dxfId="47" priority="61" operator="lessThan">
      <formula>0</formula>
    </cfRule>
  </conditionalFormatting>
  <conditionalFormatting sqref="H44:H45">
    <cfRule type="cellIs" dxfId="46" priority="60" operator="lessThan">
      <formula>0</formula>
    </cfRule>
  </conditionalFormatting>
  <conditionalFormatting sqref="D64:D69">
    <cfRule type="cellIs" dxfId="45" priority="55" operator="lessThan">
      <formula>0</formula>
    </cfRule>
  </conditionalFormatting>
  <conditionalFormatting sqref="C64">
    <cfRule type="cellIs" dxfId="44" priority="54" operator="lessThan">
      <formula>0</formula>
    </cfRule>
  </conditionalFormatting>
  <conditionalFormatting sqref="C64">
    <cfRule type="cellIs" dxfId="43" priority="53" operator="lessThan">
      <formula>0</formula>
    </cfRule>
  </conditionalFormatting>
  <conditionalFormatting sqref="C66">
    <cfRule type="cellIs" dxfId="42" priority="52" operator="lessThan">
      <formula>0</formula>
    </cfRule>
  </conditionalFormatting>
  <conditionalFormatting sqref="C66">
    <cfRule type="cellIs" dxfId="41" priority="51" operator="lessThan">
      <formula>0</formula>
    </cfRule>
  </conditionalFormatting>
  <conditionalFormatting sqref="C68">
    <cfRule type="cellIs" dxfId="40" priority="50" operator="lessThan">
      <formula>0</formula>
    </cfRule>
  </conditionalFormatting>
  <conditionalFormatting sqref="C68">
    <cfRule type="cellIs" dxfId="39" priority="49" operator="lessThan">
      <formula>0</formula>
    </cfRule>
  </conditionalFormatting>
  <conditionalFormatting sqref="C42">
    <cfRule type="cellIs" dxfId="38" priority="24" operator="lessThan">
      <formula>0</formula>
    </cfRule>
  </conditionalFormatting>
  <conditionalFormatting sqref="C16">
    <cfRule type="cellIs" dxfId="37" priority="47" operator="lessThan">
      <formula>0</formula>
    </cfRule>
  </conditionalFormatting>
  <conditionalFormatting sqref="C16">
    <cfRule type="cellIs" dxfId="36" priority="46" operator="lessThan">
      <formula>0</formula>
    </cfRule>
  </conditionalFormatting>
  <conditionalFormatting sqref="C14">
    <cfRule type="cellIs" dxfId="35" priority="45" operator="lessThan">
      <formula>0</formula>
    </cfRule>
  </conditionalFormatting>
  <conditionalFormatting sqref="C14">
    <cfRule type="cellIs" dxfId="34" priority="44" operator="lessThan">
      <formula>0</formula>
    </cfRule>
  </conditionalFormatting>
  <conditionalFormatting sqref="C22">
    <cfRule type="cellIs" dxfId="33" priority="43" operator="lessThan">
      <formula>0</formula>
    </cfRule>
  </conditionalFormatting>
  <conditionalFormatting sqref="C22">
    <cfRule type="cellIs" dxfId="32" priority="42" operator="lessThan">
      <formula>0</formula>
    </cfRule>
  </conditionalFormatting>
  <conditionalFormatting sqref="C24">
    <cfRule type="cellIs" dxfId="31" priority="41" operator="lessThan">
      <formula>0</formula>
    </cfRule>
  </conditionalFormatting>
  <conditionalFormatting sqref="C24">
    <cfRule type="cellIs" dxfId="30" priority="40" operator="lessThan">
      <formula>0</formula>
    </cfRule>
  </conditionalFormatting>
  <conditionalFormatting sqref="C30">
    <cfRule type="cellIs" dxfId="29" priority="39" operator="lessThan">
      <formula>0</formula>
    </cfRule>
  </conditionalFormatting>
  <conditionalFormatting sqref="C30">
    <cfRule type="cellIs" dxfId="28" priority="38" operator="lessThan">
      <formula>0</formula>
    </cfRule>
  </conditionalFormatting>
  <conditionalFormatting sqref="C38">
    <cfRule type="cellIs" dxfId="27" priority="37" operator="lessThan">
      <formula>0</formula>
    </cfRule>
  </conditionalFormatting>
  <conditionalFormatting sqref="C38">
    <cfRule type="cellIs" dxfId="26" priority="36" operator="lessThan">
      <formula>0</formula>
    </cfRule>
  </conditionalFormatting>
  <conditionalFormatting sqref="C44">
    <cfRule type="cellIs" dxfId="25" priority="29" operator="lessThan">
      <formula>0</formula>
    </cfRule>
  </conditionalFormatting>
  <conditionalFormatting sqref="C44">
    <cfRule type="cellIs" dxfId="24" priority="28" operator="lessThan">
      <formula>0</formula>
    </cfRule>
  </conditionalFormatting>
  <conditionalFormatting sqref="C28">
    <cfRule type="cellIs" dxfId="23" priority="33" operator="lessThan">
      <formula>0</formula>
    </cfRule>
  </conditionalFormatting>
  <conditionalFormatting sqref="C28">
    <cfRule type="cellIs" dxfId="22" priority="32" operator="lessThan">
      <formula>0</formula>
    </cfRule>
  </conditionalFormatting>
  <conditionalFormatting sqref="C36">
    <cfRule type="cellIs" dxfId="21" priority="31" operator="lessThan">
      <formula>0</formula>
    </cfRule>
  </conditionalFormatting>
  <conditionalFormatting sqref="C36">
    <cfRule type="cellIs" dxfId="20" priority="30" operator="lessThan">
      <formula>0</formula>
    </cfRule>
  </conditionalFormatting>
  <conditionalFormatting sqref="C46">
    <cfRule type="cellIs" dxfId="19" priority="27" operator="lessThan">
      <formula>0</formula>
    </cfRule>
  </conditionalFormatting>
  <conditionalFormatting sqref="C46">
    <cfRule type="cellIs" dxfId="18" priority="26" operator="lessThan">
      <formula>0</formula>
    </cfRule>
  </conditionalFormatting>
  <conditionalFormatting sqref="C42">
    <cfRule type="cellIs" dxfId="17" priority="25" operator="lessThan">
      <formula>0</formula>
    </cfRule>
  </conditionalFormatting>
  <conditionalFormatting sqref="B6:B7">
    <cfRule type="cellIs" dxfId="16" priority="22" operator="lessThan">
      <formula>0</formula>
    </cfRule>
  </conditionalFormatting>
  <conditionalFormatting sqref="C6">
    <cfRule type="cellIs" dxfId="15" priority="20" operator="lessThan">
      <formula>0</formula>
    </cfRule>
  </conditionalFormatting>
  <conditionalFormatting sqref="C6">
    <cfRule type="cellIs" dxfId="14" priority="19" operator="lessThan">
      <formula>0</formula>
    </cfRule>
  </conditionalFormatting>
  <conditionalFormatting sqref="G6">
    <cfRule type="cellIs" dxfId="13" priority="17" operator="lessThan">
      <formula>0</formula>
    </cfRule>
  </conditionalFormatting>
  <conditionalFormatting sqref="G6">
    <cfRule type="cellIs" dxfId="12" priority="16" operator="lessThan">
      <formula>0</formula>
    </cfRule>
  </conditionalFormatting>
  <conditionalFormatting sqref="B8:B9">
    <cfRule type="cellIs" dxfId="11" priority="14" operator="lessThan">
      <formula>0</formula>
    </cfRule>
  </conditionalFormatting>
  <conditionalFormatting sqref="C8">
    <cfRule type="cellIs" dxfId="10" priority="12" operator="lessThan">
      <formula>0</formula>
    </cfRule>
  </conditionalFormatting>
  <conditionalFormatting sqref="C8">
    <cfRule type="cellIs" dxfId="9" priority="11" operator="lessThan">
      <formula>0</formula>
    </cfRule>
  </conditionalFormatting>
  <conditionalFormatting sqref="G8">
    <cfRule type="cellIs" dxfId="8" priority="9" operator="lessThan">
      <formula>0</formula>
    </cfRule>
  </conditionalFormatting>
  <conditionalFormatting sqref="G8">
    <cfRule type="cellIs" dxfId="7" priority="8" operator="lessThan">
      <formula>0</formula>
    </cfRule>
  </conditionalFormatting>
  <conditionalFormatting sqref="F10:F11">
    <cfRule type="cellIs" dxfId="6" priority="7" operator="lessThan">
      <formula>0</formula>
    </cfRule>
  </conditionalFormatting>
  <conditionalFormatting sqref="F6:F7">
    <cfRule type="cellIs" dxfId="5" priority="6" operator="lessThan">
      <formula>0</formula>
    </cfRule>
  </conditionalFormatting>
  <conditionalFormatting sqref="F8:F9">
    <cfRule type="cellIs" dxfId="4" priority="5" operator="lessThan">
      <formula>0</formula>
    </cfRule>
  </conditionalFormatting>
  <conditionalFormatting sqref="H6:H7">
    <cfRule type="cellIs" dxfId="3" priority="4" operator="lessThan">
      <formula>0</formula>
    </cfRule>
  </conditionalFormatting>
  <conditionalFormatting sqref="H8:H9">
    <cfRule type="cellIs" dxfId="2" priority="3" operator="lessThan">
      <formula>0</formula>
    </cfRule>
  </conditionalFormatting>
  <conditionalFormatting sqref="D6:D7">
    <cfRule type="cellIs" dxfId="1" priority="2" operator="lessThan">
      <formula>0</formula>
    </cfRule>
  </conditionalFormatting>
  <conditionalFormatting sqref="D8:D9">
    <cfRule type="cellIs" dxfId="0" priority="1" operator="lessThan">
      <formula>0</formula>
    </cfRule>
  </conditionalFormatting>
  <pageMargins left="0.25" right="0.25" top="0.75" bottom="0.75" header="0.3" footer="0.3"/>
  <pageSetup scale="6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7047C-21D0-4D7C-989C-077B699E3E9C}">
  <sheetPr>
    <pageSetUpPr fitToPage="1"/>
  </sheetPr>
  <dimension ref="A1:AV41"/>
  <sheetViews>
    <sheetView showGridLines="0" zoomScaleNormal="100" workbookViewId="0">
      <selection activeCell="A12" sqref="A1:XFD1048576"/>
    </sheetView>
  </sheetViews>
  <sheetFormatPr defaultColWidth="8.85546875" defaultRowHeight="15" x14ac:dyDescent="0.25"/>
  <cols>
    <col min="1" max="37" width="8.85546875" style="40"/>
    <col min="38" max="38" width="8.7109375" style="40" customWidth="1"/>
    <col min="39" max="44" width="8.85546875" style="40"/>
    <col min="45" max="46" width="10.5703125" style="40" bestFit="1" customWidth="1"/>
    <col min="47" max="47" width="9.42578125" style="40" bestFit="1" customWidth="1"/>
    <col min="48" max="48" width="9.42578125" style="40" customWidth="1"/>
    <col min="49" max="16384" width="8.85546875" style="40"/>
  </cols>
  <sheetData>
    <row r="1" spans="1:48" x14ac:dyDescent="0.25">
      <c r="A1" s="6" t="s">
        <v>153</v>
      </c>
      <c r="B1" s="10">
        <v>7.0116759000000001E-2</v>
      </c>
      <c r="C1" s="40" t="s">
        <v>60</v>
      </c>
      <c r="G1" s="40">
        <v>2</v>
      </c>
      <c r="H1" s="40">
        <v>6</v>
      </c>
      <c r="I1" s="40">
        <v>7</v>
      </c>
      <c r="J1" s="40">
        <v>87</v>
      </c>
      <c r="K1" s="40">
        <v>15</v>
      </c>
      <c r="S1" s="40">
        <v>2</v>
      </c>
      <c r="T1" s="40">
        <v>14</v>
      </c>
      <c r="U1" s="40">
        <v>5</v>
      </c>
      <c r="W1" s="40">
        <v>2</v>
      </c>
      <c r="X1" s="40">
        <v>6</v>
      </c>
      <c r="Y1" s="40">
        <v>7</v>
      </c>
      <c r="Z1" s="40">
        <v>87</v>
      </c>
      <c r="AA1" s="40">
        <v>15</v>
      </c>
    </row>
    <row r="2" spans="1:48" ht="15.75" thickBot="1" x14ac:dyDescent="0.3"/>
    <row r="3" spans="1:48" s="5" customFormat="1" ht="15.75" thickBot="1" x14ac:dyDescent="0.3">
      <c r="B3" s="161" t="s">
        <v>168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3"/>
      <c r="Q3" s="50"/>
      <c r="R3" s="161" t="s">
        <v>169</v>
      </c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3"/>
      <c r="AH3" s="161" t="s">
        <v>57</v>
      </c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3"/>
    </row>
    <row r="4" spans="1:48" s="5" customFormat="1" ht="15.75" customHeight="1" thickBot="1" x14ac:dyDescent="0.3">
      <c r="B4" s="137" t="s">
        <v>15</v>
      </c>
      <c r="C4" s="164" t="s">
        <v>170</v>
      </c>
      <c r="D4" s="165"/>
      <c r="E4" s="165"/>
      <c r="F4" s="166"/>
      <c r="G4" s="164" t="s">
        <v>55</v>
      </c>
      <c r="H4" s="165"/>
      <c r="I4" s="165"/>
      <c r="J4" s="165"/>
      <c r="K4" s="165"/>
      <c r="L4" s="165"/>
      <c r="M4" s="165"/>
      <c r="N4" s="165"/>
      <c r="O4" s="166"/>
      <c r="P4" s="143" t="s">
        <v>54</v>
      </c>
      <c r="Q4" s="51"/>
      <c r="R4" s="137" t="s">
        <v>15</v>
      </c>
      <c r="S4" s="164" t="s">
        <v>170</v>
      </c>
      <c r="T4" s="165"/>
      <c r="U4" s="165"/>
      <c r="V4" s="166"/>
      <c r="W4" s="164" t="s">
        <v>55</v>
      </c>
      <c r="X4" s="165"/>
      <c r="Y4" s="165"/>
      <c r="Z4" s="165"/>
      <c r="AA4" s="165"/>
      <c r="AB4" s="165"/>
      <c r="AC4" s="165"/>
      <c r="AD4" s="165"/>
      <c r="AE4" s="166"/>
      <c r="AF4" s="143" t="s">
        <v>54</v>
      </c>
      <c r="AH4" s="137" t="s">
        <v>15</v>
      </c>
      <c r="AI4" s="164" t="s">
        <v>170</v>
      </c>
      <c r="AJ4" s="165"/>
      <c r="AK4" s="165"/>
      <c r="AL4" s="166"/>
      <c r="AM4" s="164" t="s">
        <v>55</v>
      </c>
      <c r="AN4" s="165"/>
      <c r="AO4" s="165"/>
      <c r="AP4" s="165"/>
      <c r="AQ4" s="165"/>
      <c r="AR4" s="165"/>
      <c r="AS4" s="165"/>
      <c r="AT4" s="165"/>
      <c r="AU4" s="166"/>
      <c r="AV4" s="143" t="s">
        <v>54</v>
      </c>
    </row>
    <row r="5" spans="1:48" ht="44.25" customHeight="1" x14ac:dyDescent="0.25">
      <c r="B5" s="138"/>
      <c r="C5" s="143" t="s">
        <v>53</v>
      </c>
      <c r="D5" s="167" t="s">
        <v>52</v>
      </c>
      <c r="E5" s="143" t="s">
        <v>45</v>
      </c>
      <c r="F5" s="143" t="s">
        <v>41</v>
      </c>
      <c r="G5" s="143" t="s">
        <v>53</v>
      </c>
      <c r="H5" s="143" t="s">
        <v>49</v>
      </c>
      <c r="I5" s="143" t="s">
        <v>48</v>
      </c>
      <c r="J5" s="143" t="s">
        <v>47</v>
      </c>
      <c r="K5" s="143" t="s">
        <v>46</v>
      </c>
      <c r="L5" s="143" t="s">
        <v>45</v>
      </c>
      <c r="M5" s="143" t="s">
        <v>44</v>
      </c>
      <c r="N5" s="143" t="s">
        <v>43</v>
      </c>
      <c r="O5" s="143" t="s">
        <v>41</v>
      </c>
      <c r="P5" s="144"/>
      <c r="Q5" s="43"/>
      <c r="R5" s="138"/>
      <c r="S5" s="143" t="s">
        <v>53</v>
      </c>
      <c r="T5" s="167" t="s">
        <v>52</v>
      </c>
      <c r="U5" s="143" t="s">
        <v>45</v>
      </c>
      <c r="V5" s="143" t="s">
        <v>41</v>
      </c>
      <c r="W5" s="143" t="s">
        <v>53</v>
      </c>
      <c r="X5" s="143" t="s">
        <v>49</v>
      </c>
      <c r="Y5" s="143" t="s">
        <v>48</v>
      </c>
      <c r="Z5" s="143" t="s">
        <v>47</v>
      </c>
      <c r="AA5" s="143" t="s">
        <v>46</v>
      </c>
      <c r="AB5" s="143" t="s">
        <v>45</v>
      </c>
      <c r="AC5" s="143" t="s">
        <v>44</v>
      </c>
      <c r="AD5" s="143" t="s">
        <v>43</v>
      </c>
      <c r="AE5" s="143" t="s">
        <v>41</v>
      </c>
      <c r="AF5" s="144"/>
      <c r="AH5" s="138"/>
      <c r="AI5" s="143" t="s">
        <v>53</v>
      </c>
      <c r="AJ5" s="167" t="s">
        <v>52</v>
      </c>
      <c r="AK5" s="143" t="s">
        <v>45</v>
      </c>
      <c r="AL5" s="143" t="s">
        <v>41</v>
      </c>
      <c r="AM5" s="143" t="s">
        <v>53</v>
      </c>
      <c r="AN5" s="143" t="s">
        <v>49</v>
      </c>
      <c r="AO5" s="143" t="s">
        <v>48</v>
      </c>
      <c r="AP5" s="143" t="s">
        <v>47</v>
      </c>
      <c r="AQ5" s="143" t="s">
        <v>46</v>
      </c>
      <c r="AR5" s="143" t="s">
        <v>45</v>
      </c>
      <c r="AS5" s="143" t="s">
        <v>44</v>
      </c>
      <c r="AT5" s="143" t="s">
        <v>43</v>
      </c>
      <c r="AU5" s="143" t="s">
        <v>41</v>
      </c>
      <c r="AV5" s="144"/>
    </row>
    <row r="6" spans="1:48" ht="44.25" customHeight="1" thickBot="1" x14ac:dyDescent="0.3">
      <c r="B6" s="139"/>
      <c r="C6" s="145"/>
      <c r="D6" s="168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43"/>
      <c r="R6" s="139"/>
      <c r="S6" s="145"/>
      <c r="T6" s="168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H6" s="139"/>
      <c r="AI6" s="145"/>
      <c r="AJ6" s="168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</row>
    <row r="7" spans="1:48" ht="15.75" thickBot="1" x14ac:dyDescent="0.3">
      <c r="B7" s="44">
        <v>2017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528.22477000000003</v>
      </c>
      <c r="I7" s="45">
        <v>9.8881200000000007</v>
      </c>
      <c r="J7" s="45">
        <v>105.00213000000001</v>
      </c>
      <c r="K7" s="45">
        <v>0</v>
      </c>
      <c r="L7" s="45">
        <v>26.984896780000003</v>
      </c>
      <c r="M7" s="45">
        <v>5.1559482700000006</v>
      </c>
      <c r="N7" s="45">
        <v>0</v>
      </c>
      <c r="O7" s="45">
        <f t="shared" ref="O7:O36" si="0">SUM(G7:N7)</f>
        <v>675.2558650499999</v>
      </c>
      <c r="P7" s="45">
        <f t="shared" ref="P7:P36" si="1">F7+O7</f>
        <v>675.2558650499999</v>
      </c>
      <c r="Q7" s="46"/>
      <c r="R7" s="44">
        <v>2017</v>
      </c>
      <c r="S7" s="45">
        <v>0</v>
      </c>
      <c r="T7" s="45">
        <v>0</v>
      </c>
      <c r="U7" s="45">
        <v>0</v>
      </c>
      <c r="V7" s="45">
        <f t="shared" ref="V7:V36" si="2">SUM(S7:U7)</f>
        <v>0</v>
      </c>
      <c r="W7" s="45">
        <v>0</v>
      </c>
      <c r="X7" s="45">
        <v>528.22477000000003</v>
      </c>
      <c r="Y7" s="45">
        <v>9.8881200000000007</v>
      </c>
      <c r="Z7" s="45">
        <v>105.00213000000001</v>
      </c>
      <c r="AA7" s="45">
        <v>0</v>
      </c>
      <c r="AB7" s="45">
        <v>26.984896780000003</v>
      </c>
      <c r="AC7" s="45">
        <v>5.1743047699999991</v>
      </c>
      <c r="AD7" s="45">
        <v>0</v>
      </c>
      <c r="AE7" s="45">
        <f t="shared" ref="AE7:AE36" si="3">SUM(W7:AD7)</f>
        <v>675.27422154999999</v>
      </c>
      <c r="AF7" s="45">
        <f t="shared" ref="AF7:AF36" si="4">V7+AE7</f>
        <v>675.27422154999999</v>
      </c>
      <c r="AH7" s="44">
        <v>2017</v>
      </c>
      <c r="AI7" s="45">
        <f t="shared" ref="AI7:AI37" si="5">S7-C7</f>
        <v>0</v>
      </c>
      <c r="AJ7" s="45">
        <f t="shared" ref="AJ7:AJ37" si="6">T7-D7</f>
        <v>0</v>
      </c>
      <c r="AK7" s="45">
        <f t="shared" ref="AK7:AK37" si="7">U7-E7</f>
        <v>0</v>
      </c>
      <c r="AL7" s="45">
        <f t="shared" ref="AL7:AL37" si="8">V7-F7</f>
        <v>0</v>
      </c>
      <c r="AM7" s="45">
        <f t="shared" ref="AM7:AM37" si="9">W7-G7</f>
        <v>0</v>
      </c>
      <c r="AN7" s="45">
        <f t="shared" ref="AN7:AN37" si="10">X7-H7</f>
        <v>0</v>
      </c>
      <c r="AO7" s="45">
        <f t="shared" ref="AO7:AO37" si="11">Y7-I7</f>
        <v>0</v>
      </c>
      <c r="AP7" s="45">
        <f t="shared" ref="AP7:AP37" si="12">Z7-J7</f>
        <v>0</v>
      </c>
      <c r="AQ7" s="45">
        <f t="shared" ref="AQ7:AQ37" si="13">AA7-K7</f>
        <v>0</v>
      </c>
      <c r="AR7" s="45">
        <f t="shared" ref="AR7:AR37" si="14">AB7-L7</f>
        <v>0</v>
      </c>
      <c r="AS7" s="45">
        <f t="shared" ref="AS7:AS37" si="15">AC7-M7</f>
        <v>1.8356499999998555E-2</v>
      </c>
      <c r="AT7" s="45">
        <f t="shared" ref="AT7:AT37" si="16">AD7-N7</f>
        <v>0</v>
      </c>
      <c r="AU7" s="45">
        <f t="shared" ref="AU7:AU37" si="17">AE7-O7</f>
        <v>1.8356500000095366E-2</v>
      </c>
      <c r="AV7" s="45">
        <f t="shared" ref="AV7:AV37" si="18">AF7-P7</f>
        <v>1.8356500000095366E-2</v>
      </c>
    </row>
    <row r="8" spans="1:48" ht="15.75" thickBot="1" x14ac:dyDescent="0.3">
      <c r="B8" s="44">
        <f t="shared" ref="B8:B35" si="19">B7+1</f>
        <v>2018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442.20872724412686</v>
      </c>
      <c r="I8" s="45">
        <v>9.3913023186285791</v>
      </c>
      <c r="J8" s="45">
        <v>127.90470651810435</v>
      </c>
      <c r="K8" s="45">
        <v>0</v>
      </c>
      <c r="L8" s="45">
        <v>25.30469840478407</v>
      </c>
      <c r="M8" s="45">
        <v>4.496062023405802</v>
      </c>
      <c r="N8" s="45">
        <v>0</v>
      </c>
      <c r="O8" s="45">
        <f t="shared" si="0"/>
        <v>609.30549650904959</v>
      </c>
      <c r="P8" s="45">
        <f t="shared" si="1"/>
        <v>609.30549650904959</v>
      </c>
      <c r="Q8" s="46"/>
      <c r="R8" s="44">
        <f t="shared" ref="R8:R35" si="20">R7+1</f>
        <v>2018</v>
      </c>
      <c r="S8" s="45">
        <v>6.398461113352675</v>
      </c>
      <c r="T8" s="45">
        <v>0.70173213845075677</v>
      </c>
      <c r="U8" s="45">
        <v>0.32275865721941754</v>
      </c>
      <c r="V8" s="45">
        <f t="shared" si="2"/>
        <v>7.4229519090228493</v>
      </c>
      <c r="W8" s="45">
        <v>0</v>
      </c>
      <c r="X8" s="45">
        <v>439.38166190330628</v>
      </c>
      <c r="Y8" s="45">
        <v>9.3913023186285791</v>
      </c>
      <c r="Z8" s="45">
        <v>127.90470651810435</v>
      </c>
      <c r="AA8" s="45">
        <v>-2.9760879280190875</v>
      </c>
      <c r="AB8" s="45">
        <v>25.291092479133852</v>
      </c>
      <c r="AC8" s="45">
        <v>4.4969631660071956</v>
      </c>
      <c r="AD8" s="45">
        <v>0</v>
      </c>
      <c r="AE8" s="45">
        <f t="shared" si="3"/>
        <v>603.48963845716116</v>
      </c>
      <c r="AF8" s="45">
        <f t="shared" si="4"/>
        <v>610.91259036618396</v>
      </c>
      <c r="AH8" s="44">
        <f t="shared" ref="AH8:AH35" si="21">AH7+1</f>
        <v>2018</v>
      </c>
      <c r="AI8" s="45">
        <f t="shared" si="5"/>
        <v>6.398461113352675</v>
      </c>
      <c r="AJ8" s="45">
        <f t="shared" si="6"/>
        <v>0.70173213845075677</v>
      </c>
      <c r="AK8" s="45">
        <f t="shared" si="7"/>
        <v>0.32275865721941754</v>
      </c>
      <c r="AL8" s="45">
        <f t="shared" si="8"/>
        <v>7.4229519090228493</v>
      </c>
      <c r="AM8" s="45">
        <f t="shared" si="9"/>
        <v>0</v>
      </c>
      <c r="AN8" s="45">
        <f t="shared" si="10"/>
        <v>-2.8270653408205817</v>
      </c>
      <c r="AO8" s="45">
        <f t="shared" si="11"/>
        <v>0</v>
      </c>
      <c r="AP8" s="45">
        <f t="shared" si="12"/>
        <v>0</v>
      </c>
      <c r="AQ8" s="45">
        <f t="shared" si="13"/>
        <v>-2.9760879280190875</v>
      </c>
      <c r="AR8" s="45">
        <f t="shared" si="14"/>
        <v>-1.3605925650217898E-2</v>
      </c>
      <c r="AS8" s="45">
        <f t="shared" si="15"/>
        <v>9.0114260139362301E-4</v>
      </c>
      <c r="AT8" s="45">
        <f t="shared" si="16"/>
        <v>0</v>
      </c>
      <c r="AU8" s="45">
        <f t="shared" si="17"/>
        <v>-5.8158580518884264</v>
      </c>
      <c r="AV8" s="45">
        <f t="shared" si="18"/>
        <v>1.6070938571343731</v>
      </c>
    </row>
    <row r="9" spans="1:48" ht="15.75" thickBot="1" x14ac:dyDescent="0.3">
      <c r="B9" s="44">
        <f t="shared" si="19"/>
        <v>2019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427.68827858697659</v>
      </c>
      <c r="I9" s="45">
        <v>0</v>
      </c>
      <c r="J9" s="45">
        <v>118.64459196382573</v>
      </c>
      <c r="K9" s="45">
        <v>0</v>
      </c>
      <c r="L9" s="45">
        <v>24.842800293263636</v>
      </c>
      <c r="M9" s="45">
        <v>4.9363779544142341</v>
      </c>
      <c r="N9" s="45">
        <v>0</v>
      </c>
      <c r="O9" s="45">
        <f t="shared" si="0"/>
        <v>576.11204879848015</v>
      </c>
      <c r="P9" s="45">
        <f t="shared" si="1"/>
        <v>576.11204879848015</v>
      </c>
      <c r="Q9" s="46"/>
      <c r="R9" s="44">
        <f t="shared" si="20"/>
        <v>2019</v>
      </c>
      <c r="S9" s="45">
        <v>49.961164757515242</v>
      </c>
      <c r="T9" s="45">
        <v>6.3755597496245304</v>
      </c>
      <c r="U9" s="45">
        <v>2.6314460488530469</v>
      </c>
      <c r="V9" s="45">
        <f t="shared" si="2"/>
        <v>58.96817055599282</v>
      </c>
      <c r="W9" s="45">
        <v>0</v>
      </c>
      <c r="X9" s="45">
        <v>398.82255486107465</v>
      </c>
      <c r="Y9" s="45">
        <v>0</v>
      </c>
      <c r="Z9" s="45">
        <v>118.64459196382573</v>
      </c>
      <c r="AA9" s="45">
        <v>-8.1995092006168022</v>
      </c>
      <c r="AB9" s="45">
        <v>24.272722512439238</v>
      </c>
      <c r="AC9" s="45">
        <v>4.7366841361104486</v>
      </c>
      <c r="AD9" s="45">
        <v>0</v>
      </c>
      <c r="AE9" s="45">
        <f t="shared" si="3"/>
        <v>538.27704427283322</v>
      </c>
      <c r="AF9" s="45">
        <f t="shared" si="4"/>
        <v>597.24521482882608</v>
      </c>
      <c r="AH9" s="44">
        <f t="shared" si="21"/>
        <v>2019</v>
      </c>
      <c r="AI9" s="45">
        <f t="shared" si="5"/>
        <v>49.961164757515242</v>
      </c>
      <c r="AJ9" s="45">
        <f t="shared" si="6"/>
        <v>6.3755597496245304</v>
      </c>
      <c r="AK9" s="45">
        <f t="shared" si="7"/>
        <v>2.6314460488530469</v>
      </c>
      <c r="AL9" s="45">
        <f t="shared" si="8"/>
        <v>58.96817055599282</v>
      </c>
      <c r="AM9" s="45">
        <f t="shared" si="9"/>
        <v>0</v>
      </c>
      <c r="AN9" s="45">
        <f t="shared" si="10"/>
        <v>-28.865723725901944</v>
      </c>
      <c r="AO9" s="45">
        <f t="shared" si="11"/>
        <v>0</v>
      </c>
      <c r="AP9" s="45">
        <f t="shared" si="12"/>
        <v>0</v>
      </c>
      <c r="AQ9" s="45">
        <f t="shared" si="13"/>
        <v>-8.1995092006168022</v>
      </c>
      <c r="AR9" s="45">
        <f t="shared" si="14"/>
        <v>-0.57007778082439842</v>
      </c>
      <c r="AS9" s="45">
        <f t="shared" si="15"/>
        <v>-0.19969381830378552</v>
      </c>
      <c r="AT9" s="45">
        <f t="shared" si="16"/>
        <v>0</v>
      </c>
      <c r="AU9" s="45">
        <f t="shared" si="17"/>
        <v>-37.835004525646923</v>
      </c>
      <c r="AV9" s="45">
        <f t="shared" si="18"/>
        <v>21.133166030345933</v>
      </c>
    </row>
    <row r="10" spans="1:48" ht="15.75" thickBot="1" x14ac:dyDescent="0.3">
      <c r="B10" s="44">
        <f t="shared" si="19"/>
        <v>2020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442.3052595052439</v>
      </c>
      <c r="I10" s="45">
        <v>0</v>
      </c>
      <c r="J10" s="45">
        <v>110.87069795514316</v>
      </c>
      <c r="K10" s="45">
        <v>0</v>
      </c>
      <c r="L10" s="45">
        <v>24.420987833616756</v>
      </c>
      <c r="M10" s="45">
        <v>5.0304251979079444</v>
      </c>
      <c r="N10" s="45">
        <v>0</v>
      </c>
      <c r="O10" s="45">
        <f t="shared" si="0"/>
        <v>582.62737049191173</v>
      </c>
      <c r="P10" s="45">
        <f t="shared" si="1"/>
        <v>582.62737049191173</v>
      </c>
      <c r="Q10" s="46"/>
      <c r="R10" s="44">
        <f t="shared" si="20"/>
        <v>2020</v>
      </c>
      <c r="S10" s="45">
        <v>59.942156533519253</v>
      </c>
      <c r="T10" s="45">
        <v>7.5935325454439351</v>
      </c>
      <c r="U10" s="45">
        <v>3.3709540132002664</v>
      </c>
      <c r="V10" s="45">
        <f t="shared" si="2"/>
        <v>70.906643092163449</v>
      </c>
      <c r="W10" s="45">
        <v>0</v>
      </c>
      <c r="X10" s="45">
        <v>405.30012733166444</v>
      </c>
      <c r="Y10" s="45">
        <v>0</v>
      </c>
      <c r="Z10" s="45">
        <v>110.87069795514316</v>
      </c>
      <c r="AA10" s="45">
        <v>-10.842327558080809</v>
      </c>
      <c r="AB10" s="45">
        <v>23.587546385158596</v>
      </c>
      <c r="AC10" s="45">
        <v>4.6639082789633575</v>
      </c>
      <c r="AD10" s="45">
        <v>0</v>
      </c>
      <c r="AE10" s="45">
        <f t="shared" si="3"/>
        <v>533.57995239284878</v>
      </c>
      <c r="AF10" s="45">
        <f t="shared" si="4"/>
        <v>604.48659548501223</v>
      </c>
      <c r="AH10" s="44">
        <f t="shared" si="21"/>
        <v>2020</v>
      </c>
      <c r="AI10" s="45">
        <f t="shared" si="5"/>
        <v>59.942156533519253</v>
      </c>
      <c r="AJ10" s="45">
        <f t="shared" si="6"/>
        <v>7.5935325454439351</v>
      </c>
      <c r="AK10" s="45">
        <f t="shared" si="7"/>
        <v>3.3709540132002664</v>
      </c>
      <c r="AL10" s="45">
        <f t="shared" si="8"/>
        <v>70.906643092163449</v>
      </c>
      <c r="AM10" s="45">
        <f t="shared" si="9"/>
        <v>0</v>
      </c>
      <c r="AN10" s="45">
        <f t="shared" si="10"/>
        <v>-37.005132173579455</v>
      </c>
      <c r="AO10" s="45">
        <f t="shared" si="11"/>
        <v>0</v>
      </c>
      <c r="AP10" s="45">
        <f t="shared" si="12"/>
        <v>0</v>
      </c>
      <c r="AQ10" s="45">
        <f t="shared" si="13"/>
        <v>-10.842327558080809</v>
      </c>
      <c r="AR10" s="45">
        <f t="shared" si="14"/>
        <v>-0.83344144845816004</v>
      </c>
      <c r="AS10" s="45">
        <f t="shared" si="15"/>
        <v>-0.36651691894458693</v>
      </c>
      <c r="AT10" s="45">
        <f t="shared" si="16"/>
        <v>0</v>
      </c>
      <c r="AU10" s="45">
        <f t="shared" si="17"/>
        <v>-49.047418099062952</v>
      </c>
      <c r="AV10" s="45">
        <f t="shared" si="18"/>
        <v>21.859224993100497</v>
      </c>
    </row>
    <row r="11" spans="1:48" ht="15.75" thickBot="1" x14ac:dyDescent="0.3">
      <c r="B11" s="44">
        <f t="shared" si="19"/>
        <v>2021</v>
      </c>
      <c r="C11" s="45">
        <v>0</v>
      </c>
      <c r="D11" s="45">
        <v>0</v>
      </c>
      <c r="E11" s="45">
        <v>0</v>
      </c>
      <c r="F11" s="45">
        <v>0</v>
      </c>
      <c r="G11" s="45">
        <v>11.309278050847887</v>
      </c>
      <c r="H11" s="45">
        <v>443.34173347219445</v>
      </c>
      <c r="I11" s="45">
        <v>0</v>
      </c>
      <c r="J11" s="45">
        <v>103.60616916115708</v>
      </c>
      <c r="K11" s="45">
        <v>0</v>
      </c>
      <c r="L11" s="45">
        <v>24.523660920058976</v>
      </c>
      <c r="M11" s="45">
        <v>4.4833918261320296</v>
      </c>
      <c r="N11" s="45">
        <v>0</v>
      </c>
      <c r="O11" s="45">
        <f t="shared" si="0"/>
        <v>587.26423343039039</v>
      </c>
      <c r="P11" s="45">
        <f t="shared" si="1"/>
        <v>587.26423343039039</v>
      </c>
      <c r="Q11" s="46"/>
      <c r="R11" s="44">
        <f t="shared" si="20"/>
        <v>2021</v>
      </c>
      <c r="S11" s="45">
        <v>58.282351115896624</v>
      </c>
      <c r="T11" s="45">
        <v>7.8555713574504509</v>
      </c>
      <c r="U11" s="45">
        <v>3.5127452896700335</v>
      </c>
      <c r="V11" s="45">
        <f t="shared" si="2"/>
        <v>69.650667763017111</v>
      </c>
      <c r="W11" s="45">
        <v>10.642216474982881</v>
      </c>
      <c r="X11" s="45">
        <v>408.46414645587942</v>
      </c>
      <c r="Y11" s="45">
        <v>0</v>
      </c>
      <c r="Z11" s="45">
        <v>103.60616916115708</v>
      </c>
      <c r="AA11" s="45">
        <v>-11.215077284752468</v>
      </c>
      <c r="AB11" s="45">
        <v>23.048753336693554</v>
      </c>
      <c r="AC11" s="45">
        <v>4.0920687504755708</v>
      </c>
      <c r="AD11" s="45">
        <v>0</v>
      </c>
      <c r="AE11" s="45">
        <f t="shared" si="3"/>
        <v>538.6382768944361</v>
      </c>
      <c r="AF11" s="45">
        <f t="shared" si="4"/>
        <v>608.28894465745316</v>
      </c>
      <c r="AH11" s="44">
        <f t="shared" si="21"/>
        <v>2021</v>
      </c>
      <c r="AI11" s="45">
        <f t="shared" si="5"/>
        <v>58.282351115896624</v>
      </c>
      <c r="AJ11" s="45">
        <f t="shared" si="6"/>
        <v>7.8555713574504509</v>
      </c>
      <c r="AK11" s="45">
        <f t="shared" si="7"/>
        <v>3.5127452896700335</v>
      </c>
      <c r="AL11" s="45">
        <f t="shared" si="8"/>
        <v>69.650667763017111</v>
      </c>
      <c r="AM11" s="45">
        <f t="shared" si="9"/>
        <v>-0.66706157586500581</v>
      </c>
      <c r="AN11" s="45">
        <f t="shared" si="10"/>
        <v>-34.877587016315033</v>
      </c>
      <c r="AO11" s="45">
        <f t="shared" si="11"/>
        <v>0</v>
      </c>
      <c r="AP11" s="45">
        <f t="shared" si="12"/>
        <v>0</v>
      </c>
      <c r="AQ11" s="45">
        <f t="shared" si="13"/>
        <v>-11.215077284752468</v>
      </c>
      <c r="AR11" s="45">
        <f t="shared" si="14"/>
        <v>-1.4749075833654217</v>
      </c>
      <c r="AS11" s="45">
        <f t="shared" si="15"/>
        <v>-0.39132307565645874</v>
      </c>
      <c r="AT11" s="45">
        <f t="shared" si="16"/>
        <v>0</v>
      </c>
      <c r="AU11" s="45">
        <f t="shared" si="17"/>
        <v>-48.625956535954288</v>
      </c>
      <c r="AV11" s="45">
        <f t="shared" si="18"/>
        <v>21.024711227062767</v>
      </c>
    </row>
    <row r="12" spans="1:48" ht="15.75" thickBot="1" x14ac:dyDescent="0.3">
      <c r="B12" s="44">
        <f t="shared" si="19"/>
        <v>2022</v>
      </c>
      <c r="C12" s="45">
        <v>0</v>
      </c>
      <c r="D12" s="45">
        <v>0</v>
      </c>
      <c r="E12" s="45">
        <v>0</v>
      </c>
      <c r="F12" s="45">
        <v>0</v>
      </c>
      <c r="G12" s="45">
        <v>15.430353923461272</v>
      </c>
      <c r="H12" s="45">
        <v>432.74054405691322</v>
      </c>
      <c r="I12" s="45">
        <v>0</v>
      </c>
      <c r="J12" s="45">
        <v>96.817630683566449</v>
      </c>
      <c r="K12" s="45">
        <v>0</v>
      </c>
      <c r="L12" s="45">
        <v>24.018020006297064</v>
      </c>
      <c r="M12" s="45">
        <v>4.4361466780926166</v>
      </c>
      <c r="N12" s="45">
        <v>0</v>
      </c>
      <c r="O12" s="45">
        <f t="shared" si="0"/>
        <v>573.44269534833074</v>
      </c>
      <c r="P12" s="45">
        <f t="shared" si="1"/>
        <v>573.44269534833074</v>
      </c>
      <c r="Q12" s="46"/>
      <c r="R12" s="44">
        <f t="shared" si="20"/>
        <v>2022</v>
      </c>
      <c r="S12" s="45">
        <v>51.759809915525047</v>
      </c>
      <c r="T12" s="45">
        <v>7.3408544361003232</v>
      </c>
      <c r="U12" s="45">
        <v>3.3580806964377641</v>
      </c>
      <c r="V12" s="45">
        <f t="shared" si="2"/>
        <v>62.458745048063136</v>
      </c>
      <c r="W12" s="45">
        <v>14.551264847397086</v>
      </c>
      <c r="X12" s="45">
        <v>398.00275826134833</v>
      </c>
      <c r="Y12" s="45">
        <v>0</v>
      </c>
      <c r="Z12" s="45">
        <v>96.817630683566449</v>
      </c>
      <c r="AA12" s="45">
        <v>-10.678126178305329</v>
      </c>
      <c r="AB12" s="45">
        <v>23.060358219382703</v>
      </c>
      <c r="AC12" s="45">
        <v>4.2708362371838575</v>
      </c>
      <c r="AD12" s="45">
        <v>0</v>
      </c>
      <c r="AE12" s="45">
        <f t="shared" si="3"/>
        <v>526.02472207057315</v>
      </c>
      <c r="AF12" s="45">
        <f t="shared" si="4"/>
        <v>588.48346711863633</v>
      </c>
      <c r="AH12" s="44">
        <f t="shared" si="21"/>
        <v>2022</v>
      </c>
      <c r="AI12" s="45">
        <f t="shared" si="5"/>
        <v>51.759809915525047</v>
      </c>
      <c r="AJ12" s="45">
        <f t="shared" si="6"/>
        <v>7.3408544361003232</v>
      </c>
      <c r="AK12" s="45">
        <f t="shared" si="7"/>
        <v>3.3580806964377641</v>
      </c>
      <c r="AL12" s="45">
        <f t="shared" si="8"/>
        <v>62.458745048063136</v>
      </c>
      <c r="AM12" s="45">
        <f t="shared" si="9"/>
        <v>-0.87908907606418651</v>
      </c>
      <c r="AN12" s="45">
        <f t="shared" si="10"/>
        <v>-34.737785795564889</v>
      </c>
      <c r="AO12" s="45">
        <f t="shared" si="11"/>
        <v>0</v>
      </c>
      <c r="AP12" s="45">
        <f t="shared" si="12"/>
        <v>0</v>
      </c>
      <c r="AQ12" s="45">
        <f t="shared" si="13"/>
        <v>-10.678126178305329</v>
      </c>
      <c r="AR12" s="45">
        <f t="shared" si="14"/>
        <v>-0.9576617869143611</v>
      </c>
      <c r="AS12" s="45">
        <f t="shared" si="15"/>
        <v>-0.16531044090875913</v>
      </c>
      <c r="AT12" s="45">
        <f t="shared" si="16"/>
        <v>0</v>
      </c>
      <c r="AU12" s="45">
        <f t="shared" si="17"/>
        <v>-47.417973277757596</v>
      </c>
      <c r="AV12" s="45">
        <f t="shared" si="18"/>
        <v>15.040771770305582</v>
      </c>
    </row>
    <row r="13" spans="1:48" ht="15.75" thickBot="1" x14ac:dyDescent="0.3">
      <c r="B13" s="44">
        <f t="shared" si="19"/>
        <v>2023</v>
      </c>
      <c r="C13" s="45">
        <v>0</v>
      </c>
      <c r="D13" s="45">
        <v>0</v>
      </c>
      <c r="E13" s="45">
        <v>0</v>
      </c>
      <c r="F13" s="45">
        <v>0</v>
      </c>
      <c r="G13" s="45">
        <v>13.937743056489152</v>
      </c>
      <c r="H13" s="45">
        <v>431.02197360945388</v>
      </c>
      <c r="I13" s="45">
        <v>0</v>
      </c>
      <c r="J13" s="45">
        <v>90.47389443189391</v>
      </c>
      <c r="K13" s="45">
        <v>0</v>
      </c>
      <c r="L13" s="45">
        <v>23.887921766152171</v>
      </c>
      <c r="M13" s="45">
        <v>4.598798602585016</v>
      </c>
      <c r="N13" s="45">
        <v>0</v>
      </c>
      <c r="O13" s="45">
        <f t="shared" si="0"/>
        <v>563.92033146657411</v>
      </c>
      <c r="P13" s="45">
        <f t="shared" si="1"/>
        <v>563.92033146657411</v>
      </c>
      <c r="Q13" s="46"/>
      <c r="R13" s="44">
        <f t="shared" si="20"/>
        <v>2023</v>
      </c>
      <c r="S13" s="45">
        <v>46.170705789651571</v>
      </c>
      <c r="T13" s="45">
        <v>6.8598630704187702</v>
      </c>
      <c r="U13" s="45">
        <v>3.2102259155964052</v>
      </c>
      <c r="V13" s="45">
        <f t="shared" si="2"/>
        <v>56.240794775666743</v>
      </c>
      <c r="W13" s="45">
        <v>13.178985904515102</v>
      </c>
      <c r="X13" s="45">
        <v>397.13731402818837</v>
      </c>
      <c r="Y13" s="45">
        <v>0</v>
      </c>
      <c r="Z13" s="45">
        <v>90.47389443189391</v>
      </c>
      <c r="AA13" s="45">
        <v>-10.166881964510246</v>
      </c>
      <c r="AB13" s="45">
        <v>22.988775707045555</v>
      </c>
      <c r="AC13" s="45">
        <v>4.4296190679059029</v>
      </c>
      <c r="AD13" s="45">
        <v>0</v>
      </c>
      <c r="AE13" s="45">
        <f t="shared" si="3"/>
        <v>518.0417071750386</v>
      </c>
      <c r="AF13" s="45">
        <f t="shared" si="4"/>
        <v>574.2825019507053</v>
      </c>
      <c r="AH13" s="44">
        <f t="shared" si="21"/>
        <v>2023</v>
      </c>
      <c r="AI13" s="45">
        <f t="shared" si="5"/>
        <v>46.170705789651571</v>
      </c>
      <c r="AJ13" s="45">
        <f t="shared" si="6"/>
        <v>6.8598630704187702</v>
      </c>
      <c r="AK13" s="45">
        <f t="shared" si="7"/>
        <v>3.2102259155964052</v>
      </c>
      <c r="AL13" s="45">
        <f t="shared" si="8"/>
        <v>56.240794775666743</v>
      </c>
      <c r="AM13" s="45">
        <f t="shared" si="9"/>
        <v>-0.75875715197405036</v>
      </c>
      <c r="AN13" s="45">
        <f t="shared" si="10"/>
        <v>-33.88465958126551</v>
      </c>
      <c r="AO13" s="45">
        <f t="shared" si="11"/>
        <v>0</v>
      </c>
      <c r="AP13" s="45">
        <f t="shared" si="12"/>
        <v>0</v>
      </c>
      <c r="AQ13" s="45">
        <f t="shared" si="13"/>
        <v>-10.166881964510246</v>
      </c>
      <c r="AR13" s="45">
        <f t="shared" si="14"/>
        <v>-0.89914605910661649</v>
      </c>
      <c r="AS13" s="45">
        <f t="shared" si="15"/>
        <v>-0.16917953467911317</v>
      </c>
      <c r="AT13" s="45">
        <f t="shared" si="16"/>
        <v>0</v>
      </c>
      <c r="AU13" s="45">
        <f t="shared" si="17"/>
        <v>-45.878624291535516</v>
      </c>
      <c r="AV13" s="45">
        <f t="shared" si="18"/>
        <v>10.362170484131184</v>
      </c>
    </row>
    <row r="14" spans="1:48" ht="15.75" thickBot="1" x14ac:dyDescent="0.3">
      <c r="B14" s="44">
        <f t="shared" si="19"/>
        <v>2024</v>
      </c>
      <c r="C14" s="45">
        <v>0</v>
      </c>
      <c r="D14" s="45">
        <v>0</v>
      </c>
      <c r="E14" s="45">
        <v>0</v>
      </c>
      <c r="F14" s="45">
        <v>0</v>
      </c>
      <c r="G14" s="45">
        <v>22.476237687800069</v>
      </c>
      <c r="H14" s="45">
        <v>424.0027128223656</v>
      </c>
      <c r="I14" s="45">
        <v>0</v>
      </c>
      <c r="J14" s="45">
        <v>84.545815838301337</v>
      </c>
      <c r="K14" s="45">
        <v>0</v>
      </c>
      <c r="L14" s="45">
        <v>24.289499160671873</v>
      </c>
      <c r="M14" s="45">
        <v>4.7534220894609414</v>
      </c>
      <c r="N14" s="45">
        <v>0</v>
      </c>
      <c r="O14" s="45">
        <f t="shared" si="0"/>
        <v>560.06768759859983</v>
      </c>
      <c r="P14" s="45">
        <f t="shared" si="1"/>
        <v>560.06768759859983</v>
      </c>
      <c r="Q14" s="46"/>
      <c r="R14" s="44">
        <f t="shared" si="20"/>
        <v>2024</v>
      </c>
      <c r="S14" s="45">
        <v>41.389474510669302</v>
      </c>
      <c r="T14" s="45">
        <v>6.4103874766237254</v>
      </c>
      <c r="U14" s="45">
        <v>3.0688811141730024</v>
      </c>
      <c r="V14" s="45">
        <f t="shared" si="2"/>
        <v>50.868743101466031</v>
      </c>
      <c r="W14" s="45">
        <v>21.243044787287147</v>
      </c>
      <c r="X14" s="45">
        <v>393.07052315661235</v>
      </c>
      <c r="Y14" s="45">
        <v>0</v>
      </c>
      <c r="Z14" s="45">
        <v>84.545815838301337</v>
      </c>
      <c r="AA14" s="45">
        <v>-9.680113954642767</v>
      </c>
      <c r="AB14" s="45">
        <v>23.354213924169994</v>
      </c>
      <c r="AC14" s="45">
        <v>4.5884085596728363</v>
      </c>
      <c r="AD14" s="45">
        <v>0</v>
      </c>
      <c r="AE14" s="45">
        <f t="shared" si="3"/>
        <v>517.12189231140098</v>
      </c>
      <c r="AF14" s="45">
        <f t="shared" si="4"/>
        <v>567.99063541286705</v>
      </c>
      <c r="AH14" s="44">
        <f t="shared" si="21"/>
        <v>2024</v>
      </c>
      <c r="AI14" s="45">
        <f t="shared" si="5"/>
        <v>41.389474510669302</v>
      </c>
      <c r="AJ14" s="45">
        <f t="shared" si="6"/>
        <v>6.4103874766237254</v>
      </c>
      <c r="AK14" s="45">
        <f t="shared" si="7"/>
        <v>3.0688811141730024</v>
      </c>
      <c r="AL14" s="45">
        <f t="shared" si="8"/>
        <v>50.868743101466031</v>
      </c>
      <c r="AM14" s="45">
        <f t="shared" si="9"/>
        <v>-1.2331929005129219</v>
      </c>
      <c r="AN14" s="45">
        <f t="shared" si="10"/>
        <v>-30.932189665753242</v>
      </c>
      <c r="AO14" s="45">
        <f t="shared" si="11"/>
        <v>0</v>
      </c>
      <c r="AP14" s="45">
        <f t="shared" si="12"/>
        <v>0</v>
      </c>
      <c r="AQ14" s="45">
        <f t="shared" si="13"/>
        <v>-9.680113954642767</v>
      </c>
      <c r="AR14" s="45">
        <f t="shared" si="14"/>
        <v>-0.93528523650187978</v>
      </c>
      <c r="AS14" s="45">
        <f t="shared" si="15"/>
        <v>-0.16501352978810502</v>
      </c>
      <c r="AT14" s="45">
        <f t="shared" si="16"/>
        <v>0</v>
      </c>
      <c r="AU14" s="45">
        <f t="shared" si="17"/>
        <v>-42.945795287198848</v>
      </c>
      <c r="AV14" s="45">
        <f t="shared" si="18"/>
        <v>7.9229478142672178</v>
      </c>
    </row>
    <row r="15" spans="1:48" ht="15.75" thickBot="1" x14ac:dyDescent="0.3">
      <c r="B15" s="44">
        <f t="shared" si="19"/>
        <v>2025</v>
      </c>
      <c r="C15" s="45">
        <v>0</v>
      </c>
      <c r="D15" s="45">
        <v>0</v>
      </c>
      <c r="E15" s="45">
        <v>0</v>
      </c>
      <c r="F15" s="45">
        <v>0</v>
      </c>
      <c r="G15" s="45">
        <v>24.86888929819143</v>
      </c>
      <c r="H15" s="45">
        <v>423.15282975918882</v>
      </c>
      <c r="I15" s="45">
        <v>0</v>
      </c>
      <c r="J15" s="45">
        <v>79.006159960813534</v>
      </c>
      <c r="K15" s="45">
        <v>0</v>
      </c>
      <c r="L15" s="45">
        <v>24.219140800104217</v>
      </c>
      <c r="M15" s="45">
        <v>4.8628138117358546</v>
      </c>
      <c r="N15" s="45">
        <v>0</v>
      </c>
      <c r="O15" s="45">
        <f t="shared" si="0"/>
        <v>556.10983363003379</v>
      </c>
      <c r="P15" s="45">
        <f t="shared" si="1"/>
        <v>556.10983363003379</v>
      </c>
      <c r="Q15" s="46"/>
      <c r="R15" s="44">
        <f t="shared" si="20"/>
        <v>2025</v>
      </c>
      <c r="S15" s="45">
        <v>37.285258081764596</v>
      </c>
      <c r="T15" s="45">
        <v>5.990362661560491</v>
      </c>
      <c r="U15" s="45">
        <v>2.9337596607053804</v>
      </c>
      <c r="V15" s="45">
        <f t="shared" si="2"/>
        <v>46.209380404030469</v>
      </c>
      <c r="W15" s="45">
        <v>23.547857889841161</v>
      </c>
      <c r="X15" s="45">
        <v>393.26148911739051</v>
      </c>
      <c r="Y15" s="45">
        <v>0</v>
      </c>
      <c r="Z15" s="45">
        <v>79.006159960813534</v>
      </c>
      <c r="AA15" s="45">
        <v>-9.2166503758032636</v>
      </c>
      <c r="AB15" s="45">
        <v>23.442552919966055</v>
      </c>
      <c r="AC15" s="45">
        <v>4.7638524470592873</v>
      </c>
      <c r="AD15" s="45">
        <v>0</v>
      </c>
      <c r="AE15" s="45">
        <f t="shared" si="3"/>
        <v>514.80526195926723</v>
      </c>
      <c r="AF15" s="45">
        <f t="shared" si="4"/>
        <v>561.01464236329775</v>
      </c>
      <c r="AH15" s="44">
        <f t="shared" si="21"/>
        <v>2025</v>
      </c>
      <c r="AI15" s="45">
        <f t="shared" si="5"/>
        <v>37.285258081764596</v>
      </c>
      <c r="AJ15" s="45">
        <f t="shared" si="6"/>
        <v>5.990362661560491</v>
      </c>
      <c r="AK15" s="45">
        <f t="shared" si="7"/>
        <v>2.9337596607053804</v>
      </c>
      <c r="AL15" s="45">
        <f t="shared" si="8"/>
        <v>46.209380404030469</v>
      </c>
      <c r="AM15" s="45">
        <f t="shared" si="9"/>
        <v>-1.3210314083502688</v>
      </c>
      <c r="AN15" s="45">
        <f t="shared" si="10"/>
        <v>-29.891340641798308</v>
      </c>
      <c r="AO15" s="45">
        <f t="shared" si="11"/>
        <v>0</v>
      </c>
      <c r="AP15" s="45">
        <f t="shared" si="12"/>
        <v>0</v>
      </c>
      <c r="AQ15" s="45">
        <f t="shared" si="13"/>
        <v>-9.2166503758032636</v>
      </c>
      <c r="AR15" s="45">
        <f t="shared" si="14"/>
        <v>-0.77658788013816249</v>
      </c>
      <c r="AS15" s="45">
        <f t="shared" si="15"/>
        <v>-9.8961364676567243E-2</v>
      </c>
      <c r="AT15" s="45">
        <f t="shared" si="16"/>
        <v>0</v>
      </c>
      <c r="AU15" s="45">
        <f t="shared" si="17"/>
        <v>-41.304571670766563</v>
      </c>
      <c r="AV15" s="45">
        <f t="shared" si="18"/>
        <v>4.9048087332639625</v>
      </c>
    </row>
    <row r="16" spans="1:48" ht="15.75" thickBot="1" x14ac:dyDescent="0.3">
      <c r="B16" s="44">
        <f t="shared" si="19"/>
        <v>2026</v>
      </c>
      <c r="C16" s="45">
        <v>0</v>
      </c>
      <c r="D16" s="45">
        <v>0</v>
      </c>
      <c r="E16" s="45">
        <v>0</v>
      </c>
      <c r="F16" s="45">
        <v>0</v>
      </c>
      <c r="G16" s="45">
        <v>22.476702958096471</v>
      </c>
      <c r="H16" s="45">
        <v>414.49566383306581</v>
      </c>
      <c r="I16" s="45">
        <v>0</v>
      </c>
      <c r="J16" s="45">
        <v>73.829476359797411</v>
      </c>
      <c r="K16" s="45">
        <v>0</v>
      </c>
      <c r="L16" s="45">
        <v>22.995026866960114</v>
      </c>
      <c r="M16" s="45">
        <v>4.4220330509078147</v>
      </c>
      <c r="N16" s="45">
        <v>0</v>
      </c>
      <c r="O16" s="45">
        <f t="shared" si="0"/>
        <v>538.21890306882756</v>
      </c>
      <c r="P16" s="45">
        <f t="shared" si="1"/>
        <v>538.21890306882756</v>
      </c>
      <c r="Q16" s="46"/>
      <c r="R16" s="44">
        <f t="shared" si="20"/>
        <v>2026</v>
      </c>
      <c r="S16" s="45">
        <v>33.707945853829166</v>
      </c>
      <c r="T16" s="45">
        <v>5.5978589356532922</v>
      </c>
      <c r="U16" s="45">
        <v>2.8045875439855656</v>
      </c>
      <c r="V16" s="45">
        <f t="shared" si="2"/>
        <v>42.110392333468027</v>
      </c>
      <c r="W16" s="45">
        <v>21.348225040035402</v>
      </c>
      <c r="X16" s="45">
        <v>382.11263039426751</v>
      </c>
      <c r="Y16" s="45">
        <v>0</v>
      </c>
      <c r="Z16" s="45">
        <v>73.829476359797411</v>
      </c>
      <c r="AA16" s="45">
        <v>-8.7753755505733952</v>
      </c>
      <c r="AB16" s="45">
        <v>22.224330366707001</v>
      </c>
      <c r="AC16" s="45">
        <v>4.3014915804952265</v>
      </c>
      <c r="AD16" s="45">
        <v>0</v>
      </c>
      <c r="AE16" s="45">
        <f t="shared" si="3"/>
        <v>495.04077819072916</v>
      </c>
      <c r="AF16" s="45">
        <f t="shared" si="4"/>
        <v>537.15117052419714</v>
      </c>
      <c r="AH16" s="44">
        <f t="shared" si="21"/>
        <v>2026</v>
      </c>
      <c r="AI16" s="45">
        <f t="shared" si="5"/>
        <v>33.707945853829166</v>
      </c>
      <c r="AJ16" s="45">
        <f t="shared" si="6"/>
        <v>5.5978589356532922</v>
      </c>
      <c r="AK16" s="45">
        <f t="shared" si="7"/>
        <v>2.8045875439855656</v>
      </c>
      <c r="AL16" s="45">
        <f t="shared" si="8"/>
        <v>42.110392333468027</v>
      </c>
      <c r="AM16" s="45">
        <f t="shared" si="9"/>
        <v>-1.1284779180610691</v>
      </c>
      <c r="AN16" s="45">
        <f t="shared" si="10"/>
        <v>-32.383033438798293</v>
      </c>
      <c r="AO16" s="45">
        <f t="shared" si="11"/>
        <v>0</v>
      </c>
      <c r="AP16" s="45">
        <f t="shared" si="12"/>
        <v>0</v>
      </c>
      <c r="AQ16" s="45">
        <f t="shared" si="13"/>
        <v>-8.7753755505733952</v>
      </c>
      <c r="AR16" s="45">
        <f t="shared" si="14"/>
        <v>-0.77069650025311276</v>
      </c>
      <c r="AS16" s="45">
        <f t="shared" si="15"/>
        <v>-0.12054147041258823</v>
      </c>
      <c r="AT16" s="45">
        <f t="shared" si="16"/>
        <v>0</v>
      </c>
      <c r="AU16" s="45">
        <f t="shared" si="17"/>
        <v>-43.178124878098401</v>
      </c>
      <c r="AV16" s="45">
        <f t="shared" si="18"/>
        <v>-1.0677325446304167</v>
      </c>
    </row>
    <row r="17" spans="2:48" ht="15.75" thickBot="1" x14ac:dyDescent="0.3">
      <c r="B17" s="44">
        <f t="shared" si="19"/>
        <v>2027</v>
      </c>
      <c r="C17" s="45">
        <v>0</v>
      </c>
      <c r="D17" s="45">
        <v>0</v>
      </c>
      <c r="E17" s="45">
        <v>0</v>
      </c>
      <c r="F17" s="45">
        <v>0</v>
      </c>
      <c r="G17" s="45">
        <v>28.757786526261491</v>
      </c>
      <c r="H17" s="45">
        <v>412.62901620185789</v>
      </c>
      <c r="I17" s="45">
        <v>0</v>
      </c>
      <c r="J17" s="45">
        <v>68.991982172851309</v>
      </c>
      <c r="K17" s="45">
        <v>0</v>
      </c>
      <c r="L17" s="45">
        <v>22.596560919972397</v>
      </c>
      <c r="M17" s="45">
        <v>4.1892428553743697</v>
      </c>
      <c r="N17" s="45">
        <v>0</v>
      </c>
      <c r="O17" s="45">
        <f t="shared" si="0"/>
        <v>537.16458867631741</v>
      </c>
      <c r="P17" s="45">
        <f t="shared" si="1"/>
        <v>537.16458867631741</v>
      </c>
      <c r="Q17" s="46"/>
      <c r="R17" s="44">
        <f t="shared" si="20"/>
        <v>2027</v>
      </c>
      <c r="S17" s="45">
        <v>30.515210920643874</v>
      </c>
      <c r="T17" s="45">
        <v>5.2310730474722833</v>
      </c>
      <c r="U17" s="45">
        <v>2.6811028173956797</v>
      </c>
      <c r="V17" s="45">
        <f t="shared" si="2"/>
        <v>38.427386785511843</v>
      </c>
      <c r="W17" s="45">
        <v>19.36456196049388</v>
      </c>
      <c r="X17" s="45">
        <v>381.84360440315271</v>
      </c>
      <c r="Y17" s="45">
        <v>0</v>
      </c>
      <c r="Z17" s="45">
        <v>68.991982172851309</v>
      </c>
      <c r="AA17" s="45">
        <v>-8.355227211680619</v>
      </c>
      <c r="AB17" s="45">
        <v>21.321401879385071</v>
      </c>
      <c r="AC17" s="45">
        <v>4.0954284522033655</v>
      </c>
      <c r="AD17" s="45">
        <v>0</v>
      </c>
      <c r="AE17" s="45">
        <f t="shared" si="3"/>
        <v>487.26175165640564</v>
      </c>
      <c r="AF17" s="45">
        <f t="shared" si="4"/>
        <v>525.68913844191752</v>
      </c>
      <c r="AH17" s="44">
        <f t="shared" si="21"/>
        <v>2027</v>
      </c>
      <c r="AI17" s="45">
        <f t="shared" si="5"/>
        <v>30.515210920643874</v>
      </c>
      <c r="AJ17" s="45">
        <f t="shared" si="6"/>
        <v>5.2310730474722833</v>
      </c>
      <c r="AK17" s="45">
        <f t="shared" si="7"/>
        <v>2.6811028173956797</v>
      </c>
      <c r="AL17" s="45">
        <f t="shared" si="8"/>
        <v>38.427386785511843</v>
      </c>
      <c r="AM17" s="45">
        <f t="shared" si="9"/>
        <v>-9.3932245657676106</v>
      </c>
      <c r="AN17" s="45">
        <f t="shared" si="10"/>
        <v>-30.785411798705184</v>
      </c>
      <c r="AO17" s="45">
        <f t="shared" si="11"/>
        <v>0</v>
      </c>
      <c r="AP17" s="45">
        <f t="shared" si="12"/>
        <v>0</v>
      </c>
      <c r="AQ17" s="45">
        <f t="shared" si="13"/>
        <v>-8.355227211680619</v>
      </c>
      <c r="AR17" s="45">
        <f t="shared" si="14"/>
        <v>-1.2751590405873259</v>
      </c>
      <c r="AS17" s="45">
        <f t="shared" si="15"/>
        <v>-9.3814403171004201E-2</v>
      </c>
      <c r="AT17" s="45">
        <f t="shared" si="16"/>
        <v>0</v>
      </c>
      <c r="AU17" s="45">
        <f t="shared" si="17"/>
        <v>-49.902837019911772</v>
      </c>
      <c r="AV17" s="45">
        <f t="shared" si="18"/>
        <v>-11.475450234399887</v>
      </c>
    </row>
    <row r="18" spans="2:48" ht="15.75" thickBot="1" x14ac:dyDescent="0.3">
      <c r="B18" s="44">
        <f t="shared" si="19"/>
        <v>2028</v>
      </c>
      <c r="C18" s="45">
        <v>0</v>
      </c>
      <c r="D18" s="45">
        <v>0</v>
      </c>
      <c r="E18" s="45">
        <v>0</v>
      </c>
      <c r="F18" s="45">
        <v>0</v>
      </c>
      <c r="G18" s="45">
        <v>29.880744487657086</v>
      </c>
      <c r="H18" s="45">
        <v>423.61376103777997</v>
      </c>
      <c r="I18" s="45">
        <v>0</v>
      </c>
      <c r="J18" s="45">
        <v>64.471452850923257</v>
      </c>
      <c r="K18" s="45">
        <v>0</v>
      </c>
      <c r="L18" s="45">
        <v>22.418274772116678</v>
      </c>
      <c r="M18" s="45">
        <v>4.1397167075539238</v>
      </c>
      <c r="N18" s="45">
        <v>13.004930045019201</v>
      </c>
      <c r="O18" s="45">
        <f t="shared" si="0"/>
        <v>557.52887990105012</v>
      </c>
      <c r="P18" s="45">
        <f t="shared" si="1"/>
        <v>557.52887990105012</v>
      </c>
      <c r="Q18" s="46"/>
      <c r="R18" s="44">
        <f t="shared" si="20"/>
        <v>2028</v>
      </c>
      <c r="S18" s="45">
        <v>27.613870658718195</v>
      </c>
      <c r="T18" s="45">
        <v>4.8883198991861434</v>
      </c>
      <c r="U18" s="45">
        <v>2.5630550677094668</v>
      </c>
      <c r="V18" s="45">
        <f t="shared" si="2"/>
        <v>35.065245625613812</v>
      </c>
      <c r="W18" s="45">
        <v>17.56799356319333</v>
      </c>
      <c r="X18" s="45">
        <v>390.56846057752119</v>
      </c>
      <c r="Y18" s="45">
        <v>0</v>
      </c>
      <c r="Z18" s="45">
        <v>64.471452850923257</v>
      </c>
      <c r="AA18" s="45">
        <v>-7.9551939452080731</v>
      </c>
      <c r="AB18" s="45">
        <v>20.951604178687283</v>
      </c>
      <c r="AC18" s="45">
        <v>4.0687910350534882</v>
      </c>
      <c r="AD18" s="45">
        <v>12.485812063011938</v>
      </c>
      <c r="AE18" s="45">
        <f t="shared" si="3"/>
        <v>502.15892032318243</v>
      </c>
      <c r="AF18" s="45">
        <f t="shared" si="4"/>
        <v>537.22416594879621</v>
      </c>
      <c r="AH18" s="44">
        <f t="shared" si="21"/>
        <v>2028</v>
      </c>
      <c r="AI18" s="45">
        <f t="shared" si="5"/>
        <v>27.613870658718195</v>
      </c>
      <c r="AJ18" s="45">
        <f t="shared" si="6"/>
        <v>4.8883198991861434</v>
      </c>
      <c r="AK18" s="45">
        <f t="shared" si="7"/>
        <v>2.5630550677094668</v>
      </c>
      <c r="AL18" s="45">
        <f t="shared" si="8"/>
        <v>35.065245625613812</v>
      </c>
      <c r="AM18" s="45">
        <f t="shared" si="9"/>
        <v>-12.312750924463757</v>
      </c>
      <c r="AN18" s="45">
        <f t="shared" si="10"/>
        <v>-33.045300460258773</v>
      </c>
      <c r="AO18" s="45">
        <f t="shared" si="11"/>
        <v>0</v>
      </c>
      <c r="AP18" s="45">
        <f t="shared" si="12"/>
        <v>0</v>
      </c>
      <c r="AQ18" s="45">
        <f t="shared" si="13"/>
        <v>-7.9551939452080731</v>
      </c>
      <c r="AR18" s="45">
        <f t="shared" si="14"/>
        <v>-1.4666705934293951</v>
      </c>
      <c r="AS18" s="45">
        <f t="shared" si="15"/>
        <v>-7.0925672500435688E-2</v>
      </c>
      <c r="AT18" s="45">
        <f t="shared" si="16"/>
        <v>-0.51911798200726267</v>
      </c>
      <c r="AU18" s="45">
        <f t="shared" si="17"/>
        <v>-55.369959577867689</v>
      </c>
      <c r="AV18" s="45">
        <f t="shared" si="18"/>
        <v>-20.304713952253906</v>
      </c>
    </row>
    <row r="19" spans="2:48" ht="15.75" thickBot="1" x14ac:dyDescent="0.3">
      <c r="B19" s="44">
        <f t="shared" si="19"/>
        <v>2029</v>
      </c>
      <c r="C19" s="45">
        <v>0</v>
      </c>
      <c r="D19" s="45">
        <v>0</v>
      </c>
      <c r="E19" s="45">
        <v>0</v>
      </c>
      <c r="F19" s="45">
        <v>0</v>
      </c>
      <c r="G19" s="45">
        <v>26.997220941869532</v>
      </c>
      <c r="H19" s="45">
        <v>420.20132941744714</v>
      </c>
      <c r="I19" s="45">
        <v>0</v>
      </c>
      <c r="J19" s="45">
        <v>60.247120053675623</v>
      </c>
      <c r="K19" s="45">
        <v>0</v>
      </c>
      <c r="L19" s="45">
        <v>21.450349012229061</v>
      </c>
      <c r="M19" s="45">
        <v>3.8697116438419821</v>
      </c>
      <c r="N19" s="45">
        <v>13.610974760623625</v>
      </c>
      <c r="O19" s="45">
        <f t="shared" si="0"/>
        <v>546.37670582968713</v>
      </c>
      <c r="P19" s="45">
        <f t="shared" si="1"/>
        <v>546.37670582968713</v>
      </c>
      <c r="Q19" s="46"/>
      <c r="R19" s="44">
        <f t="shared" si="20"/>
        <v>2029</v>
      </c>
      <c r="S19" s="45">
        <v>24.961728745467187</v>
      </c>
      <c r="T19" s="45">
        <v>4.5680248048392107</v>
      </c>
      <c r="U19" s="45">
        <v>2.4502049072822567</v>
      </c>
      <c r="V19" s="45">
        <f t="shared" si="2"/>
        <v>31.979958457588655</v>
      </c>
      <c r="W19" s="45">
        <v>26.796910464022897</v>
      </c>
      <c r="X19" s="45">
        <v>388.17014713187154</v>
      </c>
      <c r="Y19" s="45">
        <v>0</v>
      </c>
      <c r="Z19" s="45">
        <v>60.247120053675623</v>
      </c>
      <c r="AA19" s="45">
        <v>-7.5743127561966608</v>
      </c>
      <c r="AB19" s="45">
        <v>20.846940373805136</v>
      </c>
      <c r="AC19" s="45">
        <v>3.7913038549676199</v>
      </c>
      <c r="AD19" s="45">
        <v>13.065686277130631</v>
      </c>
      <c r="AE19" s="45">
        <f t="shared" si="3"/>
        <v>505.34379539927681</v>
      </c>
      <c r="AF19" s="45">
        <f t="shared" si="4"/>
        <v>537.32375385686544</v>
      </c>
      <c r="AH19" s="44">
        <f t="shared" si="21"/>
        <v>2029</v>
      </c>
      <c r="AI19" s="45">
        <f t="shared" si="5"/>
        <v>24.961728745467187</v>
      </c>
      <c r="AJ19" s="45">
        <f t="shared" si="6"/>
        <v>4.5680248048392107</v>
      </c>
      <c r="AK19" s="45">
        <f t="shared" si="7"/>
        <v>2.4502049072822567</v>
      </c>
      <c r="AL19" s="45">
        <f t="shared" si="8"/>
        <v>31.979958457588655</v>
      </c>
      <c r="AM19" s="45">
        <f t="shared" si="9"/>
        <v>-0.20031047784663514</v>
      </c>
      <c r="AN19" s="45">
        <f t="shared" si="10"/>
        <v>-32.031182285575596</v>
      </c>
      <c r="AO19" s="45">
        <f t="shared" si="11"/>
        <v>0</v>
      </c>
      <c r="AP19" s="45">
        <f t="shared" si="12"/>
        <v>0</v>
      </c>
      <c r="AQ19" s="45">
        <f t="shared" si="13"/>
        <v>-7.5743127561966608</v>
      </c>
      <c r="AR19" s="45">
        <f t="shared" si="14"/>
        <v>-0.60340863842392523</v>
      </c>
      <c r="AS19" s="45">
        <f t="shared" si="15"/>
        <v>-7.8407788874362172E-2</v>
      </c>
      <c r="AT19" s="45">
        <f t="shared" si="16"/>
        <v>-0.5452884834929943</v>
      </c>
      <c r="AU19" s="45">
        <f t="shared" si="17"/>
        <v>-41.032910430410311</v>
      </c>
      <c r="AV19" s="45">
        <f t="shared" si="18"/>
        <v>-9.0529519728216883</v>
      </c>
    </row>
    <row r="20" spans="2:48" ht="15.75" thickBot="1" x14ac:dyDescent="0.3">
      <c r="B20" s="44">
        <f t="shared" si="19"/>
        <v>2030</v>
      </c>
      <c r="C20" s="45">
        <v>0</v>
      </c>
      <c r="D20" s="45">
        <v>0</v>
      </c>
      <c r="E20" s="45">
        <v>0</v>
      </c>
      <c r="F20" s="45">
        <v>0</v>
      </c>
      <c r="G20" s="45">
        <v>24.388089524815975</v>
      </c>
      <c r="H20" s="45">
        <v>436.55135070346978</v>
      </c>
      <c r="I20" s="45">
        <v>0</v>
      </c>
      <c r="J20" s="45">
        <v>56.299576235003727</v>
      </c>
      <c r="K20" s="45">
        <v>0</v>
      </c>
      <c r="L20" s="45">
        <v>20.548829070696346</v>
      </c>
      <c r="M20" s="45">
        <v>3.5854528571517061</v>
      </c>
      <c r="N20" s="45">
        <v>25.07845043948835</v>
      </c>
      <c r="O20" s="45">
        <f t="shared" si="0"/>
        <v>566.451748830626</v>
      </c>
      <c r="P20" s="45">
        <f t="shared" si="1"/>
        <v>566.451748830626</v>
      </c>
      <c r="Q20" s="46"/>
      <c r="R20" s="44">
        <f t="shared" si="20"/>
        <v>2030</v>
      </c>
      <c r="S20" s="45">
        <v>22.53858500779927</v>
      </c>
      <c r="T20" s="45">
        <v>4.2687162558858782</v>
      </c>
      <c r="U20" s="45">
        <v>2.3423234885995727</v>
      </c>
      <c r="V20" s="45">
        <f t="shared" si="2"/>
        <v>29.149624752284719</v>
      </c>
      <c r="W20" s="45">
        <v>24.328944529743012</v>
      </c>
      <c r="X20" s="45">
        <v>403.29504668923528</v>
      </c>
      <c r="Y20" s="45">
        <v>0</v>
      </c>
      <c r="Z20" s="45">
        <v>56.299576235003727</v>
      </c>
      <c r="AA20" s="45">
        <v>-7.2116667507806245</v>
      </c>
      <c r="AB20" s="45">
        <v>19.790858199858373</v>
      </c>
      <c r="AC20" s="45">
        <v>3.4806265889561812</v>
      </c>
      <c r="AD20" s="45">
        <v>23.965733031592951</v>
      </c>
      <c r="AE20" s="45">
        <f t="shared" si="3"/>
        <v>523.94911852360883</v>
      </c>
      <c r="AF20" s="45">
        <f t="shared" si="4"/>
        <v>553.09874327589353</v>
      </c>
      <c r="AH20" s="44">
        <f t="shared" si="21"/>
        <v>2030</v>
      </c>
      <c r="AI20" s="45">
        <f t="shared" si="5"/>
        <v>22.53858500779927</v>
      </c>
      <c r="AJ20" s="45">
        <f t="shared" si="6"/>
        <v>4.2687162558858782</v>
      </c>
      <c r="AK20" s="45">
        <f t="shared" si="7"/>
        <v>2.3423234885995727</v>
      </c>
      <c r="AL20" s="45">
        <f t="shared" si="8"/>
        <v>29.149624752284719</v>
      </c>
      <c r="AM20" s="45">
        <f t="shared" si="9"/>
        <v>-5.9144995072962558E-2</v>
      </c>
      <c r="AN20" s="45">
        <f t="shared" si="10"/>
        <v>-33.256304014234502</v>
      </c>
      <c r="AO20" s="45">
        <f t="shared" si="11"/>
        <v>0</v>
      </c>
      <c r="AP20" s="45">
        <f t="shared" si="12"/>
        <v>0</v>
      </c>
      <c r="AQ20" s="45">
        <f t="shared" si="13"/>
        <v>-7.2116667507806245</v>
      </c>
      <c r="AR20" s="45">
        <f t="shared" si="14"/>
        <v>-0.75797087083797265</v>
      </c>
      <c r="AS20" s="45">
        <f t="shared" si="15"/>
        <v>-0.10482626819552499</v>
      </c>
      <c r="AT20" s="45">
        <f t="shared" si="16"/>
        <v>-1.1127174078953992</v>
      </c>
      <c r="AU20" s="45">
        <f t="shared" si="17"/>
        <v>-42.502630307017171</v>
      </c>
      <c r="AV20" s="45">
        <f t="shared" si="18"/>
        <v>-13.353005554732476</v>
      </c>
    </row>
    <row r="21" spans="2:48" ht="15.75" thickBot="1" x14ac:dyDescent="0.3">
      <c r="B21" s="44">
        <f t="shared" si="19"/>
        <v>2031</v>
      </c>
      <c r="C21" s="45">
        <v>0</v>
      </c>
      <c r="D21" s="45">
        <v>0</v>
      </c>
      <c r="E21" s="45">
        <v>0</v>
      </c>
      <c r="F21" s="45">
        <v>0</v>
      </c>
      <c r="G21" s="45">
        <v>29.06807405743653</v>
      </c>
      <c r="H21" s="45">
        <v>424.91532165464372</v>
      </c>
      <c r="I21" s="45">
        <v>0</v>
      </c>
      <c r="J21" s="45">
        <v>52.610685480353027</v>
      </c>
      <c r="K21" s="45">
        <v>0</v>
      </c>
      <c r="L21" s="45">
        <v>20.167613189465946</v>
      </c>
      <c r="M21" s="45">
        <v>3.3927800594461361</v>
      </c>
      <c r="N21" s="45">
        <v>34.265145594901156</v>
      </c>
      <c r="O21" s="45">
        <f t="shared" si="0"/>
        <v>564.41962003624656</v>
      </c>
      <c r="P21" s="45">
        <f t="shared" si="1"/>
        <v>564.41962003624656</v>
      </c>
      <c r="Q21" s="46"/>
      <c r="R21" s="44">
        <f t="shared" si="20"/>
        <v>2031</v>
      </c>
      <c r="S21" s="45">
        <v>20.325816546695556</v>
      </c>
      <c r="T21" s="45">
        <v>3.9890191607455039</v>
      </c>
      <c r="U21" s="45">
        <v>2.2391920401999457</v>
      </c>
      <c r="V21" s="45">
        <f t="shared" si="2"/>
        <v>26.554027747641005</v>
      </c>
      <c r="W21" s="45">
        <v>22.041043943686148</v>
      </c>
      <c r="X21" s="45">
        <v>393.82842070167709</v>
      </c>
      <c r="Y21" s="45">
        <v>0</v>
      </c>
      <c r="Z21" s="45">
        <v>52.610685480353027</v>
      </c>
      <c r="AA21" s="45">
        <v>-6.8663829292783731</v>
      </c>
      <c r="AB21" s="45">
        <v>19.043612936632016</v>
      </c>
      <c r="AC21" s="45">
        <v>3.3063318897323928</v>
      </c>
      <c r="AD21" s="45">
        <v>32.761327026978279</v>
      </c>
      <c r="AE21" s="45">
        <f t="shared" si="3"/>
        <v>516.72503904978066</v>
      </c>
      <c r="AF21" s="45">
        <f t="shared" si="4"/>
        <v>543.27906679742171</v>
      </c>
      <c r="AH21" s="44">
        <f t="shared" si="21"/>
        <v>2031</v>
      </c>
      <c r="AI21" s="45">
        <f t="shared" si="5"/>
        <v>20.325816546695556</v>
      </c>
      <c r="AJ21" s="45">
        <f t="shared" si="6"/>
        <v>3.9890191607455039</v>
      </c>
      <c r="AK21" s="45">
        <f t="shared" si="7"/>
        <v>2.2391920401999457</v>
      </c>
      <c r="AL21" s="45">
        <f t="shared" si="8"/>
        <v>26.554027747641005</v>
      </c>
      <c r="AM21" s="45">
        <f t="shared" si="9"/>
        <v>-7.0270301137503814</v>
      </c>
      <c r="AN21" s="45">
        <f t="shared" si="10"/>
        <v>-31.08690095296663</v>
      </c>
      <c r="AO21" s="45">
        <f t="shared" si="11"/>
        <v>0</v>
      </c>
      <c r="AP21" s="45">
        <f t="shared" si="12"/>
        <v>0</v>
      </c>
      <c r="AQ21" s="45">
        <f t="shared" si="13"/>
        <v>-6.8663829292783731</v>
      </c>
      <c r="AR21" s="45">
        <f t="shared" si="14"/>
        <v>-1.1240002528339303</v>
      </c>
      <c r="AS21" s="45">
        <f t="shared" si="15"/>
        <v>-8.6448169713743361E-2</v>
      </c>
      <c r="AT21" s="45">
        <f t="shared" si="16"/>
        <v>-1.5038185679228775</v>
      </c>
      <c r="AU21" s="45">
        <f t="shared" si="17"/>
        <v>-47.694580986465894</v>
      </c>
      <c r="AV21" s="45">
        <f t="shared" si="18"/>
        <v>-21.14055323882485</v>
      </c>
    </row>
    <row r="22" spans="2:48" ht="15.75" thickBot="1" x14ac:dyDescent="0.3">
      <c r="B22" s="44">
        <f t="shared" si="19"/>
        <v>2032</v>
      </c>
      <c r="C22" s="45">
        <v>0</v>
      </c>
      <c r="D22" s="45">
        <v>0</v>
      </c>
      <c r="E22" s="45">
        <v>0</v>
      </c>
      <c r="F22" s="45">
        <v>0</v>
      </c>
      <c r="G22" s="45">
        <v>29.485817280029678</v>
      </c>
      <c r="H22" s="45">
        <v>427.15402787774224</v>
      </c>
      <c r="I22" s="45">
        <v>0</v>
      </c>
      <c r="J22" s="45">
        <v>49.163500186200721</v>
      </c>
      <c r="K22" s="45">
        <v>0</v>
      </c>
      <c r="L22" s="45">
        <v>19.924964936739126</v>
      </c>
      <c r="M22" s="45">
        <v>3.4028078305203708</v>
      </c>
      <c r="N22" s="45">
        <v>44.872387142522022</v>
      </c>
      <c r="O22" s="45">
        <f t="shared" si="0"/>
        <v>574.00350525375416</v>
      </c>
      <c r="P22" s="45">
        <f t="shared" si="1"/>
        <v>574.00350525375416</v>
      </c>
      <c r="Q22" s="46"/>
      <c r="R22" s="44">
        <f t="shared" si="20"/>
        <v>2032</v>
      </c>
      <c r="S22" s="45">
        <v>18.306257766655836</v>
      </c>
      <c r="T22" s="45">
        <v>3.7276485273187867</v>
      </c>
      <c r="U22" s="45">
        <v>2.1406014230308332</v>
      </c>
      <c r="V22" s="45">
        <f t="shared" si="2"/>
        <v>24.174507717005458</v>
      </c>
      <c r="W22" s="45">
        <v>19.963093284742843</v>
      </c>
      <c r="X22" s="45">
        <v>395.71814698902045</v>
      </c>
      <c r="Y22" s="45">
        <v>0</v>
      </c>
      <c r="Z22" s="45">
        <v>49.163500186200721</v>
      </c>
      <c r="AA22" s="45">
        <v>-6.5376300849273017</v>
      </c>
      <c r="AB22" s="45">
        <v>18.6309910482465</v>
      </c>
      <c r="AC22" s="45">
        <v>3.3516228658626273</v>
      </c>
      <c r="AD22" s="45">
        <v>43.137447787000312</v>
      </c>
      <c r="AE22" s="45">
        <f t="shared" si="3"/>
        <v>523.42717207614612</v>
      </c>
      <c r="AF22" s="45">
        <f t="shared" si="4"/>
        <v>547.60167979315156</v>
      </c>
      <c r="AH22" s="44">
        <f t="shared" si="21"/>
        <v>2032</v>
      </c>
      <c r="AI22" s="45">
        <f t="shared" si="5"/>
        <v>18.306257766655836</v>
      </c>
      <c r="AJ22" s="45">
        <f t="shared" si="6"/>
        <v>3.7276485273187867</v>
      </c>
      <c r="AK22" s="45">
        <f t="shared" si="7"/>
        <v>2.1406014230308332</v>
      </c>
      <c r="AL22" s="45">
        <f t="shared" si="8"/>
        <v>24.174507717005458</v>
      </c>
      <c r="AM22" s="45">
        <f t="shared" si="9"/>
        <v>-9.5227239952868352</v>
      </c>
      <c r="AN22" s="45">
        <f t="shared" si="10"/>
        <v>-31.435880888721783</v>
      </c>
      <c r="AO22" s="45">
        <f t="shared" si="11"/>
        <v>0</v>
      </c>
      <c r="AP22" s="45">
        <f t="shared" si="12"/>
        <v>0</v>
      </c>
      <c r="AQ22" s="45">
        <f t="shared" si="13"/>
        <v>-6.5376300849273017</v>
      </c>
      <c r="AR22" s="45">
        <f t="shared" si="14"/>
        <v>-1.2939738884926264</v>
      </c>
      <c r="AS22" s="45">
        <f t="shared" si="15"/>
        <v>-5.1184964657743581E-2</v>
      </c>
      <c r="AT22" s="45">
        <f t="shared" si="16"/>
        <v>-1.7349393555217105</v>
      </c>
      <c r="AU22" s="45">
        <f t="shared" si="17"/>
        <v>-50.576333177608035</v>
      </c>
      <c r="AV22" s="45">
        <f t="shared" si="18"/>
        <v>-26.401825460602595</v>
      </c>
    </row>
    <row r="23" spans="2:48" ht="15.75" thickBot="1" x14ac:dyDescent="0.3">
      <c r="B23" s="44">
        <f t="shared" si="19"/>
        <v>2033</v>
      </c>
      <c r="C23" s="45">
        <v>0</v>
      </c>
      <c r="D23" s="45">
        <v>0</v>
      </c>
      <c r="E23" s="45">
        <v>0</v>
      </c>
      <c r="F23" s="45">
        <v>0</v>
      </c>
      <c r="G23" s="45">
        <v>26.600297170715145</v>
      </c>
      <c r="H23" s="45">
        <v>412.3408178715793</v>
      </c>
      <c r="I23" s="45">
        <v>0</v>
      </c>
      <c r="J23" s="45">
        <v>45.942183198908978</v>
      </c>
      <c r="K23" s="45">
        <v>0</v>
      </c>
      <c r="L23" s="45">
        <v>19.206355306248152</v>
      </c>
      <c r="M23" s="45">
        <v>3.222635829149755</v>
      </c>
      <c r="N23" s="45">
        <v>54.822192980761223</v>
      </c>
      <c r="O23" s="45">
        <f t="shared" si="0"/>
        <v>562.13448235736257</v>
      </c>
      <c r="P23" s="45">
        <f t="shared" si="1"/>
        <v>562.13448235736257</v>
      </c>
      <c r="Q23" s="46"/>
      <c r="R23" s="44">
        <f t="shared" si="20"/>
        <v>2033</v>
      </c>
      <c r="S23" s="45">
        <v>16.464089355137045</v>
      </c>
      <c r="T23" s="45">
        <v>3.4834035594416735</v>
      </c>
      <c r="U23" s="45">
        <v>2.0463517063380019</v>
      </c>
      <c r="V23" s="45">
        <f t="shared" si="2"/>
        <v>21.993844620916718</v>
      </c>
      <c r="W23" s="45">
        <v>27.145057890596359</v>
      </c>
      <c r="X23" s="45">
        <v>380.22405061334439</v>
      </c>
      <c r="Y23" s="45">
        <v>0</v>
      </c>
      <c r="Z23" s="45">
        <v>45.942183198908978</v>
      </c>
      <c r="AA23" s="45">
        <v>-6.2246168032056097</v>
      </c>
      <c r="AB23" s="45">
        <v>18.584936110486762</v>
      </c>
      <c r="AC23" s="45">
        <v>3.1736226997899641</v>
      </c>
      <c r="AD23" s="45">
        <v>52.747670618295032</v>
      </c>
      <c r="AE23" s="45">
        <f t="shared" si="3"/>
        <v>521.59290432821592</v>
      </c>
      <c r="AF23" s="45">
        <f t="shared" si="4"/>
        <v>543.5867489491327</v>
      </c>
      <c r="AH23" s="44">
        <f t="shared" si="21"/>
        <v>2033</v>
      </c>
      <c r="AI23" s="45">
        <f t="shared" si="5"/>
        <v>16.464089355137045</v>
      </c>
      <c r="AJ23" s="45">
        <f t="shared" si="6"/>
        <v>3.4834035594416735</v>
      </c>
      <c r="AK23" s="45">
        <f t="shared" si="7"/>
        <v>2.0463517063380019</v>
      </c>
      <c r="AL23" s="45">
        <f t="shared" si="8"/>
        <v>21.993844620916718</v>
      </c>
      <c r="AM23" s="45">
        <f t="shared" si="9"/>
        <v>0.54476071988121433</v>
      </c>
      <c r="AN23" s="45">
        <f t="shared" si="10"/>
        <v>-32.116767258234916</v>
      </c>
      <c r="AO23" s="45">
        <f t="shared" si="11"/>
        <v>0</v>
      </c>
      <c r="AP23" s="45">
        <f t="shared" si="12"/>
        <v>0</v>
      </c>
      <c r="AQ23" s="45">
        <f t="shared" si="13"/>
        <v>-6.2246168032056097</v>
      </c>
      <c r="AR23" s="45">
        <f t="shared" si="14"/>
        <v>-0.6214191957613906</v>
      </c>
      <c r="AS23" s="45">
        <f t="shared" si="15"/>
        <v>-4.9013129359790852E-2</v>
      </c>
      <c r="AT23" s="45">
        <f t="shared" si="16"/>
        <v>-2.0745223624661904</v>
      </c>
      <c r="AU23" s="45">
        <f t="shared" si="17"/>
        <v>-40.541578029146649</v>
      </c>
      <c r="AV23" s="45">
        <f t="shared" si="18"/>
        <v>-18.547733408229874</v>
      </c>
    </row>
    <row r="24" spans="2:48" ht="15.75" thickBot="1" x14ac:dyDescent="0.3">
      <c r="B24" s="44">
        <f t="shared" si="19"/>
        <v>2034</v>
      </c>
      <c r="C24" s="45">
        <v>0</v>
      </c>
      <c r="D24" s="45">
        <v>0</v>
      </c>
      <c r="E24" s="45">
        <v>0</v>
      </c>
      <c r="F24" s="45">
        <v>0</v>
      </c>
      <c r="G24" s="45">
        <v>30.138505638549088</v>
      </c>
      <c r="H24" s="45">
        <v>412.63571159513555</v>
      </c>
      <c r="I24" s="45">
        <v>0</v>
      </c>
      <c r="J24" s="45">
        <v>42.931935055237254</v>
      </c>
      <c r="K24" s="45">
        <v>0</v>
      </c>
      <c r="L24" s="45">
        <v>18.825035839139488</v>
      </c>
      <c r="M24" s="45">
        <v>2.9534052077542796</v>
      </c>
      <c r="N24" s="45">
        <v>63.770520987871571</v>
      </c>
      <c r="O24" s="45">
        <f t="shared" si="0"/>
        <v>571.25511432368717</v>
      </c>
      <c r="P24" s="45">
        <f t="shared" si="1"/>
        <v>571.25511432368717</v>
      </c>
      <c r="Q24" s="46"/>
      <c r="R24" s="44">
        <f t="shared" si="20"/>
        <v>2034</v>
      </c>
      <c r="S24" s="45">
        <v>14.784735554189528</v>
      </c>
      <c r="T24" s="45">
        <v>3.2551621401545336</v>
      </c>
      <c r="U24" s="45">
        <v>1.9562517622282898</v>
      </c>
      <c r="V24" s="45">
        <f t="shared" si="2"/>
        <v>19.996149456572354</v>
      </c>
      <c r="W24" s="45">
        <v>24.607387695265491</v>
      </c>
      <c r="X24" s="45">
        <v>382.80450042027996</v>
      </c>
      <c r="Y24" s="45">
        <v>0</v>
      </c>
      <c r="Z24" s="45">
        <v>42.931935055237254</v>
      </c>
      <c r="AA24" s="45">
        <v>-5.9265895569261833</v>
      </c>
      <c r="AB24" s="45">
        <v>17.819350963743045</v>
      </c>
      <c r="AC24" s="45">
        <v>2.9111630909021979</v>
      </c>
      <c r="AD24" s="45">
        <v>61.316543645601179</v>
      </c>
      <c r="AE24" s="45">
        <f t="shared" si="3"/>
        <v>526.46429131410298</v>
      </c>
      <c r="AF24" s="45">
        <f t="shared" si="4"/>
        <v>546.46044077067529</v>
      </c>
      <c r="AH24" s="44">
        <f t="shared" si="21"/>
        <v>2034</v>
      </c>
      <c r="AI24" s="45">
        <f t="shared" si="5"/>
        <v>14.784735554189528</v>
      </c>
      <c r="AJ24" s="45">
        <f t="shared" si="6"/>
        <v>3.2551621401545336</v>
      </c>
      <c r="AK24" s="45">
        <f t="shared" si="7"/>
        <v>1.9562517622282898</v>
      </c>
      <c r="AL24" s="45">
        <f t="shared" si="8"/>
        <v>19.996149456572354</v>
      </c>
      <c r="AM24" s="45">
        <f t="shared" si="9"/>
        <v>-5.5311179432835971</v>
      </c>
      <c r="AN24" s="45">
        <f t="shared" si="10"/>
        <v>-29.831211174855582</v>
      </c>
      <c r="AO24" s="45">
        <f t="shared" si="11"/>
        <v>0</v>
      </c>
      <c r="AP24" s="45">
        <f t="shared" si="12"/>
        <v>0</v>
      </c>
      <c r="AQ24" s="45">
        <f t="shared" si="13"/>
        <v>-5.9265895569261833</v>
      </c>
      <c r="AR24" s="45">
        <f t="shared" si="14"/>
        <v>-1.0056848753964438</v>
      </c>
      <c r="AS24" s="45">
        <f t="shared" si="15"/>
        <v>-4.2242116852081679E-2</v>
      </c>
      <c r="AT24" s="45">
        <f t="shared" si="16"/>
        <v>-2.4539773422703917</v>
      </c>
      <c r="AU24" s="45">
        <f t="shared" si="17"/>
        <v>-44.790823009584187</v>
      </c>
      <c r="AV24" s="45">
        <f t="shared" si="18"/>
        <v>-24.794673553011876</v>
      </c>
    </row>
    <row r="25" spans="2:48" ht="15.75" thickBot="1" x14ac:dyDescent="0.3">
      <c r="B25" s="44">
        <f t="shared" si="19"/>
        <v>2035</v>
      </c>
      <c r="C25" s="45">
        <v>0</v>
      </c>
      <c r="D25" s="45">
        <v>0</v>
      </c>
      <c r="E25" s="45">
        <v>0</v>
      </c>
      <c r="F25" s="45">
        <v>0</v>
      </c>
      <c r="G25" s="45">
        <v>30.003718667487544</v>
      </c>
      <c r="H25" s="45">
        <v>409.60795474564611</v>
      </c>
      <c r="I25" s="45">
        <v>0</v>
      </c>
      <c r="J25" s="45">
        <v>40.118925990240712</v>
      </c>
      <c r="K25" s="45">
        <v>0</v>
      </c>
      <c r="L25" s="45">
        <v>18.199748889097965</v>
      </c>
      <c r="M25" s="45">
        <v>2.6820561465356239</v>
      </c>
      <c r="N25" s="45">
        <v>72.523795588624523</v>
      </c>
      <c r="O25" s="45">
        <f t="shared" si="0"/>
        <v>573.13620002763241</v>
      </c>
      <c r="P25" s="45">
        <f t="shared" si="1"/>
        <v>573.13620002763241</v>
      </c>
      <c r="Q25" s="46"/>
      <c r="R25" s="44">
        <f t="shared" si="20"/>
        <v>2035</v>
      </c>
      <c r="S25" s="45">
        <v>13.254769114273442</v>
      </c>
      <c r="T25" s="45">
        <v>3.0418756764415216</v>
      </c>
      <c r="U25" s="45">
        <v>1.8701188780836024</v>
      </c>
      <c r="V25" s="45">
        <f t="shared" si="2"/>
        <v>18.166763668798566</v>
      </c>
      <c r="W25" s="45">
        <v>22.266738685625093</v>
      </c>
      <c r="X25" s="45">
        <v>378.98481406073756</v>
      </c>
      <c r="Y25" s="45">
        <v>0</v>
      </c>
      <c r="Z25" s="45">
        <v>40.118925990240712</v>
      </c>
      <c r="AA25" s="45">
        <v>-5.6428308925180595</v>
      </c>
      <c r="AB25" s="45">
        <v>16.987376566287651</v>
      </c>
      <c r="AC25" s="45">
        <v>2.6406519130528769</v>
      </c>
      <c r="AD25" s="45">
        <v>69.578258141524927</v>
      </c>
      <c r="AE25" s="45">
        <f t="shared" si="3"/>
        <v>524.93393446495077</v>
      </c>
      <c r="AF25" s="45">
        <f t="shared" si="4"/>
        <v>543.10069813374935</v>
      </c>
      <c r="AH25" s="44">
        <f t="shared" si="21"/>
        <v>2035</v>
      </c>
      <c r="AI25" s="45">
        <f t="shared" si="5"/>
        <v>13.254769114273442</v>
      </c>
      <c r="AJ25" s="45">
        <f t="shared" si="6"/>
        <v>3.0418756764415216</v>
      </c>
      <c r="AK25" s="45">
        <f t="shared" si="7"/>
        <v>1.8701188780836024</v>
      </c>
      <c r="AL25" s="45">
        <f t="shared" si="8"/>
        <v>18.166763668798566</v>
      </c>
      <c r="AM25" s="45">
        <f t="shared" si="9"/>
        <v>-7.7369799818624507</v>
      </c>
      <c r="AN25" s="45">
        <f t="shared" si="10"/>
        <v>-30.623140684908549</v>
      </c>
      <c r="AO25" s="45">
        <f t="shared" si="11"/>
        <v>0</v>
      </c>
      <c r="AP25" s="45">
        <f t="shared" si="12"/>
        <v>0</v>
      </c>
      <c r="AQ25" s="45">
        <f t="shared" si="13"/>
        <v>-5.6428308925180595</v>
      </c>
      <c r="AR25" s="45">
        <f t="shared" si="14"/>
        <v>-1.2123723228103138</v>
      </c>
      <c r="AS25" s="45">
        <f t="shared" si="15"/>
        <v>-4.1404233482746911E-2</v>
      </c>
      <c r="AT25" s="45">
        <f t="shared" si="16"/>
        <v>-2.9455374470995963</v>
      </c>
      <c r="AU25" s="45">
        <f t="shared" si="17"/>
        <v>-48.202265562681646</v>
      </c>
      <c r="AV25" s="45">
        <f t="shared" si="18"/>
        <v>-30.035501893883065</v>
      </c>
    </row>
    <row r="26" spans="2:48" ht="15.75" thickBot="1" x14ac:dyDescent="0.3">
      <c r="B26" s="44">
        <f t="shared" si="19"/>
        <v>2036</v>
      </c>
      <c r="C26" s="45">
        <v>0</v>
      </c>
      <c r="D26" s="45">
        <v>0</v>
      </c>
      <c r="E26" s="45">
        <v>0</v>
      </c>
      <c r="F26" s="45">
        <v>0</v>
      </c>
      <c r="G26" s="45">
        <v>52.699654151132663</v>
      </c>
      <c r="H26" s="45">
        <v>395.68355299868574</v>
      </c>
      <c r="I26" s="45">
        <v>0</v>
      </c>
      <c r="J26" s="45">
        <v>42.82936974081224</v>
      </c>
      <c r="K26" s="45">
        <v>0</v>
      </c>
      <c r="L26" s="45">
        <v>21.865008180270582</v>
      </c>
      <c r="M26" s="45">
        <v>2.1611393801526186</v>
      </c>
      <c r="N26" s="45">
        <v>70.172292182479751</v>
      </c>
      <c r="O26" s="45">
        <f t="shared" si="0"/>
        <v>585.41101663353356</v>
      </c>
      <c r="P26" s="45">
        <f t="shared" si="1"/>
        <v>585.41101663353356</v>
      </c>
      <c r="Q26" s="46"/>
      <c r="R26" s="44">
        <f t="shared" si="20"/>
        <v>2036</v>
      </c>
      <c r="S26" s="45">
        <v>11.861823364576967</v>
      </c>
      <c r="T26" s="45">
        <v>2.842564281755652</v>
      </c>
      <c r="U26" s="45">
        <v>1.7877783860401388</v>
      </c>
      <c r="V26" s="45">
        <f t="shared" si="2"/>
        <v>16.492166032372758</v>
      </c>
      <c r="W26" s="45">
        <v>45.80992161930611</v>
      </c>
      <c r="X26" s="45">
        <v>367.81483338411249</v>
      </c>
      <c r="Y26" s="45">
        <v>0</v>
      </c>
      <c r="Z26" s="45">
        <v>42.82936974081224</v>
      </c>
      <c r="AA26" s="45">
        <v>-5.3726577031304696</v>
      </c>
      <c r="AB26" s="45">
        <v>20.532661977171262</v>
      </c>
      <c r="AC26" s="45">
        <v>2.1295643786043952</v>
      </c>
      <c r="AD26" s="45">
        <v>67.305701091589697</v>
      </c>
      <c r="AE26" s="45">
        <f t="shared" si="3"/>
        <v>541.04939448846574</v>
      </c>
      <c r="AF26" s="45">
        <f t="shared" si="4"/>
        <v>557.54156052083852</v>
      </c>
      <c r="AH26" s="44">
        <f t="shared" si="21"/>
        <v>2036</v>
      </c>
      <c r="AI26" s="45">
        <f t="shared" si="5"/>
        <v>11.861823364576967</v>
      </c>
      <c r="AJ26" s="45">
        <f t="shared" si="6"/>
        <v>2.842564281755652</v>
      </c>
      <c r="AK26" s="45">
        <f t="shared" si="7"/>
        <v>1.7877783860401388</v>
      </c>
      <c r="AL26" s="45">
        <f t="shared" si="8"/>
        <v>16.492166032372758</v>
      </c>
      <c r="AM26" s="45">
        <f t="shared" si="9"/>
        <v>-6.889732531826553</v>
      </c>
      <c r="AN26" s="45">
        <f t="shared" si="10"/>
        <v>-27.868719614573251</v>
      </c>
      <c r="AO26" s="45">
        <f t="shared" si="11"/>
        <v>0</v>
      </c>
      <c r="AP26" s="45">
        <f t="shared" si="12"/>
        <v>0</v>
      </c>
      <c r="AQ26" s="45">
        <f t="shared" si="13"/>
        <v>-5.3726577031304696</v>
      </c>
      <c r="AR26" s="45">
        <f t="shared" si="14"/>
        <v>-1.3323462030993198</v>
      </c>
      <c r="AS26" s="45">
        <f t="shared" si="15"/>
        <v>-3.1575001548223458E-2</v>
      </c>
      <c r="AT26" s="45">
        <f t="shared" si="16"/>
        <v>-2.8665910908900543</v>
      </c>
      <c r="AU26" s="45">
        <f t="shared" si="17"/>
        <v>-44.361622145067827</v>
      </c>
      <c r="AV26" s="45">
        <f t="shared" si="18"/>
        <v>-27.869456112695048</v>
      </c>
    </row>
    <row r="27" spans="2:48" ht="15.75" thickBot="1" x14ac:dyDescent="0.3">
      <c r="B27" s="44">
        <f t="shared" si="19"/>
        <v>2037</v>
      </c>
      <c r="C27" s="45">
        <v>0</v>
      </c>
      <c r="D27" s="45">
        <v>0</v>
      </c>
      <c r="E27" s="45">
        <v>0</v>
      </c>
      <c r="F27" s="45">
        <v>0</v>
      </c>
      <c r="G27" s="45">
        <v>64.188223575538089</v>
      </c>
      <c r="H27" s="45">
        <v>379.6579681251489</v>
      </c>
      <c r="I27" s="45">
        <v>0</v>
      </c>
      <c r="J27" s="45">
        <v>43.776848480538703</v>
      </c>
      <c r="K27" s="45">
        <v>0</v>
      </c>
      <c r="L27" s="45">
        <v>23.596879225425482</v>
      </c>
      <c r="M27" s="45">
        <v>1.8154430702918554</v>
      </c>
      <c r="N27" s="45">
        <v>68.180636731891965</v>
      </c>
      <c r="O27" s="45">
        <f t="shared" si="0"/>
        <v>581.215999208835</v>
      </c>
      <c r="P27" s="45">
        <f t="shared" si="1"/>
        <v>581.215999208835</v>
      </c>
      <c r="Q27" s="46"/>
      <c r="R27" s="44">
        <f t="shared" si="20"/>
        <v>2037</v>
      </c>
      <c r="S27" s="45">
        <v>10.594510875306483</v>
      </c>
      <c r="T27" s="45">
        <v>2.6563122741970369</v>
      </c>
      <c r="U27" s="45">
        <v>1.7090633087814877</v>
      </c>
      <c r="V27" s="45">
        <f t="shared" si="2"/>
        <v>14.959886458285007</v>
      </c>
      <c r="W27" s="45">
        <v>49.249448679990472</v>
      </c>
      <c r="X27" s="45">
        <v>364.13583539775118</v>
      </c>
      <c r="Y27" s="45">
        <v>0</v>
      </c>
      <c r="Z27" s="45">
        <v>40.008945366919676</v>
      </c>
      <c r="AA27" s="45">
        <v>-5.1154195844033969</v>
      </c>
      <c r="AB27" s="45">
        <v>19.703241039180206</v>
      </c>
      <c r="AC27" s="45">
        <v>1.8009436289396805</v>
      </c>
      <c r="AD27" s="45">
        <v>66.278408190787047</v>
      </c>
      <c r="AE27" s="45">
        <f t="shared" si="3"/>
        <v>536.06140271916479</v>
      </c>
      <c r="AF27" s="45">
        <f t="shared" si="4"/>
        <v>551.02128917744983</v>
      </c>
      <c r="AH27" s="44">
        <f t="shared" si="21"/>
        <v>2037</v>
      </c>
      <c r="AI27" s="45">
        <f t="shared" si="5"/>
        <v>10.594510875306483</v>
      </c>
      <c r="AJ27" s="45">
        <f t="shared" si="6"/>
        <v>2.6563122741970369</v>
      </c>
      <c r="AK27" s="45">
        <f t="shared" si="7"/>
        <v>1.7090633087814877</v>
      </c>
      <c r="AL27" s="45">
        <f t="shared" si="8"/>
        <v>14.959886458285007</v>
      </c>
      <c r="AM27" s="45">
        <f t="shared" si="9"/>
        <v>-14.938774895547617</v>
      </c>
      <c r="AN27" s="45">
        <f t="shared" si="10"/>
        <v>-15.522132727397718</v>
      </c>
      <c r="AO27" s="45">
        <f t="shared" si="11"/>
        <v>0</v>
      </c>
      <c r="AP27" s="45">
        <f t="shared" si="12"/>
        <v>-3.7679031136190275</v>
      </c>
      <c r="AQ27" s="45">
        <f t="shared" si="13"/>
        <v>-5.1154195844033969</v>
      </c>
      <c r="AR27" s="45">
        <f t="shared" si="14"/>
        <v>-3.8936381862452762</v>
      </c>
      <c r="AS27" s="45">
        <f t="shared" si="15"/>
        <v>-1.4499441352174847E-2</v>
      </c>
      <c r="AT27" s="45">
        <f t="shared" si="16"/>
        <v>-1.9022285411049182</v>
      </c>
      <c r="AU27" s="45">
        <f t="shared" si="17"/>
        <v>-45.154596489670212</v>
      </c>
      <c r="AV27" s="45">
        <f t="shared" si="18"/>
        <v>-30.194710031385171</v>
      </c>
    </row>
    <row r="28" spans="2:48" ht="15.75" thickBot="1" x14ac:dyDescent="0.3">
      <c r="B28" s="44">
        <f t="shared" si="19"/>
        <v>2038</v>
      </c>
      <c r="C28" s="45">
        <v>0</v>
      </c>
      <c r="D28" s="45">
        <v>0</v>
      </c>
      <c r="E28" s="45">
        <v>0</v>
      </c>
      <c r="F28" s="45">
        <v>0</v>
      </c>
      <c r="G28" s="45">
        <v>65.765374805134499</v>
      </c>
      <c r="H28" s="45">
        <v>372.93670447842902</v>
      </c>
      <c r="I28" s="45">
        <v>0</v>
      </c>
      <c r="J28" s="45">
        <v>42.71215566646417</v>
      </c>
      <c r="K28" s="45">
        <v>0</v>
      </c>
      <c r="L28" s="45">
        <v>24.178065415337649</v>
      </c>
      <c r="M28" s="45">
        <v>1.3331906350522706</v>
      </c>
      <c r="N28" s="45">
        <v>65.308621625813188</v>
      </c>
      <c r="O28" s="45">
        <f t="shared" si="0"/>
        <v>572.23411262623085</v>
      </c>
      <c r="P28" s="45">
        <f t="shared" si="1"/>
        <v>572.23411262623085</v>
      </c>
      <c r="Q28" s="46"/>
      <c r="R28" s="44">
        <f t="shared" si="20"/>
        <v>2038</v>
      </c>
      <c r="S28" s="45">
        <v>11.247248350234802</v>
      </c>
      <c r="T28" s="45">
        <v>2.4822639696618718</v>
      </c>
      <c r="U28" s="45">
        <v>1.6338140209272827</v>
      </c>
      <c r="V28" s="45">
        <f t="shared" si="2"/>
        <v>15.363326340823956</v>
      </c>
      <c r="W28" s="45">
        <v>49.573570321487551</v>
      </c>
      <c r="X28" s="45">
        <v>360.0064823826155</v>
      </c>
      <c r="Y28" s="45">
        <v>0</v>
      </c>
      <c r="Z28" s="45">
        <v>37.387457985712821</v>
      </c>
      <c r="AA28" s="45">
        <v>-4.8704972689474735</v>
      </c>
      <c r="AB28" s="45">
        <v>19.277770064975453</v>
      </c>
      <c r="AC28" s="45">
        <v>1.3211801230618652</v>
      </c>
      <c r="AD28" s="45">
        <v>63.677729505489147</v>
      </c>
      <c r="AE28" s="45">
        <f t="shared" si="3"/>
        <v>526.373693114395</v>
      </c>
      <c r="AF28" s="45">
        <f t="shared" si="4"/>
        <v>541.73701945521896</v>
      </c>
      <c r="AH28" s="44">
        <f t="shared" si="21"/>
        <v>2038</v>
      </c>
      <c r="AI28" s="45">
        <f t="shared" si="5"/>
        <v>11.247248350234802</v>
      </c>
      <c r="AJ28" s="45">
        <f t="shared" si="6"/>
        <v>2.4822639696618718</v>
      </c>
      <c r="AK28" s="45">
        <f t="shared" si="7"/>
        <v>1.6338140209272827</v>
      </c>
      <c r="AL28" s="45">
        <f t="shared" si="8"/>
        <v>15.363326340823956</v>
      </c>
      <c r="AM28" s="45">
        <f t="shared" si="9"/>
        <v>-16.191804483646948</v>
      </c>
      <c r="AN28" s="45">
        <f t="shared" si="10"/>
        <v>-12.930222095813519</v>
      </c>
      <c r="AO28" s="45">
        <f t="shared" si="11"/>
        <v>0</v>
      </c>
      <c r="AP28" s="45">
        <f t="shared" si="12"/>
        <v>-5.3246976807513491</v>
      </c>
      <c r="AQ28" s="45">
        <f t="shared" si="13"/>
        <v>-4.8704972689474735</v>
      </c>
      <c r="AR28" s="45">
        <f t="shared" si="14"/>
        <v>-4.900295350362196</v>
      </c>
      <c r="AS28" s="45">
        <f t="shared" si="15"/>
        <v>-1.2010511990405481E-2</v>
      </c>
      <c r="AT28" s="45">
        <f t="shared" si="16"/>
        <v>-1.6308921203240416</v>
      </c>
      <c r="AU28" s="45">
        <f t="shared" si="17"/>
        <v>-45.860419511835858</v>
      </c>
      <c r="AV28" s="45">
        <f t="shared" si="18"/>
        <v>-30.497093171011898</v>
      </c>
    </row>
    <row r="29" spans="2:48" ht="15.75" thickBot="1" x14ac:dyDescent="0.3">
      <c r="B29" s="44">
        <f t="shared" si="19"/>
        <v>2039</v>
      </c>
      <c r="C29" s="45">
        <v>0</v>
      </c>
      <c r="D29" s="45">
        <v>0</v>
      </c>
      <c r="E29" s="45">
        <v>0</v>
      </c>
      <c r="F29" s="45">
        <v>0</v>
      </c>
      <c r="G29" s="45">
        <v>59.64206604223773</v>
      </c>
      <c r="H29" s="45">
        <v>362.89731843626669</v>
      </c>
      <c r="I29" s="45">
        <v>0</v>
      </c>
      <c r="J29" s="45">
        <v>39.913549355101097</v>
      </c>
      <c r="K29" s="45">
        <v>0</v>
      </c>
      <c r="L29" s="45">
        <v>23.67221830681234</v>
      </c>
      <c r="M29" s="45">
        <v>1.1538220579743144</v>
      </c>
      <c r="N29" s="45">
        <v>66.537086540474931</v>
      </c>
      <c r="O29" s="45">
        <f t="shared" si="0"/>
        <v>553.81606073886712</v>
      </c>
      <c r="P29" s="45">
        <f t="shared" si="1"/>
        <v>553.81606073886712</v>
      </c>
      <c r="Q29" s="46"/>
      <c r="R29" s="44">
        <f t="shared" si="20"/>
        <v>2039</v>
      </c>
      <c r="S29" s="45">
        <v>10.082324925618988</v>
      </c>
      <c r="T29" s="45">
        <v>2.3196197506349603</v>
      </c>
      <c r="U29" s="45">
        <v>1.5618779253307726</v>
      </c>
      <c r="V29" s="45">
        <f t="shared" si="2"/>
        <v>13.96382260158472</v>
      </c>
      <c r="W29" s="45">
        <v>50.091478893495605</v>
      </c>
      <c r="X29" s="45">
        <v>352.50863283785151</v>
      </c>
      <c r="Y29" s="45">
        <v>0</v>
      </c>
      <c r="Z29" s="45">
        <v>34.937737093894839</v>
      </c>
      <c r="AA29" s="45">
        <v>-4.6373011357655498</v>
      </c>
      <c r="AB29" s="45">
        <v>19.276984363894279</v>
      </c>
      <c r="AC29" s="45">
        <v>1.1463907349587663</v>
      </c>
      <c r="AD29" s="45">
        <v>65.430085026150607</v>
      </c>
      <c r="AE29" s="45">
        <f t="shared" si="3"/>
        <v>518.75400781448002</v>
      </c>
      <c r="AF29" s="45">
        <f t="shared" si="4"/>
        <v>532.71783041606477</v>
      </c>
      <c r="AH29" s="44">
        <f t="shared" si="21"/>
        <v>2039</v>
      </c>
      <c r="AI29" s="45">
        <f t="shared" si="5"/>
        <v>10.082324925618988</v>
      </c>
      <c r="AJ29" s="45">
        <f t="shared" si="6"/>
        <v>2.3196197506349603</v>
      </c>
      <c r="AK29" s="45">
        <f t="shared" si="7"/>
        <v>1.5618779253307726</v>
      </c>
      <c r="AL29" s="45">
        <f t="shared" si="8"/>
        <v>13.96382260158472</v>
      </c>
      <c r="AM29" s="45">
        <f t="shared" si="9"/>
        <v>-9.5505871487421246</v>
      </c>
      <c r="AN29" s="45">
        <f t="shared" si="10"/>
        <v>-10.388685598415179</v>
      </c>
      <c r="AO29" s="45">
        <f t="shared" si="11"/>
        <v>0</v>
      </c>
      <c r="AP29" s="45">
        <f t="shared" si="12"/>
        <v>-4.9758122612062579</v>
      </c>
      <c r="AQ29" s="45">
        <f t="shared" si="13"/>
        <v>-4.6373011357655498</v>
      </c>
      <c r="AR29" s="45">
        <f t="shared" si="14"/>
        <v>-4.3952339429180611</v>
      </c>
      <c r="AS29" s="45">
        <f t="shared" si="15"/>
        <v>-7.4313230155480525E-3</v>
      </c>
      <c r="AT29" s="45">
        <f t="shared" si="16"/>
        <v>-1.1070015143243239</v>
      </c>
      <c r="AU29" s="45">
        <f t="shared" si="17"/>
        <v>-35.062052924387103</v>
      </c>
      <c r="AV29" s="45">
        <f t="shared" si="18"/>
        <v>-21.098230322802351</v>
      </c>
    </row>
    <row r="30" spans="2:48" ht="15.75" thickBot="1" x14ac:dyDescent="0.3">
      <c r="B30" s="44">
        <f t="shared" si="19"/>
        <v>2040</v>
      </c>
      <c r="C30" s="45">
        <v>0</v>
      </c>
      <c r="D30" s="45">
        <v>0</v>
      </c>
      <c r="E30" s="45">
        <v>0</v>
      </c>
      <c r="F30" s="45">
        <v>0</v>
      </c>
      <c r="G30" s="45">
        <v>54.10629534166285</v>
      </c>
      <c r="H30" s="45">
        <v>342.04512239423099</v>
      </c>
      <c r="I30" s="45">
        <v>0</v>
      </c>
      <c r="J30" s="45">
        <v>37.323200820530339</v>
      </c>
      <c r="K30" s="45">
        <v>0</v>
      </c>
      <c r="L30" s="45">
        <v>22.169738004000088</v>
      </c>
      <c r="M30" s="45">
        <v>1.1666344782753759</v>
      </c>
      <c r="N30" s="45">
        <v>70.407091207669652</v>
      </c>
      <c r="O30" s="45">
        <f t="shared" si="0"/>
        <v>527.21808224636936</v>
      </c>
      <c r="P30" s="45">
        <f t="shared" si="1"/>
        <v>527.21808224636936</v>
      </c>
      <c r="Q30" s="46"/>
      <c r="R30" s="44">
        <f t="shared" si="20"/>
        <v>2040</v>
      </c>
      <c r="S30" s="45">
        <v>9.0217722539111787</v>
      </c>
      <c r="T30" s="45">
        <v>2.1676323925648942</v>
      </c>
      <c r="U30" s="45">
        <v>1.4931091436288584</v>
      </c>
      <c r="V30" s="45">
        <f t="shared" si="2"/>
        <v>12.682513790104931</v>
      </c>
      <c r="W30" s="45">
        <v>45.494399746106687</v>
      </c>
      <c r="X30" s="45">
        <v>330.75670432122615</v>
      </c>
      <c r="Y30" s="45">
        <v>0</v>
      </c>
      <c r="Z30" s="45">
        <v>32.660063239091855</v>
      </c>
      <c r="AA30" s="45">
        <v>-4.4152697910285319</v>
      </c>
      <c r="AB30" s="45">
        <v>18.190940686596932</v>
      </c>
      <c r="AC30" s="45">
        <v>1.1604259030194275</v>
      </c>
      <c r="AD30" s="45">
        <v>69.026841282050981</v>
      </c>
      <c r="AE30" s="45">
        <f t="shared" si="3"/>
        <v>492.87410538706354</v>
      </c>
      <c r="AF30" s="45">
        <f t="shared" si="4"/>
        <v>505.55661917716844</v>
      </c>
      <c r="AH30" s="44">
        <f t="shared" si="21"/>
        <v>2040</v>
      </c>
      <c r="AI30" s="45">
        <f t="shared" si="5"/>
        <v>9.0217722539111787</v>
      </c>
      <c r="AJ30" s="45">
        <f t="shared" si="6"/>
        <v>2.1676323925648942</v>
      </c>
      <c r="AK30" s="45">
        <f t="shared" si="7"/>
        <v>1.4931091436288584</v>
      </c>
      <c r="AL30" s="45">
        <f t="shared" si="8"/>
        <v>12.682513790104931</v>
      </c>
      <c r="AM30" s="45">
        <f t="shared" si="9"/>
        <v>-8.6118955955561631</v>
      </c>
      <c r="AN30" s="45">
        <f t="shared" si="10"/>
        <v>-11.288418073004834</v>
      </c>
      <c r="AO30" s="45">
        <f t="shared" si="11"/>
        <v>0</v>
      </c>
      <c r="AP30" s="45">
        <f t="shared" si="12"/>
        <v>-4.6631375814384839</v>
      </c>
      <c r="AQ30" s="45">
        <f t="shared" si="13"/>
        <v>-4.4152697910285319</v>
      </c>
      <c r="AR30" s="45">
        <f t="shared" si="14"/>
        <v>-3.9787973174031563</v>
      </c>
      <c r="AS30" s="45">
        <f t="shared" si="15"/>
        <v>-6.2085752559484231E-3</v>
      </c>
      <c r="AT30" s="45">
        <f t="shared" si="16"/>
        <v>-1.3802499256186707</v>
      </c>
      <c r="AU30" s="45">
        <f t="shared" si="17"/>
        <v>-34.343976859305826</v>
      </c>
      <c r="AV30" s="45">
        <f t="shared" si="18"/>
        <v>-21.66146306920092</v>
      </c>
    </row>
    <row r="31" spans="2:48" ht="15.75" thickBot="1" x14ac:dyDescent="0.3">
      <c r="B31" s="44">
        <f t="shared" si="19"/>
        <v>2041</v>
      </c>
      <c r="C31" s="45">
        <v>0</v>
      </c>
      <c r="D31" s="45">
        <v>0</v>
      </c>
      <c r="E31" s="45">
        <v>0</v>
      </c>
      <c r="F31" s="45">
        <v>0</v>
      </c>
      <c r="G31" s="45">
        <v>62.769928154952972</v>
      </c>
      <c r="H31" s="45">
        <v>327.5190403176519</v>
      </c>
      <c r="I31" s="45">
        <v>0</v>
      </c>
      <c r="J31" s="45">
        <v>38.106145403094104</v>
      </c>
      <c r="K31" s="45">
        <v>0</v>
      </c>
      <c r="L31" s="45">
        <v>23.968155355099064</v>
      </c>
      <c r="M31" s="45">
        <v>0.84640712430181142</v>
      </c>
      <c r="N31" s="45">
        <v>64.852348372603515</v>
      </c>
      <c r="O31" s="45">
        <f t="shared" si="0"/>
        <v>518.06202472770337</v>
      </c>
      <c r="P31" s="45">
        <f t="shared" si="1"/>
        <v>518.06202472770337</v>
      </c>
      <c r="Q31" s="46"/>
      <c r="R31" s="44">
        <f t="shared" si="20"/>
        <v>2041</v>
      </c>
      <c r="S31" s="45">
        <v>8.0569143149565274</v>
      </c>
      <c r="T31" s="45">
        <v>2.0256036309444383</v>
      </c>
      <c r="U31" s="45">
        <v>1.4273682204170792</v>
      </c>
      <c r="V31" s="45">
        <f t="shared" si="2"/>
        <v>11.509886166318045</v>
      </c>
      <c r="W31" s="45">
        <v>59.896319312938246</v>
      </c>
      <c r="X31" s="45">
        <v>317.29644540370822</v>
      </c>
      <c r="Y31" s="45">
        <v>0</v>
      </c>
      <c r="Z31" s="45">
        <v>33.382572851738537</v>
      </c>
      <c r="AA31" s="45">
        <v>-4.2038687167898603</v>
      </c>
      <c r="AB31" s="45">
        <v>20.302503119130883</v>
      </c>
      <c r="AC31" s="45">
        <v>0.8368429707460211</v>
      </c>
      <c r="AD31" s="45">
        <v>63.426899064989335</v>
      </c>
      <c r="AE31" s="45">
        <f t="shared" si="3"/>
        <v>490.93771400646142</v>
      </c>
      <c r="AF31" s="45">
        <f t="shared" si="4"/>
        <v>502.44760017277946</v>
      </c>
      <c r="AH31" s="44">
        <f t="shared" si="21"/>
        <v>2041</v>
      </c>
      <c r="AI31" s="45">
        <f t="shared" si="5"/>
        <v>8.0569143149565274</v>
      </c>
      <c r="AJ31" s="45">
        <f t="shared" si="6"/>
        <v>2.0256036309444383</v>
      </c>
      <c r="AK31" s="45">
        <f t="shared" si="7"/>
        <v>1.4273682204170792</v>
      </c>
      <c r="AL31" s="45">
        <f t="shared" si="8"/>
        <v>11.509886166318045</v>
      </c>
      <c r="AM31" s="45">
        <f t="shared" si="9"/>
        <v>-2.8736088420147254</v>
      </c>
      <c r="AN31" s="45">
        <f t="shared" si="10"/>
        <v>-10.222594913943681</v>
      </c>
      <c r="AO31" s="45">
        <f t="shared" si="11"/>
        <v>0</v>
      </c>
      <c r="AP31" s="45">
        <f t="shared" si="12"/>
        <v>-4.7235725513555664</v>
      </c>
      <c r="AQ31" s="45">
        <f t="shared" si="13"/>
        <v>-4.2038687167898603</v>
      </c>
      <c r="AR31" s="45">
        <f t="shared" si="14"/>
        <v>-3.6656522359681816</v>
      </c>
      <c r="AS31" s="45">
        <f t="shared" si="15"/>
        <v>-9.5641535557903223E-3</v>
      </c>
      <c r="AT31" s="45">
        <f t="shared" si="16"/>
        <v>-1.4254493076141799</v>
      </c>
      <c r="AU31" s="45">
        <f t="shared" si="17"/>
        <v>-27.124310721241955</v>
      </c>
      <c r="AV31" s="45">
        <f t="shared" si="18"/>
        <v>-15.614424554923914</v>
      </c>
    </row>
    <row r="32" spans="2:48" ht="15.75" thickBot="1" x14ac:dyDescent="0.3">
      <c r="B32" s="44">
        <f t="shared" si="19"/>
        <v>2042</v>
      </c>
      <c r="C32" s="45">
        <v>0</v>
      </c>
      <c r="D32" s="45">
        <v>0</v>
      </c>
      <c r="E32" s="45">
        <v>0</v>
      </c>
      <c r="F32" s="45">
        <v>0</v>
      </c>
      <c r="G32" s="45">
        <v>63.302426165055024</v>
      </c>
      <c r="H32" s="45">
        <v>318.92235540654508</v>
      </c>
      <c r="I32" s="45">
        <v>0</v>
      </c>
      <c r="J32" s="45">
        <v>37.186523347566315</v>
      </c>
      <c r="K32" s="45">
        <v>0</v>
      </c>
      <c r="L32" s="45">
        <v>24.126620627287188</v>
      </c>
      <c r="M32" s="45">
        <v>0.69489430983019718</v>
      </c>
      <c r="N32" s="45">
        <v>62.890051467991363</v>
      </c>
      <c r="O32" s="45">
        <f t="shared" si="0"/>
        <v>507.1228713242752</v>
      </c>
      <c r="P32" s="45">
        <f t="shared" si="1"/>
        <v>507.1228713242752</v>
      </c>
      <c r="Q32" s="46"/>
      <c r="R32" s="44">
        <f t="shared" si="20"/>
        <v>2042</v>
      </c>
      <c r="S32" s="45">
        <v>7.179763953468659</v>
      </c>
      <c r="T32" s="45">
        <v>1.8928809533244941</v>
      </c>
      <c r="U32" s="45">
        <v>1.3645218404496287</v>
      </c>
      <c r="V32" s="45">
        <f t="shared" si="2"/>
        <v>10.437166747242781</v>
      </c>
      <c r="W32" s="45">
        <v>56.307114443259337</v>
      </c>
      <c r="X32" s="45">
        <v>309.38191309253421</v>
      </c>
      <c r="Y32" s="45">
        <v>0</v>
      </c>
      <c r="Z32" s="45">
        <v>32.570680203481317</v>
      </c>
      <c r="AA32" s="45">
        <v>-4.0025889843864686</v>
      </c>
      <c r="AB32" s="45">
        <v>20.694753158632402</v>
      </c>
      <c r="AC32" s="45">
        <v>0.68576725930119542</v>
      </c>
      <c r="AD32" s="45">
        <v>61.446382313616752</v>
      </c>
      <c r="AE32" s="45">
        <f t="shared" si="3"/>
        <v>477.08402148643876</v>
      </c>
      <c r="AF32" s="45">
        <f t="shared" si="4"/>
        <v>487.52118823368153</v>
      </c>
      <c r="AH32" s="44">
        <f t="shared" si="21"/>
        <v>2042</v>
      </c>
      <c r="AI32" s="45">
        <f t="shared" si="5"/>
        <v>7.179763953468659</v>
      </c>
      <c r="AJ32" s="45">
        <f t="shared" si="6"/>
        <v>1.8928809533244941</v>
      </c>
      <c r="AK32" s="45">
        <f t="shared" si="7"/>
        <v>1.3645218404496287</v>
      </c>
      <c r="AL32" s="45">
        <f t="shared" si="8"/>
        <v>10.437166747242781</v>
      </c>
      <c r="AM32" s="45">
        <f t="shared" si="9"/>
        <v>-6.9953117217956873</v>
      </c>
      <c r="AN32" s="45">
        <f t="shared" si="10"/>
        <v>-9.5404423140108747</v>
      </c>
      <c r="AO32" s="45">
        <f t="shared" si="11"/>
        <v>0</v>
      </c>
      <c r="AP32" s="45">
        <f t="shared" si="12"/>
        <v>-4.6158431440849981</v>
      </c>
      <c r="AQ32" s="45">
        <f t="shared" si="13"/>
        <v>-4.0025889843864686</v>
      </c>
      <c r="AR32" s="45">
        <f t="shared" si="14"/>
        <v>-3.4318674686547865</v>
      </c>
      <c r="AS32" s="45">
        <f t="shared" si="15"/>
        <v>-9.1270505290017567E-3</v>
      </c>
      <c r="AT32" s="45">
        <f t="shared" si="16"/>
        <v>-1.4436691543746107</v>
      </c>
      <c r="AU32" s="45">
        <f t="shared" si="17"/>
        <v>-30.038849837836437</v>
      </c>
      <c r="AV32" s="45">
        <f t="shared" si="18"/>
        <v>-19.601683090593667</v>
      </c>
    </row>
    <row r="33" spans="1:48" ht="15.75" thickBot="1" x14ac:dyDescent="0.3">
      <c r="B33" s="44">
        <f t="shared" si="19"/>
        <v>2043</v>
      </c>
      <c r="C33" s="45">
        <v>0</v>
      </c>
      <c r="D33" s="45">
        <v>0</v>
      </c>
      <c r="E33" s="45">
        <v>0</v>
      </c>
      <c r="F33" s="45">
        <v>0</v>
      </c>
      <c r="G33" s="45">
        <v>82.373526682080083</v>
      </c>
      <c r="H33" s="45">
        <v>302.69300162407541</v>
      </c>
      <c r="I33" s="45">
        <v>0</v>
      </c>
      <c r="J33" s="45">
        <v>34.749968201896294</v>
      </c>
      <c r="K33" s="45">
        <v>0</v>
      </c>
      <c r="L33" s="45">
        <v>25.936045436709456</v>
      </c>
      <c r="M33" s="45">
        <v>0.57614308335755748</v>
      </c>
      <c r="N33" s="45">
        <v>60.108197101153657</v>
      </c>
      <c r="O33" s="45">
        <f t="shared" si="0"/>
        <v>506.43688212927248</v>
      </c>
      <c r="P33" s="45">
        <f t="shared" si="1"/>
        <v>506.43688212927248</v>
      </c>
      <c r="Q33" s="46"/>
      <c r="R33" s="44">
        <f t="shared" si="20"/>
        <v>2043</v>
      </c>
      <c r="S33" s="45">
        <v>6.3829698545978584</v>
      </c>
      <c r="T33" s="45">
        <v>1.7688546015234348</v>
      </c>
      <c r="U33" s="45">
        <v>1.3044425582909407</v>
      </c>
      <c r="V33" s="45">
        <f t="shared" si="2"/>
        <v>9.4562670144122336</v>
      </c>
      <c r="W33" s="45">
        <v>68.138504802588031</v>
      </c>
      <c r="X33" s="45">
        <v>302.98349494340209</v>
      </c>
      <c r="Y33" s="45">
        <v>0</v>
      </c>
      <c r="Z33" s="45">
        <v>30.436566785401894</v>
      </c>
      <c r="AA33" s="45">
        <v>-3.8109460294297599</v>
      </c>
      <c r="AB33" s="45">
        <v>22.650307124330283</v>
      </c>
      <c r="AC33" s="45">
        <v>0.57895377997483888</v>
      </c>
      <c r="AD33" s="45">
        <v>60.212069151166823</v>
      </c>
      <c r="AE33" s="45">
        <f t="shared" si="3"/>
        <v>481.18895055743423</v>
      </c>
      <c r="AF33" s="45">
        <f t="shared" si="4"/>
        <v>490.64521757184644</v>
      </c>
      <c r="AH33" s="44">
        <f t="shared" si="21"/>
        <v>2043</v>
      </c>
      <c r="AI33" s="45">
        <f t="shared" si="5"/>
        <v>6.3829698545978584</v>
      </c>
      <c r="AJ33" s="45">
        <f t="shared" si="6"/>
        <v>1.7688546015234348</v>
      </c>
      <c r="AK33" s="45">
        <f t="shared" si="7"/>
        <v>1.3044425582909407</v>
      </c>
      <c r="AL33" s="45">
        <f t="shared" si="8"/>
        <v>9.4562670144122336</v>
      </c>
      <c r="AM33" s="45">
        <f t="shared" si="9"/>
        <v>-14.235021879492052</v>
      </c>
      <c r="AN33" s="45">
        <f t="shared" si="10"/>
        <v>0.29049331932668565</v>
      </c>
      <c r="AO33" s="45">
        <f t="shared" si="11"/>
        <v>0</v>
      </c>
      <c r="AP33" s="45">
        <f t="shared" si="12"/>
        <v>-4.3134014164944006</v>
      </c>
      <c r="AQ33" s="45">
        <f t="shared" si="13"/>
        <v>-3.8109460294297599</v>
      </c>
      <c r="AR33" s="45">
        <f t="shared" si="14"/>
        <v>-3.2857383123791735</v>
      </c>
      <c r="AS33" s="45">
        <f t="shared" si="15"/>
        <v>2.8106966172813941E-3</v>
      </c>
      <c r="AT33" s="45">
        <f t="shared" si="16"/>
        <v>0.10387205001316602</v>
      </c>
      <c r="AU33" s="45">
        <f t="shared" si="17"/>
        <v>-25.247931571838251</v>
      </c>
      <c r="AV33" s="45">
        <f t="shared" si="18"/>
        <v>-15.791664557426031</v>
      </c>
    </row>
    <row r="34" spans="1:48" ht="15.75" thickBot="1" x14ac:dyDescent="0.3">
      <c r="B34" s="44">
        <f t="shared" si="19"/>
        <v>2044</v>
      </c>
      <c r="C34" s="45">
        <v>0</v>
      </c>
      <c r="D34" s="45">
        <v>0</v>
      </c>
      <c r="E34" s="45">
        <v>0</v>
      </c>
      <c r="F34" s="45">
        <v>0</v>
      </c>
      <c r="G34" s="45">
        <v>104.23465930386097</v>
      </c>
      <c r="H34" s="45">
        <v>286.00490014275545</v>
      </c>
      <c r="I34" s="45">
        <v>0</v>
      </c>
      <c r="J34" s="45">
        <v>32.503776986564638</v>
      </c>
      <c r="K34" s="45">
        <v>0</v>
      </c>
      <c r="L34" s="45">
        <v>27.925268171469565</v>
      </c>
      <c r="M34" s="45">
        <v>0.60968493230965948</v>
      </c>
      <c r="N34" s="45">
        <v>61.501344362788252</v>
      </c>
      <c r="O34" s="45">
        <f t="shared" si="0"/>
        <v>512.77963389974855</v>
      </c>
      <c r="P34" s="45">
        <f t="shared" si="1"/>
        <v>512.77963389974855</v>
      </c>
      <c r="Q34" s="46"/>
      <c r="R34" s="44">
        <f t="shared" si="20"/>
        <v>2044</v>
      </c>
      <c r="S34" s="45">
        <v>5.6597675106530989</v>
      </c>
      <c r="T34" s="45">
        <v>1.6529547702592655</v>
      </c>
      <c r="U34" s="45">
        <v>1.2470085398705846</v>
      </c>
      <c r="V34" s="45">
        <f t="shared" si="2"/>
        <v>8.5597308207829492</v>
      </c>
      <c r="W34" s="45">
        <v>96.469585178339059</v>
      </c>
      <c r="X34" s="45">
        <v>275.71247900786682</v>
      </c>
      <c r="Y34" s="45">
        <v>0</v>
      </c>
      <c r="Z34" s="45">
        <v>28.461267937944413</v>
      </c>
      <c r="AA34" s="45">
        <v>-3.6284784854383325</v>
      </c>
      <c r="AB34" s="45">
        <v>26.163597933007733</v>
      </c>
      <c r="AC34" s="45">
        <v>0.59747290608523973</v>
      </c>
      <c r="AD34" s="45">
        <v>59.537072744685794</v>
      </c>
      <c r="AE34" s="45">
        <f t="shared" si="3"/>
        <v>483.31299722249071</v>
      </c>
      <c r="AF34" s="45">
        <f t="shared" si="4"/>
        <v>491.87272804327364</v>
      </c>
      <c r="AH34" s="44">
        <f t="shared" si="21"/>
        <v>2044</v>
      </c>
      <c r="AI34" s="45">
        <f t="shared" si="5"/>
        <v>5.6597675106530989</v>
      </c>
      <c r="AJ34" s="45">
        <f t="shared" si="6"/>
        <v>1.6529547702592655</v>
      </c>
      <c r="AK34" s="45">
        <f t="shared" si="7"/>
        <v>1.2470085398705846</v>
      </c>
      <c r="AL34" s="45">
        <f t="shared" si="8"/>
        <v>8.5597308207829492</v>
      </c>
      <c r="AM34" s="45">
        <f t="shared" si="9"/>
        <v>-7.765074125521906</v>
      </c>
      <c r="AN34" s="45">
        <f t="shared" si="10"/>
        <v>-10.292421134888627</v>
      </c>
      <c r="AO34" s="45">
        <f t="shared" si="11"/>
        <v>0</v>
      </c>
      <c r="AP34" s="45">
        <f t="shared" si="12"/>
        <v>-4.0425090486202251</v>
      </c>
      <c r="AQ34" s="45">
        <f t="shared" si="13"/>
        <v>-3.6284784854383325</v>
      </c>
      <c r="AR34" s="45">
        <f t="shared" si="14"/>
        <v>-1.7616702384618321</v>
      </c>
      <c r="AS34" s="45">
        <f t="shared" si="15"/>
        <v>-1.2212026224419747E-2</v>
      </c>
      <c r="AT34" s="45">
        <f t="shared" si="16"/>
        <v>-1.9642716181024582</v>
      </c>
      <c r="AU34" s="45">
        <f t="shared" si="17"/>
        <v>-29.466636677257839</v>
      </c>
      <c r="AV34" s="45">
        <f t="shared" si="18"/>
        <v>-20.906905856474907</v>
      </c>
    </row>
    <row r="35" spans="1:48" ht="15.75" thickBot="1" x14ac:dyDescent="0.3">
      <c r="B35" s="44">
        <f t="shared" si="19"/>
        <v>2045</v>
      </c>
      <c r="C35" s="45">
        <v>0</v>
      </c>
      <c r="D35" s="45">
        <v>0</v>
      </c>
      <c r="E35" s="45">
        <v>0</v>
      </c>
      <c r="F35" s="45">
        <v>0</v>
      </c>
      <c r="G35" s="45">
        <v>94.7514172140027</v>
      </c>
      <c r="H35" s="45">
        <v>277.32863608271731</v>
      </c>
      <c r="I35" s="45">
        <v>0</v>
      </c>
      <c r="J35" s="45">
        <v>30.3453450703275</v>
      </c>
      <c r="K35" s="45">
        <v>0</v>
      </c>
      <c r="L35" s="45">
        <v>27.573808339508879</v>
      </c>
      <c r="M35" s="45">
        <v>0.56810640577095839</v>
      </c>
      <c r="N35" s="45">
        <v>62.081893789872936</v>
      </c>
      <c r="O35" s="45">
        <f t="shared" si="0"/>
        <v>492.64920690220026</v>
      </c>
      <c r="P35" s="45">
        <f t="shared" si="1"/>
        <v>492.64920690220026</v>
      </c>
      <c r="Q35" s="46"/>
      <c r="R35" s="44">
        <f t="shared" si="20"/>
        <v>2045</v>
      </c>
      <c r="S35" s="45">
        <v>5.0039338836015901</v>
      </c>
      <c r="T35" s="45">
        <v>1.5446489893345046</v>
      </c>
      <c r="U35" s="45">
        <v>1.1921033154173861</v>
      </c>
      <c r="V35" s="45">
        <f t="shared" si="2"/>
        <v>7.7406861883534805</v>
      </c>
      <c r="W35" s="45">
        <v>87.791180461712699</v>
      </c>
      <c r="X35" s="45">
        <v>268.00467693542504</v>
      </c>
      <c r="Y35" s="45">
        <v>0</v>
      </c>
      <c r="Z35" s="45">
        <v>26.578675309656493</v>
      </c>
      <c r="AA35" s="45">
        <v>-3.4547470733053407</v>
      </c>
      <c r="AB35" s="45">
        <v>25.774035178382519</v>
      </c>
      <c r="AC35" s="45">
        <v>0.5593429446936099</v>
      </c>
      <c r="AD35" s="45">
        <v>60.279068674175114</v>
      </c>
      <c r="AE35" s="45">
        <f t="shared" si="3"/>
        <v>465.53223243074012</v>
      </c>
      <c r="AF35" s="45">
        <f t="shared" si="4"/>
        <v>473.27291861909362</v>
      </c>
      <c r="AH35" s="44">
        <f t="shared" si="21"/>
        <v>2045</v>
      </c>
      <c r="AI35" s="45">
        <f t="shared" si="5"/>
        <v>5.0039338836015901</v>
      </c>
      <c r="AJ35" s="45">
        <f t="shared" si="6"/>
        <v>1.5446489893345046</v>
      </c>
      <c r="AK35" s="45">
        <f t="shared" si="7"/>
        <v>1.1921033154173861</v>
      </c>
      <c r="AL35" s="45">
        <f t="shared" si="8"/>
        <v>7.7406861883534805</v>
      </c>
      <c r="AM35" s="45">
        <f t="shared" si="9"/>
        <v>-6.960236752290001</v>
      </c>
      <c r="AN35" s="45">
        <f t="shared" si="10"/>
        <v>-9.3239591472922712</v>
      </c>
      <c r="AO35" s="45">
        <f t="shared" si="11"/>
        <v>0</v>
      </c>
      <c r="AP35" s="45">
        <f t="shared" si="12"/>
        <v>-3.7666697606710073</v>
      </c>
      <c r="AQ35" s="45">
        <f t="shared" si="13"/>
        <v>-3.4547470733053407</v>
      </c>
      <c r="AR35" s="45">
        <f t="shared" si="14"/>
        <v>-1.7997731611263603</v>
      </c>
      <c r="AS35" s="45">
        <f t="shared" si="15"/>
        <v>-8.7634610773484889E-3</v>
      </c>
      <c r="AT35" s="45">
        <f t="shared" si="16"/>
        <v>-1.8028251156978214</v>
      </c>
      <c r="AU35" s="45">
        <f t="shared" si="17"/>
        <v>-27.116974471460139</v>
      </c>
      <c r="AV35" s="45">
        <f t="shared" si="18"/>
        <v>-19.376288283106646</v>
      </c>
    </row>
    <row r="36" spans="1:48" ht="15.75" thickBot="1" x14ac:dyDescent="0.3">
      <c r="A36" s="47"/>
      <c r="B36" s="44" t="s">
        <v>171</v>
      </c>
      <c r="C36" s="45">
        <v>0</v>
      </c>
      <c r="D36" s="45">
        <v>0</v>
      </c>
      <c r="E36" s="45">
        <v>0</v>
      </c>
      <c r="F36" s="45">
        <v>0</v>
      </c>
      <c r="G36" s="45">
        <v>1009.0782823577866</v>
      </c>
      <c r="H36" s="45">
        <v>269.42155494887078</v>
      </c>
      <c r="I36" s="45">
        <v>0</v>
      </c>
      <c r="J36" s="45">
        <v>28.330216913430267</v>
      </c>
      <c r="K36" s="45">
        <v>0</v>
      </c>
      <c r="L36" s="45">
        <v>25.636947165850739</v>
      </c>
      <c r="M36" s="45">
        <v>0.54016670519512411</v>
      </c>
      <c r="N36" s="45">
        <v>63.144972495015622</v>
      </c>
      <c r="O36" s="45">
        <f t="shared" si="0"/>
        <v>1396.152140586149</v>
      </c>
      <c r="P36" s="45">
        <f t="shared" si="1"/>
        <v>1396.152140586149</v>
      </c>
      <c r="Q36" s="46"/>
      <c r="R36" s="44" t="s">
        <v>171</v>
      </c>
      <c r="S36" s="45">
        <v>12.664389377020013</v>
      </c>
      <c r="T36" s="45">
        <v>6.3313863494381968</v>
      </c>
      <c r="U36" s="45">
        <v>1.1396155432717467</v>
      </c>
      <c r="V36" s="45">
        <f t="shared" si="2"/>
        <v>20.135391269729958</v>
      </c>
      <c r="W36" s="45">
        <v>971.16711187506564</v>
      </c>
      <c r="X36" s="45">
        <v>259.67477964537613</v>
      </c>
      <c r="Y36" s="45">
        <v>0</v>
      </c>
      <c r="Z36" s="45">
        <v>24.820599977066543</v>
      </c>
      <c r="AA36" s="45">
        <v>-9.8905507263372563</v>
      </c>
      <c r="AB36" s="45">
        <v>24.051116108465465</v>
      </c>
      <c r="AC36" s="45">
        <v>0.52834343522595284</v>
      </c>
      <c r="AD36" s="45">
        <v>61.069424443940051</v>
      </c>
      <c r="AE36" s="45">
        <f t="shared" si="3"/>
        <v>1331.4208247588026</v>
      </c>
      <c r="AF36" s="45">
        <f t="shared" si="4"/>
        <v>1351.5562160285326</v>
      </c>
      <c r="AH36" s="44" t="s">
        <v>171</v>
      </c>
      <c r="AI36" s="45">
        <f t="shared" si="5"/>
        <v>12.664389377020013</v>
      </c>
      <c r="AJ36" s="45">
        <f t="shared" si="6"/>
        <v>6.3313863494381968</v>
      </c>
      <c r="AK36" s="45">
        <f t="shared" si="7"/>
        <v>1.1396155432717467</v>
      </c>
      <c r="AL36" s="45">
        <f t="shared" si="8"/>
        <v>20.135391269729958</v>
      </c>
      <c r="AM36" s="45">
        <f t="shared" si="9"/>
        <v>-37.911170482720991</v>
      </c>
      <c r="AN36" s="45">
        <f t="shared" si="10"/>
        <v>-9.746775303494644</v>
      </c>
      <c r="AO36" s="45">
        <f t="shared" si="11"/>
        <v>0</v>
      </c>
      <c r="AP36" s="45">
        <f t="shared" si="12"/>
        <v>-3.5096169363637237</v>
      </c>
      <c r="AQ36" s="45">
        <f t="shared" si="13"/>
        <v>-9.8905507263372563</v>
      </c>
      <c r="AR36" s="45">
        <f t="shared" si="14"/>
        <v>-1.5858310573852741</v>
      </c>
      <c r="AS36" s="45">
        <f t="shared" si="15"/>
        <v>-1.1823269969171268E-2</v>
      </c>
      <c r="AT36" s="45">
        <f t="shared" si="16"/>
        <v>-2.0755480510755717</v>
      </c>
      <c r="AU36" s="45">
        <f t="shared" si="17"/>
        <v>-64.731315827346407</v>
      </c>
      <c r="AV36" s="45">
        <f t="shared" si="18"/>
        <v>-44.595924557616399</v>
      </c>
    </row>
    <row r="37" spans="1:48" ht="15.75" thickBot="1" x14ac:dyDescent="0.3">
      <c r="B37" s="44" t="s">
        <v>41</v>
      </c>
      <c r="C37" s="45">
        <f t="shared" ref="C37:P37" si="22">SUM(C7:C36)</f>
        <v>0</v>
      </c>
      <c r="D37" s="45">
        <f t="shared" si="22"/>
        <v>0</v>
      </c>
      <c r="E37" s="45">
        <f t="shared" si="22"/>
        <v>0</v>
      </c>
      <c r="F37" s="45">
        <f t="shared" si="22"/>
        <v>0</v>
      </c>
      <c r="G37" s="45">
        <f t="shared" si="22"/>
        <v>2078.7313130631528</v>
      </c>
      <c r="H37" s="45">
        <f t="shared" si="22"/>
        <v>11823.941938950209</v>
      </c>
      <c r="I37" s="45">
        <f t="shared" si="22"/>
        <v>19.27942231862858</v>
      </c>
      <c r="J37" s="45">
        <f t="shared" si="22"/>
        <v>1879.2557340823234</v>
      </c>
      <c r="K37" s="45">
        <f t="shared" si="22"/>
        <v>0</v>
      </c>
      <c r="L37" s="45">
        <f t="shared" si="22"/>
        <v>699.47313899538517</v>
      </c>
      <c r="M37" s="45">
        <f t="shared" si="22"/>
        <v>90.078860824482135</v>
      </c>
      <c r="N37" s="45">
        <f t="shared" si="22"/>
        <v>1037.1329334175666</v>
      </c>
      <c r="O37" s="45">
        <f t="shared" si="22"/>
        <v>17627.893341651747</v>
      </c>
      <c r="P37" s="45">
        <f t="shared" si="22"/>
        <v>17627.893341651747</v>
      </c>
      <c r="Q37" s="46"/>
      <c r="R37" s="44" t="s">
        <v>41</v>
      </c>
      <c r="S37" s="45">
        <f t="shared" ref="S37:AF37" si="23">SUM(S7:S36)</f>
        <v>671.41781000524952</v>
      </c>
      <c r="T37" s="45">
        <f t="shared" si="23"/>
        <v>118.86368740645055</v>
      </c>
      <c r="U37" s="45">
        <f t="shared" si="23"/>
        <v>61.363343833134429</v>
      </c>
      <c r="V37" s="45">
        <f t="shared" si="23"/>
        <v>851.64484124483477</v>
      </c>
      <c r="W37" s="45">
        <f t="shared" si="23"/>
        <v>1888.5819622957174</v>
      </c>
      <c r="X37" s="45">
        <f t="shared" si="23"/>
        <v>11147.491444448444</v>
      </c>
      <c r="Y37" s="45">
        <f t="shared" si="23"/>
        <v>19.27942231862858</v>
      </c>
      <c r="Z37" s="45">
        <f t="shared" si="23"/>
        <v>1835.5525705877187</v>
      </c>
      <c r="AA37" s="45">
        <f t="shared" si="23"/>
        <v>-197.44692642498811</v>
      </c>
      <c r="AB37" s="45">
        <f t="shared" si="23"/>
        <v>648.85022564159567</v>
      </c>
      <c r="AC37" s="45">
        <f t="shared" si="23"/>
        <v>87.682907449005384</v>
      </c>
      <c r="AD37" s="45">
        <f t="shared" si="23"/>
        <v>1006.7481600797767</v>
      </c>
      <c r="AE37" s="45">
        <f t="shared" si="23"/>
        <v>16436.739766395895</v>
      </c>
      <c r="AF37" s="45">
        <f t="shared" si="23"/>
        <v>17288.384607640728</v>
      </c>
      <c r="AH37" s="44" t="s">
        <v>41</v>
      </c>
      <c r="AI37" s="45">
        <f t="shared" si="5"/>
        <v>671.41781000524952</v>
      </c>
      <c r="AJ37" s="45">
        <f t="shared" si="6"/>
        <v>118.86368740645055</v>
      </c>
      <c r="AK37" s="45">
        <f t="shared" si="7"/>
        <v>61.363343833134429</v>
      </c>
      <c r="AL37" s="45">
        <f t="shared" si="8"/>
        <v>851.64484124483477</v>
      </c>
      <c r="AM37" s="45">
        <f t="shared" si="9"/>
        <v>-190.14935076743541</v>
      </c>
      <c r="AN37" s="45">
        <f t="shared" si="10"/>
        <v>-676.45049450176521</v>
      </c>
      <c r="AO37" s="45">
        <f t="shared" si="11"/>
        <v>0</v>
      </c>
      <c r="AP37" s="45">
        <f t="shared" si="12"/>
        <v>-43.703163494604723</v>
      </c>
      <c r="AQ37" s="45">
        <f t="shared" si="13"/>
        <v>-197.44692642498811</v>
      </c>
      <c r="AR37" s="45">
        <f t="shared" si="14"/>
        <v>-50.6229133537895</v>
      </c>
      <c r="AS37" s="45">
        <f t="shared" si="15"/>
        <v>-2.3959533754767506</v>
      </c>
      <c r="AT37" s="45">
        <f t="shared" si="16"/>
        <v>-30.384773337789966</v>
      </c>
      <c r="AU37" s="45">
        <f t="shared" si="17"/>
        <v>-1191.153575255852</v>
      </c>
      <c r="AV37" s="45">
        <f t="shared" si="18"/>
        <v>-339.50873401101853</v>
      </c>
    </row>
    <row r="38" spans="1:48" x14ac:dyDescent="0.25">
      <c r="AS38" s="41"/>
    </row>
    <row r="39" spans="1:48" x14ac:dyDescent="0.25">
      <c r="C39" s="40" t="s">
        <v>40</v>
      </c>
      <c r="AH39" s="169" t="s">
        <v>172</v>
      </c>
      <c r="AI39" s="52">
        <v>671.41781000524952</v>
      </c>
      <c r="AJ39" s="52">
        <v>118.86368740645051</v>
      </c>
      <c r="AK39" s="52">
        <v>61.363343833134422</v>
      </c>
      <c r="AL39" s="52">
        <f>SUM(AI39:AK39)</f>
        <v>851.64484124483442</v>
      </c>
      <c r="AM39" s="52">
        <v>-190.14935076743481</v>
      </c>
      <c r="AN39" s="52">
        <v>-720.15365799637141</v>
      </c>
      <c r="AO39" s="52">
        <v>0</v>
      </c>
      <c r="AP39" s="52"/>
      <c r="AQ39" s="52">
        <v>-197.44692642498796</v>
      </c>
      <c r="AR39" s="52">
        <v>-50.622913353789428</v>
      </c>
      <c r="AS39" s="52">
        <v>-2.2177885679304454</v>
      </c>
      <c r="AT39" s="52">
        <v>-30.384773337789927</v>
      </c>
      <c r="AU39" s="52">
        <f>SUM(AM39:AT39)</f>
        <v>-1190.975410448304</v>
      </c>
      <c r="AV39" s="52">
        <f>AL39+AU39</f>
        <v>-339.33056920346962</v>
      </c>
    </row>
    <row r="40" spans="1:48" x14ac:dyDescent="0.25">
      <c r="AH40" s="169"/>
      <c r="AI40" s="48"/>
      <c r="AJ40" s="48"/>
      <c r="AK40" s="48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</row>
    <row r="41" spans="1:48" x14ac:dyDescent="0.25">
      <c r="AH41" s="169"/>
      <c r="AI41" s="52">
        <f>AI37-AI39</f>
        <v>0</v>
      </c>
      <c r="AJ41" s="52">
        <f t="shared" ref="AJ41:AV41" si="24">AJ37-AJ39</f>
        <v>0</v>
      </c>
      <c r="AK41" s="52">
        <f t="shared" si="24"/>
        <v>0</v>
      </c>
      <c r="AL41" s="52">
        <f t="shared" si="24"/>
        <v>0</v>
      </c>
      <c r="AM41" s="52">
        <f t="shared" si="24"/>
        <v>-5.9685589803848416E-13</v>
      </c>
      <c r="AN41" s="52">
        <f t="shared" si="24"/>
        <v>43.703163494606201</v>
      </c>
      <c r="AO41" s="52">
        <f t="shared" si="24"/>
        <v>0</v>
      </c>
      <c r="AP41" s="52">
        <f t="shared" si="24"/>
        <v>-43.703163494604723</v>
      </c>
      <c r="AQ41" s="52">
        <f t="shared" si="24"/>
        <v>0</v>
      </c>
      <c r="AR41" s="52">
        <f t="shared" si="24"/>
        <v>-7.1054273576010019E-14</v>
      </c>
      <c r="AS41" s="52">
        <f t="shared" si="24"/>
        <v>-0.17816480754630515</v>
      </c>
      <c r="AT41" s="52">
        <f t="shared" si="24"/>
        <v>-3.907985046680551E-14</v>
      </c>
      <c r="AU41" s="52">
        <f t="shared" si="24"/>
        <v>-0.17816480754800068</v>
      </c>
      <c r="AV41" s="52">
        <f t="shared" si="24"/>
        <v>-0.17816480754891018</v>
      </c>
    </row>
  </sheetData>
  <mergeCells count="55">
    <mergeCell ref="AH39:AH41"/>
    <mergeCell ref="AO5:AO6"/>
    <mergeCell ref="AP5:AP6"/>
    <mergeCell ref="AQ5:AQ6"/>
    <mergeCell ref="AR5:AR6"/>
    <mergeCell ref="AI5:AI6"/>
    <mergeCell ref="AH4:AH6"/>
    <mergeCell ref="AI4:AL4"/>
    <mergeCell ref="AM4:AU4"/>
    <mergeCell ref="AS5:AS6"/>
    <mergeCell ref="AT5:AT6"/>
    <mergeCell ref="AJ5:AJ6"/>
    <mergeCell ref="AK5:AK6"/>
    <mergeCell ref="AL5:AL6"/>
    <mergeCell ref="AM5:AM6"/>
    <mergeCell ref="AN5:AN6"/>
    <mergeCell ref="M5:M6"/>
    <mergeCell ref="N5:N6"/>
    <mergeCell ref="O5:O6"/>
    <mergeCell ref="S5:S6"/>
    <mergeCell ref="T5:T6"/>
    <mergeCell ref="H5:H6"/>
    <mergeCell ref="I5:I6"/>
    <mergeCell ref="J5:J6"/>
    <mergeCell ref="K5:K6"/>
    <mergeCell ref="L5:L6"/>
    <mergeCell ref="AV4:AV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U5:AU6"/>
    <mergeCell ref="B3:P3"/>
    <mergeCell ref="R3:AF3"/>
    <mergeCell ref="AH3:AV3"/>
    <mergeCell ref="B4:B6"/>
    <mergeCell ref="C4:F4"/>
    <mergeCell ref="G4:O4"/>
    <mergeCell ref="P4:P6"/>
    <mergeCell ref="R4:R6"/>
    <mergeCell ref="S4:V4"/>
    <mergeCell ref="W4:AE4"/>
    <mergeCell ref="C5:C6"/>
    <mergeCell ref="D5:D6"/>
    <mergeCell ref="E5:E6"/>
    <mergeCell ref="F5:F6"/>
    <mergeCell ref="G5:G6"/>
    <mergeCell ref="AF4:AF6"/>
  </mergeCells>
  <pageMargins left="0.25" right="0.25" top="0.75" bottom="0.75" header="0.3" footer="0.3"/>
  <pageSetup paperSize="3" scale="48" orientation="landscape" horizontalDpi="1200" verticalDpi="1200" r:id="rId1"/>
  <ignoredErrors>
    <ignoredError sqref="O7:O37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</vt:i4>
      </vt:variant>
    </vt:vector>
  </HeadingPairs>
  <TitlesOfParts>
    <vt:vector size="20" baseType="lpstr">
      <vt:lpstr>Q4 - No 3rd SoBRA Sched 7</vt:lpstr>
      <vt:lpstr>Q4 - 3rd SoBRA Sched 7</vt:lpstr>
      <vt:lpstr>Q4 - Add + Ret + RM deltas</vt:lpstr>
      <vt:lpstr>Q6a - Annual RR (Base Fuel)</vt:lpstr>
      <vt:lpstr>Q6b - Annual RR (High Fuel)</vt:lpstr>
      <vt:lpstr>Q6b - Annual RR (Low Fuel)</vt:lpstr>
      <vt:lpstr>Q6c - Emissions NPVs</vt:lpstr>
      <vt:lpstr>Q7a - 2017 RP vs 2019 RP</vt:lpstr>
      <vt:lpstr>Q7b - Orig 600 Annual RR</vt:lpstr>
      <vt:lpstr>Q7b - Orig 600 Annual RR 19Fuel</vt:lpstr>
      <vt:lpstr>Q8 - Avoided Fuel</vt:lpstr>
      <vt:lpstr>Q8 - Coal Tons</vt:lpstr>
      <vt:lpstr>Q8 - NG MCF</vt:lpstr>
      <vt:lpstr>Q8 -PetCoke Tons</vt:lpstr>
      <vt:lpstr>Q9 - Avoided Emissions</vt:lpstr>
      <vt:lpstr>Q9 - Avoided CO2</vt:lpstr>
      <vt:lpstr>Q9 - Avoided NOx</vt:lpstr>
      <vt:lpstr>Q9 - Avoided SO2</vt:lpstr>
      <vt:lpstr>'Q8 - Avoided Fuel'!Print_Area</vt:lpstr>
      <vt:lpstr>'Q8 -PetCoke Tons'!Print_Area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2019-09-26T18:19:22Z</dcterms:created>
  <dcterms:modified xsi:type="dcterms:W3CDTF">2019-09-26T18:22:33Z</dcterms:modified>
</cp:coreProperties>
</file>