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7335" firstSheet="3" activeTab="7"/>
  </bookViews>
  <sheets>
    <sheet name="Summary" sheetId="4" r:id="rId1"/>
    <sheet name="Commercial Chiller Upgrade" sheetId="1" r:id="rId2"/>
    <sheet name="Residential HVAC" sheetId="6" r:id="rId3"/>
    <sheet name="Residential Audits" sheetId="7" r:id="rId4"/>
    <sheet name="Commercial Reflective Roof" sheetId="8" r:id="rId5"/>
    <sheet name="Commercial HVAC" sheetId="11" r:id="rId6"/>
    <sheet name="Commercial Window Film" sheetId="12" r:id="rId7"/>
    <sheet name="Tests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C21" i="7"/>
  <c r="C22" i="7"/>
  <c r="C23" i="7"/>
  <c r="C24" i="7"/>
  <c r="C25" i="7"/>
  <c r="C26" i="7"/>
  <c r="C27" i="7"/>
  <c r="C28" i="7"/>
  <c r="C20" i="6"/>
  <c r="C21" i="6"/>
  <c r="C22" i="6"/>
  <c r="C23" i="6"/>
  <c r="C24" i="6"/>
  <c r="C25" i="6"/>
  <c r="C26" i="6"/>
  <c r="C27" i="6"/>
  <c r="C28" i="6"/>
  <c r="D20" i="12" l="1"/>
  <c r="D21" i="12"/>
  <c r="D22" i="12"/>
  <c r="D23" i="12"/>
  <c r="D24" i="12"/>
  <c r="D25" i="12"/>
  <c r="D26" i="12"/>
  <c r="D27" i="12"/>
  <c r="D28" i="12"/>
  <c r="D19" i="12"/>
  <c r="C20" i="12"/>
  <c r="C21" i="12"/>
  <c r="C22" i="12"/>
  <c r="C23" i="12"/>
  <c r="C24" i="12"/>
  <c r="C25" i="12"/>
  <c r="C26" i="12"/>
  <c r="C27" i="12"/>
  <c r="C28" i="12"/>
  <c r="C19" i="12"/>
  <c r="B20" i="12"/>
  <c r="B21" i="12"/>
  <c r="B22" i="12"/>
  <c r="B23" i="12"/>
  <c r="B24" i="12"/>
  <c r="B25" i="12"/>
  <c r="B26" i="12"/>
  <c r="B27" i="12"/>
  <c r="B28" i="12"/>
  <c r="B19" i="12"/>
  <c r="D20" i="11"/>
  <c r="D21" i="11"/>
  <c r="D22" i="11"/>
  <c r="D23" i="11"/>
  <c r="D24" i="11"/>
  <c r="D25" i="11"/>
  <c r="D26" i="11"/>
  <c r="D27" i="11"/>
  <c r="D28" i="11"/>
  <c r="D19" i="11"/>
  <c r="C20" i="11"/>
  <c r="C21" i="11"/>
  <c r="C22" i="11"/>
  <c r="C23" i="11"/>
  <c r="C24" i="11"/>
  <c r="C25" i="11"/>
  <c r="C26" i="11"/>
  <c r="C27" i="11"/>
  <c r="C28" i="11"/>
  <c r="C19" i="11"/>
  <c r="B20" i="11"/>
  <c r="B21" i="11"/>
  <c r="B22" i="11"/>
  <c r="B23" i="11"/>
  <c r="B24" i="11"/>
  <c r="B25" i="11"/>
  <c r="B26" i="11"/>
  <c r="B27" i="11"/>
  <c r="B28" i="11"/>
  <c r="B19" i="11"/>
  <c r="D19" i="8"/>
  <c r="C20" i="8"/>
  <c r="C21" i="8"/>
  <c r="C22" i="8"/>
  <c r="C23" i="8"/>
  <c r="C24" i="8"/>
  <c r="C25" i="8"/>
  <c r="C26" i="8"/>
  <c r="C27" i="8"/>
  <c r="C28" i="8"/>
  <c r="C19" i="8"/>
  <c r="B20" i="8"/>
  <c r="B21" i="8"/>
  <c r="B22" i="8"/>
  <c r="B23" i="8"/>
  <c r="B24" i="8"/>
  <c r="B25" i="8"/>
  <c r="B26" i="8"/>
  <c r="B27" i="8"/>
  <c r="B28" i="8"/>
  <c r="B19" i="8"/>
  <c r="D20" i="7"/>
  <c r="D21" i="7"/>
  <c r="D22" i="7"/>
  <c r="D23" i="7"/>
  <c r="D24" i="7"/>
  <c r="D25" i="7"/>
  <c r="D26" i="7"/>
  <c r="D27" i="7"/>
  <c r="D28" i="7"/>
  <c r="D19" i="7"/>
  <c r="C19" i="7"/>
  <c r="B20" i="7"/>
  <c r="B21" i="7"/>
  <c r="B22" i="7"/>
  <c r="B23" i="7"/>
  <c r="B24" i="7"/>
  <c r="B25" i="7"/>
  <c r="B26" i="7"/>
  <c r="B27" i="7"/>
  <c r="B28" i="7"/>
  <c r="B19" i="7"/>
  <c r="D20" i="6"/>
  <c r="D21" i="6"/>
  <c r="D22" i="6"/>
  <c r="D23" i="6"/>
  <c r="D24" i="6"/>
  <c r="D25" i="6"/>
  <c r="D26" i="6"/>
  <c r="D27" i="6"/>
  <c r="D28" i="6"/>
  <c r="D19" i="6"/>
  <c r="C19" i="6"/>
  <c r="B19" i="6"/>
  <c r="D20" i="1"/>
  <c r="D21" i="1"/>
  <c r="D22" i="1"/>
  <c r="D23" i="1"/>
  <c r="D24" i="1"/>
  <c r="D25" i="1"/>
  <c r="D26" i="1"/>
  <c r="D27" i="1"/>
  <c r="D28" i="1"/>
  <c r="D19" i="1"/>
  <c r="C20" i="1"/>
  <c r="C21" i="1"/>
  <c r="C22" i="1"/>
  <c r="C23" i="1"/>
  <c r="C24" i="1"/>
  <c r="C25" i="1"/>
  <c r="C26" i="1"/>
  <c r="C27" i="1"/>
  <c r="C28" i="1"/>
  <c r="C19" i="1"/>
  <c r="B20" i="1"/>
  <c r="B21" i="1"/>
  <c r="B22" i="1"/>
  <c r="B23" i="1"/>
  <c r="B24" i="1"/>
  <c r="B25" i="1"/>
  <c r="B26" i="1"/>
  <c r="B27" i="1"/>
  <c r="B28" i="1"/>
  <c r="B19" i="1"/>
  <c r="B6" i="1"/>
  <c r="E58" i="12" l="1"/>
  <c r="A35" i="12"/>
  <c r="A36" i="12" s="1"/>
  <c r="A37" i="12" s="1"/>
  <c r="A38" i="12" s="1"/>
  <c r="A39" i="12" s="1"/>
  <c r="A40" i="12" s="1"/>
  <c r="A41" i="12" s="1"/>
  <c r="A34" i="12"/>
  <c r="F33" i="12"/>
  <c r="F34" i="12" s="1"/>
  <c r="A33" i="12"/>
  <c r="F32" i="12"/>
  <c r="E32" i="12"/>
  <c r="F28" i="12"/>
  <c r="F81" i="4" s="1"/>
  <c r="E28" i="12"/>
  <c r="F55" i="4" s="1"/>
  <c r="G28" i="12"/>
  <c r="F68" i="4" s="1"/>
  <c r="G27" i="12"/>
  <c r="F67" i="4" s="1"/>
  <c r="E27" i="12"/>
  <c r="F54" i="4" s="1"/>
  <c r="F27" i="12"/>
  <c r="F80" i="4" s="1"/>
  <c r="G26" i="12"/>
  <c r="F66" i="4" s="1"/>
  <c r="F26" i="12"/>
  <c r="F79" i="4" s="1"/>
  <c r="E26" i="12"/>
  <c r="F53" i="4" s="1"/>
  <c r="F25" i="12"/>
  <c r="F78" i="4" s="1"/>
  <c r="E25" i="12"/>
  <c r="F52" i="4" s="1"/>
  <c r="G25" i="12"/>
  <c r="F65" i="4" s="1"/>
  <c r="F24" i="12"/>
  <c r="F77" i="4" s="1"/>
  <c r="G24" i="12"/>
  <c r="F64" i="4" s="1"/>
  <c r="E24" i="12"/>
  <c r="F51" i="4" s="1"/>
  <c r="G23" i="12"/>
  <c r="F63" i="4" s="1"/>
  <c r="E23" i="12"/>
  <c r="F50" i="4" s="1"/>
  <c r="F23" i="12"/>
  <c r="F76" i="4" s="1"/>
  <c r="F22" i="12"/>
  <c r="F75" i="4" s="1"/>
  <c r="G22" i="12"/>
  <c r="F62" i="4" s="1"/>
  <c r="E22" i="12"/>
  <c r="F49" i="4" s="1"/>
  <c r="G21" i="12"/>
  <c r="F61" i="4" s="1"/>
  <c r="F21" i="12"/>
  <c r="F74" i="4" s="1"/>
  <c r="E21" i="12"/>
  <c r="F48" i="4" s="1"/>
  <c r="A21" i="12"/>
  <c r="A22" i="12" s="1"/>
  <c r="A23" i="12" s="1"/>
  <c r="A24" i="12" s="1"/>
  <c r="A25" i="12" s="1"/>
  <c r="A26" i="12" s="1"/>
  <c r="A27" i="12" s="1"/>
  <c r="A28" i="12" s="1"/>
  <c r="F20" i="12"/>
  <c r="F73" i="4" s="1"/>
  <c r="E20" i="12"/>
  <c r="F47" i="4" s="1"/>
  <c r="G20" i="12"/>
  <c r="F60" i="4" s="1"/>
  <c r="A20" i="12"/>
  <c r="G19" i="12"/>
  <c r="F59" i="4" s="1"/>
  <c r="F19" i="12"/>
  <c r="F72" i="4" s="1"/>
  <c r="E19" i="12"/>
  <c r="F46" i="4" s="1"/>
  <c r="G15" i="12"/>
  <c r="F15" i="12"/>
  <c r="E15" i="12"/>
  <c r="G14" i="12"/>
  <c r="F14" i="12"/>
  <c r="E14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F8" i="12"/>
  <c r="E8" i="12"/>
  <c r="G7" i="12"/>
  <c r="F7" i="12"/>
  <c r="E7" i="12"/>
  <c r="A7" i="12"/>
  <c r="A8" i="12" s="1"/>
  <c r="A9" i="12" s="1"/>
  <c r="A10" i="12" s="1"/>
  <c r="A11" i="12" s="1"/>
  <c r="A12" i="12" s="1"/>
  <c r="A13" i="12" s="1"/>
  <c r="A14" i="12" s="1"/>
  <c r="A15" i="12" s="1"/>
  <c r="G6" i="12"/>
  <c r="F6" i="12"/>
  <c r="E6" i="12"/>
  <c r="F35" i="12" l="1"/>
  <c r="E34" i="12"/>
  <c r="E33" i="12"/>
  <c r="F36" i="12" l="1"/>
  <c r="E35" i="12"/>
  <c r="A117" i="4"/>
  <c r="A118" i="4" s="1"/>
  <c r="A119" i="4" s="1"/>
  <c r="A120" i="4" s="1"/>
  <c r="A121" i="4" s="1"/>
  <c r="A122" i="4" s="1"/>
  <c r="A123" i="4" s="1"/>
  <c r="A124" i="4" s="1"/>
  <c r="A125" i="4" s="1"/>
  <c r="A104" i="4"/>
  <c r="A105" i="4" s="1"/>
  <c r="A106" i="4" s="1"/>
  <c r="A107" i="4" s="1"/>
  <c r="A108" i="4" s="1"/>
  <c r="A109" i="4" s="1"/>
  <c r="A110" i="4" s="1"/>
  <c r="A111" i="4" s="1"/>
  <c r="A112" i="4" s="1"/>
  <c r="A91" i="4"/>
  <c r="A92" i="4" s="1"/>
  <c r="A93" i="4" s="1"/>
  <c r="A94" i="4" s="1"/>
  <c r="A95" i="4" s="1"/>
  <c r="A96" i="4" s="1"/>
  <c r="A97" i="4" s="1"/>
  <c r="A98" i="4" s="1"/>
  <c r="A99" i="4" s="1"/>
  <c r="F37" i="12" l="1"/>
  <c r="E36" i="12"/>
  <c r="F38" i="12" l="1"/>
  <c r="E37" i="12"/>
  <c r="E58" i="11"/>
  <c r="A34" i="11"/>
  <c r="A35" i="11" s="1"/>
  <c r="A36" i="11" s="1"/>
  <c r="A37" i="11" s="1"/>
  <c r="A38" i="11" s="1"/>
  <c r="A39" i="11" s="1"/>
  <c r="A40" i="11" s="1"/>
  <c r="A41" i="11" s="1"/>
  <c r="A33" i="11"/>
  <c r="F32" i="11"/>
  <c r="F33" i="11" s="1"/>
  <c r="G28" i="11"/>
  <c r="C68" i="4" s="1"/>
  <c r="F28" i="11"/>
  <c r="C81" i="4" s="1"/>
  <c r="E28" i="11"/>
  <c r="C55" i="4" s="1"/>
  <c r="E27" i="11"/>
  <c r="C54" i="4" s="1"/>
  <c r="G27" i="11"/>
  <c r="C67" i="4" s="1"/>
  <c r="F27" i="11"/>
  <c r="C80" i="4" s="1"/>
  <c r="E26" i="11"/>
  <c r="C53" i="4" s="1"/>
  <c r="G26" i="11"/>
  <c r="C66" i="4" s="1"/>
  <c r="F26" i="11"/>
  <c r="C79" i="4" s="1"/>
  <c r="G25" i="11"/>
  <c r="C65" i="4" s="1"/>
  <c r="F25" i="11"/>
  <c r="C78" i="4" s="1"/>
  <c r="E25" i="11"/>
  <c r="C52" i="4" s="1"/>
  <c r="G24" i="11"/>
  <c r="C64" i="4" s="1"/>
  <c r="E24" i="11"/>
  <c r="C51" i="4" s="1"/>
  <c r="F24" i="11"/>
  <c r="C77" i="4" s="1"/>
  <c r="F23" i="11"/>
  <c r="C76" i="4" s="1"/>
  <c r="E23" i="11"/>
  <c r="C50" i="4" s="1"/>
  <c r="G23" i="11"/>
  <c r="C63" i="4" s="1"/>
  <c r="G22" i="11"/>
  <c r="C62" i="4" s="1"/>
  <c r="F22" i="11"/>
  <c r="C75" i="4" s="1"/>
  <c r="E22" i="11"/>
  <c r="C49" i="4" s="1"/>
  <c r="F21" i="11"/>
  <c r="C74" i="4" s="1"/>
  <c r="G21" i="11"/>
  <c r="C61" i="4" s="1"/>
  <c r="E21" i="11"/>
  <c r="C48" i="4" s="1"/>
  <c r="G20" i="11"/>
  <c r="C60" i="4" s="1"/>
  <c r="E20" i="11"/>
  <c r="C47" i="4" s="1"/>
  <c r="F20" i="11"/>
  <c r="C73" i="4" s="1"/>
  <c r="A20" i="11"/>
  <c r="A21" i="11" s="1"/>
  <c r="A22" i="11" s="1"/>
  <c r="A23" i="11" s="1"/>
  <c r="A24" i="11" s="1"/>
  <c r="A25" i="11" s="1"/>
  <c r="A26" i="11" s="1"/>
  <c r="A27" i="11" s="1"/>
  <c r="A28" i="11" s="1"/>
  <c r="E19" i="11"/>
  <c r="C46" i="4" s="1"/>
  <c r="G19" i="11"/>
  <c r="C59" i="4" s="1"/>
  <c r="F19" i="11"/>
  <c r="C72" i="4" s="1"/>
  <c r="G15" i="11"/>
  <c r="F15" i="11"/>
  <c r="E15" i="11"/>
  <c r="G14" i="11"/>
  <c r="F14" i="11"/>
  <c r="E14" i="11"/>
  <c r="G13" i="11"/>
  <c r="F13" i="11"/>
  <c r="E13" i="11"/>
  <c r="G12" i="11"/>
  <c r="F12" i="11"/>
  <c r="E12" i="11"/>
  <c r="G11" i="11"/>
  <c r="F11" i="11"/>
  <c r="E11" i="11"/>
  <c r="G10" i="11"/>
  <c r="F10" i="11"/>
  <c r="E10" i="11"/>
  <c r="G9" i="11"/>
  <c r="F9" i="11"/>
  <c r="E9" i="11"/>
  <c r="G8" i="11"/>
  <c r="F8" i="11"/>
  <c r="E8" i="11"/>
  <c r="G7" i="11"/>
  <c r="F7" i="11"/>
  <c r="E7" i="11"/>
  <c r="A7" i="11"/>
  <c r="A8" i="11" s="1"/>
  <c r="A9" i="11" s="1"/>
  <c r="A10" i="11" s="1"/>
  <c r="A11" i="11" s="1"/>
  <c r="A12" i="11" s="1"/>
  <c r="A13" i="11" s="1"/>
  <c r="A14" i="11" s="1"/>
  <c r="A15" i="11" s="1"/>
  <c r="G6" i="11"/>
  <c r="F6" i="11"/>
  <c r="E6" i="11"/>
  <c r="F39" i="12" l="1"/>
  <c r="E38" i="12"/>
  <c r="F34" i="11"/>
  <c r="E33" i="11"/>
  <c r="E32" i="11"/>
  <c r="F40" i="12" l="1"/>
  <c r="E39" i="12"/>
  <c r="F35" i="11"/>
  <c r="E34" i="11"/>
  <c r="A34" i="8"/>
  <c r="A35" i="8" s="1"/>
  <c r="A36" i="8" s="1"/>
  <c r="A37" i="8" s="1"/>
  <c r="A38" i="8" s="1"/>
  <c r="A39" i="8" s="1"/>
  <c r="A40" i="8" s="1"/>
  <c r="A41" i="8" s="1"/>
  <c r="A33" i="8"/>
  <c r="F32" i="8"/>
  <c r="F33" i="8" s="1"/>
  <c r="F28" i="8"/>
  <c r="E81" i="4" s="1"/>
  <c r="D28" i="8"/>
  <c r="G28" i="8" s="1"/>
  <c r="E68" i="4" s="1"/>
  <c r="E28" i="8"/>
  <c r="E55" i="4" s="1"/>
  <c r="D27" i="8"/>
  <c r="G27" i="8" s="1"/>
  <c r="E67" i="4" s="1"/>
  <c r="F27" i="8"/>
  <c r="E80" i="4" s="1"/>
  <c r="E27" i="8"/>
  <c r="E54" i="4" s="1"/>
  <c r="D26" i="8"/>
  <c r="G26" i="8" s="1"/>
  <c r="E66" i="4" s="1"/>
  <c r="F26" i="8"/>
  <c r="E79" i="4" s="1"/>
  <c r="E26" i="8"/>
  <c r="E53" i="4" s="1"/>
  <c r="F25" i="8"/>
  <c r="E78" i="4" s="1"/>
  <c r="D25" i="8"/>
  <c r="G25" i="8" s="1"/>
  <c r="E65" i="4" s="1"/>
  <c r="E25" i="8"/>
  <c r="E52" i="4" s="1"/>
  <c r="F24" i="8"/>
  <c r="E77" i="4" s="1"/>
  <c r="E24" i="8"/>
  <c r="E51" i="4" s="1"/>
  <c r="D24" i="8"/>
  <c r="G24" i="8" s="1"/>
  <c r="E64" i="4" s="1"/>
  <c r="E23" i="8"/>
  <c r="E50" i="4" s="1"/>
  <c r="D23" i="8"/>
  <c r="G23" i="8" s="1"/>
  <c r="E63" i="4" s="1"/>
  <c r="F23" i="8"/>
  <c r="E76" i="4" s="1"/>
  <c r="G22" i="8"/>
  <c r="E62" i="4" s="1"/>
  <c r="D22" i="8"/>
  <c r="F22" i="8"/>
  <c r="E75" i="4" s="1"/>
  <c r="E22" i="8"/>
  <c r="E49" i="4" s="1"/>
  <c r="G21" i="8"/>
  <c r="E61" i="4" s="1"/>
  <c r="D21" i="8"/>
  <c r="F21" i="8"/>
  <c r="E74" i="4" s="1"/>
  <c r="E21" i="8"/>
  <c r="E48" i="4" s="1"/>
  <c r="D20" i="8"/>
  <c r="G20" i="8" s="1"/>
  <c r="E60" i="4" s="1"/>
  <c r="F20" i="8"/>
  <c r="E73" i="4" s="1"/>
  <c r="E20" i="8"/>
  <c r="E47" i="4" s="1"/>
  <c r="A20" i="8"/>
  <c r="A21" i="8" s="1"/>
  <c r="A22" i="8" s="1"/>
  <c r="A23" i="8" s="1"/>
  <c r="A24" i="8" s="1"/>
  <c r="A25" i="8" s="1"/>
  <c r="A26" i="8" s="1"/>
  <c r="A27" i="8" s="1"/>
  <c r="A28" i="8" s="1"/>
  <c r="E19" i="8"/>
  <c r="E46" i="4" s="1"/>
  <c r="G19" i="8"/>
  <c r="E59" i="4" s="1"/>
  <c r="F19" i="8"/>
  <c r="E72" i="4" s="1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A7" i="8"/>
  <c r="A8" i="8" s="1"/>
  <c r="A9" i="8" s="1"/>
  <c r="A10" i="8" s="1"/>
  <c r="A11" i="8" s="1"/>
  <c r="A12" i="8" s="1"/>
  <c r="A13" i="8" s="1"/>
  <c r="A14" i="8" s="1"/>
  <c r="A15" i="8" s="1"/>
  <c r="G6" i="8"/>
  <c r="F6" i="8"/>
  <c r="E6" i="8"/>
  <c r="F41" i="12" l="1"/>
  <c r="E41" i="12" s="1"/>
  <c r="E40" i="12"/>
  <c r="F36" i="11"/>
  <c r="E35" i="11"/>
  <c r="F34" i="8"/>
  <c r="E33" i="8"/>
  <c r="E32" i="8"/>
  <c r="C26" i="4"/>
  <c r="C14" i="4"/>
  <c r="A34" i="7"/>
  <c r="A35" i="7" s="1"/>
  <c r="A36" i="7" s="1"/>
  <c r="A37" i="7" s="1"/>
  <c r="A38" i="7" s="1"/>
  <c r="A39" i="7" s="1"/>
  <c r="A40" i="7" s="1"/>
  <c r="A41" i="7" s="1"/>
  <c r="A33" i="7"/>
  <c r="F32" i="7"/>
  <c r="F33" i="7" s="1"/>
  <c r="G28" i="7"/>
  <c r="C27" i="4" s="1"/>
  <c r="F28" i="7"/>
  <c r="C40" i="4" s="1"/>
  <c r="E28" i="7"/>
  <c r="G27" i="7"/>
  <c r="F27" i="7"/>
  <c r="C39" i="4" s="1"/>
  <c r="E27" i="7"/>
  <c r="C13" i="4" s="1"/>
  <c r="G26" i="7"/>
  <c r="C25" i="4" s="1"/>
  <c r="F26" i="7"/>
  <c r="C38" i="4" s="1"/>
  <c r="E26" i="7"/>
  <c r="C12" i="4" s="1"/>
  <c r="G25" i="7"/>
  <c r="C24" i="4" s="1"/>
  <c r="F25" i="7"/>
  <c r="C37" i="4" s="1"/>
  <c r="E25" i="7"/>
  <c r="C11" i="4" s="1"/>
  <c r="E24" i="7"/>
  <c r="C10" i="4" s="1"/>
  <c r="G24" i="7"/>
  <c r="C23" i="4" s="1"/>
  <c r="F24" i="7"/>
  <c r="C36" i="4" s="1"/>
  <c r="E23" i="7"/>
  <c r="C9" i="4" s="1"/>
  <c r="G23" i="7"/>
  <c r="C22" i="4" s="1"/>
  <c r="F23" i="7"/>
  <c r="C35" i="4" s="1"/>
  <c r="G22" i="7"/>
  <c r="C21" i="4" s="1"/>
  <c r="F22" i="7"/>
  <c r="C34" i="4" s="1"/>
  <c r="E22" i="7"/>
  <c r="C8" i="4" s="1"/>
  <c r="G21" i="7"/>
  <c r="C20" i="4" s="1"/>
  <c r="F21" i="7"/>
  <c r="C33" i="4" s="1"/>
  <c r="E21" i="7"/>
  <c r="C7" i="4" s="1"/>
  <c r="G20" i="7"/>
  <c r="C19" i="4" s="1"/>
  <c r="F20" i="7"/>
  <c r="C32" i="4" s="1"/>
  <c r="E20" i="7"/>
  <c r="C6" i="4" s="1"/>
  <c r="A20" i="7"/>
  <c r="A21" i="7" s="1"/>
  <c r="A22" i="7" s="1"/>
  <c r="A23" i="7" s="1"/>
  <c r="A24" i="7" s="1"/>
  <c r="A25" i="7" s="1"/>
  <c r="A26" i="7" s="1"/>
  <c r="A27" i="7" s="1"/>
  <c r="A28" i="7" s="1"/>
  <c r="E19" i="7"/>
  <c r="C5" i="4" s="1"/>
  <c r="G19" i="7"/>
  <c r="C18" i="4" s="1"/>
  <c r="F19" i="7"/>
  <c r="C31" i="4" s="1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A7" i="7"/>
  <c r="A8" i="7" s="1"/>
  <c r="A9" i="7" s="1"/>
  <c r="A10" i="7" s="1"/>
  <c r="A11" i="7" s="1"/>
  <c r="A12" i="7" s="1"/>
  <c r="A13" i="7" s="1"/>
  <c r="A14" i="7" s="1"/>
  <c r="A15" i="7" s="1"/>
  <c r="G6" i="7"/>
  <c r="F6" i="7"/>
  <c r="E6" i="7"/>
  <c r="F37" i="11" l="1"/>
  <c r="E36" i="11"/>
  <c r="F35" i="8"/>
  <c r="E34" i="8"/>
  <c r="F34" i="7"/>
  <c r="E33" i="7"/>
  <c r="E32" i="7"/>
  <c r="F38" i="11" l="1"/>
  <c r="E37" i="11"/>
  <c r="F36" i="8"/>
  <c r="E35" i="8"/>
  <c r="F35" i="7"/>
  <c r="E34" i="7"/>
  <c r="A34" i="6"/>
  <c r="A35" i="6" s="1"/>
  <c r="A36" i="6" s="1"/>
  <c r="A37" i="6" s="1"/>
  <c r="A38" i="6" s="1"/>
  <c r="A39" i="6" s="1"/>
  <c r="A40" i="6" s="1"/>
  <c r="A41" i="6" s="1"/>
  <c r="A33" i="6"/>
  <c r="F32" i="6"/>
  <c r="F33" i="6" s="1"/>
  <c r="G28" i="6"/>
  <c r="D27" i="4" s="1"/>
  <c r="F28" i="6"/>
  <c r="D40" i="4" s="1"/>
  <c r="E28" i="6"/>
  <c r="D14" i="4" s="1"/>
  <c r="B28" i="6"/>
  <c r="G27" i="6"/>
  <c r="D26" i="4" s="1"/>
  <c r="F27" i="6"/>
  <c r="D39" i="4" s="1"/>
  <c r="B27" i="6"/>
  <c r="E27" i="6" s="1"/>
  <c r="D13" i="4" s="1"/>
  <c r="G26" i="6"/>
  <c r="D25" i="4" s="1"/>
  <c r="E26" i="6"/>
  <c r="D12" i="4" s="1"/>
  <c r="F26" i="6"/>
  <c r="D38" i="4" s="1"/>
  <c r="B26" i="6"/>
  <c r="F25" i="6"/>
  <c r="D37" i="4" s="1"/>
  <c r="G25" i="6"/>
  <c r="D24" i="4" s="1"/>
  <c r="B25" i="6"/>
  <c r="E25" i="6" s="1"/>
  <c r="D11" i="4" s="1"/>
  <c r="F24" i="6"/>
  <c r="D36" i="4" s="1"/>
  <c r="G24" i="6"/>
  <c r="D23" i="4" s="1"/>
  <c r="B24" i="6"/>
  <c r="E24" i="6" s="1"/>
  <c r="D10" i="4" s="1"/>
  <c r="F23" i="6"/>
  <c r="D35" i="4" s="1"/>
  <c r="E23" i="6"/>
  <c r="D9" i="4" s="1"/>
  <c r="G23" i="6"/>
  <c r="D22" i="4" s="1"/>
  <c r="B23" i="6"/>
  <c r="G22" i="6"/>
  <c r="D21" i="4" s="1"/>
  <c r="F22" i="6"/>
  <c r="D34" i="4" s="1"/>
  <c r="B22" i="6"/>
  <c r="E22" i="6" s="1"/>
  <c r="D8" i="4" s="1"/>
  <c r="G21" i="6"/>
  <c r="D20" i="4" s="1"/>
  <c r="F21" i="6"/>
  <c r="D33" i="4" s="1"/>
  <c r="B21" i="6"/>
  <c r="E21" i="6" s="1"/>
  <c r="D7" i="4" s="1"/>
  <c r="G20" i="6"/>
  <c r="D19" i="4" s="1"/>
  <c r="F20" i="6"/>
  <c r="D32" i="4" s="1"/>
  <c r="E20" i="6"/>
  <c r="D6" i="4" s="1"/>
  <c r="B20" i="6"/>
  <c r="A20" i="6"/>
  <c r="A21" i="6" s="1"/>
  <c r="A22" i="6" s="1"/>
  <c r="A23" i="6" s="1"/>
  <c r="A24" i="6" s="1"/>
  <c r="A25" i="6" s="1"/>
  <c r="A26" i="6" s="1"/>
  <c r="A27" i="6" s="1"/>
  <c r="A28" i="6" s="1"/>
  <c r="F19" i="6"/>
  <c r="D31" i="4" s="1"/>
  <c r="E19" i="6"/>
  <c r="D5" i="4" s="1"/>
  <c r="G19" i="6"/>
  <c r="D18" i="4" s="1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A7" i="6"/>
  <c r="A8" i="6" s="1"/>
  <c r="A9" i="6" s="1"/>
  <c r="A10" i="6" s="1"/>
  <c r="A11" i="6" s="1"/>
  <c r="A12" i="6" s="1"/>
  <c r="A13" i="6" s="1"/>
  <c r="A14" i="6" s="1"/>
  <c r="A15" i="6" s="1"/>
  <c r="G6" i="6"/>
  <c r="F6" i="6"/>
  <c r="E6" i="6"/>
  <c r="F39" i="11" l="1"/>
  <c r="E38" i="11"/>
  <c r="F37" i="8"/>
  <c r="E36" i="8"/>
  <c r="E7" i="4"/>
  <c r="E35" i="4"/>
  <c r="E37" i="4"/>
  <c r="E14" i="4"/>
  <c r="E33" i="4"/>
  <c r="E10" i="4"/>
  <c r="E25" i="4"/>
  <c r="E40" i="4"/>
  <c r="E18" i="4"/>
  <c r="E32" i="4"/>
  <c r="E22" i="4"/>
  <c r="E38" i="4"/>
  <c r="E13" i="4"/>
  <c r="E27" i="4"/>
  <c r="E31" i="4"/>
  <c r="E8" i="4"/>
  <c r="E36" i="4"/>
  <c r="E12" i="4"/>
  <c r="E26" i="4"/>
  <c r="E6" i="4"/>
  <c r="E34" i="4"/>
  <c r="E11" i="4"/>
  <c r="E5" i="4"/>
  <c r="E19" i="4"/>
  <c r="E20" i="4"/>
  <c r="E21" i="4"/>
  <c r="E9" i="4"/>
  <c r="E23" i="4"/>
  <c r="E24" i="4"/>
  <c r="E39" i="4"/>
  <c r="E35" i="7"/>
  <c r="F36" i="7"/>
  <c r="F34" i="6"/>
  <c r="E33" i="6"/>
  <c r="E32" i="6"/>
  <c r="A73" i="4"/>
  <c r="A74" i="4" s="1"/>
  <c r="A75" i="4" s="1"/>
  <c r="A76" i="4" s="1"/>
  <c r="A77" i="4" s="1"/>
  <c r="A78" i="4" s="1"/>
  <c r="A79" i="4" s="1"/>
  <c r="A80" i="4" s="1"/>
  <c r="A81" i="4" s="1"/>
  <c r="A60" i="4"/>
  <c r="A61" i="4" s="1"/>
  <c r="A62" i="4" s="1"/>
  <c r="A63" i="4" s="1"/>
  <c r="A64" i="4" s="1"/>
  <c r="A65" i="4" s="1"/>
  <c r="A66" i="4" s="1"/>
  <c r="A67" i="4" s="1"/>
  <c r="A68" i="4" s="1"/>
  <c r="A47" i="4"/>
  <c r="A48" i="4" s="1"/>
  <c r="A49" i="4" s="1"/>
  <c r="A50" i="4" s="1"/>
  <c r="A51" i="4" s="1"/>
  <c r="A52" i="4" s="1"/>
  <c r="A53" i="4" s="1"/>
  <c r="A54" i="4" s="1"/>
  <c r="A55" i="4" s="1"/>
  <c r="A32" i="4"/>
  <c r="A33" i="4" s="1"/>
  <c r="A34" i="4" s="1"/>
  <c r="A35" i="4" s="1"/>
  <c r="A36" i="4" s="1"/>
  <c r="A37" i="4" s="1"/>
  <c r="A38" i="4" s="1"/>
  <c r="A39" i="4" s="1"/>
  <c r="A40" i="4" s="1"/>
  <c r="A19" i="4"/>
  <c r="A20" i="4" s="1"/>
  <c r="A21" i="4" s="1"/>
  <c r="A22" i="4" s="1"/>
  <c r="A23" i="4" s="1"/>
  <c r="A24" i="4" s="1"/>
  <c r="A25" i="4" s="1"/>
  <c r="A26" i="4" s="1"/>
  <c r="A27" i="4" s="1"/>
  <c r="F23" i="4" l="1"/>
  <c r="F19" i="4"/>
  <c r="F6" i="4"/>
  <c r="F8" i="4"/>
  <c r="F38" i="4"/>
  <c r="F40" i="4"/>
  <c r="F14" i="4"/>
  <c r="F9" i="4"/>
  <c r="F5" i="4"/>
  <c r="F26" i="4"/>
  <c r="F31" i="4"/>
  <c r="F22" i="4"/>
  <c r="F25" i="4"/>
  <c r="F37" i="4"/>
  <c r="F39" i="4"/>
  <c r="F21" i="4"/>
  <c r="F11" i="4"/>
  <c r="F12" i="4"/>
  <c r="F27" i="4"/>
  <c r="F32" i="4"/>
  <c r="F10" i="4"/>
  <c r="F35" i="4"/>
  <c r="F24" i="4"/>
  <c r="F20" i="4"/>
  <c r="F34" i="4"/>
  <c r="F36" i="4"/>
  <c r="F13" i="4"/>
  <c r="F18" i="4"/>
  <c r="F33" i="4"/>
  <c r="F7" i="4"/>
  <c r="F40" i="11"/>
  <c r="E39" i="11"/>
  <c r="F38" i="8"/>
  <c r="E37" i="8"/>
  <c r="F37" i="7"/>
  <c r="E36" i="7"/>
  <c r="F35" i="6"/>
  <c r="E34" i="6"/>
  <c r="A6" i="4"/>
  <c r="A7" i="4" s="1"/>
  <c r="A8" i="4" s="1"/>
  <c r="A9" i="4" s="1"/>
  <c r="A10" i="4" s="1"/>
  <c r="A11" i="4" s="1"/>
  <c r="A12" i="4" s="1"/>
  <c r="A13" i="4" s="1"/>
  <c r="A14" i="4" s="1"/>
  <c r="F41" i="11" l="1"/>
  <c r="E41" i="11" s="1"/>
  <c r="E40" i="11"/>
  <c r="F39" i="8"/>
  <c r="E38" i="8"/>
  <c r="F38" i="7"/>
  <c r="E37" i="7"/>
  <c r="F36" i="6"/>
  <c r="E35" i="6"/>
  <c r="E33" i="1"/>
  <c r="E34" i="1"/>
  <c r="E35" i="1"/>
  <c r="E36" i="1"/>
  <c r="E32" i="1"/>
  <c r="F34" i="1"/>
  <c r="F35" i="1"/>
  <c r="F36" i="1"/>
  <c r="F37" i="1"/>
  <c r="F38" i="1" s="1"/>
  <c r="F39" i="1" s="1"/>
  <c r="F40" i="1" s="1"/>
  <c r="F41" i="1" s="1"/>
  <c r="E41" i="1" s="1"/>
  <c r="F33" i="1"/>
  <c r="F32" i="1"/>
  <c r="E38" i="1" l="1"/>
  <c r="E37" i="1"/>
  <c r="E40" i="1"/>
  <c r="E39" i="1"/>
  <c r="F40" i="8"/>
  <c r="E39" i="8"/>
  <c r="F39" i="7"/>
  <c r="E38" i="7"/>
  <c r="F37" i="6"/>
  <c r="E36" i="6"/>
  <c r="G20" i="1"/>
  <c r="D60" i="4" s="1"/>
  <c r="G60" i="4" s="1"/>
  <c r="G21" i="1"/>
  <c r="D61" i="4" s="1"/>
  <c r="G61" i="4" s="1"/>
  <c r="G22" i="1"/>
  <c r="D62" i="4" s="1"/>
  <c r="G62" i="4" s="1"/>
  <c r="G23" i="1"/>
  <c r="D63" i="4" s="1"/>
  <c r="G63" i="4" s="1"/>
  <c r="G24" i="1"/>
  <c r="D64" i="4" s="1"/>
  <c r="G64" i="4" s="1"/>
  <c r="G25" i="1"/>
  <c r="D65" i="4" s="1"/>
  <c r="G65" i="4" s="1"/>
  <c r="G26" i="1"/>
  <c r="D66" i="4" s="1"/>
  <c r="G66" i="4" s="1"/>
  <c r="G27" i="1"/>
  <c r="D67" i="4" s="1"/>
  <c r="G67" i="4" s="1"/>
  <c r="G28" i="1"/>
  <c r="D68" i="4" s="1"/>
  <c r="G68" i="4" s="1"/>
  <c r="G19" i="1"/>
  <c r="D59" i="4" s="1"/>
  <c r="G59" i="4" s="1"/>
  <c r="F20" i="1"/>
  <c r="D73" i="4" s="1"/>
  <c r="G73" i="4" s="1"/>
  <c r="F21" i="1"/>
  <c r="D74" i="4" s="1"/>
  <c r="G74" i="4" s="1"/>
  <c r="F22" i="1"/>
  <c r="D75" i="4" s="1"/>
  <c r="G75" i="4" s="1"/>
  <c r="F23" i="1"/>
  <c r="D76" i="4" s="1"/>
  <c r="G76" i="4" s="1"/>
  <c r="F24" i="1"/>
  <c r="D77" i="4" s="1"/>
  <c r="G77" i="4" s="1"/>
  <c r="F25" i="1"/>
  <c r="D78" i="4" s="1"/>
  <c r="G78" i="4" s="1"/>
  <c r="F26" i="1"/>
  <c r="D79" i="4" s="1"/>
  <c r="G79" i="4" s="1"/>
  <c r="F27" i="1"/>
  <c r="D80" i="4" s="1"/>
  <c r="G80" i="4" s="1"/>
  <c r="F28" i="1"/>
  <c r="D81" i="4" s="1"/>
  <c r="G81" i="4" s="1"/>
  <c r="F19" i="1"/>
  <c r="D72" i="4" s="1"/>
  <c r="G72" i="4" s="1"/>
  <c r="E20" i="1"/>
  <c r="D47" i="4" s="1"/>
  <c r="G47" i="4" s="1"/>
  <c r="E21" i="1"/>
  <c r="D48" i="4" s="1"/>
  <c r="G48" i="4" s="1"/>
  <c r="E22" i="1"/>
  <c r="D49" i="4" s="1"/>
  <c r="G49" i="4" s="1"/>
  <c r="E23" i="1"/>
  <c r="D50" i="4" s="1"/>
  <c r="G50" i="4" s="1"/>
  <c r="E24" i="1"/>
  <c r="D51" i="4" s="1"/>
  <c r="G51" i="4" s="1"/>
  <c r="E25" i="1"/>
  <c r="D52" i="4" s="1"/>
  <c r="G52" i="4" s="1"/>
  <c r="E26" i="1"/>
  <c r="D53" i="4" s="1"/>
  <c r="G53" i="4" s="1"/>
  <c r="E27" i="1"/>
  <c r="D54" i="4" s="1"/>
  <c r="G54" i="4" s="1"/>
  <c r="E28" i="1"/>
  <c r="D55" i="4" s="1"/>
  <c r="G55" i="4" s="1"/>
  <c r="E19" i="1"/>
  <c r="D46" i="4" s="1"/>
  <c r="G46" i="4" s="1"/>
  <c r="G7" i="1"/>
  <c r="G8" i="1"/>
  <c r="G9" i="1"/>
  <c r="G10" i="1"/>
  <c r="G11" i="1"/>
  <c r="G12" i="1"/>
  <c r="G13" i="1"/>
  <c r="G14" i="1"/>
  <c r="G15" i="1"/>
  <c r="G6" i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  <c r="A33" i="1"/>
  <c r="A34" i="1" s="1"/>
  <c r="A35" i="1" s="1"/>
  <c r="A36" i="1" s="1"/>
  <c r="A37" i="1" s="1"/>
  <c r="A38" i="1" s="1"/>
  <c r="A39" i="1" s="1"/>
  <c r="A40" i="1" s="1"/>
  <c r="A41" i="1" s="1"/>
  <c r="A20" i="1"/>
  <c r="A21" i="1" s="1"/>
  <c r="A22" i="1" s="1"/>
  <c r="A23" i="1" s="1"/>
  <c r="A24" i="1" s="1"/>
  <c r="A25" i="1" s="1"/>
  <c r="A26" i="1" s="1"/>
  <c r="A27" i="1" s="1"/>
  <c r="A28" i="1" s="1"/>
  <c r="A8" i="1"/>
  <c r="A9" i="1"/>
  <c r="A10" i="1"/>
  <c r="A11" i="1"/>
  <c r="A12" i="1" s="1"/>
  <c r="A13" i="1" s="1"/>
  <c r="A14" i="1" s="1"/>
  <c r="A15" i="1" s="1"/>
  <c r="A7" i="1"/>
  <c r="H61" i="4" l="1"/>
  <c r="C105" i="4"/>
  <c r="D105" i="4" s="1"/>
  <c r="H60" i="4"/>
  <c r="C104" i="4"/>
  <c r="D104" i="4" s="1"/>
  <c r="H63" i="4"/>
  <c r="C107" i="4"/>
  <c r="D107" i="4" s="1"/>
  <c r="H62" i="4"/>
  <c r="C106" i="4"/>
  <c r="D106" i="4" s="1"/>
  <c r="H59" i="4"/>
  <c r="C103" i="4"/>
  <c r="D103" i="4" s="1"/>
  <c r="H74" i="4"/>
  <c r="C118" i="4"/>
  <c r="D118" i="4" s="1"/>
  <c r="H73" i="4"/>
  <c r="C117" i="4"/>
  <c r="D117" i="4" s="1"/>
  <c r="H76" i="4"/>
  <c r="C120" i="4"/>
  <c r="D120" i="4" s="1"/>
  <c r="H75" i="4"/>
  <c r="C119" i="4"/>
  <c r="D119" i="4" s="1"/>
  <c r="H72" i="4"/>
  <c r="C116" i="4"/>
  <c r="D116" i="4" s="1"/>
  <c r="H48" i="4"/>
  <c r="C92" i="4"/>
  <c r="D92" i="4" s="1"/>
  <c r="H47" i="4"/>
  <c r="C91" i="4"/>
  <c r="D91" i="4" s="1"/>
  <c r="H50" i="4"/>
  <c r="C94" i="4"/>
  <c r="D94" i="4" s="1"/>
  <c r="H49" i="4"/>
  <c r="C93" i="4"/>
  <c r="D93" i="4" s="1"/>
  <c r="H46" i="4"/>
  <c r="C90" i="4"/>
  <c r="D90" i="4" s="1"/>
  <c r="H52" i="4"/>
  <c r="C96" i="4"/>
  <c r="D96" i="4" s="1"/>
  <c r="H80" i="4"/>
  <c r="C124" i="4"/>
  <c r="D124" i="4" s="1"/>
  <c r="H65" i="4"/>
  <c r="C109" i="4"/>
  <c r="D109" i="4" s="1"/>
  <c r="H55" i="4"/>
  <c r="C99" i="4"/>
  <c r="D99" i="4" s="1"/>
  <c r="H51" i="4"/>
  <c r="C95" i="4"/>
  <c r="D95" i="4" s="1"/>
  <c r="H79" i="4"/>
  <c r="C123" i="4"/>
  <c r="D123" i="4" s="1"/>
  <c r="H68" i="4"/>
  <c r="C112" i="4"/>
  <c r="D112" i="4" s="1"/>
  <c r="H64" i="4"/>
  <c r="C108" i="4"/>
  <c r="D108" i="4" s="1"/>
  <c r="H54" i="4"/>
  <c r="C98" i="4"/>
  <c r="D98" i="4" s="1"/>
  <c r="H78" i="4"/>
  <c r="C122" i="4"/>
  <c r="D122" i="4" s="1"/>
  <c r="H67" i="4"/>
  <c r="C111" i="4"/>
  <c r="D111" i="4" s="1"/>
  <c r="H53" i="4"/>
  <c r="C97" i="4"/>
  <c r="D97" i="4" s="1"/>
  <c r="H81" i="4"/>
  <c r="C125" i="4"/>
  <c r="D125" i="4" s="1"/>
  <c r="H77" i="4"/>
  <c r="C121" i="4"/>
  <c r="D121" i="4" s="1"/>
  <c r="H66" i="4"/>
  <c r="C110" i="4"/>
  <c r="D110" i="4" s="1"/>
  <c r="F41" i="8"/>
  <c r="E41" i="8" s="1"/>
  <c r="E40" i="8"/>
  <c r="E39" i="7"/>
  <c r="F40" i="7"/>
  <c r="F38" i="6"/>
  <c r="E37" i="6"/>
  <c r="F41" i="7" l="1"/>
  <c r="E41" i="7" s="1"/>
  <c r="E40" i="7"/>
  <c r="F39" i="6"/>
  <c r="E38" i="6"/>
  <c r="F40" i="6" l="1"/>
  <c r="E39" i="6"/>
  <c r="F41" i="6" l="1"/>
  <c r="E41" i="6" s="1"/>
  <c r="E40" i="6"/>
</calcChain>
</file>

<file path=xl/sharedStrings.xml><?xml version="1.0" encoding="utf-8"?>
<sst xmlns="http://schemas.openxmlformats.org/spreadsheetml/2006/main" count="221" uniqueCount="59">
  <si>
    <t>Commercial Chiller Upgrade</t>
  </si>
  <si>
    <t>AT THE METER</t>
  </si>
  <si>
    <t>Year</t>
  </si>
  <si>
    <t>Per Customer kWh Reduction</t>
  </si>
  <si>
    <t>Per Customer Summer kW Reduction</t>
  </si>
  <si>
    <t>Per Customer Winter kW Reduction</t>
  </si>
  <si>
    <t>Total Annual kWh Reduction</t>
  </si>
  <si>
    <t>Total Annual Winter kW Reduction</t>
  </si>
  <si>
    <t>Total Annual Summer kW Reduction</t>
  </si>
  <si>
    <t>AT THE GENERATOR</t>
  </si>
  <si>
    <t>CUSTOMERS AND PARTICIPATION RATES</t>
  </si>
  <si>
    <t>Total Number of Non-Residential Customers</t>
  </si>
  <si>
    <t>Total Number of Eligible Non-Residential Customers</t>
  </si>
  <si>
    <t>Annual Number of Program Participants</t>
  </si>
  <si>
    <t>Total Penetration Level %</t>
  </si>
  <si>
    <t>Cumulative Number of Program Participants</t>
  </si>
  <si>
    <t>Summary</t>
  </si>
  <si>
    <t>Goals</t>
  </si>
  <si>
    <t>Residential Energy (MWh)</t>
  </si>
  <si>
    <t>Residential Summer Demand (MW)</t>
  </si>
  <si>
    <t>Residential Winter Demand (MW)</t>
  </si>
  <si>
    <t>Commercial Energy (MWh)</t>
  </si>
  <si>
    <t>Chiller Upgrade</t>
  </si>
  <si>
    <t>Total</t>
  </si>
  <si>
    <t>Total - Goals</t>
  </si>
  <si>
    <t>Residential Heating &amp; Cooling Efficiency Upgrade Program</t>
  </si>
  <si>
    <t>Total Number of Residential Customers</t>
  </si>
  <si>
    <t>Total Number of Eligible Residential Customers</t>
  </si>
  <si>
    <t>Residential HVAC</t>
  </si>
  <si>
    <t>Residential Energy Survey Program</t>
  </si>
  <si>
    <t>Residential Audits</t>
  </si>
  <si>
    <t>Reflective Roof</t>
  </si>
  <si>
    <t>Commercial Reflective Roof</t>
  </si>
  <si>
    <t>Program</t>
  </si>
  <si>
    <t>TRC</t>
  </si>
  <si>
    <t xml:space="preserve">Participant </t>
  </si>
  <si>
    <t>RIM</t>
  </si>
  <si>
    <t>Residential</t>
  </si>
  <si>
    <t>Residential Energy Survey</t>
  </si>
  <si>
    <t>Residential Heating and Cooling Upgrade</t>
  </si>
  <si>
    <t>Commercial</t>
  </si>
  <si>
    <t>Commercial Chiller</t>
  </si>
  <si>
    <t>Commercial Heating and Cooling Upgrade</t>
  </si>
  <si>
    <t>Commercial Heat &amp; Cooling Efficiency Upgrade Program</t>
  </si>
  <si>
    <t>Commercial HVAC</t>
  </si>
  <si>
    <t>Total Energy (MWh)</t>
  </si>
  <si>
    <t>Program Total</t>
  </si>
  <si>
    <t>Program Total - Goals</t>
  </si>
  <si>
    <t>Commercial Summer Demand (MW)</t>
  </si>
  <si>
    <t>Commercial Winter Demand (MW)</t>
  </si>
  <si>
    <t>Total Summer Demand (MW)</t>
  </si>
  <si>
    <t>Total Winter Demand (MW)</t>
  </si>
  <si>
    <t>Square Feet of Roof (1000)</t>
  </si>
  <si>
    <t>Eligible Square Feet of Roof (1000)</t>
  </si>
  <si>
    <t>Annual Number Square Feet of Roof (1000)</t>
  </si>
  <si>
    <t>Cumulative Square Feet of Roof (1000)</t>
  </si>
  <si>
    <t>Note: Program based on 1000 square feet of roof</t>
  </si>
  <si>
    <t>Commercial Window Film Installation Program</t>
  </si>
  <si>
    <t>Window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</si>
</sst>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opLeftCell="A58" workbookViewId="0">
      <selection activeCell="G46" sqref="G46"/>
    </sheetView>
  </sheetViews>
  <sheetFormatPr defaultRowHeight="15" x14ac:dyDescent="0.25"/>
  <cols>
    <col min="1" max="1" width="8.7109375" customWidth="1"/>
    <col min="3" max="3" width="12.42578125" customWidth="1"/>
    <col min="4" max="4" width="10.85546875" customWidth="1"/>
    <col min="5" max="5" width="9.85546875" customWidth="1"/>
  </cols>
  <sheetData>
    <row r="1" spans="1:6" x14ac:dyDescent="0.25">
      <c r="A1" t="s">
        <v>16</v>
      </c>
    </row>
    <row r="3" spans="1:6" x14ac:dyDescent="0.25">
      <c r="A3" t="s">
        <v>18</v>
      </c>
    </row>
    <row r="4" spans="1:6" ht="45" x14ac:dyDescent="0.25">
      <c r="A4" t="s">
        <v>2</v>
      </c>
      <c r="B4" t="s">
        <v>17</v>
      </c>
      <c r="C4" s="1" t="s">
        <v>30</v>
      </c>
      <c r="D4" s="1" t="s">
        <v>28</v>
      </c>
      <c r="E4" t="s">
        <v>23</v>
      </c>
      <c r="F4" s="1" t="s">
        <v>24</v>
      </c>
    </row>
    <row r="5" spans="1:6" x14ac:dyDescent="0.25">
      <c r="A5">
        <v>2015</v>
      </c>
      <c r="B5">
        <v>23</v>
      </c>
      <c r="C5" s="4">
        <f>'Residential Audits'!E19/1000</f>
        <v>38.556701030927833</v>
      </c>
      <c r="D5" s="4">
        <f>'Residential HVAC'!E19/1000</f>
        <v>377.42268041237116</v>
      </c>
      <c r="E5" s="4">
        <f>C5+D5</f>
        <v>415.97938144329902</v>
      </c>
      <c r="F5" s="4">
        <f>E5-B5</f>
        <v>392.97938144329902</v>
      </c>
    </row>
    <row r="6" spans="1:6" x14ac:dyDescent="0.25">
      <c r="A6">
        <f>A5+1</f>
        <v>2016</v>
      </c>
      <c r="B6">
        <v>30</v>
      </c>
      <c r="C6" s="4">
        <f>'Residential Audits'!E20/1000</f>
        <v>38.556701030927833</v>
      </c>
      <c r="D6" s="4">
        <f>'Residential HVAC'!E20/1000</f>
        <v>377.08300000000003</v>
      </c>
      <c r="E6" s="4">
        <f t="shared" ref="E6:E14" si="0">C6+D6</f>
        <v>415.63970103092788</v>
      </c>
      <c r="F6" s="4">
        <f t="shared" ref="F6:F14" si="1">E6-B6</f>
        <v>385.63970103092788</v>
      </c>
    </row>
    <row r="7" spans="1:6" x14ac:dyDescent="0.25">
      <c r="A7">
        <f t="shared" ref="A7:A14" si="2">A6+1</f>
        <v>2017</v>
      </c>
      <c r="B7">
        <v>38</v>
      </c>
      <c r="C7" s="4">
        <f>'Residential Audits'!E21/1000</f>
        <v>38.556701030927833</v>
      </c>
      <c r="D7" s="4">
        <f>'Residential HVAC'!E21/1000</f>
        <v>377.08300000000003</v>
      </c>
      <c r="E7" s="4">
        <f t="shared" si="0"/>
        <v>415.63970103092788</v>
      </c>
      <c r="F7" s="4">
        <f t="shared" si="1"/>
        <v>377.63970103092788</v>
      </c>
    </row>
    <row r="8" spans="1:6" x14ac:dyDescent="0.25">
      <c r="A8">
        <f t="shared" si="2"/>
        <v>2018</v>
      </c>
      <c r="B8">
        <v>45</v>
      </c>
      <c r="C8" s="4">
        <f>'Residential Audits'!E22/1000</f>
        <v>38.556701030927833</v>
      </c>
      <c r="D8" s="4">
        <f>'Residential HVAC'!E22/1000</f>
        <v>377.08300000000003</v>
      </c>
      <c r="E8" s="4">
        <f t="shared" si="0"/>
        <v>415.63970103092788</v>
      </c>
      <c r="F8" s="4">
        <f t="shared" si="1"/>
        <v>370.63970103092788</v>
      </c>
    </row>
    <row r="9" spans="1:6" x14ac:dyDescent="0.25">
      <c r="A9">
        <f t="shared" si="2"/>
        <v>2019</v>
      </c>
      <c r="B9">
        <v>53</v>
      </c>
      <c r="C9" s="4">
        <f>'Residential Audits'!E23/1000</f>
        <v>38.556701030927833</v>
      </c>
      <c r="D9" s="4">
        <f>'Residential HVAC'!E23/1000</f>
        <v>377.08300000000003</v>
      </c>
      <c r="E9" s="4">
        <f t="shared" si="0"/>
        <v>415.63970103092788</v>
      </c>
      <c r="F9" s="4">
        <f t="shared" si="1"/>
        <v>362.63970103092788</v>
      </c>
    </row>
    <row r="10" spans="1:6" x14ac:dyDescent="0.25">
      <c r="A10">
        <f t="shared" si="2"/>
        <v>2020</v>
      </c>
      <c r="B10">
        <v>60</v>
      </c>
      <c r="C10" s="4">
        <f>'Residential Audits'!E24/1000</f>
        <v>38.556701030927833</v>
      </c>
      <c r="D10" s="4">
        <f>'Residential HVAC'!E24/1000</f>
        <v>377.08300000000003</v>
      </c>
      <c r="E10" s="4">
        <f t="shared" si="0"/>
        <v>415.63970103092788</v>
      </c>
      <c r="F10" s="4">
        <f t="shared" si="1"/>
        <v>355.63970103092788</v>
      </c>
    </row>
    <row r="11" spans="1:6" x14ac:dyDescent="0.25">
      <c r="A11">
        <f t="shared" si="2"/>
        <v>2021</v>
      </c>
      <c r="B11">
        <v>67</v>
      </c>
      <c r="C11" s="4">
        <f>'Residential Audits'!E25/1000</f>
        <v>38.556701030927833</v>
      </c>
      <c r="D11" s="4">
        <f>'Residential HVAC'!E25/1000</f>
        <v>377.08300000000003</v>
      </c>
      <c r="E11" s="4">
        <f t="shared" si="0"/>
        <v>415.63970103092788</v>
      </c>
      <c r="F11" s="4">
        <f t="shared" si="1"/>
        <v>348.63970103092788</v>
      </c>
    </row>
    <row r="12" spans="1:6" x14ac:dyDescent="0.25">
      <c r="A12">
        <f t="shared" si="2"/>
        <v>2022</v>
      </c>
      <c r="B12">
        <v>73</v>
      </c>
      <c r="C12" s="4">
        <f>'Residential Audits'!E26/1000</f>
        <v>38.556701030927833</v>
      </c>
      <c r="D12" s="4">
        <f>'Residential HVAC'!E26/1000</f>
        <v>377.08300000000003</v>
      </c>
      <c r="E12" s="4">
        <f t="shared" si="0"/>
        <v>415.63970103092788</v>
      </c>
      <c r="F12" s="4">
        <f t="shared" si="1"/>
        <v>342.63970103092788</v>
      </c>
    </row>
    <row r="13" spans="1:6" x14ac:dyDescent="0.25">
      <c r="A13">
        <f t="shared" si="2"/>
        <v>2023</v>
      </c>
      <c r="B13">
        <v>78</v>
      </c>
      <c r="C13" s="4">
        <f>'Residential Audits'!E27/1000</f>
        <v>38.556701030927833</v>
      </c>
      <c r="D13" s="4">
        <f>'Residential HVAC'!E27/1000</f>
        <v>377.08300000000003</v>
      </c>
      <c r="E13" s="4">
        <f t="shared" si="0"/>
        <v>415.63970103092788</v>
      </c>
      <c r="F13" s="4">
        <f t="shared" si="1"/>
        <v>337.63970103092788</v>
      </c>
    </row>
    <row r="14" spans="1:6" x14ac:dyDescent="0.25">
      <c r="A14">
        <f t="shared" si="2"/>
        <v>2024</v>
      </c>
      <c r="B14">
        <v>84</v>
      </c>
      <c r="C14" s="4">
        <f>'Residential Audits'!E28/1000</f>
        <v>38.556701030927833</v>
      </c>
      <c r="D14" s="4">
        <f>'Residential HVAC'!E28/1000</f>
        <v>377.08300000000003</v>
      </c>
      <c r="E14" s="4">
        <f t="shared" si="0"/>
        <v>415.63970103092788</v>
      </c>
      <c r="F14" s="4">
        <f t="shared" si="1"/>
        <v>331.63970103092788</v>
      </c>
    </row>
    <row r="16" spans="1:6" x14ac:dyDescent="0.25">
      <c r="A16" t="s">
        <v>19</v>
      </c>
    </row>
    <row r="17" spans="1:6" ht="30" x14ac:dyDescent="0.25">
      <c r="A17" t="s">
        <v>2</v>
      </c>
      <c r="B17" t="s">
        <v>17</v>
      </c>
      <c r="C17" s="1" t="s">
        <v>30</v>
      </c>
      <c r="D17" s="1" t="s">
        <v>28</v>
      </c>
      <c r="E17" t="s">
        <v>23</v>
      </c>
      <c r="F17" s="1" t="s">
        <v>24</v>
      </c>
    </row>
    <row r="18" spans="1:6" x14ac:dyDescent="0.25">
      <c r="A18">
        <v>2015</v>
      </c>
      <c r="B18">
        <v>3.5999999999999997E-2</v>
      </c>
      <c r="C18" s="5">
        <f>'Residential Audits'!G19/1000</f>
        <v>1.5697036223929744E-2</v>
      </c>
      <c r="D18" s="5">
        <f>'Residential HVAC'!G19/1000</f>
        <v>0.19758507135016465</v>
      </c>
      <c r="E18" s="5">
        <f>C18+D18</f>
        <v>0.21328210757409438</v>
      </c>
      <c r="F18" s="5">
        <f>E18-B18</f>
        <v>0.17728210757409438</v>
      </c>
    </row>
    <row r="19" spans="1:6" x14ac:dyDescent="0.25">
      <c r="A19">
        <f>A18+1</f>
        <v>2016</v>
      </c>
      <c r="B19">
        <v>4.5999999999999999E-2</v>
      </c>
      <c r="C19" s="5">
        <f>'Residential Audits'!G20/1000</f>
        <v>1.5697036223929744E-2</v>
      </c>
      <c r="D19" s="5">
        <f>'Residential HVAC'!G20/1000</f>
        <v>0.19758507135016465</v>
      </c>
      <c r="E19" s="5">
        <f t="shared" ref="E19:E27" si="3">C19+D19</f>
        <v>0.21328210757409438</v>
      </c>
      <c r="F19" s="5">
        <f t="shared" ref="F19:F27" si="4">E19-B19</f>
        <v>0.1672821075740944</v>
      </c>
    </row>
    <row r="20" spans="1:6" x14ac:dyDescent="0.25">
      <c r="A20">
        <f t="shared" ref="A20:A27" si="5">A19+1</f>
        <v>2017</v>
      </c>
      <c r="B20">
        <v>5.6000000000000001E-2</v>
      </c>
      <c r="C20" s="5">
        <f>'Residential Audits'!G21/1000</f>
        <v>1.5697036223929744E-2</v>
      </c>
      <c r="D20" s="5">
        <f>'Residential HVAC'!G21/1000</f>
        <v>0.19758507135016465</v>
      </c>
      <c r="E20" s="5">
        <f t="shared" si="3"/>
        <v>0.21328210757409438</v>
      </c>
      <c r="F20" s="5">
        <f t="shared" si="4"/>
        <v>0.15728210757409439</v>
      </c>
    </row>
    <row r="21" spans="1:6" x14ac:dyDescent="0.25">
      <c r="A21">
        <f t="shared" si="5"/>
        <v>2018</v>
      </c>
      <c r="B21">
        <v>6.7000000000000004E-2</v>
      </c>
      <c r="C21" s="5">
        <f>'Residential Audits'!G22/1000</f>
        <v>1.5697036223929744E-2</v>
      </c>
      <c r="D21" s="5">
        <f>'Residential HVAC'!G22/1000</f>
        <v>0.19758507135016465</v>
      </c>
      <c r="E21" s="5">
        <f t="shared" si="3"/>
        <v>0.21328210757409438</v>
      </c>
      <c r="F21" s="5">
        <f t="shared" si="4"/>
        <v>0.14628210757409438</v>
      </c>
    </row>
    <row r="22" spans="1:6" x14ac:dyDescent="0.25">
      <c r="A22">
        <f t="shared" si="5"/>
        <v>2019</v>
      </c>
      <c r="B22">
        <v>7.8E-2</v>
      </c>
      <c r="C22" s="5">
        <f>'Residential Audits'!G23/1000</f>
        <v>1.5697036223929744E-2</v>
      </c>
      <c r="D22" s="5">
        <f>'Residential HVAC'!G23/1000</f>
        <v>0.19758507135016465</v>
      </c>
      <c r="E22" s="5">
        <f t="shared" si="3"/>
        <v>0.21328210757409438</v>
      </c>
      <c r="F22" s="5">
        <f t="shared" si="4"/>
        <v>0.13528210757409437</v>
      </c>
    </row>
    <row r="23" spans="1:6" x14ac:dyDescent="0.25">
      <c r="A23">
        <f t="shared" si="5"/>
        <v>2020</v>
      </c>
      <c r="B23">
        <v>8.8999999999999996E-2</v>
      </c>
      <c r="C23" s="5">
        <f>'Residential Audits'!G24/1000</f>
        <v>1.5697036223929744E-2</v>
      </c>
      <c r="D23" s="5">
        <f>'Residential HVAC'!G24/1000</f>
        <v>0.19758507135016465</v>
      </c>
      <c r="E23" s="5">
        <f t="shared" si="3"/>
        <v>0.21328210757409438</v>
      </c>
      <c r="F23" s="5">
        <f t="shared" si="4"/>
        <v>0.12428210757409439</v>
      </c>
    </row>
    <row r="24" spans="1:6" x14ac:dyDescent="0.25">
      <c r="A24">
        <f t="shared" si="5"/>
        <v>2021</v>
      </c>
      <c r="B24">
        <v>9.9000000000000005E-2</v>
      </c>
      <c r="C24" s="5">
        <f>'Residential Audits'!G25/1000</f>
        <v>1.5697036223929744E-2</v>
      </c>
      <c r="D24" s="5">
        <f>'Residential HVAC'!G25/1000</f>
        <v>0.19758507135016465</v>
      </c>
      <c r="E24" s="5">
        <f t="shared" si="3"/>
        <v>0.21328210757409438</v>
      </c>
      <c r="F24" s="5">
        <f t="shared" si="4"/>
        <v>0.11428210757409438</v>
      </c>
    </row>
    <row r="25" spans="1:6" x14ac:dyDescent="0.25">
      <c r="A25">
        <f t="shared" si="5"/>
        <v>2022</v>
      </c>
      <c r="B25">
        <v>0.107</v>
      </c>
      <c r="C25" s="5">
        <f>'Residential Audits'!G26/1000</f>
        <v>1.5697036223929744E-2</v>
      </c>
      <c r="D25" s="5">
        <f>'Residential HVAC'!G26/1000</f>
        <v>0.19758507135016465</v>
      </c>
      <c r="E25" s="5">
        <f t="shared" si="3"/>
        <v>0.21328210757409438</v>
      </c>
      <c r="F25" s="5">
        <f t="shared" si="4"/>
        <v>0.10628210757409438</v>
      </c>
    </row>
    <row r="26" spans="1:6" x14ac:dyDescent="0.25">
      <c r="A26">
        <f t="shared" si="5"/>
        <v>2023</v>
      </c>
      <c r="B26">
        <v>0.11700000000000001</v>
      </c>
      <c r="C26" s="5">
        <f>'Residential Audits'!G27/1000</f>
        <v>1.5697036223929744E-2</v>
      </c>
      <c r="D26" s="5">
        <f>'Residential HVAC'!G27/1000</f>
        <v>0.19758507135016465</v>
      </c>
      <c r="E26" s="5">
        <f t="shared" si="3"/>
        <v>0.21328210757409438</v>
      </c>
      <c r="F26" s="5">
        <f t="shared" si="4"/>
        <v>9.6282107574094375E-2</v>
      </c>
    </row>
    <row r="27" spans="1:6" x14ac:dyDescent="0.25">
      <c r="A27">
        <f t="shared" si="5"/>
        <v>2024</v>
      </c>
      <c r="B27">
        <v>0.123</v>
      </c>
      <c r="C27" s="5">
        <f>'Residential Audits'!G28/1000</f>
        <v>1.5697036223929744E-2</v>
      </c>
      <c r="D27" s="5">
        <f>'Residential HVAC'!G28/1000</f>
        <v>0.19758507135016465</v>
      </c>
      <c r="E27" s="5">
        <f t="shared" si="3"/>
        <v>0.21328210757409438</v>
      </c>
      <c r="F27" s="5">
        <f t="shared" si="4"/>
        <v>9.0282107574094383E-2</v>
      </c>
    </row>
    <row r="29" spans="1:6" x14ac:dyDescent="0.25">
      <c r="A29" t="s">
        <v>20</v>
      </c>
    </row>
    <row r="30" spans="1:6" ht="30" x14ac:dyDescent="0.25">
      <c r="A30" t="s">
        <v>2</v>
      </c>
      <c r="B30" t="s">
        <v>17</v>
      </c>
      <c r="C30" s="1" t="s">
        <v>30</v>
      </c>
      <c r="D30" s="1" t="s">
        <v>28</v>
      </c>
      <c r="E30" t="s">
        <v>23</v>
      </c>
      <c r="F30" s="1" t="s">
        <v>24</v>
      </c>
    </row>
    <row r="31" spans="1:6" x14ac:dyDescent="0.25">
      <c r="A31">
        <v>2015</v>
      </c>
      <c r="B31">
        <v>1.2E-2</v>
      </c>
      <c r="C31" s="5">
        <f>'Residential Audits'!F19/1000</f>
        <v>1.32821075740944E-2</v>
      </c>
      <c r="D31" s="5">
        <f>'Residential HVAC'!F19/1000</f>
        <v>0.10867178924259055</v>
      </c>
      <c r="E31" s="5">
        <f>C31+D31</f>
        <v>0.12195389681668495</v>
      </c>
      <c r="F31" s="5">
        <f>E31-B31</f>
        <v>0.10995389681668495</v>
      </c>
    </row>
    <row r="32" spans="1:6" x14ac:dyDescent="0.25">
      <c r="A32">
        <f>A31+1</f>
        <v>2016</v>
      </c>
      <c r="B32">
        <v>1.4999999999999999E-2</v>
      </c>
      <c r="C32" s="5">
        <f>'Residential Audits'!F20/1000</f>
        <v>1.32821075740944E-2</v>
      </c>
      <c r="D32" s="5">
        <f>'Residential HVAC'!F20/1000</f>
        <v>0.10867178924259055</v>
      </c>
      <c r="E32" s="5">
        <f t="shared" ref="E32:E40" si="6">C32+D32</f>
        <v>0.12195389681668495</v>
      </c>
      <c r="F32" s="5">
        <f t="shared" ref="F32:F40" si="7">E32-B32</f>
        <v>0.10695389681668495</v>
      </c>
    </row>
    <row r="33" spans="1:8" x14ac:dyDescent="0.25">
      <c r="A33">
        <f t="shared" ref="A33:A40" si="8">A32+1</f>
        <v>2017</v>
      </c>
      <c r="B33">
        <v>1.7999999999999999E-2</v>
      </c>
      <c r="C33" s="5">
        <f>'Residential Audits'!F21/1000</f>
        <v>1.32821075740944E-2</v>
      </c>
      <c r="D33" s="5">
        <f>'Residential HVAC'!F21/1000</f>
        <v>0.10867178924259055</v>
      </c>
      <c r="E33" s="5">
        <f t="shared" si="6"/>
        <v>0.12195389681668495</v>
      </c>
      <c r="F33" s="5">
        <f t="shared" si="7"/>
        <v>0.10395389681668495</v>
      </c>
    </row>
    <row r="34" spans="1:8" x14ac:dyDescent="0.25">
      <c r="A34">
        <f t="shared" si="8"/>
        <v>2018</v>
      </c>
      <c r="B34">
        <v>2.1999999999999999E-2</v>
      </c>
      <c r="C34" s="5">
        <f>'Residential Audits'!F22/1000</f>
        <v>1.32821075740944E-2</v>
      </c>
      <c r="D34" s="5">
        <f>'Residential HVAC'!F22/1000</f>
        <v>0.10867178924259055</v>
      </c>
      <c r="E34" s="5">
        <f t="shared" si="6"/>
        <v>0.12195389681668495</v>
      </c>
      <c r="F34" s="5">
        <f t="shared" si="7"/>
        <v>9.9953896816684956E-2</v>
      </c>
    </row>
    <row r="35" spans="1:8" x14ac:dyDescent="0.25">
      <c r="A35">
        <f t="shared" si="8"/>
        <v>2019</v>
      </c>
      <c r="B35">
        <v>2.5000000000000001E-2</v>
      </c>
      <c r="C35" s="5">
        <f>'Residential Audits'!F23/1000</f>
        <v>1.32821075740944E-2</v>
      </c>
      <c r="D35" s="5">
        <f>'Residential HVAC'!F23/1000</f>
        <v>0.10867178924259055</v>
      </c>
      <c r="E35" s="5">
        <f t="shared" si="6"/>
        <v>0.12195389681668495</v>
      </c>
      <c r="F35" s="5">
        <f t="shared" si="7"/>
        <v>9.6953896816684954E-2</v>
      </c>
    </row>
    <row r="36" spans="1:8" x14ac:dyDescent="0.25">
      <c r="A36">
        <f t="shared" si="8"/>
        <v>2020</v>
      </c>
      <c r="B36">
        <v>2.8000000000000001E-2</v>
      </c>
      <c r="C36" s="5">
        <f>'Residential Audits'!F24/1000</f>
        <v>1.32821075740944E-2</v>
      </c>
      <c r="D36" s="5">
        <f>'Residential HVAC'!F24/1000</f>
        <v>0.10867178924259055</v>
      </c>
      <c r="E36" s="5">
        <f t="shared" si="6"/>
        <v>0.12195389681668495</v>
      </c>
      <c r="F36" s="5">
        <f t="shared" si="7"/>
        <v>9.3953896816684951E-2</v>
      </c>
    </row>
    <row r="37" spans="1:8" x14ac:dyDescent="0.25">
      <c r="A37">
        <f t="shared" si="8"/>
        <v>2021</v>
      </c>
      <c r="B37">
        <v>3.1E-2</v>
      </c>
      <c r="C37" s="5">
        <f>'Residential Audits'!F25/1000</f>
        <v>1.32821075740944E-2</v>
      </c>
      <c r="D37" s="5">
        <f>'Residential HVAC'!F25/1000</f>
        <v>0.10867178924259055</v>
      </c>
      <c r="E37" s="5">
        <f t="shared" si="6"/>
        <v>0.12195389681668495</v>
      </c>
      <c r="F37" s="5">
        <f t="shared" si="7"/>
        <v>9.0953896816684948E-2</v>
      </c>
    </row>
    <row r="38" spans="1:8" x14ac:dyDescent="0.25">
      <c r="A38">
        <f t="shared" si="8"/>
        <v>2022</v>
      </c>
      <c r="B38">
        <v>3.4000000000000002E-2</v>
      </c>
      <c r="C38" s="5">
        <f>'Residential Audits'!F26/1000</f>
        <v>1.32821075740944E-2</v>
      </c>
      <c r="D38" s="5">
        <f>'Residential HVAC'!F26/1000</f>
        <v>0.10867178924259055</v>
      </c>
      <c r="E38" s="5">
        <f t="shared" si="6"/>
        <v>0.12195389681668495</v>
      </c>
      <c r="F38" s="5">
        <f t="shared" si="7"/>
        <v>8.7953896816684946E-2</v>
      </c>
    </row>
    <row r="39" spans="1:8" x14ac:dyDescent="0.25">
      <c r="A39">
        <f t="shared" si="8"/>
        <v>2023</v>
      </c>
      <c r="B39">
        <v>3.5999999999999997E-2</v>
      </c>
      <c r="C39" s="5">
        <f>'Residential Audits'!F27/1000</f>
        <v>1.32821075740944E-2</v>
      </c>
      <c r="D39" s="5">
        <f>'Residential HVAC'!F27/1000</f>
        <v>0.10867178924259055</v>
      </c>
      <c r="E39" s="5">
        <f t="shared" si="6"/>
        <v>0.12195389681668495</v>
      </c>
      <c r="F39" s="5">
        <f t="shared" si="7"/>
        <v>8.5953896816684944E-2</v>
      </c>
    </row>
    <row r="40" spans="1:8" x14ac:dyDescent="0.25">
      <c r="A40">
        <f t="shared" si="8"/>
        <v>2024</v>
      </c>
      <c r="B40">
        <v>3.9E-2</v>
      </c>
      <c r="C40" s="5">
        <f>'Residential Audits'!F28/1000</f>
        <v>1.32821075740944E-2</v>
      </c>
      <c r="D40" s="5">
        <f>'Residential HVAC'!F28/1000</f>
        <v>0.10867178924259055</v>
      </c>
      <c r="E40" s="5">
        <f t="shared" si="6"/>
        <v>0.12195389681668495</v>
      </c>
      <c r="F40" s="5">
        <f t="shared" si="7"/>
        <v>8.2953896816684941E-2</v>
      </c>
    </row>
    <row r="44" spans="1:8" x14ac:dyDescent="0.25">
      <c r="A44" t="s">
        <v>21</v>
      </c>
    </row>
    <row r="45" spans="1:8" ht="30" x14ac:dyDescent="0.25">
      <c r="A45" t="s">
        <v>2</v>
      </c>
      <c r="B45" t="s">
        <v>17</v>
      </c>
      <c r="C45" s="1" t="s">
        <v>44</v>
      </c>
      <c r="D45" s="1" t="s">
        <v>22</v>
      </c>
      <c r="E45" s="1" t="s">
        <v>31</v>
      </c>
      <c r="F45" s="1" t="s">
        <v>58</v>
      </c>
      <c r="G45" t="s">
        <v>23</v>
      </c>
      <c r="H45" s="1" t="s">
        <v>24</v>
      </c>
    </row>
    <row r="46" spans="1:8" x14ac:dyDescent="0.25">
      <c r="A46">
        <v>2015</v>
      </c>
      <c r="B46">
        <v>55</v>
      </c>
      <c r="C46" s="4">
        <f>'Commercial HVAC'!E19/1000</f>
        <v>37.742268041237118</v>
      </c>
      <c r="D46" s="4">
        <f>'Commercial Chiller Upgrade'!E19/1000</f>
        <v>84.47731958762887</v>
      </c>
      <c r="E46" s="4">
        <f>'Commercial Reflective Roof'!E19/1000</f>
        <v>0</v>
      </c>
      <c r="F46" s="4">
        <f>'Commercial Window Film'!E19/1000</f>
        <v>20.113402061855673</v>
      </c>
      <c r="G46" s="4">
        <f>C46+D46+E46+F46</f>
        <v>142.33298969072166</v>
      </c>
      <c r="H46" s="4">
        <f t="shared" ref="H46:H55" si="9">G46-B46</f>
        <v>87.332989690721661</v>
      </c>
    </row>
    <row r="47" spans="1:8" x14ac:dyDescent="0.25">
      <c r="A47">
        <f>A46+1</f>
        <v>2016</v>
      </c>
      <c r="B47">
        <v>78</v>
      </c>
      <c r="C47" s="4">
        <f>'Commercial HVAC'!E20/1000</f>
        <v>37.742268041237118</v>
      </c>
      <c r="D47" s="4">
        <f>'Commercial Chiller Upgrade'!E20/1000</f>
        <v>84.47731958762887</v>
      </c>
      <c r="E47" s="4">
        <f>'Commercial Reflective Roof'!E20/1000</f>
        <v>12.628865979381445</v>
      </c>
      <c r="F47" s="4">
        <f>'Commercial Window Film'!E20/1000</f>
        <v>20.113402061855673</v>
      </c>
      <c r="G47" s="4">
        <f t="shared" ref="G47:G55" si="10">C47+D47+E47+F47</f>
        <v>154.96185567010312</v>
      </c>
      <c r="H47" s="4">
        <f t="shared" si="9"/>
        <v>76.96185567010312</v>
      </c>
    </row>
    <row r="48" spans="1:8" x14ac:dyDescent="0.25">
      <c r="A48">
        <f t="shared" ref="A48:A55" si="11">A47+1</f>
        <v>2017</v>
      </c>
      <c r="B48">
        <v>94</v>
      </c>
      <c r="C48" s="4">
        <f>'Commercial HVAC'!E21/1000</f>
        <v>37.742268041237118</v>
      </c>
      <c r="D48" s="4">
        <f>'Commercial Chiller Upgrade'!E21/1000</f>
        <v>84.47731958762887</v>
      </c>
      <c r="E48" s="4">
        <f>'Commercial Reflective Roof'!E21/1000</f>
        <v>25.257731958762889</v>
      </c>
      <c r="F48" s="4">
        <f>'Commercial Window Film'!E21/1000</f>
        <v>20.113402061855673</v>
      </c>
      <c r="G48" s="4">
        <f t="shared" si="10"/>
        <v>167.59072164948455</v>
      </c>
      <c r="H48" s="4">
        <f t="shared" si="9"/>
        <v>73.59072164948455</v>
      </c>
    </row>
    <row r="49" spans="1:8" x14ac:dyDescent="0.25">
      <c r="A49">
        <f t="shared" si="11"/>
        <v>2018</v>
      </c>
      <c r="B49">
        <v>115</v>
      </c>
      <c r="C49" s="4">
        <f>'Commercial HVAC'!E22/1000</f>
        <v>37.742268041237118</v>
      </c>
      <c r="D49" s="4">
        <f>'Commercial Chiller Upgrade'!E22/1000</f>
        <v>84.47731958762887</v>
      </c>
      <c r="E49" s="4">
        <f>'Commercial Reflective Roof'!E22/1000</f>
        <v>37.886597938144334</v>
      </c>
      <c r="F49" s="4">
        <f>'Commercial Window Film'!E22/1000</f>
        <v>20.113402061855673</v>
      </c>
      <c r="G49" s="4">
        <f t="shared" si="10"/>
        <v>180.21958762886598</v>
      </c>
      <c r="H49" s="4">
        <f t="shared" si="9"/>
        <v>65.21958762886598</v>
      </c>
    </row>
    <row r="50" spans="1:8" x14ac:dyDescent="0.25">
      <c r="A50">
        <f t="shared" si="11"/>
        <v>2019</v>
      </c>
      <c r="B50">
        <v>148</v>
      </c>
      <c r="C50" s="4">
        <f>'Commercial HVAC'!E23/1000</f>
        <v>37.742268041237118</v>
      </c>
      <c r="D50" s="4">
        <f>'Commercial Chiller Upgrade'!E23/1000</f>
        <v>84.47731958762887</v>
      </c>
      <c r="E50" s="4">
        <f>'Commercial Reflective Roof'!E23/1000</f>
        <v>50.515463917525778</v>
      </c>
      <c r="F50" s="4">
        <f>'Commercial Window Film'!E23/1000</f>
        <v>20.113402061855673</v>
      </c>
      <c r="G50" s="4">
        <f t="shared" si="10"/>
        <v>192.84845360824744</v>
      </c>
      <c r="H50" s="4">
        <f t="shared" si="9"/>
        <v>44.848453608247439</v>
      </c>
    </row>
    <row r="51" spans="1:8" x14ac:dyDescent="0.25">
      <c r="A51">
        <f t="shared" si="11"/>
        <v>2020</v>
      </c>
      <c r="B51">
        <v>168</v>
      </c>
      <c r="C51" s="4">
        <f>'Commercial HVAC'!E24/1000</f>
        <v>37.742268041237118</v>
      </c>
      <c r="D51" s="4">
        <f>'Commercial Chiller Upgrade'!E24/1000</f>
        <v>168.95463917525774</v>
      </c>
      <c r="E51" s="4">
        <f>'Commercial Reflective Roof'!E24/1000</f>
        <v>63.144329896907223</v>
      </c>
      <c r="F51" s="4">
        <f>'Commercial Window Film'!E24/1000</f>
        <v>20.113402061855673</v>
      </c>
      <c r="G51" s="4">
        <f t="shared" si="10"/>
        <v>289.95463917525774</v>
      </c>
      <c r="H51" s="4">
        <f t="shared" si="9"/>
        <v>121.95463917525774</v>
      </c>
    </row>
    <row r="52" spans="1:8" x14ac:dyDescent="0.25">
      <c r="A52">
        <f t="shared" si="11"/>
        <v>2021</v>
      </c>
      <c r="B52">
        <v>182</v>
      </c>
      <c r="C52" s="4">
        <f>'Commercial HVAC'!E25/1000</f>
        <v>37.742268041237118</v>
      </c>
      <c r="D52" s="4">
        <f>'Commercial Chiller Upgrade'!E25/1000</f>
        <v>168.95463917525774</v>
      </c>
      <c r="E52" s="4">
        <f>'Commercial Reflective Roof'!E25/1000</f>
        <v>63.144329896907223</v>
      </c>
      <c r="F52" s="4">
        <f>'Commercial Window Film'!E25/1000</f>
        <v>20.113402061855673</v>
      </c>
      <c r="G52" s="4">
        <f t="shared" si="10"/>
        <v>289.95463917525774</v>
      </c>
      <c r="H52" s="4">
        <f t="shared" si="9"/>
        <v>107.95463917525774</v>
      </c>
    </row>
    <row r="53" spans="1:8" x14ac:dyDescent="0.25">
      <c r="A53">
        <f t="shared" si="11"/>
        <v>2022</v>
      </c>
      <c r="B53">
        <v>202</v>
      </c>
      <c r="C53" s="4">
        <f>'Commercial HVAC'!E26/1000</f>
        <v>37.742268041237118</v>
      </c>
      <c r="D53" s="4">
        <f>'Commercial Chiller Upgrade'!E26/1000</f>
        <v>168.95463917525774</v>
      </c>
      <c r="E53" s="4">
        <f>'Commercial Reflective Roof'!E26/1000</f>
        <v>63.144329896907223</v>
      </c>
      <c r="F53" s="4">
        <f>'Commercial Window Film'!E26/1000</f>
        <v>20.113402061855673</v>
      </c>
      <c r="G53" s="4">
        <f t="shared" si="10"/>
        <v>289.95463917525774</v>
      </c>
      <c r="H53" s="4">
        <f t="shared" si="9"/>
        <v>87.954639175257739</v>
      </c>
    </row>
    <row r="54" spans="1:8" x14ac:dyDescent="0.25">
      <c r="A54">
        <f t="shared" si="11"/>
        <v>2023</v>
      </c>
      <c r="B54">
        <v>215</v>
      </c>
      <c r="C54" s="4">
        <f>'Commercial HVAC'!E27/1000</f>
        <v>37.742268041237118</v>
      </c>
      <c r="D54" s="4">
        <f>'Commercial Chiller Upgrade'!E27/1000</f>
        <v>168.95463917525774</v>
      </c>
      <c r="E54" s="4">
        <f>'Commercial Reflective Roof'!E27/1000</f>
        <v>63.144329896907223</v>
      </c>
      <c r="F54" s="4">
        <f>'Commercial Window Film'!E27/1000</f>
        <v>20.113402061855673</v>
      </c>
      <c r="G54" s="4">
        <f t="shared" si="10"/>
        <v>289.95463917525774</v>
      </c>
      <c r="H54" s="4">
        <f t="shared" si="9"/>
        <v>74.954639175257739</v>
      </c>
    </row>
    <row r="55" spans="1:8" x14ac:dyDescent="0.25">
      <c r="A55">
        <f t="shared" si="11"/>
        <v>2024</v>
      </c>
      <c r="B55">
        <v>229</v>
      </c>
      <c r="C55" s="4">
        <f>'Commercial HVAC'!E28/1000</f>
        <v>37.742268041237118</v>
      </c>
      <c r="D55" s="4">
        <f>'Commercial Chiller Upgrade'!E28/1000</f>
        <v>168.95463917525774</v>
      </c>
      <c r="E55" s="4">
        <f>'Commercial Reflective Roof'!E28/1000</f>
        <v>63.144329896907223</v>
      </c>
      <c r="F55" s="4">
        <f>'Commercial Window Film'!E28/1000</f>
        <v>20.113402061855673</v>
      </c>
      <c r="G55" s="4">
        <f t="shared" si="10"/>
        <v>289.95463917525774</v>
      </c>
      <c r="H55" s="4">
        <f t="shared" si="9"/>
        <v>60.954639175257739</v>
      </c>
    </row>
    <row r="56" spans="1:8" x14ac:dyDescent="0.25">
      <c r="G56" s="4"/>
    </row>
    <row r="57" spans="1:8" x14ac:dyDescent="0.25">
      <c r="A57" t="s">
        <v>48</v>
      </c>
      <c r="G57" s="4"/>
    </row>
    <row r="58" spans="1:8" ht="30" x14ac:dyDescent="0.25">
      <c r="A58" t="s">
        <v>2</v>
      </c>
      <c r="B58" t="s">
        <v>17</v>
      </c>
      <c r="C58" s="1" t="s">
        <v>44</v>
      </c>
      <c r="D58" s="1" t="s">
        <v>22</v>
      </c>
      <c r="E58" s="1" t="s">
        <v>31</v>
      </c>
      <c r="F58" s="1" t="s">
        <v>58</v>
      </c>
      <c r="G58" t="s">
        <v>23</v>
      </c>
      <c r="H58" s="1" t="s">
        <v>24</v>
      </c>
    </row>
    <row r="59" spans="1:8" x14ac:dyDescent="0.25">
      <c r="A59">
        <v>2015</v>
      </c>
      <c r="B59">
        <v>2.1000000000000001E-2</v>
      </c>
      <c r="C59" s="5">
        <f>'Commercial HVAC'!G19/1000</f>
        <v>1.9758507135016465E-2</v>
      </c>
      <c r="D59" s="5">
        <f>'Commercial Chiller Upgrade'!G19/1000</f>
        <v>4.6981339187705813E-2</v>
      </c>
      <c r="E59" s="5">
        <f>'Commercial Reflective Roof'!G19/1000</f>
        <v>0</v>
      </c>
      <c r="F59" s="5">
        <f>'Commercial Window Film'!G19/1000</f>
        <v>1.097694840834248E-2</v>
      </c>
      <c r="G59" s="5">
        <f>C59+D59+E59+F59</f>
        <v>7.771679473106477E-2</v>
      </c>
      <c r="H59" s="5">
        <f t="shared" ref="H59:H68" si="12">G59-B59</f>
        <v>5.6716794731064765E-2</v>
      </c>
    </row>
    <row r="60" spans="1:8" x14ac:dyDescent="0.25">
      <c r="A60">
        <f>A59+1</f>
        <v>2016</v>
      </c>
      <c r="B60">
        <v>2.7E-2</v>
      </c>
      <c r="C60" s="5">
        <f>'Commercial HVAC'!G20/1000</f>
        <v>1.9758507135016465E-2</v>
      </c>
      <c r="D60" s="5">
        <f>'Commercial Chiller Upgrade'!G20/1000</f>
        <v>4.6981339187705813E-2</v>
      </c>
      <c r="E60" s="5">
        <f>'Commercial Reflective Roof'!G20/1000</f>
        <v>4.9549500000000005E-3</v>
      </c>
      <c r="F60" s="5">
        <f>'Commercial Window Film'!G20/1000</f>
        <v>1.097694840834248E-2</v>
      </c>
      <c r="G60" s="5">
        <f t="shared" ref="G60:G68" si="13">C60+D60+E60+F60</f>
        <v>8.267174473106477E-2</v>
      </c>
      <c r="H60" s="5">
        <f t="shared" si="12"/>
        <v>5.5671744731064773E-2</v>
      </c>
    </row>
    <row r="61" spans="1:8" x14ac:dyDescent="0.25">
      <c r="A61">
        <f t="shared" ref="A61:A68" si="14">A60+1</f>
        <v>2017</v>
      </c>
      <c r="B61">
        <v>3.1E-2</v>
      </c>
      <c r="C61" s="5">
        <f>'Commercial HVAC'!G21/1000</f>
        <v>1.9758507135016465E-2</v>
      </c>
      <c r="D61" s="5">
        <f>'Commercial Chiller Upgrade'!G21/1000</f>
        <v>4.6981339187705813E-2</v>
      </c>
      <c r="E61" s="5">
        <f>'Commercial Reflective Roof'!G21/1000</f>
        <v>9.909900000000001E-3</v>
      </c>
      <c r="F61" s="5">
        <f>'Commercial Window Film'!G21/1000</f>
        <v>1.097694840834248E-2</v>
      </c>
      <c r="G61" s="5">
        <f t="shared" si="13"/>
        <v>8.7626694731064769E-2</v>
      </c>
      <c r="H61" s="5">
        <f t="shared" si="12"/>
        <v>5.6626694731064769E-2</v>
      </c>
    </row>
    <row r="62" spans="1:8" x14ac:dyDescent="0.25">
      <c r="A62">
        <f t="shared" si="14"/>
        <v>2018</v>
      </c>
      <c r="B62">
        <v>3.9E-2</v>
      </c>
      <c r="C62" s="5">
        <f>'Commercial HVAC'!G22/1000</f>
        <v>1.9758507135016465E-2</v>
      </c>
      <c r="D62" s="5">
        <f>'Commercial Chiller Upgrade'!G22/1000</f>
        <v>4.6981339187705813E-2</v>
      </c>
      <c r="E62" s="5">
        <f>'Commercial Reflective Roof'!G22/1000</f>
        <v>1.4864850000000001E-2</v>
      </c>
      <c r="F62" s="5">
        <f>'Commercial Window Film'!G22/1000</f>
        <v>1.097694840834248E-2</v>
      </c>
      <c r="G62" s="5">
        <f t="shared" si="13"/>
        <v>9.2581644731064769E-2</v>
      </c>
      <c r="H62" s="5">
        <f t="shared" si="12"/>
        <v>5.3581644731064769E-2</v>
      </c>
    </row>
    <row r="63" spans="1:8" x14ac:dyDescent="0.25">
      <c r="A63">
        <f t="shared" si="14"/>
        <v>2019</v>
      </c>
      <c r="B63">
        <v>4.4999999999999998E-2</v>
      </c>
      <c r="C63" s="5">
        <f>'Commercial HVAC'!G23/1000</f>
        <v>1.9758507135016465E-2</v>
      </c>
      <c r="D63" s="5">
        <f>'Commercial Chiller Upgrade'!G23/1000</f>
        <v>4.6981339187705813E-2</v>
      </c>
      <c r="E63" s="5">
        <f>'Commercial Reflective Roof'!G23/1000</f>
        <v>1.9819800000000002E-2</v>
      </c>
      <c r="F63" s="5">
        <f>'Commercial Window Film'!G23/1000</f>
        <v>1.097694840834248E-2</v>
      </c>
      <c r="G63" s="5">
        <f t="shared" si="13"/>
        <v>9.7536594731064769E-2</v>
      </c>
      <c r="H63" s="5">
        <f t="shared" si="12"/>
        <v>5.253659473106477E-2</v>
      </c>
    </row>
    <row r="64" spans="1:8" x14ac:dyDescent="0.25">
      <c r="A64">
        <f t="shared" si="14"/>
        <v>2020</v>
      </c>
      <c r="B64">
        <v>5.1999999999999998E-2</v>
      </c>
      <c r="C64" s="5">
        <f>'Commercial HVAC'!G24/1000</f>
        <v>1.9758507135016465E-2</v>
      </c>
      <c r="D64" s="5">
        <f>'Commercial Chiller Upgrade'!G24/1000</f>
        <v>9.3962678375411626E-2</v>
      </c>
      <c r="E64" s="5">
        <f>'Commercial Reflective Roof'!G24/1000</f>
        <v>2.4774750000000002E-2</v>
      </c>
      <c r="F64" s="5">
        <f>'Commercial Window Film'!G24/1000</f>
        <v>1.097694840834248E-2</v>
      </c>
      <c r="G64" s="5">
        <f t="shared" si="13"/>
        <v>0.14947288391877059</v>
      </c>
      <c r="H64" s="5">
        <f t="shared" si="12"/>
        <v>9.7472883918770598E-2</v>
      </c>
    </row>
    <row r="65" spans="1:8" x14ac:dyDescent="0.25">
      <c r="A65">
        <f t="shared" si="14"/>
        <v>2021</v>
      </c>
      <c r="B65">
        <v>5.8000000000000003E-2</v>
      </c>
      <c r="C65" s="5">
        <f>'Commercial HVAC'!G25/1000</f>
        <v>1.9758507135016465E-2</v>
      </c>
      <c r="D65" s="5">
        <f>'Commercial Chiller Upgrade'!G25/1000</f>
        <v>9.3962678375411626E-2</v>
      </c>
      <c r="E65" s="5">
        <f>'Commercial Reflective Roof'!G25/1000</f>
        <v>2.4774750000000002E-2</v>
      </c>
      <c r="F65" s="5">
        <f>'Commercial Window Film'!G25/1000</f>
        <v>1.097694840834248E-2</v>
      </c>
      <c r="G65" s="5">
        <f t="shared" si="13"/>
        <v>0.14947288391877059</v>
      </c>
      <c r="H65" s="5">
        <f t="shared" si="12"/>
        <v>9.1472883918770592E-2</v>
      </c>
    </row>
    <row r="66" spans="1:8" x14ac:dyDescent="0.25">
      <c r="A66">
        <f t="shared" si="14"/>
        <v>2022</v>
      </c>
      <c r="B66">
        <v>5.8000000000000003E-2</v>
      </c>
      <c r="C66" s="5">
        <f>'Commercial HVAC'!G26/1000</f>
        <v>1.9758507135016465E-2</v>
      </c>
      <c r="D66" s="5">
        <f>'Commercial Chiller Upgrade'!G26/1000</f>
        <v>9.3962678375411626E-2</v>
      </c>
      <c r="E66" s="5">
        <f>'Commercial Reflective Roof'!G26/1000</f>
        <v>2.4774750000000002E-2</v>
      </c>
      <c r="F66" s="5">
        <f>'Commercial Window Film'!G26/1000</f>
        <v>1.097694840834248E-2</v>
      </c>
      <c r="G66" s="5">
        <f t="shared" si="13"/>
        <v>0.14947288391877059</v>
      </c>
      <c r="H66" s="5">
        <f t="shared" si="12"/>
        <v>9.1472883918770592E-2</v>
      </c>
    </row>
    <row r="67" spans="1:8" x14ac:dyDescent="0.25">
      <c r="A67">
        <f t="shared" si="14"/>
        <v>2023</v>
      </c>
      <c r="B67">
        <v>6.5000000000000002E-2</v>
      </c>
      <c r="C67" s="5">
        <f>'Commercial HVAC'!G27/1000</f>
        <v>1.9758507135016465E-2</v>
      </c>
      <c r="D67" s="5">
        <f>'Commercial Chiller Upgrade'!G27/1000</f>
        <v>9.3962678375411626E-2</v>
      </c>
      <c r="E67" s="5">
        <f>'Commercial Reflective Roof'!G27/1000</f>
        <v>2.4774750000000002E-2</v>
      </c>
      <c r="F67" s="5">
        <f>'Commercial Window Film'!G27/1000</f>
        <v>1.097694840834248E-2</v>
      </c>
      <c r="G67" s="5">
        <f t="shared" si="13"/>
        <v>0.14947288391877059</v>
      </c>
      <c r="H67" s="5">
        <f t="shared" si="12"/>
        <v>8.4472883918770586E-2</v>
      </c>
    </row>
    <row r="68" spans="1:8" x14ac:dyDescent="0.25">
      <c r="A68">
        <f t="shared" si="14"/>
        <v>2024</v>
      </c>
      <c r="B68">
        <v>7.0999999999999994E-2</v>
      </c>
      <c r="C68" s="5">
        <f>'Commercial HVAC'!G28/1000</f>
        <v>1.9758507135016465E-2</v>
      </c>
      <c r="D68" s="5">
        <f>'Commercial Chiller Upgrade'!G28/1000</f>
        <v>9.3962678375411626E-2</v>
      </c>
      <c r="E68" s="5">
        <f>'Commercial Reflective Roof'!G28/1000</f>
        <v>2.4774750000000002E-2</v>
      </c>
      <c r="F68" s="5">
        <f>'Commercial Window Film'!G28/1000</f>
        <v>1.097694840834248E-2</v>
      </c>
      <c r="G68" s="5">
        <f t="shared" si="13"/>
        <v>0.14947288391877059</v>
      </c>
      <c r="H68" s="5">
        <f t="shared" si="12"/>
        <v>7.8472883918770595E-2</v>
      </c>
    </row>
    <row r="69" spans="1:8" x14ac:dyDescent="0.25">
      <c r="G69" s="4"/>
    </row>
    <row r="70" spans="1:8" x14ac:dyDescent="0.25">
      <c r="A70" t="s">
        <v>49</v>
      </c>
      <c r="G70" s="4"/>
    </row>
    <row r="71" spans="1:8" ht="30" x14ac:dyDescent="0.25">
      <c r="A71" t="s">
        <v>2</v>
      </c>
      <c r="B71" t="s">
        <v>17</v>
      </c>
      <c r="C71" s="1" t="s">
        <v>44</v>
      </c>
      <c r="D71" s="1" t="s">
        <v>22</v>
      </c>
      <c r="E71" s="1" t="s">
        <v>31</v>
      </c>
      <c r="F71" s="1" t="s">
        <v>58</v>
      </c>
      <c r="G71" t="s">
        <v>23</v>
      </c>
      <c r="H71" s="1" t="s">
        <v>24</v>
      </c>
    </row>
    <row r="72" spans="1:8" x14ac:dyDescent="0.25">
      <c r="A72">
        <v>2015</v>
      </c>
      <c r="B72">
        <v>0.01</v>
      </c>
      <c r="C72" s="5">
        <f>'Commercial HVAC'!F19/1000</f>
        <v>1.0867178924259056E-2</v>
      </c>
      <c r="D72" s="5">
        <f>'Commercial Chiller Upgrade'!F19/1000</f>
        <v>3.4796926454445661E-2</v>
      </c>
      <c r="E72" s="5">
        <f>'Commercial Reflective Roof'!F19/1000</f>
        <v>0</v>
      </c>
      <c r="F72" s="5">
        <f>'Commercial Window Film'!F19/1000</f>
        <v>0</v>
      </c>
      <c r="G72" s="5">
        <f>C72+D72+E72+F72</f>
        <v>4.5664105378704717E-2</v>
      </c>
      <c r="H72" s="5">
        <f t="shared" ref="H72:H81" si="15">G72-B72</f>
        <v>3.5664105378704715E-2</v>
      </c>
    </row>
    <row r="73" spans="1:8" x14ac:dyDescent="0.25">
      <c r="A73">
        <f>A72+1</f>
        <v>2016</v>
      </c>
      <c r="B73">
        <v>8.0000000000000002E-3</v>
      </c>
      <c r="C73" s="5">
        <f>'Commercial HVAC'!F20/1000</f>
        <v>1.0867178924259056E-2</v>
      </c>
      <c r="D73" s="5">
        <f>'Commercial Chiller Upgrade'!F20/1000</f>
        <v>3.4796926454445661E-2</v>
      </c>
      <c r="E73" s="5">
        <f>'Commercial Reflective Roof'!F20/1000</f>
        <v>0</v>
      </c>
      <c r="F73" s="5">
        <f>'Commercial Window Film'!F20/1000</f>
        <v>0</v>
      </c>
      <c r="G73" s="5">
        <f t="shared" ref="G73:G81" si="16">C73+D73+E73+F73</f>
        <v>4.5664105378704717E-2</v>
      </c>
      <c r="H73" s="5">
        <f t="shared" si="15"/>
        <v>3.7664105378704717E-2</v>
      </c>
    </row>
    <row r="74" spans="1:8" x14ac:dyDescent="0.25">
      <c r="A74">
        <f t="shared" ref="A74:A81" si="17">A73+1</f>
        <v>2017</v>
      </c>
      <c r="B74">
        <v>8.9999999999999993E-3</v>
      </c>
      <c r="C74" s="5">
        <f>'Commercial HVAC'!F21/1000</f>
        <v>1.0867178924259056E-2</v>
      </c>
      <c r="D74" s="5">
        <f>'Commercial Chiller Upgrade'!F21/1000</f>
        <v>3.4796926454445661E-2</v>
      </c>
      <c r="E74" s="5">
        <f>'Commercial Reflective Roof'!F21/1000</f>
        <v>0</v>
      </c>
      <c r="F74" s="5">
        <f>'Commercial Window Film'!F21/1000</f>
        <v>0</v>
      </c>
      <c r="G74" s="5">
        <f t="shared" si="16"/>
        <v>4.5664105378704717E-2</v>
      </c>
      <c r="H74" s="5">
        <f t="shared" si="15"/>
        <v>3.6664105378704716E-2</v>
      </c>
    </row>
    <row r="75" spans="1:8" x14ac:dyDescent="0.25">
      <c r="A75">
        <f t="shared" si="17"/>
        <v>2018</v>
      </c>
      <c r="B75">
        <v>1.7999999999999999E-2</v>
      </c>
      <c r="C75" s="5">
        <f>'Commercial HVAC'!F22/1000</f>
        <v>1.0867178924259056E-2</v>
      </c>
      <c r="D75" s="5">
        <f>'Commercial Chiller Upgrade'!F22/1000</f>
        <v>3.4796926454445661E-2</v>
      </c>
      <c r="E75" s="5">
        <f>'Commercial Reflective Roof'!F22/1000</f>
        <v>0</v>
      </c>
      <c r="F75" s="5">
        <f>'Commercial Window Film'!F22/1000</f>
        <v>0</v>
      </c>
      <c r="G75" s="5">
        <f t="shared" si="16"/>
        <v>4.5664105378704717E-2</v>
      </c>
      <c r="H75" s="5">
        <f t="shared" si="15"/>
        <v>2.7664105378704718E-2</v>
      </c>
    </row>
    <row r="76" spans="1:8" x14ac:dyDescent="0.25">
      <c r="A76">
        <f t="shared" si="17"/>
        <v>2019</v>
      </c>
      <c r="B76">
        <v>1.7999999999999999E-2</v>
      </c>
      <c r="C76" s="5">
        <f>'Commercial HVAC'!F23/1000</f>
        <v>1.0867178924259056E-2</v>
      </c>
      <c r="D76" s="5">
        <f>'Commercial Chiller Upgrade'!F23/1000</f>
        <v>3.4796926454445661E-2</v>
      </c>
      <c r="E76" s="5">
        <f>'Commercial Reflective Roof'!F23/1000</f>
        <v>0</v>
      </c>
      <c r="F76" s="5">
        <f>'Commercial Window Film'!F23/1000</f>
        <v>0</v>
      </c>
      <c r="G76" s="5">
        <f t="shared" si="16"/>
        <v>4.5664105378704717E-2</v>
      </c>
      <c r="H76" s="5">
        <f t="shared" si="15"/>
        <v>2.7664105378704718E-2</v>
      </c>
    </row>
    <row r="77" spans="1:8" x14ac:dyDescent="0.25">
      <c r="A77">
        <f t="shared" si="17"/>
        <v>2020</v>
      </c>
      <c r="B77">
        <v>1.7999999999999999E-2</v>
      </c>
      <c r="C77" s="5">
        <f>'Commercial HVAC'!F24/1000</f>
        <v>1.0867178924259056E-2</v>
      </c>
      <c r="D77" s="5">
        <f>'Commercial Chiller Upgrade'!F24/1000</f>
        <v>6.9593852908891321E-2</v>
      </c>
      <c r="E77" s="5">
        <f>'Commercial Reflective Roof'!F24/1000</f>
        <v>0</v>
      </c>
      <c r="F77" s="5">
        <f>'Commercial Window Film'!F24/1000</f>
        <v>0</v>
      </c>
      <c r="G77" s="5">
        <f t="shared" si="16"/>
        <v>8.046103183315037E-2</v>
      </c>
      <c r="H77" s="5">
        <f t="shared" si="15"/>
        <v>6.2461031833150368E-2</v>
      </c>
    </row>
    <row r="78" spans="1:8" x14ac:dyDescent="0.25">
      <c r="A78">
        <f t="shared" si="17"/>
        <v>2021</v>
      </c>
      <c r="B78">
        <v>1.7999999999999999E-2</v>
      </c>
      <c r="C78" s="5">
        <f>'Commercial HVAC'!F25/1000</f>
        <v>1.0867178924259056E-2</v>
      </c>
      <c r="D78" s="5">
        <f>'Commercial Chiller Upgrade'!F25/1000</f>
        <v>6.9593852908891321E-2</v>
      </c>
      <c r="E78" s="5">
        <f>'Commercial Reflective Roof'!F25/1000</f>
        <v>0</v>
      </c>
      <c r="F78" s="5">
        <f>'Commercial Window Film'!F25/1000</f>
        <v>0</v>
      </c>
      <c r="G78" s="5">
        <f t="shared" si="16"/>
        <v>8.046103183315037E-2</v>
      </c>
      <c r="H78" s="5">
        <f t="shared" si="15"/>
        <v>6.2461031833150368E-2</v>
      </c>
    </row>
    <row r="79" spans="1:8" x14ac:dyDescent="0.25">
      <c r="A79">
        <f t="shared" si="17"/>
        <v>2022</v>
      </c>
      <c r="B79">
        <v>2.7E-2</v>
      </c>
      <c r="C79" s="5">
        <f>'Commercial HVAC'!F26/1000</f>
        <v>1.0867178924259056E-2</v>
      </c>
      <c r="D79" s="5">
        <f>'Commercial Chiller Upgrade'!F26/1000</f>
        <v>6.9593852908891321E-2</v>
      </c>
      <c r="E79" s="5">
        <f>'Commercial Reflective Roof'!F26/1000</f>
        <v>0</v>
      </c>
      <c r="F79" s="5">
        <f>'Commercial Window Film'!F26/1000</f>
        <v>0</v>
      </c>
      <c r="G79" s="5">
        <f t="shared" si="16"/>
        <v>8.046103183315037E-2</v>
      </c>
      <c r="H79" s="5">
        <f t="shared" si="15"/>
        <v>5.3461031833150374E-2</v>
      </c>
    </row>
    <row r="80" spans="1:8" x14ac:dyDescent="0.25">
      <c r="A80">
        <f t="shared" si="17"/>
        <v>2023</v>
      </c>
      <c r="B80">
        <v>2.7E-2</v>
      </c>
      <c r="C80" s="5">
        <f>'Commercial HVAC'!F27/1000</f>
        <v>1.0867178924259056E-2</v>
      </c>
      <c r="D80" s="5">
        <f>'Commercial Chiller Upgrade'!F27/1000</f>
        <v>6.9593852908891321E-2</v>
      </c>
      <c r="E80" s="5">
        <f>'Commercial Reflective Roof'!F27/1000</f>
        <v>0</v>
      </c>
      <c r="F80" s="5">
        <f>'Commercial Window Film'!F27/1000</f>
        <v>0</v>
      </c>
      <c r="G80" s="5">
        <f t="shared" si="16"/>
        <v>8.046103183315037E-2</v>
      </c>
      <c r="H80" s="5">
        <f t="shared" si="15"/>
        <v>5.3461031833150374E-2</v>
      </c>
    </row>
    <row r="81" spans="1:8" x14ac:dyDescent="0.25">
      <c r="A81">
        <f t="shared" si="17"/>
        <v>2024</v>
      </c>
      <c r="B81">
        <v>2.7E-2</v>
      </c>
      <c r="C81" s="5">
        <f>'Commercial HVAC'!F28/1000</f>
        <v>1.0867178924259056E-2</v>
      </c>
      <c r="D81" s="5">
        <f>'Commercial Chiller Upgrade'!F28/1000</f>
        <v>6.9593852908891321E-2</v>
      </c>
      <c r="E81" s="5">
        <f>'Commercial Reflective Roof'!F28/1000</f>
        <v>0</v>
      </c>
      <c r="F81" s="5">
        <f>'Commercial Window Film'!F28/1000</f>
        <v>0</v>
      </c>
      <c r="G81" s="5">
        <f t="shared" si="16"/>
        <v>8.046103183315037E-2</v>
      </c>
      <c r="H81" s="5">
        <f t="shared" si="15"/>
        <v>5.3461031833150374E-2</v>
      </c>
    </row>
    <row r="88" spans="1:8" x14ac:dyDescent="0.25">
      <c r="A88" t="s">
        <v>45</v>
      </c>
    </row>
    <row r="89" spans="1:8" ht="45" x14ac:dyDescent="0.25">
      <c r="A89" t="s">
        <v>2</v>
      </c>
      <c r="B89" t="s">
        <v>17</v>
      </c>
      <c r="C89" s="1" t="s">
        <v>46</v>
      </c>
      <c r="D89" s="1" t="s">
        <v>47</v>
      </c>
      <c r="E89" s="1"/>
      <c r="G89" s="1"/>
    </row>
    <row r="90" spans="1:8" x14ac:dyDescent="0.25">
      <c r="A90">
        <v>2015</v>
      </c>
      <c r="B90">
        <v>78</v>
      </c>
      <c r="C90" s="4">
        <f t="shared" ref="C90:C99" si="18">E5+G46</f>
        <v>558.31237113402062</v>
      </c>
      <c r="D90" s="4">
        <f>C90-B90</f>
        <v>480.31237113402062</v>
      </c>
      <c r="E90" s="4"/>
      <c r="F90" s="4"/>
      <c r="G90" s="4"/>
    </row>
    <row r="91" spans="1:8" x14ac:dyDescent="0.25">
      <c r="A91">
        <f>A90+1</f>
        <v>2016</v>
      </c>
      <c r="B91">
        <v>108</v>
      </c>
      <c r="C91" s="4">
        <f t="shared" si="18"/>
        <v>570.60155670103097</v>
      </c>
      <c r="D91" s="4">
        <f t="shared" ref="D91:D99" si="19">C91-B91</f>
        <v>462.60155670103097</v>
      </c>
      <c r="E91" s="4"/>
      <c r="F91" s="4"/>
      <c r="G91" s="4"/>
    </row>
    <row r="92" spans="1:8" x14ac:dyDescent="0.25">
      <c r="A92">
        <f t="shared" ref="A92:A99" si="20">A91+1</f>
        <v>2017</v>
      </c>
      <c r="B92">
        <v>132</v>
      </c>
      <c r="C92" s="4">
        <f t="shared" si="18"/>
        <v>583.2304226804124</v>
      </c>
      <c r="D92" s="4">
        <f t="shared" si="19"/>
        <v>451.2304226804124</v>
      </c>
      <c r="E92" s="4"/>
      <c r="F92" s="4"/>
      <c r="G92" s="4"/>
    </row>
    <row r="93" spans="1:8" x14ac:dyDescent="0.25">
      <c r="A93">
        <f t="shared" si="20"/>
        <v>2018</v>
      </c>
      <c r="B93">
        <v>160</v>
      </c>
      <c r="C93" s="4">
        <f t="shared" si="18"/>
        <v>595.85928865979383</v>
      </c>
      <c r="D93" s="4">
        <f t="shared" si="19"/>
        <v>435.85928865979383</v>
      </c>
      <c r="E93" s="4"/>
      <c r="F93" s="4"/>
      <c r="G93" s="4"/>
    </row>
    <row r="94" spans="1:8" x14ac:dyDescent="0.25">
      <c r="A94">
        <f t="shared" si="20"/>
        <v>2019</v>
      </c>
      <c r="B94">
        <v>201</v>
      </c>
      <c r="C94" s="4">
        <f t="shared" si="18"/>
        <v>608.48815463917526</v>
      </c>
      <c r="D94" s="4">
        <f t="shared" si="19"/>
        <v>407.48815463917526</v>
      </c>
      <c r="E94" s="4"/>
      <c r="F94" s="4"/>
      <c r="G94" s="4"/>
    </row>
    <row r="95" spans="1:8" x14ac:dyDescent="0.25">
      <c r="A95">
        <f t="shared" si="20"/>
        <v>2020</v>
      </c>
      <c r="B95">
        <v>228</v>
      </c>
      <c r="C95" s="4">
        <f t="shared" si="18"/>
        <v>705.59434020618562</v>
      </c>
      <c r="D95" s="4">
        <f t="shared" si="19"/>
        <v>477.59434020618562</v>
      </c>
      <c r="E95" s="4"/>
      <c r="F95" s="4"/>
      <c r="G95" s="4"/>
    </row>
    <row r="96" spans="1:8" x14ac:dyDescent="0.25">
      <c r="A96">
        <f t="shared" si="20"/>
        <v>2021</v>
      </c>
      <c r="B96">
        <v>249</v>
      </c>
      <c r="C96" s="4">
        <f t="shared" si="18"/>
        <v>705.59434020618562</v>
      </c>
      <c r="D96" s="4">
        <f t="shared" si="19"/>
        <v>456.59434020618562</v>
      </c>
      <c r="E96" s="4"/>
      <c r="F96" s="4"/>
      <c r="G96" s="4"/>
    </row>
    <row r="97" spans="1:7" x14ac:dyDescent="0.25">
      <c r="A97">
        <f t="shared" si="20"/>
        <v>2022</v>
      </c>
      <c r="B97">
        <v>275</v>
      </c>
      <c r="C97" s="4">
        <f t="shared" si="18"/>
        <v>705.59434020618562</v>
      </c>
      <c r="D97" s="4">
        <f t="shared" si="19"/>
        <v>430.59434020618562</v>
      </c>
      <c r="E97" s="4"/>
      <c r="F97" s="4"/>
      <c r="G97" s="4"/>
    </row>
    <row r="98" spans="1:7" x14ac:dyDescent="0.25">
      <c r="A98">
        <f t="shared" si="20"/>
        <v>2023</v>
      </c>
      <c r="B98">
        <v>293</v>
      </c>
      <c r="C98" s="4">
        <f t="shared" si="18"/>
        <v>705.59434020618562</v>
      </c>
      <c r="D98" s="4">
        <f t="shared" si="19"/>
        <v>412.59434020618562</v>
      </c>
      <c r="E98" s="4"/>
      <c r="F98" s="4"/>
      <c r="G98" s="4"/>
    </row>
    <row r="99" spans="1:7" x14ac:dyDescent="0.25">
      <c r="A99">
        <f t="shared" si="20"/>
        <v>2024</v>
      </c>
      <c r="B99">
        <v>313</v>
      </c>
      <c r="C99" s="4">
        <f t="shared" si="18"/>
        <v>705.59434020618562</v>
      </c>
      <c r="D99" s="4">
        <f t="shared" si="19"/>
        <v>392.59434020618562</v>
      </c>
      <c r="E99" s="4"/>
      <c r="F99" s="4"/>
      <c r="G99" s="4"/>
    </row>
    <row r="100" spans="1:7" x14ac:dyDescent="0.25">
      <c r="F100" s="4"/>
    </row>
    <row r="101" spans="1:7" x14ac:dyDescent="0.25">
      <c r="A101" t="s">
        <v>50</v>
      </c>
      <c r="F101" s="4"/>
    </row>
    <row r="102" spans="1:7" ht="45" x14ac:dyDescent="0.25">
      <c r="A102" t="s">
        <v>2</v>
      </c>
      <c r="B102" t="s">
        <v>17</v>
      </c>
      <c r="C102" s="1" t="s">
        <v>46</v>
      </c>
      <c r="D102" s="1" t="s">
        <v>47</v>
      </c>
      <c r="F102" s="4"/>
    </row>
    <row r="103" spans="1:7" x14ac:dyDescent="0.25">
      <c r="A103">
        <v>2015</v>
      </c>
      <c r="B103">
        <v>5.7000000000000002E-2</v>
      </c>
      <c r="C103" s="5">
        <f t="shared" ref="C103:C112" si="21">E18+G59</f>
        <v>0.29099890230515912</v>
      </c>
      <c r="D103" s="5">
        <f>C103-B103</f>
        <v>0.23399890230515913</v>
      </c>
      <c r="E103" s="5"/>
      <c r="F103" s="5"/>
      <c r="G103" s="5"/>
    </row>
    <row r="104" spans="1:7" x14ac:dyDescent="0.25">
      <c r="A104">
        <f>A103+1</f>
        <v>2016</v>
      </c>
      <c r="B104">
        <v>7.2999999999999995E-2</v>
      </c>
      <c r="C104" s="5">
        <f t="shared" si="21"/>
        <v>0.29595385230515914</v>
      </c>
      <c r="D104" s="5">
        <f t="shared" ref="D104:D112" si="22">C104-B104</f>
        <v>0.22295385230515913</v>
      </c>
      <c r="E104" s="5"/>
      <c r="F104" s="5"/>
      <c r="G104" s="5"/>
    </row>
    <row r="105" spans="1:7" x14ac:dyDescent="0.25">
      <c r="A105">
        <f t="shared" ref="A105:A112" si="23">A104+1</f>
        <v>2017</v>
      </c>
      <c r="B105">
        <v>8.6999999999999994E-2</v>
      </c>
      <c r="C105" s="5">
        <f t="shared" si="21"/>
        <v>0.30090880230515915</v>
      </c>
      <c r="D105" s="5">
        <f t="shared" si="22"/>
        <v>0.21390880230515916</v>
      </c>
      <c r="E105" s="5"/>
      <c r="F105" s="5"/>
      <c r="G105" s="5"/>
    </row>
    <row r="106" spans="1:7" x14ac:dyDescent="0.25">
      <c r="A106">
        <f t="shared" si="23"/>
        <v>2018</v>
      </c>
      <c r="B106">
        <v>0.106</v>
      </c>
      <c r="C106" s="5">
        <f t="shared" si="21"/>
        <v>0.30586375230515916</v>
      </c>
      <c r="D106" s="5">
        <f t="shared" si="22"/>
        <v>0.19986375230515918</v>
      </c>
      <c r="E106" s="5"/>
      <c r="F106" s="5"/>
      <c r="G106" s="5"/>
    </row>
    <row r="107" spans="1:7" x14ac:dyDescent="0.25">
      <c r="A107">
        <f t="shared" si="23"/>
        <v>2019</v>
      </c>
      <c r="B107">
        <v>0.123</v>
      </c>
      <c r="C107" s="5">
        <f t="shared" si="21"/>
        <v>0.31081870230515918</v>
      </c>
      <c r="D107" s="5">
        <f t="shared" si="22"/>
        <v>0.18781870230515918</v>
      </c>
      <c r="E107" s="5"/>
      <c r="F107" s="5"/>
      <c r="G107" s="5"/>
    </row>
    <row r="108" spans="1:7" x14ac:dyDescent="0.25">
      <c r="A108">
        <f t="shared" si="23"/>
        <v>2020</v>
      </c>
      <c r="B108">
        <v>0.14099999999999999</v>
      </c>
      <c r="C108" s="5">
        <f t="shared" si="21"/>
        <v>0.36275499149286494</v>
      </c>
      <c r="D108" s="5">
        <f t="shared" si="22"/>
        <v>0.22175499149286496</v>
      </c>
      <c r="E108" s="5"/>
      <c r="F108" s="5"/>
      <c r="G108" s="5"/>
    </row>
    <row r="109" spans="1:7" x14ac:dyDescent="0.25">
      <c r="A109">
        <f t="shared" si="23"/>
        <v>2021</v>
      </c>
      <c r="B109">
        <v>0.157</v>
      </c>
      <c r="C109" s="5">
        <f t="shared" si="21"/>
        <v>0.36275499149286494</v>
      </c>
      <c r="D109" s="5">
        <f t="shared" si="22"/>
        <v>0.20575499149286494</v>
      </c>
      <c r="E109" s="5"/>
      <c r="F109" s="5"/>
      <c r="G109" s="5"/>
    </row>
    <row r="110" spans="1:7" x14ac:dyDescent="0.25">
      <c r="A110">
        <f t="shared" si="23"/>
        <v>2022</v>
      </c>
      <c r="B110">
        <v>0.16500000000000001</v>
      </c>
      <c r="C110" s="5">
        <f t="shared" si="21"/>
        <v>0.36275499149286494</v>
      </c>
      <c r="D110" s="5">
        <f t="shared" si="22"/>
        <v>0.19775499149286493</v>
      </c>
      <c r="E110" s="5"/>
      <c r="F110" s="5"/>
      <c r="G110" s="5"/>
    </row>
    <row r="111" spans="1:7" x14ac:dyDescent="0.25">
      <c r="A111">
        <f t="shared" si="23"/>
        <v>2023</v>
      </c>
      <c r="B111">
        <v>0.182</v>
      </c>
      <c r="C111" s="5">
        <f t="shared" si="21"/>
        <v>0.36275499149286494</v>
      </c>
      <c r="D111" s="5">
        <f t="shared" si="22"/>
        <v>0.18075499149286495</v>
      </c>
      <c r="E111" s="5"/>
      <c r="F111" s="5"/>
      <c r="G111" s="5"/>
    </row>
    <row r="112" spans="1:7" x14ac:dyDescent="0.25">
      <c r="A112">
        <f t="shared" si="23"/>
        <v>2024</v>
      </c>
      <c r="B112">
        <v>0.19400000000000001</v>
      </c>
      <c r="C112" s="5">
        <f t="shared" si="21"/>
        <v>0.36275499149286494</v>
      </c>
      <c r="D112" s="5">
        <f t="shared" si="22"/>
        <v>0.16875499149286494</v>
      </c>
      <c r="E112" s="5"/>
      <c r="F112" s="5"/>
      <c r="G112" s="5"/>
    </row>
    <row r="113" spans="1:7" x14ac:dyDescent="0.25">
      <c r="F113" s="4"/>
    </row>
    <row r="114" spans="1:7" x14ac:dyDescent="0.25">
      <c r="A114" t="s">
        <v>51</v>
      </c>
      <c r="F114" s="4"/>
    </row>
    <row r="115" spans="1:7" ht="45" x14ac:dyDescent="0.25">
      <c r="A115" t="s">
        <v>2</v>
      </c>
      <c r="B115" t="s">
        <v>17</v>
      </c>
      <c r="C115" s="1" t="s">
        <v>46</v>
      </c>
      <c r="D115" s="1" t="s">
        <v>47</v>
      </c>
      <c r="F115" s="4"/>
    </row>
    <row r="116" spans="1:7" x14ac:dyDescent="0.25">
      <c r="A116">
        <v>2015</v>
      </c>
      <c r="B116" s="5">
        <v>2.1999999999999999E-2</v>
      </c>
      <c r="C116" s="5">
        <f t="shared" ref="C116:C125" si="24">E31+G72</f>
        <v>0.16761800219538966</v>
      </c>
      <c r="D116" s="5">
        <f>C116-B116</f>
        <v>0.14561800219538967</v>
      </c>
      <c r="E116" s="5"/>
      <c r="F116" s="5"/>
      <c r="G116" s="5"/>
    </row>
    <row r="117" spans="1:7" x14ac:dyDescent="0.25">
      <c r="A117">
        <f>A116+1</f>
        <v>2016</v>
      </c>
      <c r="B117" s="5">
        <v>2.3E-2</v>
      </c>
      <c r="C117" s="5">
        <f t="shared" si="24"/>
        <v>0.16761800219538966</v>
      </c>
      <c r="D117" s="5">
        <f t="shared" ref="D117:D125" si="25">C117-B117</f>
        <v>0.14461800219538967</v>
      </c>
      <c r="E117" s="5"/>
      <c r="F117" s="5"/>
      <c r="G117" s="5"/>
    </row>
    <row r="118" spans="1:7" x14ac:dyDescent="0.25">
      <c r="A118">
        <f t="shared" ref="A118:A125" si="26">A117+1</f>
        <v>2017</v>
      </c>
      <c r="B118" s="5">
        <v>2.7E-2</v>
      </c>
      <c r="C118" s="5">
        <f t="shared" si="24"/>
        <v>0.16761800219538966</v>
      </c>
      <c r="D118" s="5">
        <f t="shared" si="25"/>
        <v>0.14061800219538967</v>
      </c>
      <c r="E118" s="5"/>
      <c r="F118" s="5"/>
      <c r="G118" s="5"/>
    </row>
    <row r="119" spans="1:7" x14ac:dyDescent="0.25">
      <c r="A119">
        <f t="shared" si="26"/>
        <v>2018</v>
      </c>
      <c r="B119" s="5">
        <v>0.04</v>
      </c>
      <c r="C119" s="5">
        <f t="shared" si="24"/>
        <v>0.16761800219538966</v>
      </c>
      <c r="D119" s="5">
        <f t="shared" si="25"/>
        <v>0.12761800219538966</v>
      </c>
      <c r="E119" s="5"/>
      <c r="F119" s="5"/>
      <c r="G119" s="5"/>
    </row>
    <row r="120" spans="1:7" x14ac:dyDescent="0.25">
      <c r="A120">
        <f t="shared" si="26"/>
        <v>2019</v>
      </c>
      <c r="B120" s="5">
        <v>4.2999999999999997E-2</v>
      </c>
      <c r="C120" s="5">
        <f t="shared" si="24"/>
        <v>0.16761800219538966</v>
      </c>
      <c r="D120" s="5">
        <f t="shared" si="25"/>
        <v>0.12461800219538967</v>
      </c>
      <c r="E120" s="5"/>
      <c r="F120" s="5"/>
      <c r="G120" s="5"/>
    </row>
    <row r="121" spans="1:7" x14ac:dyDescent="0.25">
      <c r="A121">
        <f t="shared" si="26"/>
        <v>2020</v>
      </c>
      <c r="B121" s="5">
        <v>4.5999999999999999E-2</v>
      </c>
      <c r="C121" s="5">
        <f t="shared" si="24"/>
        <v>0.20241492864983532</v>
      </c>
      <c r="D121" s="5">
        <f t="shared" si="25"/>
        <v>0.15641492864983531</v>
      </c>
      <c r="E121" s="5"/>
      <c r="F121" s="5"/>
      <c r="G121" s="5"/>
    </row>
    <row r="122" spans="1:7" x14ac:dyDescent="0.25">
      <c r="A122">
        <f t="shared" si="26"/>
        <v>2021</v>
      </c>
      <c r="B122" s="5">
        <v>4.9000000000000002E-2</v>
      </c>
      <c r="C122" s="5">
        <f t="shared" si="24"/>
        <v>0.20241492864983532</v>
      </c>
      <c r="D122" s="5">
        <f t="shared" si="25"/>
        <v>0.1534149286498353</v>
      </c>
      <c r="E122" s="5"/>
      <c r="F122" s="5"/>
      <c r="G122" s="5"/>
    </row>
    <row r="123" spans="1:7" x14ac:dyDescent="0.25">
      <c r="A123">
        <f t="shared" si="26"/>
        <v>2022</v>
      </c>
      <c r="B123" s="5">
        <v>6.0999999999999999E-2</v>
      </c>
      <c r="C123" s="5">
        <f t="shared" si="24"/>
        <v>0.20241492864983532</v>
      </c>
      <c r="D123" s="5">
        <f t="shared" si="25"/>
        <v>0.14141492864983532</v>
      </c>
      <c r="E123" s="5"/>
      <c r="F123" s="5"/>
      <c r="G123" s="5"/>
    </row>
    <row r="124" spans="1:7" x14ac:dyDescent="0.25">
      <c r="A124">
        <f t="shared" si="26"/>
        <v>2023</v>
      </c>
      <c r="B124" s="5">
        <v>6.3E-2</v>
      </c>
      <c r="C124" s="5">
        <f t="shared" si="24"/>
        <v>0.20241492864983532</v>
      </c>
      <c r="D124" s="5">
        <f t="shared" si="25"/>
        <v>0.13941492864983532</v>
      </c>
      <c r="E124" s="5"/>
      <c r="F124" s="5"/>
      <c r="G124" s="5"/>
    </row>
    <row r="125" spans="1:7" x14ac:dyDescent="0.25">
      <c r="A125">
        <f t="shared" si="26"/>
        <v>2024</v>
      </c>
      <c r="B125" s="5">
        <v>6.6000000000000003E-2</v>
      </c>
      <c r="C125" s="5">
        <f t="shared" si="24"/>
        <v>0.20241492864983532</v>
      </c>
      <c r="D125" s="5">
        <f t="shared" si="25"/>
        <v>0.13641492864983532</v>
      </c>
      <c r="E125" s="5"/>
      <c r="F125" s="5"/>
      <c r="G125" s="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6" workbookViewId="0">
      <selection activeCell="D19" sqref="D19:D28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0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f>81943</f>
        <v>81943</v>
      </c>
      <c r="C6">
        <v>31.7</v>
      </c>
      <c r="D6">
        <v>42.8</v>
      </c>
      <c r="E6">
        <f>D32*B6</f>
        <v>81943</v>
      </c>
      <c r="F6">
        <f>D32*C6</f>
        <v>31.7</v>
      </c>
      <c r="G6">
        <f>D32*D6</f>
        <v>42.8</v>
      </c>
    </row>
    <row r="7" spans="1:7" x14ac:dyDescent="0.25">
      <c r="A7">
        <f>A6+1</f>
        <v>2016</v>
      </c>
      <c r="B7" s="2">
        <v>81943</v>
      </c>
      <c r="C7">
        <v>31.7</v>
      </c>
      <c r="D7">
        <v>42.8</v>
      </c>
      <c r="E7">
        <f t="shared" ref="E7:E15" si="0">D33*B7</f>
        <v>81943</v>
      </c>
      <c r="F7">
        <f t="shared" ref="F7:F15" si="1">D33*C7</f>
        <v>31.7</v>
      </c>
      <c r="G7">
        <f t="shared" ref="G7:G15" si="2">D33*D7</f>
        <v>42.8</v>
      </c>
    </row>
    <row r="8" spans="1:7" x14ac:dyDescent="0.25">
      <c r="A8">
        <f t="shared" ref="A8:A15" si="3">A7+1</f>
        <v>2017</v>
      </c>
      <c r="B8" s="2">
        <v>81943</v>
      </c>
      <c r="C8">
        <v>31.7</v>
      </c>
      <c r="D8">
        <v>42.8</v>
      </c>
      <c r="E8">
        <f t="shared" si="0"/>
        <v>81943</v>
      </c>
      <c r="F8">
        <f t="shared" si="1"/>
        <v>31.7</v>
      </c>
      <c r="G8">
        <f t="shared" si="2"/>
        <v>42.8</v>
      </c>
    </row>
    <row r="9" spans="1:7" x14ac:dyDescent="0.25">
      <c r="A9">
        <f t="shared" si="3"/>
        <v>2018</v>
      </c>
      <c r="B9" s="2">
        <v>81943</v>
      </c>
      <c r="C9">
        <v>31.7</v>
      </c>
      <c r="D9">
        <v>42.8</v>
      </c>
      <c r="E9">
        <f t="shared" si="0"/>
        <v>81943</v>
      </c>
      <c r="F9">
        <f t="shared" si="1"/>
        <v>31.7</v>
      </c>
      <c r="G9">
        <f t="shared" si="2"/>
        <v>42.8</v>
      </c>
    </row>
    <row r="10" spans="1:7" x14ac:dyDescent="0.25">
      <c r="A10">
        <f t="shared" si="3"/>
        <v>2019</v>
      </c>
      <c r="B10" s="2">
        <v>81943</v>
      </c>
      <c r="C10">
        <v>31.7</v>
      </c>
      <c r="D10">
        <v>42.8</v>
      </c>
      <c r="E10">
        <f t="shared" si="0"/>
        <v>81943</v>
      </c>
      <c r="F10">
        <f t="shared" si="1"/>
        <v>31.7</v>
      </c>
      <c r="G10">
        <f t="shared" si="2"/>
        <v>42.8</v>
      </c>
    </row>
    <row r="11" spans="1:7" x14ac:dyDescent="0.25">
      <c r="A11">
        <f t="shared" si="3"/>
        <v>2020</v>
      </c>
      <c r="B11" s="2">
        <v>81943</v>
      </c>
      <c r="C11">
        <v>31.7</v>
      </c>
      <c r="D11">
        <v>42.8</v>
      </c>
      <c r="E11">
        <f t="shared" si="0"/>
        <v>163886</v>
      </c>
      <c r="F11">
        <f t="shared" si="1"/>
        <v>63.4</v>
      </c>
      <c r="G11">
        <f t="shared" si="2"/>
        <v>85.6</v>
      </c>
    </row>
    <row r="12" spans="1:7" x14ac:dyDescent="0.25">
      <c r="A12">
        <f t="shared" si="3"/>
        <v>2021</v>
      </c>
      <c r="B12" s="2">
        <v>81943</v>
      </c>
      <c r="C12">
        <v>31.7</v>
      </c>
      <c r="D12">
        <v>42.8</v>
      </c>
      <c r="E12">
        <f t="shared" si="0"/>
        <v>163886</v>
      </c>
      <c r="F12">
        <f t="shared" si="1"/>
        <v>63.4</v>
      </c>
      <c r="G12">
        <f t="shared" si="2"/>
        <v>85.6</v>
      </c>
    </row>
    <row r="13" spans="1:7" x14ac:dyDescent="0.25">
      <c r="A13">
        <f t="shared" si="3"/>
        <v>2022</v>
      </c>
      <c r="B13" s="2">
        <v>81943</v>
      </c>
      <c r="C13">
        <v>31.7</v>
      </c>
      <c r="D13">
        <v>42.8</v>
      </c>
      <c r="E13">
        <f t="shared" si="0"/>
        <v>163886</v>
      </c>
      <c r="F13">
        <f t="shared" si="1"/>
        <v>63.4</v>
      </c>
      <c r="G13">
        <f t="shared" si="2"/>
        <v>85.6</v>
      </c>
    </row>
    <row r="14" spans="1:7" x14ac:dyDescent="0.25">
      <c r="A14">
        <f t="shared" si="3"/>
        <v>2023</v>
      </c>
      <c r="B14" s="2">
        <v>81943</v>
      </c>
      <c r="C14">
        <v>31.7</v>
      </c>
      <c r="D14">
        <v>42.8</v>
      </c>
      <c r="E14">
        <f t="shared" si="0"/>
        <v>163886</v>
      </c>
      <c r="F14">
        <f t="shared" si="1"/>
        <v>63.4</v>
      </c>
      <c r="G14">
        <f t="shared" si="2"/>
        <v>85.6</v>
      </c>
    </row>
    <row r="15" spans="1:7" x14ac:dyDescent="0.25">
      <c r="A15">
        <f t="shared" si="3"/>
        <v>2024</v>
      </c>
      <c r="B15" s="2">
        <v>81943</v>
      </c>
      <c r="C15">
        <v>31.7</v>
      </c>
      <c r="D15">
        <v>42.8</v>
      </c>
      <c r="E15">
        <f t="shared" si="0"/>
        <v>163886</v>
      </c>
      <c r="F15">
        <f t="shared" si="1"/>
        <v>63.4</v>
      </c>
      <c r="G15">
        <f t="shared" si="2"/>
        <v>85.6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84477.319587628866</v>
      </c>
      <c r="C19" s="3">
        <f>C6/(1-0.089)</f>
        <v>34.796926454445661</v>
      </c>
      <c r="D19" s="3">
        <f>D6/(1-0.089)</f>
        <v>46.981339187705814</v>
      </c>
      <c r="E19" s="4">
        <f>D32*B19</f>
        <v>84477.319587628866</v>
      </c>
      <c r="F19" s="3">
        <f>D32*C19</f>
        <v>34.796926454445661</v>
      </c>
      <c r="G19" s="3">
        <f>D32*D19</f>
        <v>46.981339187705814</v>
      </c>
    </row>
    <row r="20" spans="1:7" x14ac:dyDescent="0.25">
      <c r="A20">
        <f>A19+1</f>
        <v>2016</v>
      </c>
      <c r="B20" s="4">
        <f t="shared" ref="B20:B28" si="4">B7/(1-0.03)</f>
        <v>84477.319587628866</v>
      </c>
      <c r="C20" s="3">
        <f t="shared" ref="C20:D28" si="5">C7/(1-0.089)</f>
        <v>34.796926454445661</v>
      </c>
      <c r="D20" s="3">
        <f t="shared" si="5"/>
        <v>46.981339187705814</v>
      </c>
      <c r="E20" s="4">
        <f t="shared" ref="E20:E28" si="6">D33*B20</f>
        <v>84477.319587628866</v>
      </c>
      <c r="F20" s="3">
        <f t="shared" ref="F20:F28" si="7">D33*C20</f>
        <v>34.796926454445661</v>
      </c>
      <c r="G20" s="3">
        <f t="shared" ref="G20:G28" si="8">D33*D20</f>
        <v>46.981339187705814</v>
      </c>
    </row>
    <row r="21" spans="1:7" x14ac:dyDescent="0.25">
      <c r="A21">
        <f t="shared" ref="A21:A28" si="9">A20+1</f>
        <v>2017</v>
      </c>
      <c r="B21" s="4">
        <f t="shared" si="4"/>
        <v>84477.319587628866</v>
      </c>
      <c r="C21" s="3">
        <f t="shared" si="5"/>
        <v>34.796926454445661</v>
      </c>
      <c r="D21" s="3">
        <f t="shared" si="5"/>
        <v>46.981339187705814</v>
      </c>
      <c r="E21" s="4">
        <f t="shared" si="6"/>
        <v>84477.319587628866</v>
      </c>
      <c r="F21" s="3">
        <f t="shared" si="7"/>
        <v>34.796926454445661</v>
      </c>
      <c r="G21" s="3">
        <f t="shared" si="8"/>
        <v>46.981339187705814</v>
      </c>
    </row>
    <row r="22" spans="1:7" x14ac:dyDescent="0.25">
      <c r="A22">
        <f t="shared" si="9"/>
        <v>2018</v>
      </c>
      <c r="B22" s="4">
        <f t="shared" si="4"/>
        <v>84477.319587628866</v>
      </c>
      <c r="C22" s="3">
        <f t="shared" si="5"/>
        <v>34.796926454445661</v>
      </c>
      <c r="D22" s="3">
        <f t="shared" si="5"/>
        <v>46.981339187705814</v>
      </c>
      <c r="E22" s="4">
        <f t="shared" si="6"/>
        <v>84477.319587628866</v>
      </c>
      <c r="F22" s="3">
        <f t="shared" si="7"/>
        <v>34.796926454445661</v>
      </c>
      <c r="G22" s="3">
        <f t="shared" si="8"/>
        <v>46.981339187705814</v>
      </c>
    </row>
    <row r="23" spans="1:7" x14ac:dyDescent="0.25">
      <c r="A23">
        <f t="shared" si="9"/>
        <v>2019</v>
      </c>
      <c r="B23" s="4">
        <f t="shared" si="4"/>
        <v>84477.319587628866</v>
      </c>
      <c r="C23" s="3">
        <f t="shared" si="5"/>
        <v>34.796926454445661</v>
      </c>
      <c r="D23" s="3">
        <f t="shared" si="5"/>
        <v>46.981339187705814</v>
      </c>
      <c r="E23" s="4">
        <f t="shared" si="6"/>
        <v>84477.319587628866</v>
      </c>
      <c r="F23" s="3">
        <f t="shared" si="7"/>
        <v>34.796926454445661</v>
      </c>
      <c r="G23" s="3">
        <f t="shared" si="8"/>
        <v>46.981339187705814</v>
      </c>
    </row>
    <row r="24" spans="1:7" x14ac:dyDescent="0.25">
      <c r="A24">
        <f t="shared" si="9"/>
        <v>2020</v>
      </c>
      <c r="B24" s="4">
        <f t="shared" si="4"/>
        <v>84477.319587628866</v>
      </c>
      <c r="C24" s="3">
        <f t="shared" si="5"/>
        <v>34.796926454445661</v>
      </c>
      <c r="D24" s="3">
        <f t="shared" si="5"/>
        <v>46.981339187705814</v>
      </c>
      <c r="E24" s="4">
        <f t="shared" si="6"/>
        <v>168954.63917525773</v>
      </c>
      <c r="F24" s="3">
        <f t="shared" si="7"/>
        <v>69.593852908891321</v>
      </c>
      <c r="G24" s="3">
        <f t="shared" si="8"/>
        <v>93.962678375411627</v>
      </c>
    </row>
    <row r="25" spans="1:7" x14ac:dyDescent="0.25">
      <c r="A25">
        <f t="shared" si="9"/>
        <v>2021</v>
      </c>
      <c r="B25" s="4">
        <f t="shared" si="4"/>
        <v>84477.319587628866</v>
      </c>
      <c r="C25" s="3">
        <f t="shared" si="5"/>
        <v>34.796926454445661</v>
      </c>
      <c r="D25" s="3">
        <f t="shared" si="5"/>
        <v>46.981339187705814</v>
      </c>
      <c r="E25" s="4">
        <f t="shared" si="6"/>
        <v>168954.63917525773</v>
      </c>
      <c r="F25" s="3">
        <f t="shared" si="7"/>
        <v>69.593852908891321</v>
      </c>
      <c r="G25" s="3">
        <f t="shared" si="8"/>
        <v>93.962678375411627</v>
      </c>
    </row>
    <row r="26" spans="1:7" x14ac:dyDescent="0.25">
      <c r="A26">
        <f t="shared" si="9"/>
        <v>2022</v>
      </c>
      <c r="B26" s="4">
        <f t="shared" si="4"/>
        <v>84477.319587628866</v>
      </c>
      <c r="C26" s="3">
        <f t="shared" si="5"/>
        <v>34.796926454445661</v>
      </c>
      <c r="D26" s="3">
        <f t="shared" si="5"/>
        <v>46.981339187705814</v>
      </c>
      <c r="E26" s="4">
        <f t="shared" si="6"/>
        <v>168954.63917525773</v>
      </c>
      <c r="F26" s="3">
        <f t="shared" si="7"/>
        <v>69.593852908891321</v>
      </c>
      <c r="G26" s="3">
        <f t="shared" si="8"/>
        <v>93.962678375411627</v>
      </c>
    </row>
    <row r="27" spans="1:7" x14ac:dyDescent="0.25">
      <c r="A27">
        <f t="shared" si="9"/>
        <v>2023</v>
      </c>
      <c r="B27" s="4">
        <f t="shared" si="4"/>
        <v>84477.319587628866</v>
      </c>
      <c r="C27" s="3">
        <f t="shared" si="5"/>
        <v>34.796926454445661</v>
      </c>
      <c r="D27" s="3">
        <f t="shared" si="5"/>
        <v>46.981339187705814</v>
      </c>
      <c r="E27" s="4">
        <f t="shared" si="6"/>
        <v>168954.63917525773</v>
      </c>
      <c r="F27" s="3">
        <f t="shared" si="7"/>
        <v>69.593852908891321</v>
      </c>
      <c r="G27" s="3">
        <f t="shared" si="8"/>
        <v>93.962678375411627</v>
      </c>
    </row>
    <row r="28" spans="1:7" x14ac:dyDescent="0.25">
      <c r="A28">
        <f t="shared" si="9"/>
        <v>2024</v>
      </c>
      <c r="B28" s="4">
        <f t="shared" si="4"/>
        <v>84477.319587628866</v>
      </c>
      <c r="C28" s="3">
        <f t="shared" si="5"/>
        <v>34.796926454445661</v>
      </c>
      <c r="D28" s="3">
        <f t="shared" si="5"/>
        <v>46.981339187705814</v>
      </c>
      <c r="E28" s="4">
        <f t="shared" si="6"/>
        <v>168954.63917525773</v>
      </c>
      <c r="F28" s="3">
        <f t="shared" si="7"/>
        <v>69.593852908891321</v>
      </c>
      <c r="G28" s="3">
        <f t="shared" si="8"/>
        <v>93.962678375411627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11</v>
      </c>
      <c r="C31" s="1" t="s">
        <v>12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4275</v>
      </c>
      <c r="C32">
        <v>4275</v>
      </c>
      <c r="D32">
        <v>1</v>
      </c>
      <c r="E32" s="5">
        <f>100*F32/B32</f>
        <v>2.3391812865497075E-2</v>
      </c>
      <c r="F32">
        <f>D32</f>
        <v>1</v>
      </c>
    </row>
    <row r="33" spans="1:6" x14ac:dyDescent="0.25">
      <c r="A33">
        <f>A32+1</f>
        <v>2016</v>
      </c>
      <c r="B33">
        <v>4275</v>
      </c>
      <c r="C33">
        <v>4285</v>
      </c>
      <c r="D33">
        <v>1</v>
      </c>
      <c r="E33" s="5">
        <f t="shared" ref="E33:E41" si="10">100*F33/B33</f>
        <v>4.6783625730994149E-2</v>
      </c>
      <c r="F33">
        <f>F32+D33</f>
        <v>2</v>
      </c>
    </row>
    <row r="34" spans="1:6" x14ac:dyDescent="0.25">
      <c r="A34">
        <f t="shared" ref="A34:A41" si="11">A33+1</f>
        <v>2017</v>
      </c>
      <c r="B34">
        <v>4275</v>
      </c>
      <c r="C34">
        <v>4294</v>
      </c>
      <c r="D34">
        <v>1</v>
      </c>
      <c r="E34" s="5">
        <f t="shared" si="10"/>
        <v>7.0175438596491224E-2</v>
      </c>
      <c r="F34">
        <f t="shared" ref="F34:F41" si="12">F33+D34</f>
        <v>3</v>
      </c>
    </row>
    <row r="35" spans="1:6" x14ac:dyDescent="0.25">
      <c r="A35">
        <f t="shared" si="11"/>
        <v>2018</v>
      </c>
      <c r="B35">
        <v>4275</v>
      </c>
      <c r="C35">
        <v>4317</v>
      </c>
      <c r="D35">
        <v>1</v>
      </c>
      <c r="E35" s="5">
        <f t="shared" si="10"/>
        <v>9.3567251461988299E-2</v>
      </c>
      <c r="F35">
        <f t="shared" si="12"/>
        <v>4</v>
      </c>
    </row>
    <row r="36" spans="1:6" x14ac:dyDescent="0.25">
      <c r="A36">
        <f t="shared" si="11"/>
        <v>2019</v>
      </c>
      <c r="B36">
        <v>4275</v>
      </c>
      <c r="C36">
        <v>4340</v>
      </c>
      <c r="D36">
        <v>1</v>
      </c>
      <c r="E36" s="5">
        <f t="shared" si="10"/>
        <v>0.11695906432748537</v>
      </c>
      <c r="F36">
        <f t="shared" si="12"/>
        <v>5</v>
      </c>
    </row>
    <row r="37" spans="1:6" x14ac:dyDescent="0.25">
      <c r="A37">
        <f t="shared" si="11"/>
        <v>2020</v>
      </c>
      <c r="B37">
        <v>4275</v>
      </c>
      <c r="C37">
        <v>4364</v>
      </c>
      <c r="D37">
        <v>2</v>
      </c>
      <c r="E37" s="5">
        <f t="shared" si="10"/>
        <v>0.16374269005847952</v>
      </c>
      <c r="F37">
        <f t="shared" si="12"/>
        <v>7</v>
      </c>
    </row>
    <row r="38" spans="1:6" x14ac:dyDescent="0.25">
      <c r="A38">
        <f t="shared" si="11"/>
        <v>2021</v>
      </c>
      <c r="B38">
        <v>4275</v>
      </c>
      <c r="C38">
        <v>4387</v>
      </c>
      <c r="D38">
        <v>2</v>
      </c>
      <c r="E38" s="5">
        <f t="shared" si="10"/>
        <v>0.21052631578947367</v>
      </c>
      <c r="F38">
        <f t="shared" si="12"/>
        <v>9</v>
      </c>
    </row>
    <row r="39" spans="1:6" x14ac:dyDescent="0.25">
      <c r="A39">
        <f t="shared" si="11"/>
        <v>2022</v>
      </c>
      <c r="B39">
        <v>4275</v>
      </c>
      <c r="C39">
        <v>4411</v>
      </c>
      <c r="D39">
        <v>2</v>
      </c>
      <c r="E39" s="5">
        <f t="shared" si="10"/>
        <v>0.25730994152046782</v>
      </c>
      <c r="F39">
        <f t="shared" si="12"/>
        <v>11</v>
      </c>
    </row>
    <row r="40" spans="1:6" x14ac:dyDescent="0.25">
      <c r="A40">
        <f t="shared" si="11"/>
        <v>2023</v>
      </c>
      <c r="B40">
        <v>4275</v>
      </c>
      <c r="C40">
        <v>4435</v>
      </c>
      <c r="D40">
        <v>2</v>
      </c>
      <c r="E40" s="5">
        <f t="shared" si="10"/>
        <v>0.30409356725146197</v>
      </c>
      <c r="F40">
        <f t="shared" si="12"/>
        <v>13</v>
      </c>
    </row>
    <row r="41" spans="1:6" x14ac:dyDescent="0.25">
      <c r="A41">
        <f t="shared" si="11"/>
        <v>2024</v>
      </c>
      <c r="B41">
        <v>4275</v>
      </c>
      <c r="C41">
        <v>4458</v>
      </c>
      <c r="D41">
        <v>2</v>
      </c>
      <c r="E41" s="5">
        <f t="shared" si="10"/>
        <v>0.35087719298245612</v>
      </c>
      <c r="F41">
        <f t="shared" si="12"/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13" workbookViewId="0">
      <selection activeCell="D21" sqref="D21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25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3661</v>
      </c>
      <c r="C6">
        <v>0.99</v>
      </c>
      <c r="D6">
        <v>1.8</v>
      </c>
      <c r="E6">
        <f>D32*B6</f>
        <v>366100</v>
      </c>
      <c r="F6">
        <f>D32*C6</f>
        <v>99</v>
      </c>
      <c r="G6">
        <f>D32*D6</f>
        <v>180</v>
      </c>
    </row>
    <row r="7" spans="1:7" x14ac:dyDescent="0.25">
      <c r="A7">
        <f>A6+1</f>
        <v>2016</v>
      </c>
      <c r="B7" s="2">
        <v>3661</v>
      </c>
      <c r="C7">
        <v>0.99</v>
      </c>
      <c r="D7">
        <v>1.8</v>
      </c>
      <c r="E7">
        <f t="shared" ref="E7:E15" si="0">D33*B7</f>
        <v>366100</v>
      </c>
      <c r="F7">
        <f t="shared" ref="F7:F15" si="1">D33*C7</f>
        <v>99</v>
      </c>
      <c r="G7">
        <f t="shared" ref="G7:G15" si="2">D33*D7</f>
        <v>180</v>
      </c>
    </row>
    <row r="8" spans="1:7" x14ac:dyDescent="0.25">
      <c r="A8">
        <f t="shared" ref="A8:A15" si="3">A7+1</f>
        <v>2017</v>
      </c>
      <c r="B8" s="2">
        <v>3661</v>
      </c>
      <c r="C8">
        <v>0.99</v>
      </c>
      <c r="D8">
        <v>1.8</v>
      </c>
      <c r="E8">
        <f t="shared" si="0"/>
        <v>366100</v>
      </c>
      <c r="F8">
        <f t="shared" si="1"/>
        <v>99</v>
      </c>
      <c r="G8">
        <f t="shared" si="2"/>
        <v>180</v>
      </c>
    </row>
    <row r="9" spans="1:7" x14ac:dyDescent="0.25">
      <c r="A9">
        <f t="shared" si="3"/>
        <v>2018</v>
      </c>
      <c r="B9" s="2">
        <v>3661</v>
      </c>
      <c r="C9">
        <v>0.99</v>
      </c>
      <c r="D9">
        <v>1.8</v>
      </c>
      <c r="E9">
        <f t="shared" si="0"/>
        <v>366100</v>
      </c>
      <c r="F9">
        <f t="shared" si="1"/>
        <v>99</v>
      </c>
      <c r="G9">
        <f t="shared" si="2"/>
        <v>180</v>
      </c>
    </row>
    <row r="10" spans="1:7" x14ac:dyDescent="0.25">
      <c r="A10">
        <f t="shared" si="3"/>
        <v>2019</v>
      </c>
      <c r="B10" s="2">
        <v>3661</v>
      </c>
      <c r="C10">
        <v>0.99</v>
      </c>
      <c r="D10">
        <v>1.8</v>
      </c>
      <c r="E10">
        <f t="shared" si="0"/>
        <v>366100</v>
      </c>
      <c r="F10">
        <f t="shared" si="1"/>
        <v>99</v>
      </c>
      <c r="G10">
        <f t="shared" si="2"/>
        <v>180</v>
      </c>
    </row>
    <row r="11" spans="1:7" x14ac:dyDescent="0.25">
      <c r="A11">
        <f t="shared" si="3"/>
        <v>2020</v>
      </c>
      <c r="B11" s="2">
        <v>3661</v>
      </c>
      <c r="C11">
        <v>0.99</v>
      </c>
      <c r="D11">
        <v>1.8</v>
      </c>
      <c r="E11">
        <f t="shared" si="0"/>
        <v>366100</v>
      </c>
      <c r="F11">
        <f t="shared" si="1"/>
        <v>99</v>
      </c>
      <c r="G11">
        <f t="shared" si="2"/>
        <v>180</v>
      </c>
    </row>
    <row r="12" spans="1:7" x14ac:dyDescent="0.25">
      <c r="A12">
        <f t="shared" si="3"/>
        <v>2021</v>
      </c>
      <c r="B12" s="2">
        <v>3661</v>
      </c>
      <c r="C12">
        <v>0.99</v>
      </c>
      <c r="D12">
        <v>1.8</v>
      </c>
      <c r="E12">
        <f t="shared" si="0"/>
        <v>366100</v>
      </c>
      <c r="F12">
        <f t="shared" si="1"/>
        <v>99</v>
      </c>
      <c r="G12">
        <f t="shared" si="2"/>
        <v>180</v>
      </c>
    </row>
    <row r="13" spans="1:7" x14ac:dyDescent="0.25">
      <c r="A13">
        <f t="shared" si="3"/>
        <v>2022</v>
      </c>
      <c r="B13" s="2">
        <v>3661</v>
      </c>
      <c r="C13">
        <v>0.99</v>
      </c>
      <c r="D13">
        <v>1.8</v>
      </c>
      <c r="E13">
        <f t="shared" si="0"/>
        <v>366100</v>
      </c>
      <c r="F13">
        <f t="shared" si="1"/>
        <v>99</v>
      </c>
      <c r="G13">
        <f t="shared" si="2"/>
        <v>180</v>
      </c>
    </row>
    <row r="14" spans="1:7" x14ac:dyDescent="0.25">
      <c r="A14">
        <f t="shared" si="3"/>
        <v>2023</v>
      </c>
      <c r="B14" s="2">
        <v>3661</v>
      </c>
      <c r="C14">
        <v>0.99</v>
      </c>
      <c r="D14">
        <v>1.8</v>
      </c>
      <c r="E14">
        <f t="shared" si="0"/>
        <v>366100</v>
      </c>
      <c r="F14">
        <f t="shared" si="1"/>
        <v>99</v>
      </c>
      <c r="G14">
        <f t="shared" si="2"/>
        <v>180</v>
      </c>
    </row>
    <row r="15" spans="1:7" x14ac:dyDescent="0.25">
      <c r="A15">
        <f t="shared" si="3"/>
        <v>2024</v>
      </c>
      <c r="B15" s="2">
        <v>3661</v>
      </c>
      <c r="C15">
        <v>0.99</v>
      </c>
      <c r="D15">
        <v>1.8</v>
      </c>
      <c r="E15">
        <f t="shared" si="0"/>
        <v>366100</v>
      </c>
      <c r="F15">
        <f t="shared" si="1"/>
        <v>99</v>
      </c>
      <c r="G15">
        <f t="shared" si="2"/>
        <v>180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3774.2268041237116</v>
      </c>
      <c r="C19" s="3">
        <f>C6/(1-0.089)</f>
        <v>1.0867178924259056</v>
      </c>
      <c r="D19" s="3">
        <f>D6/(1-0.089)</f>
        <v>1.9758507135016465</v>
      </c>
      <c r="E19" s="4">
        <f>D32*B19</f>
        <v>377422.68041237118</v>
      </c>
      <c r="F19" s="3">
        <f>D32*C19</f>
        <v>108.67178924259055</v>
      </c>
      <c r="G19" s="3">
        <f>D32*D19</f>
        <v>197.58507135016464</v>
      </c>
    </row>
    <row r="20" spans="1:7" x14ac:dyDescent="0.25">
      <c r="A20">
        <f>A19+1</f>
        <v>2016</v>
      </c>
      <c r="B20" s="4">
        <f t="shared" ref="B20:B28" si="4">1.03*B7</f>
        <v>3770.83</v>
      </c>
      <c r="C20" s="3">
        <f t="shared" ref="C20:C28" si="5">C7/(1-0.089)</f>
        <v>1.0867178924259056</v>
      </c>
      <c r="D20" s="3">
        <f t="shared" ref="D20:D28" si="6">D7/(1-0.089)</f>
        <v>1.9758507135016465</v>
      </c>
      <c r="E20" s="4">
        <f t="shared" ref="E20:E28" si="7">D33*B20</f>
        <v>377083</v>
      </c>
      <c r="F20" s="3">
        <f t="shared" ref="F20:F28" si="8">D33*C20</f>
        <v>108.67178924259055</v>
      </c>
      <c r="G20" s="3">
        <f t="shared" ref="G20:G28" si="9">D33*D20</f>
        <v>197.58507135016464</v>
      </c>
    </row>
    <row r="21" spans="1:7" x14ac:dyDescent="0.25">
      <c r="A21">
        <f t="shared" ref="A21:A28" si="10">A20+1</f>
        <v>2017</v>
      </c>
      <c r="B21" s="4">
        <f t="shared" si="4"/>
        <v>3770.83</v>
      </c>
      <c r="C21" s="3">
        <f t="shared" si="5"/>
        <v>1.0867178924259056</v>
      </c>
      <c r="D21" s="3">
        <f t="shared" si="6"/>
        <v>1.9758507135016465</v>
      </c>
      <c r="E21" s="4">
        <f t="shared" si="7"/>
        <v>377083</v>
      </c>
      <c r="F21" s="3">
        <f t="shared" si="8"/>
        <v>108.67178924259055</v>
      </c>
      <c r="G21" s="3">
        <f t="shared" si="9"/>
        <v>197.58507135016464</v>
      </c>
    </row>
    <row r="22" spans="1:7" x14ac:dyDescent="0.25">
      <c r="A22">
        <f t="shared" si="10"/>
        <v>2018</v>
      </c>
      <c r="B22" s="4">
        <f t="shared" si="4"/>
        <v>3770.83</v>
      </c>
      <c r="C22" s="3">
        <f t="shared" si="5"/>
        <v>1.0867178924259056</v>
      </c>
      <c r="D22" s="3">
        <f t="shared" si="6"/>
        <v>1.9758507135016465</v>
      </c>
      <c r="E22" s="4">
        <f t="shared" si="7"/>
        <v>377083</v>
      </c>
      <c r="F22" s="3">
        <f t="shared" si="8"/>
        <v>108.67178924259055</v>
      </c>
      <c r="G22" s="3">
        <f t="shared" si="9"/>
        <v>197.58507135016464</v>
      </c>
    </row>
    <row r="23" spans="1:7" x14ac:dyDescent="0.25">
      <c r="A23">
        <f t="shared" si="10"/>
        <v>2019</v>
      </c>
      <c r="B23" s="4">
        <f t="shared" si="4"/>
        <v>3770.83</v>
      </c>
      <c r="C23" s="3">
        <f t="shared" si="5"/>
        <v>1.0867178924259056</v>
      </c>
      <c r="D23" s="3">
        <f t="shared" si="6"/>
        <v>1.9758507135016465</v>
      </c>
      <c r="E23" s="4">
        <f t="shared" si="7"/>
        <v>377083</v>
      </c>
      <c r="F23" s="3">
        <f t="shared" si="8"/>
        <v>108.67178924259055</v>
      </c>
      <c r="G23" s="3">
        <f t="shared" si="9"/>
        <v>197.58507135016464</v>
      </c>
    </row>
    <row r="24" spans="1:7" x14ac:dyDescent="0.25">
      <c r="A24">
        <f t="shared" si="10"/>
        <v>2020</v>
      </c>
      <c r="B24" s="4">
        <f t="shared" si="4"/>
        <v>3770.83</v>
      </c>
      <c r="C24" s="3">
        <f t="shared" si="5"/>
        <v>1.0867178924259056</v>
      </c>
      <c r="D24" s="3">
        <f t="shared" si="6"/>
        <v>1.9758507135016465</v>
      </c>
      <c r="E24" s="4">
        <f t="shared" si="7"/>
        <v>377083</v>
      </c>
      <c r="F24" s="3">
        <f t="shared" si="8"/>
        <v>108.67178924259055</v>
      </c>
      <c r="G24" s="3">
        <f t="shared" si="9"/>
        <v>197.58507135016464</v>
      </c>
    </row>
    <row r="25" spans="1:7" x14ac:dyDescent="0.25">
      <c r="A25">
        <f t="shared" si="10"/>
        <v>2021</v>
      </c>
      <c r="B25" s="4">
        <f t="shared" si="4"/>
        <v>3770.83</v>
      </c>
      <c r="C25" s="3">
        <f t="shared" si="5"/>
        <v>1.0867178924259056</v>
      </c>
      <c r="D25" s="3">
        <f t="shared" si="6"/>
        <v>1.9758507135016465</v>
      </c>
      <c r="E25" s="4">
        <f t="shared" si="7"/>
        <v>377083</v>
      </c>
      <c r="F25" s="3">
        <f t="shared" si="8"/>
        <v>108.67178924259055</v>
      </c>
      <c r="G25" s="3">
        <f t="shared" si="9"/>
        <v>197.58507135016464</v>
      </c>
    </row>
    <row r="26" spans="1:7" x14ac:dyDescent="0.25">
      <c r="A26">
        <f t="shared" si="10"/>
        <v>2022</v>
      </c>
      <c r="B26" s="4">
        <f t="shared" si="4"/>
        <v>3770.83</v>
      </c>
      <c r="C26" s="3">
        <f t="shared" si="5"/>
        <v>1.0867178924259056</v>
      </c>
      <c r="D26" s="3">
        <f t="shared" si="6"/>
        <v>1.9758507135016465</v>
      </c>
      <c r="E26" s="4">
        <f t="shared" si="7"/>
        <v>377083</v>
      </c>
      <c r="F26" s="3">
        <f t="shared" si="8"/>
        <v>108.67178924259055</v>
      </c>
      <c r="G26" s="3">
        <f t="shared" si="9"/>
        <v>197.58507135016464</v>
      </c>
    </row>
    <row r="27" spans="1:7" x14ac:dyDescent="0.25">
      <c r="A27">
        <f t="shared" si="10"/>
        <v>2023</v>
      </c>
      <c r="B27" s="4">
        <f t="shared" si="4"/>
        <v>3770.83</v>
      </c>
      <c r="C27" s="3">
        <f t="shared" si="5"/>
        <v>1.0867178924259056</v>
      </c>
      <c r="D27" s="3">
        <f t="shared" si="6"/>
        <v>1.9758507135016465</v>
      </c>
      <c r="E27" s="4">
        <f t="shared" si="7"/>
        <v>377083</v>
      </c>
      <c r="F27" s="3">
        <f t="shared" si="8"/>
        <v>108.67178924259055</v>
      </c>
      <c r="G27" s="3">
        <f t="shared" si="9"/>
        <v>197.58507135016464</v>
      </c>
    </row>
    <row r="28" spans="1:7" x14ac:dyDescent="0.25">
      <c r="A28">
        <f t="shared" si="10"/>
        <v>2024</v>
      </c>
      <c r="B28" s="4">
        <f t="shared" si="4"/>
        <v>3770.83</v>
      </c>
      <c r="C28" s="3">
        <f t="shared" si="5"/>
        <v>1.0867178924259056</v>
      </c>
      <c r="D28" s="3">
        <f t="shared" si="6"/>
        <v>1.9758507135016465</v>
      </c>
      <c r="E28" s="4">
        <f t="shared" si="7"/>
        <v>377083</v>
      </c>
      <c r="F28" s="3">
        <f t="shared" si="8"/>
        <v>108.67178924259055</v>
      </c>
      <c r="G28" s="3">
        <f t="shared" si="9"/>
        <v>197.58507135016464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26</v>
      </c>
      <c r="C31" s="1" t="s">
        <v>27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23284</v>
      </c>
      <c r="C32">
        <v>23284</v>
      </c>
      <c r="D32">
        <v>100</v>
      </c>
      <c r="E32" s="5">
        <f>100*F32/B32</f>
        <v>0.42947947088129185</v>
      </c>
      <c r="F32">
        <f>D32</f>
        <v>100</v>
      </c>
    </row>
    <row r="33" spans="1:6" x14ac:dyDescent="0.25">
      <c r="A33">
        <f>A32+1</f>
        <v>2016</v>
      </c>
      <c r="B33">
        <v>23335</v>
      </c>
      <c r="C33">
        <v>23335</v>
      </c>
      <c r="D33">
        <v>100</v>
      </c>
      <c r="E33" s="5">
        <f t="shared" ref="E33:E41" si="11">100*F33/B33</f>
        <v>0.85708163702592677</v>
      </c>
      <c r="F33">
        <f>F32+D33</f>
        <v>200</v>
      </c>
    </row>
    <row r="34" spans="1:6" x14ac:dyDescent="0.25">
      <c r="A34">
        <f t="shared" ref="A34:A41" si="12">A33+1</f>
        <v>2017</v>
      </c>
      <c r="B34">
        <v>23387</v>
      </c>
      <c r="C34">
        <v>23387</v>
      </c>
      <c r="D34">
        <v>100</v>
      </c>
      <c r="E34" s="5">
        <f t="shared" si="11"/>
        <v>1.2827639286783257</v>
      </c>
      <c r="F34">
        <f t="shared" ref="F34:F41" si="13">F33+D34</f>
        <v>300</v>
      </c>
    </row>
    <row r="35" spans="1:6" x14ac:dyDescent="0.25">
      <c r="A35">
        <f t="shared" si="12"/>
        <v>2018</v>
      </c>
      <c r="B35">
        <v>23513</v>
      </c>
      <c r="C35">
        <v>23513</v>
      </c>
      <c r="D35">
        <v>100</v>
      </c>
      <c r="E35" s="5">
        <f t="shared" si="11"/>
        <v>1.7011865776379025</v>
      </c>
      <c r="F35">
        <f t="shared" si="13"/>
        <v>400</v>
      </c>
    </row>
    <row r="36" spans="1:6" x14ac:dyDescent="0.25">
      <c r="A36">
        <f t="shared" si="12"/>
        <v>2019</v>
      </c>
      <c r="B36">
        <v>23639</v>
      </c>
      <c r="C36">
        <v>23639</v>
      </c>
      <c r="D36">
        <v>100</v>
      </c>
      <c r="E36" s="5">
        <f t="shared" si="11"/>
        <v>2.1151486949532554</v>
      </c>
      <c r="F36">
        <f t="shared" si="13"/>
        <v>500</v>
      </c>
    </row>
    <row r="37" spans="1:6" x14ac:dyDescent="0.25">
      <c r="A37">
        <f t="shared" si="12"/>
        <v>2020</v>
      </c>
      <c r="B37">
        <v>23766</v>
      </c>
      <c r="C37">
        <v>23766</v>
      </c>
      <c r="D37">
        <v>100</v>
      </c>
      <c r="E37" s="5">
        <f t="shared" si="11"/>
        <v>2.5246149962130775</v>
      </c>
      <c r="F37">
        <f t="shared" si="13"/>
        <v>600</v>
      </c>
    </row>
    <row r="38" spans="1:6" x14ac:dyDescent="0.25">
      <c r="A38">
        <f t="shared" si="12"/>
        <v>2021</v>
      </c>
      <c r="B38">
        <v>23894</v>
      </c>
      <c r="C38">
        <v>23894</v>
      </c>
      <c r="D38">
        <v>100</v>
      </c>
      <c r="E38" s="5">
        <f t="shared" si="11"/>
        <v>2.9296057587678916</v>
      </c>
      <c r="F38">
        <f t="shared" si="13"/>
        <v>700</v>
      </c>
    </row>
    <row r="39" spans="1:6" x14ac:dyDescent="0.25">
      <c r="A39">
        <f t="shared" si="12"/>
        <v>2022</v>
      </c>
      <c r="B39">
        <v>24022</v>
      </c>
      <c r="C39">
        <v>24022</v>
      </c>
      <c r="D39">
        <v>100</v>
      </c>
      <c r="E39" s="5">
        <f t="shared" si="11"/>
        <v>3.3302805761385397</v>
      </c>
      <c r="F39">
        <f t="shared" si="13"/>
        <v>800</v>
      </c>
    </row>
    <row r="40" spans="1:6" x14ac:dyDescent="0.25">
      <c r="A40">
        <f t="shared" si="12"/>
        <v>2023</v>
      </c>
      <c r="B40">
        <v>24151</v>
      </c>
      <c r="C40">
        <v>24151</v>
      </c>
      <c r="D40">
        <v>100</v>
      </c>
      <c r="E40" s="5">
        <f t="shared" si="11"/>
        <v>3.7265537658896113</v>
      </c>
      <c r="F40">
        <f t="shared" si="13"/>
        <v>900</v>
      </c>
    </row>
    <row r="41" spans="1:6" x14ac:dyDescent="0.25">
      <c r="A41">
        <f t="shared" si="12"/>
        <v>2024</v>
      </c>
      <c r="B41">
        <v>24281</v>
      </c>
      <c r="C41">
        <v>24281</v>
      </c>
      <c r="D41">
        <v>100</v>
      </c>
      <c r="E41" s="5">
        <f t="shared" si="11"/>
        <v>4.1184465219719124</v>
      </c>
      <c r="F41">
        <f t="shared" si="13"/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6" workbookViewId="0">
      <selection activeCell="D20" sqref="D20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29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374</v>
      </c>
      <c r="C6">
        <v>0.121</v>
      </c>
      <c r="D6">
        <v>0.14299999999999999</v>
      </c>
      <c r="E6">
        <f>D32*B6</f>
        <v>37400</v>
      </c>
      <c r="F6">
        <f>D32*C6</f>
        <v>12.1</v>
      </c>
      <c r="G6">
        <f>D32*D6</f>
        <v>14.299999999999999</v>
      </c>
    </row>
    <row r="7" spans="1:7" x14ac:dyDescent="0.25">
      <c r="A7">
        <f>A6+1</f>
        <v>2016</v>
      </c>
      <c r="B7" s="2">
        <v>374</v>
      </c>
      <c r="C7">
        <v>0.121</v>
      </c>
      <c r="D7">
        <v>0.14299999999999999</v>
      </c>
      <c r="E7">
        <f t="shared" ref="E7:E15" si="0">D33*B7</f>
        <v>37400</v>
      </c>
      <c r="F7">
        <f t="shared" ref="F7:F15" si="1">D33*C7</f>
        <v>12.1</v>
      </c>
      <c r="G7">
        <f t="shared" ref="G7:G15" si="2">D33*D7</f>
        <v>14.299999999999999</v>
      </c>
    </row>
    <row r="8" spans="1:7" x14ac:dyDescent="0.25">
      <c r="A8">
        <f t="shared" ref="A8:A15" si="3">A7+1</f>
        <v>2017</v>
      </c>
      <c r="B8" s="2">
        <v>374</v>
      </c>
      <c r="C8">
        <v>0.121</v>
      </c>
      <c r="D8">
        <v>0.14299999999999999</v>
      </c>
      <c r="E8">
        <f t="shared" si="0"/>
        <v>37400</v>
      </c>
      <c r="F8">
        <f t="shared" si="1"/>
        <v>12.1</v>
      </c>
      <c r="G8">
        <f t="shared" si="2"/>
        <v>14.299999999999999</v>
      </c>
    </row>
    <row r="9" spans="1:7" x14ac:dyDescent="0.25">
      <c r="A9">
        <f t="shared" si="3"/>
        <v>2018</v>
      </c>
      <c r="B9" s="2">
        <v>374</v>
      </c>
      <c r="C9">
        <v>0.121</v>
      </c>
      <c r="D9">
        <v>0.14299999999999999</v>
      </c>
      <c r="E9">
        <f t="shared" si="0"/>
        <v>37400</v>
      </c>
      <c r="F9">
        <f t="shared" si="1"/>
        <v>12.1</v>
      </c>
      <c r="G9">
        <f t="shared" si="2"/>
        <v>14.299999999999999</v>
      </c>
    </row>
    <row r="10" spans="1:7" x14ac:dyDescent="0.25">
      <c r="A10">
        <f t="shared" si="3"/>
        <v>2019</v>
      </c>
      <c r="B10" s="2">
        <v>374</v>
      </c>
      <c r="C10">
        <v>0.121</v>
      </c>
      <c r="D10">
        <v>0.14299999999999999</v>
      </c>
      <c r="E10">
        <f t="shared" si="0"/>
        <v>37400</v>
      </c>
      <c r="F10">
        <f t="shared" si="1"/>
        <v>12.1</v>
      </c>
      <c r="G10">
        <f t="shared" si="2"/>
        <v>14.299999999999999</v>
      </c>
    </row>
    <row r="11" spans="1:7" x14ac:dyDescent="0.25">
      <c r="A11">
        <f t="shared" si="3"/>
        <v>2020</v>
      </c>
      <c r="B11" s="2">
        <v>374</v>
      </c>
      <c r="C11">
        <v>0.121</v>
      </c>
      <c r="D11">
        <v>0.14299999999999999</v>
      </c>
      <c r="E11">
        <f t="shared" si="0"/>
        <v>37400</v>
      </c>
      <c r="F11">
        <f t="shared" si="1"/>
        <v>12.1</v>
      </c>
      <c r="G11">
        <f t="shared" si="2"/>
        <v>14.299999999999999</v>
      </c>
    </row>
    <row r="12" spans="1:7" x14ac:dyDescent="0.25">
      <c r="A12">
        <f t="shared" si="3"/>
        <v>2021</v>
      </c>
      <c r="B12" s="2">
        <v>374</v>
      </c>
      <c r="C12">
        <v>0.121</v>
      </c>
      <c r="D12">
        <v>0.14299999999999999</v>
      </c>
      <c r="E12">
        <f t="shared" si="0"/>
        <v>37400</v>
      </c>
      <c r="F12">
        <f t="shared" si="1"/>
        <v>12.1</v>
      </c>
      <c r="G12">
        <f t="shared" si="2"/>
        <v>14.299999999999999</v>
      </c>
    </row>
    <row r="13" spans="1:7" x14ac:dyDescent="0.25">
      <c r="A13">
        <f t="shared" si="3"/>
        <v>2022</v>
      </c>
      <c r="B13" s="2">
        <v>374</v>
      </c>
      <c r="C13">
        <v>0.121</v>
      </c>
      <c r="D13">
        <v>0.14299999999999999</v>
      </c>
      <c r="E13">
        <f t="shared" si="0"/>
        <v>37400</v>
      </c>
      <c r="F13">
        <f t="shared" si="1"/>
        <v>12.1</v>
      </c>
      <c r="G13">
        <f t="shared" si="2"/>
        <v>14.299999999999999</v>
      </c>
    </row>
    <row r="14" spans="1:7" x14ac:dyDescent="0.25">
      <c r="A14">
        <f t="shared" si="3"/>
        <v>2023</v>
      </c>
      <c r="B14" s="2">
        <v>374</v>
      </c>
      <c r="C14">
        <v>0.121</v>
      </c>
      <c r="D14">
        <v>0.14299999999999999</v>
      </c>
      <c r="E14">
        <f t="shared" si="0"/>
        <v>37400</v>
      </c>
      <c r="F14">
        <f t="shared" si="1"/>
        <v>12.1</v>
      </c>
      <c r="G14">
        <f t="shared" si="2"/>
        <v>14.299999999999999</v>
      </c>
    </row>
    <row r="15" spans="1:7" x14ac:dyDescent="0.25">
      <c r="A15">
        <f t="shared" si="3"/>
        <v>2024</v>
      </c>
      <c r="B15" s="2">
        <v>374</v>
      </c>
      <c r="C15">
        <v>0.121</v>
      </c>
      <c r="D15">
        <v>0.14299999999999999</v>
      </c>
      <c r="E15">
        <f t="shared" si="0"/>
        <v>37400</v>
      </c>
      <c r="F15">
        <f t="shared" si="1"/>
        <v>12.1</v>
      </c>
      <c r="G15">
        <f t="shared" si="2"/>
        <v>14.299999999999999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385.56701030927837</v>
      </c>
      <c r="C19" s="3">
        <f>C6/(1-0.089)</f>
        <v>0.13282107574094401</v>
      </c>
      <c r="D19" s="3">
        <f>D6/(1-0.089)</f>
        <v>0.15697036223929745</v>
      </c>
      <c r="E19" s="4">
        <f>D32*B19</f>
        <v>38556.701030927834</v>
      </c>
      <c r="F19" s="3">
        <f>D32*C19</f>
        <v>13.2821075740944</v>
      </c>
      <c r="G19" s="3">
        <f>D32*D19</f>
        <v>15.697036223929745</v>
      </c>
    </row>
    <row r="20" spans="1:7" x14ac:dyDescent="0.25">
      <c r="A20">
        <f>A19+1</f>
        <v>2016</v>
      </c>
      <c r="B20" s="4">
        <f t="shared" ref="B20:B28" si="4">B7/(1-0.03)</f>
        <v>385.56701030927837</v>
      </c>
      <c r="C20" s="3">
        <f t="shared" ref="C20:C28" si="5">C7/(1-0.089)</f>
        <v>0.13282107574094401</v>
      </c>
      <c r="D20" s="3">
        <f t="shared" ref="D20:D28" si="6">D7/(1-0.089)</f>
        <v>0.15697036223929745</v>
      </c>
      <c r="E20" s="4">
        <f t="shared" ref="E20:E28" si="7">D33*B20</f>
        <v>38556.701030927834</v>
      </c>
      <c r="F20" s="3">
        <f t="shared" ref="F20:F28" si="8">D33*C20</f>
        <v>13.2821075740944</v>
      </c>
      <c r="G20" s="3">
        <f t="shared" ref="G20:G28" si="9">D33*D20</f>
        <v>15.697036223929745</v>
      </c>
    </row>
    <row r="21" spans="1:7" x14ac:dyDescent="0.25">
      <c r="A21">
        <f t="shared" ref="A21:A28" si="10">A20+1</f>
        <v>2017</v>
      </c>
      <c r="B21" s="4">
        <f t="shared" si="4"/>
        <v>385.56701030927837</v>
      </c>
      <c r="C21" s="3">
        <f t="shared" si="5"/>
        <v>0.13282107574094401</v>
      </c>
      <c r="D21" s="3">
        <f t="shared" si="6"/>
        <v>0.15697036223929745</v>
      </c>
      <c r="E21" s="4">
        <f t="shared" si="7"/>
        <v>38556.701030927834</v>
      </c>
      <c r="F21" s="3">
        <f t="shared" si="8"/>
        <v>13.2821075740944</v>
      </c>
      <c r="G21" s="3">
        <f t="shared" si="9"/>
        <v>15.697036223929745</v>
      </c>
    </row>
    <row r="22" spans="1:7" x14ac:dyDescent="0.25">
      <c r="A22">
        <f t="shared" si="10"/>
        <v>2018</v>
      </c>
      <c r="B22" s="4">
        <f t="shared" si="4"/>
        <v>385.56701030927837</v>
      </c>
      <c r="C22" s="3">
        <f t="shared" si="5"/>
        <v>0.13282107574094401</v>
      </c>
      <c r="D22" s="3">
        <f t="shared" si="6"/>
        <v>0.15697036223929745</v>
      </c>
      <c r="E22" s="4">
        <f t="shared" si="7"/>
        <v>38556.701030927834</v>
      </c>
      <c r="F22" s="3">
        <f t="shared" si="8"/>
        <v>13.2821075740944</v>
      </c>
      <c r="G22" s="3">
        <f t="shared" si="9"/>
        <v>15.697036223929745</v>
      </c>
    </row>
    <row r="23" spans="1:7" x14ac:dyDescent="0.25">
      <c r="A23">
        <f t="shared" si="10"/>
        <v>2019</v>
      </c>
      <c r="B23" s="4">
        <f t="shared" si="4"/>
        <v>385.56701030927837</v>
      </c>
      <c r="C23" s="3">
        <f t="shared" si="5"/>
        <v>0.13282107574094401</v>
      </c>
      <c r="D23" s="3">
        <f t="shared" si="6"/>
        <v>0.15697036223929745</v>
      </c>
      <c r="E23" s="4">
        <f t="shared" si="7"/>
        <v>38556.701030927834</v>
      </c>
      <c r="F23" s="3">
        <f t="shared" si="8"/>
        <v>13.2821075740944</v>
      </c>
      <c r="G23" s="3">
        <f t="shared" si="9"/>
        <v>15.697036223929745</v>
      </c>
    </row>
    <row r="24" spans="1:7" x14ac:dyDescent="0.25">
      <c r="A24">
        <f t="shared" si="10"/>
        <v>2020</v>
      </c>
      <c r="B24" s="4">
        <f t="shared" si="4"/>
        <v>385.56701030927837</v>
      </c>
      <c r="C24" s="3">
        <f t="shared" si="5"/>
        <v>0.13282107574094401</v>
      </c>
      <c r="D24" s="3">
        <f t="shared" si="6"/>
        <v>0.15697036223929745</v>
      </c>
      <c r="E24" s="4">
        <f t="shared" si="7"/>
        <v>38556.701030927834</v>
      </c>
      <c r="F24" s="3">
        <f t="shared" si="8"/>
        <v>13.2821075740944</v>
      </c>
      <c r="G24" s="3">
        <f t="shared" si="9"/>
        <v>15.697036223929745</v>
      </c>
    </row>
    <row r="25" spans="1:7" x14ac:dyDescent="0.25">
      <c r="A25">
        <f t="shared" si="10"/>
        <v>2021</v>
      </c>
      <c r="B25" s="4">
        <f t="shared" si="4"/>
        <v>385.56701030927837</v>
      </c>
      <c r="C25" s="3">
        <f t="shared" si="5"/>
        <v>0.13282107574094401</v>
      </c>
      <c r="D25" s="3">
        <f t="shared" si="6"/>
        <v>0.15697036223929745</v>
      </c>
      <c r="E25" s="4">
        <f t="shared" si="7"/>
        <v>38556.701030927834</v>
      </c>
      <c r="F25" s="3">
        <f t="shared" si="8"/>
        <v>13.2821075740944</v>
      </c>
      <c r="G25" s="3">
        <f t="shared" si="9"/>
        <v>15.697036223929745</v>
      </c>
    </row>
    <row r="26" spans="1:7" x14ac:dyDescent="0.25">
      <c r="A26">
        <f t="shared" si="10"/>
        <v>2022</v>
      </c>
      <c r="B26" s="4">
        <f t="shared" si="4"/>
        <v>385.56701030927837</v>
      </c>
      <c r="C26" s="3">
        <f t="shared" si="5"/>
        <v>0.13282107574094401</v>
      </c>
      <c r="D26" s="3">
        <f t="shared" si="6"/>
        <v>0.15697036223929745</v>
      </c>
      <c r="E26" s="4">
        <f t="shared" si="7"/>
        <v>38556.701030927834</v>
      </c>
      <c r="F26" s="3">
        <f t="shared" si="8"/>
        <v>13.2821075740944</v>
      </c>
      <c r="G26" s="3">
        <f t="shared" si="9"/>
        <v>15.697036223929745</v>
      </c>
    </row>
    <row r="27" spans="1:7" x14ac:dyDescent="0.25">
      <c r="A27">
        <f t="shared" si="10"/>
        <v>2023</v>
      </c>
      <c r="B27" s="4">
        <f t="shared" si="4"/>
        <v>385.56701030927837</v>
      </c>
      <c r="C27" s="3">
        <f t="shared" si="5"/>
        <v>0.13282107574094401</v>
      </c>
      <c r="D27" s="3">
        <f t="shared" si="6"/>
        <v>0.15697036223929745</v>
      </c>
      <c r="E27" s="4">
        <f t="shared" si="7"/>
        <v>38556.701030927834</v>
      </c>
      <c r="F27" s="3">
        <f t="shared" si="8"/>
        <v>13.2821075740944</v>
      </c>
      <c r="G27" s="3">
        <f t="shared" si="9"/>
        <v>15.697036223929745</v>
      </c>
    </row>
    <row r="28" spans="1:7" x14ac:dyDescent="0.25">
      <c r="A28">
        <f t="shared" si="10"/>
        <v>2024</v>
      </c>
      <c r="B28" s="4">
        <f t="shared" si="4"/>
        <v>385.56701030927837</v>
      </c>
      <c r="C28" s="3">
        <f t="shared" si="5"/>
        <v>0.13282107574094401</v>
      </c>
      <c r="D28" s="3">
        <f t="shared" si="6"/>
        <v>0.15697036223929745</v>
      </c>
      <c r="E28" s="4">
        <f t="shared" si="7"/>
        <v>38556.701030927834</v>
      </c>
      <c r="F28" s="3">
        <f t="shared" si="8"/>
        <v>13.2821075740944</v>
      </c>
      <c r="G28" s="3">
        <f t="shared" si="9"/>
        <v>15.697036223929745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26</v>
      </c>
      <c r="C31" s="1" t="s">
        <v>27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23284</v>
      </c>
      <c r="C32">
        <v>23284</v>
      </c>
      <c r="D32">
        <v>100</v>
      </c>
      <c r="E32" s="5">
        <f>100*F32/B32</f>
        <v>0.42947947088129185</v>
      </c>
      <c r="F32">
        <f>D32</f>
        <v>100</v>
      </c>
    </row>
    <row r="33" spans="1:6" x14ac:dyDescent="0.25">
      <c r="A33">
        <f>A32+1</f>
        <v>2016</v>
      </c>
      <c r="B33">
        <v>23335</v>
      </c>
      <c r="C33">
        <v>23335</v>
      </c>
      <c r="D33">
        <v>100</v>
      </c>
      <c r="E33" s="5">
        <f t="shared" ref="E33:E41" si="11">100*F33/B33</f>
        <v>0.85708163702592677</v>
      </c>
      <c r="F33">
        <f>F32+D33</f>
        <v>200</v>
      </c>
    </row>
    <row r="34" spans="1:6" x14ac:dyDescent="0.25">
      <c r="A34">
        <f t="shared" ref="A34:A41" si="12">A33+1</f>
        <v>2017</v>
      </c>
      <c r="B34">
        <v>23387</v>
      </c>
      <c r="C34">
        <v>23387</v>
      </c>
      <c r="D34">
        <v>100</v>
      </c>
      <c r="E34" s="5">
        <f t="shared" si="11"/>
        <v>1.2827639286783257</v>
      </c>
      <c r="F34">
        <f t="shared" ref="F34:F41" si="13">F33+D34</f>
        <v>300</v>
      </c>
    </row>
    <row r="35" spans="1:6" x14ac:dyDescent="0.25">
      <c r="A35">
        <f t="shared" si="12"/>
        <v>2018</v>
      </c>
      <c r="B35">
        <v>23513</v>
      </c>
      <c r="C35">
        <v>23513</v>
      </c>
      <c r="D35">
        <v>100</v>
      </c>
      <c r="E35" s="5">
        <f t="shared" si="11"/>
        <v>1.7011865776379025</v>
      </c>
      <c r="F35">
        <f t="shared" si="13"/>
        <v>400</v>
      </c>
    </row>
    <row r="36" spans="1:6" x14ac:dyDescent="0.25">
      <c r="A36">
        <f t="shared" si="12"/>
        <v>2019</v>
      </c>
      <c r="B36">
        <v>23639</v>
      </c>
      <c r="C36">
        <v>23639</v>
      </c>
      <c r="D36">
        <v>100</v>
      </c>
      <c r="E36" s="5">
        <f t="shared" si="11"/>
        <v>2.1151486949532554</v>
      </c>
      <c r="F36">
        <f t="shared" si="13"/>
        <v>500</v>
      </c>
    </row>
    <row r="37" spans="1:6" x14ac:dyDescent="0.25">
      <c r="A37">
        <f t="shared" si="12"/>
        <v>2020</v>
      </c>
      <c r="B37">
        <v>23766</v>
      </c>
      <c r="C37">
        <v>23766</v>
      </c>
      <c r="D37">
        <v>100</v>
      </c>
      <c r="E37" s="5">
        <f t="shared" si="11"/>
        <v>2.5246149962130775</v>
      </c>
      <c r="F37">
        <f t="shared" si="13"/>
        <v>600</v>
      </c>
    </row>
    <row r="38" spans="1:6" x14ac:dyDescent="0.25">
      <c r="A38">
        <f t="shared" si="12"/>
        <v>2021</v>
      </c>
      <c r="B38">
        <v>23894</v>
      </c>
      <c r="C38">
        <v>23894</v>
      </c>
      <c r="D38">
        <v>100</v>
      </c>
      <c r="E38" s="5">
        <f t="shared" si="11"/>
        <v>2.9296057587678916</v>
      </c>
      <c r="F38">
        <f t="shared" si="13"/>
        <v>700</v>
      </c>
    </row>
    <row r="39" spans="1:6" x14ac:dyDescent="0.25">
      <c r="A39">
        <f t="shared" si="12"/>
        <v>2022</v>
      </c>
      <c r="B39">
        <v>24022</v>
      </c>
      <c r="C39">
        <v>24022</v>
      </c>
      <c r="D39">
        <v>100</v>
      </c>
      <c r="E39" s="5">
        <f t="shared" si="11"/>
        <v>3.3302805761385397</v>
      </c>
      <c r="F39">
        <f t="shared" si="13"/>
        <v>800</v>
      </c>
    </row>
    <row r="40" spans="1:6" x14ac:dyDescent="0.25">
      <c r="A40">
        <f t="shared" si="12"/>
        <v>2023</v>
      </c>
      <c r="B40">
        <v>24151</v>
      </c>
      <c r="C40">
        <v>24151</v>
      </c>
      <c r="D40">
        <v>100</v>
      </c>
      <c r="E40" s="5">
        <f t="shared" si="11"/>
        <v>3.7265537658896113</v>
      </c>
      <c r="F40">
        <f t="shared" si="13"/>
        <v>900</v>
      </c>
    </row>
    <row r="41" spans="1:6" x14ac:dyDescent="0.25">
      <c r="A41">
        <f t="shared" si="12"/>
        <v>2024</v>
      </c>
      <c r="B41">
        <v>24281</v>
      </c>
      <c r="C41">
        <v>24281</v>
      </c>
      <c r="D41">
        <v>100</v>
      </c>
      <c r="E41" s="5">
        <f t="shared" si="11"/>
        <v>4.1184465219719124</v>
      </c>
      <c r="F41">
        <f t="shared" si="13"/>
        <v>1000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19" workbookViewId="0">
      <selection activeCell="D37" sqref="D37:D41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32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2450</v>
      </c>
      <c r="C6">
        <v>0</v>
      </c>
      <c r="D6">
        <v>0.91</v>
      </c>
      <c r="E6">
        <f>D32*B6</f>
        <v>0</v>
      </c>
      <c r="F6">
        <f>D32*C6</f>
        <v>0</v>
      </c>
      <c r="G6">
        <f>D32*D6</f>
        <v>0</v>
      </c>
    </row>
    <row r="7" spans="1:7" x14ac:dyDescent="0.25">
      <c r="A7">
        <f>A6+1</f>
        <v>2016</v>
      </c>
      <c r="B7" s="2">
        <v>2450</v>
      </c>
      <c r="C7">
        <v>0</v>
      </c>
      <c r="D7">
        <v>0.91</v>
      </c>
      <c r="E7">
        <f t="shared" ref="E7:E15" si="0">D33*B7</f>
        <v>12250</v>
      </c>
      <c r="F7">
        <f t="shared" ref="F7:F15" si="1">D33*C7</f>
        <v>0</v>
      </c>
      <c r="G7">
        <f t="shared" ref="G7:G15" si="2">D33*D7</f>
        <v>4.55</v>
      </c>
    </row>
    <row r="8" spans="1:7" x14ac:dyDescent="0.25">
      <c r="A8">
        <f t="shared" ref="A8:A15" si="3">A7+1</f>
        <v>2017</v>
      </c>
      <c r="B8" s="2">
        <v>2450</v>
      </c>
      <c r="C8">
        <v>0</v>
      </c>
      <c r="D8">
        <v>0.91</v>
      </c>
      <c r="E8">
        <f t="shared" si="0"/>
        <v>24500</v>
      </c>
      <c r="F8">
        <f t="shared" si="1"/>
        <v>0</v>
      </c>
      <c r="G8">
        <f t="shared" si="2"/>
        <v>9.1</v>
      </c>
    </row>
    <row r="9" spans="1:7" x14ac:dyDescent="0.25">
      <c r="A9">
        <f t="shared" si="3"/>
        <v>2018</v>
      </c>
      <c r="B9" s="2">
        <v>2450</v>
      </c>
      <c r="C9">
        <v>0</v>
      </c>
      <c r="D9">
        <v>0.91</v>
      </c>
      <c r="E9">
        <f t="shared" si="0"/>
        <v>36750</v>
      </c>
      <c r="F9">
        <f t="shared" si="1"/>
        <v>0</v>
      </c>
      <c r="G9">
        <f t="shared" si="2"/>
        <v>13.65</v>
      </c>
    </row>
    <row r="10" spans="1:7" x14ac:dyDescent="0.25">
      <c r="A10">
        <f t="shared" si="3"/>
        <v>2019</v>
      </c>
      <c r="B10" s="2">
        <v>2450</v>
      </c>
      <c r="C10">
        <v>0</v>
      </c>
      <c r="D10">
        <v>0.91</v>
      </c>
      <c r="E10">
        <f t="shared" si="0"/>
        <v>49000</v>
      </c>
      <c r="F10">
        <f t="shared" si="1"/>
        <v>0</v>
      </c>
      <c r="G10">
        <f t="shared" si="2"/>
        <v>18.2</v>
      </c>
    </row>
    <row r="11" spans="1:7" x14ac:dyDescent="0.25">
      <c r="A11">
        <f t="shared" si="3"/>
        <v>2020</v>
      </c>
      <c r="B11" s="2">
        <v>2450</v>
      </c>
      <c r="C11">
        <v>0</v>
      </c>
      <c r="D11">
        <v>0.91</v>
      </c>
      <c r="E11">
        <f t="shared" si="0"/>
        <v>61250</v>
      </c>
      <c r="F11">
        <f t="shared" si="1"/>
        <v>0</v>
      </c>
      <c r="G11">
        <f t="shared" si="2"/>
        <v>22.75</v>
      </c>
    </row>
    <row r="12" spans="1:7" x14ac:dyDescent="0.25">
      <c r="A12">
        <f t="shared" si="3"/>
        <v>2021</v>
      </c>
      <c r="B12" s="2">
        <v>2450</v>
      </c>
      <c r="C12">
        <v>0</v>
      </c>
      <c r="D12">
        <v>0.91</v>
      </c>
      <c r="E12">
        <f t="shared" si="0"/>
        <v>61250</v>
      </c>
      <c r="F12">
        <f t="shared" si="1"/>
        <v>0</v>
      </c>
      <c r="G12">
        <f t="shared" si="2"/>
        <v>22.75</v>
      </c>
    </row>
    <row r="13" spans="1:7" x14ac:dyDescent="0.25">
      <c r="A13">
        <f t="shared" si="3"/>
        <v>2022</v>
      </c>
      <c r="B13" s="2">
        <v>2450</v>
      </c>
      <c r="C13">
        <v>0</v>
      </c>
      <c r="D13">
        <v>0.91</v>
      </c>
      <c r="E13">
        <f t="shared" si="0"/>
        <v>61250</v>
      </c>
      <c r="F13">
        <f t="shared" si="1"/>
        <v>0</v>
      </c>
      <c r="G13">
        <f t="shared" si="2"/>
        <v>22.75</v>
      </c>
    </row>
    <row r="14" spans="1:7" x14ac:dyDescent="0.25">
      <c r="A14">
        <f t="shared" si="3"/>
        <v>2023</v>
      </c>
      <c r="B14" s="2">
        <v>2450</v>
      </c>
      <c r="C14">
        <v>0</v>
      </c>
      <c r="D14">
        <v>0.91</v>
      </c>
      <c r="E14">
        <f t="shared" si="0"/>
        <v>61250</v>
      </c>
      <c r="F14">
        <f t="shared" si="1"/>
        <v>0</v>
      </c>
      <c r="G14">
        <f t="shared" si="2"/>
        <v>22.75</v>
      </c>
    </row>
    <row r="15" spans="1:7" x14ac:dyDescent="0.25">
      <c r="A15">
        <f t="shared" si="3"/>
        <v>2024</v>
      </c>
      <c r="B15" s="2">
        <v>2450</v>
      </c>
      <c r="C15">
        <v>0</v>
      </c>
      <c r="D15">
        <v>0.91</v>
      </c>
      <c r="E15">
        <f t="shared" si="0"/>
        <v>61250</v>
      </c>
      <c r="F15">
        <f t="shared" si="1"/>
        <v>0</v>
      </c>
      <c r="G15">
        <f t="shared" si="2"/>
        <v>22.75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2525.7731958762888</v>
      </c>
      <c r="C19" s="3">
        <f>C6/(1-0.089)</f>
        <v>0</v>
      </c>
      <c r="D19" s="3">
        <f>D6/(1-0.089)</f>
        <v>0.99890230515916578</v>
      </c>
      <c r="E19" s="4">
        <f>D32*B19</f>
        <v>0</v>
      </c>
      <c r="F19" s="3">
        <f>D32*C19</f>
        <v>0</v>
      </c>
      <c r="G19" s="3">
        <f>D32*D19</f>
        <v>0</v>
      </c>
    </row>
    <row r="20" spans="1:7" x14ac:dyDescent="0.25">
      <c r="A20">
        <f>A19+1</f>
        <v>2016</v>
      </c>
      <c r="B20" s="4">
        <f t="shared" ref="B20:B28" si="4">B7/(1-0.03)</f>
        <v>2525.7731958762888</v>
      </c>
      <c r="C20" s="3">
        <f t="shared" ref="C20:C28" si="5">C7/(1-0.089)</f>
        <v>0</v>
      </c>
      <c r="D20" s="3">
        <f t="shared" ref="D20:D28" si="6">1.089*D7</f>
        <v>0.99099000000000004</v>
      </c>
      <c r="E20" s="4">
        <f t="shared" ref="E20:E28" si="7">D33*B20</f>
        <v>12628.865979381444</v>
      </c>
      <c r="F20" s="3">
        <f t="shared" ref="F20:F28" si="8">D33*C20</f>
        <v>0</v>
      </c>
      <c r="G20" s="3">
        <f t="shared" ref="G20:G28" si="9">D33*D20</f>
        <v>4.9549500000000002</v>
      </c>
    </row>
    <row r="21" spans="1:7" x14ac:dyDescent="0.25">
      <c r="A21">
        <f t="shared" ref="A21:A28" si="10">A20+1</f>
        <v>2017</v>
      </c>
      <c r="B21" s="4">
        <f t="shared" si="4"/>
        <v>2525.7731958762888</v>
      </c>
      <c r="C21" s="3">
        <f t="shared" si="5"/>
        <v>0</v>
      </c>
      <c r="D21" s="3">
        <f t="shared" si="6"/>
        <v>0.99099000000000004</v>
      </c>
      <c r="E21" s="4">
        <f t="shared" si="7"/>
        <v>25257.731958762888</v>
      </c>
      <c r="F21" s="3">
        <f t="shared" si="8"/>
        <v>0</v>
      </c>
      <c r="G21" s="3">
        <f t="shared" si="9"/>
        <v>9.9099000000000004</v>
      </c>
    </row>
    <row r="22" spans="1:7" x14ac:dyDescent="0.25">
      <c r="A22">
        <f t="shared" si="10"/>
        <v>2018</v>
      </c>
      <c r="B22" s="4">
        <f t="shared" si="4"/>
        <v>2525.7731958762888</v>
      </c>
      <c r="C22" s="3">
        <f t="shared" si="5"/>
        <v>0</v>
      </c>
      <c r="D22" s="3">
        <f t="shared" si="6"/>
        <v>0.99099000000000004</v>
      </c>
      <c r="E22" s="4">
        <f t="shared" si="7"/>
        <v>37886.597938144332</v>
      </c>
      <c r="F22" s="3">
        <f t="shared" si="8"/>
        <v>0</v>
      </c>
      <c r="G22" s="3">
        <f t="shared" si="9"/>
        <v>14.864850000000001</v>
      </c>
    </row>
    <row r="23" spans="1:7" x14ac:dyDescent="0.25">
      <c r="A23">
        <f t="shared" si="10"/>
        <v>2019</v>
      </c>
      <c r="B23" s="4">
        <f t="shared" si="4"/>
        <v>2525.7731958762888</v>
      </c>
      <c r="C23" s="3">
        <f t="shared" si="5"/>
        <v>0</v>
      </c>
      <c r="D23" s="3">
        <f t="shared" si="6"/>
        <v>0.99099000000000004</v>
      </c>
      <c r="E23" s="4">
        <f t="shared" si="7"/>
        <v>50515.463917525776</v>
      </c>
      <c r="F23" s="3">
        <f t="shared" si="8"/>
        <v>0</v>
      </c>
      <c r="G23" s="3">
        <f t="shared" si="9"/>
        <v>19.819800000000001</v>
      </c>
    </row>
    <row r="24" spans="1:7" x14ac:dyDescent="0.25">
      <c r="A24">
        <f t="shared" si="10"/>
        <v>2020</v>
      </c>
      <c r="B24" s="4">
        <f t="shared" si="4"/>
        <v>2525.7731958762888</v>
      </c>
      <c r="C24" s="3">
        <f t="shared" si="5"/>
        <v>0</v>
      </c>
      <c r="D24" s="3">
        <f t="shared" si="6"/>
        <v>0.99099000000000004</v>
      </c>
      <c r="E24" s="4">
        <f t="shared" si="7"/>
        <v>63144.32989690722</v>
      </c>
      <c r="F24" s="3">
        <f t="shared" si="8"/>
        <v>0</v>
      </c>
      <c r="G24" s="3">
        <f t="shared" si="9"/>
        <v>24.774750000000001</v>
      </c>
    </row>
    <row r="25" spans="1:7" x14ac:dyDescent="0.25">
      <c r="A25">
        <f t="shared" si="10"/>
        <v>2021</v>
      </c>
      <c r="B25" s="4">
        <f t="shared" si="4"/>
        <v>2525.7731958762888</v>
      </c>
      <c r="C25" s="3">
        <f t="shared" si="5"/>
        <v>0</v>
      </c>
      <c r="D25" s="3">
        <f t="shared" si="6"/>
        <v>0.99099000000000004</v>
      </c>
      <c r="E25" s="4">
        <f t="shared" si="7"/>
        <v>63144.32989690722</v>
      </c>
      <c r="F25" s="3">
        <f t="shared" si="8"/>
        <v>0</v>
      </c>
      <c r="G25" s="3">
        <f t="shared" si="9"/>
        <v>24.774750000000001</v>
      </c>
    </row>
    <row r="26" spans="1:7" x14ac:dyDescent="0.25">
      <c r="A26">
        <f t="shared" si="10"/>
        <v>2022</v>
      </c>
      <c r="B26" s="4">
        <f t="shared" si="4"/>
        <v>2525.7731958762888</v>
      </c>
      <c r="C26" s="3">
        <f t="shared" si="5"/>
        <v>0</v>
      </c>
      <c r="D26" s="3">
        <f t="shared" si="6"/>
        <v>0.99099000000000004</v>
      </c>
      <c r="E26" s="4">
        <f t="shared" si="7"/>
        <v>63144.32989690722</v>
      </c>
      <c r="F26" s="3">
        <f t="shared" si="8"/>
        <v>0</v>
      </c>
      <c r="G26" s="3">
        <f t="shared" si="9"/>
        <v>24.774750000000001</v>
      </c>
    </row>
    <row r="27" spans="1:7" x14ac:dyDescent="0.25">
      <c r="A27">
        <f t="shared" si="10"/>
        <v>2023</v>
      </c>
      <c r="B27" s="4">
        <f t="shared" si="4"/>
        <v>2525.7731958762888</v>
      </c>
      <c r="C27" s="3">
        <f t="shared" si="5"/>
        <v>0</v>
      </c>
      <c r="D27" s="3">
        <f t="shared" si="6"/>
        <v>0.99099000000000004</v>
      </c>
      <c r="E27" s="4">
        <f t="shared" si="7"/>
        <v>63144.32989690722</v>
      </c>
      <c r="F27" s="3">
        <f t="shared" si="8"/>
        <v>0</v>
      </c>
      <c r="G27" s="3">
        <f t="shared" si="9"/>
        <v>24.774750000000001</v>
      </c>
    </row>
    <row r="28" spans="1:7" x14ac:dyDescent="0.25">
      <c r="A28">
        <f t="shared" si="10"/>
        <v>2024</v>
      </c>
      <c r="B28" s="4">
        <f t="shared" si="4"/>
        <v>2525.7731958762888</v>
      </c>
      <c r="C28" s="3">
        <f t="shared" si="5"/>
        <v>0</v>
      </c>
      <c r="D28" s="3">
        <f t="shared" si="6"/>
        <v>0.99099000000000004</v>
      </c>
      <c r="E28" s="4">
        <f t="shared" si="7"/>
        <v>63144.32989690722</v>
      </c>
      <c r="F28" s="3">
        <f t="shared" si="8"/>
        <v>0</v>
      </c>
      <c r="G28" s="3">
        <f t="shared" si="9"/>
        <v>24.774750000000001</v>
      </c>
    </row>
    <row r="30" spans="1:7" x14ac:dyDescent="0.25">
      <c r="A30" t="s">
        <v>10</v>
      </c>
    </row>
    <row r="31" spans="1:7" ht="45" x14ac:dyDescent="0.25">
      <c r="A31" t="s">
        <v>2</v>
      </c>
      <c r="B31" s="1" t="s">
        <v>52</v>
      </c>
      <c r="C31" s="1" t="s">
        <v>53</v>
      </c>
      <c r="D31" s="1" t="s">
        <v>54</v>
      </c>
      <c r="E31" s="1" t="s">
        <v>14</v>
      </c>
      <c r="F31" s="1" t="s">
        <v>55</v>
      </c>
    </row>
    <row r="32" spans="1:7" x14ac:dyDescent="0.25">
      <c r="A32">
        <v>2015</v>
      </c>
      <c r="B32">
        <v>13600</v>
      </c>
      <c r="C32">
        <v>13600</v>
      </c>
      <c r="D32">
        <v>0</v>
      </c>
      <c r="E32" s="5">
        <f>100*F32/B32</f>
        <v>0</v>
      </c>
      <c r="F32">
        <f>D32</f>
        <v>0</v>
      </c>
    </row>
    <row r="33" spans="1:6" x14ac:dyDescent="0.25">
      <c r="A33">
        <f>A32+1</f>
        <v>2016</v>
      </c>
      <c r="B33">
        <v>13600</v>
      </c>
      <c r="C33">
        <v>13600</v>
      </c>
      <c r="D33">
        <v>5</v>
      </c>
      <c r="E33" s="5">
        <f t="shared" ref="E33:E41" si="11">100*F33/B33</f>
        <v>3.6764705882352942E-2</v>
      </c>
      <c r="F33">
        <f>F32+D33</f>
        <v>5</v>
      </c>
    </row>
    <row r="34" spans="1:6" x14ac:dyDescent="0.25">
      <c r="A34">
        <f t="shared" ref="A34:A41" si="12">A33+1</f>
        <v>2017</v>
      </c>
      <c r="B34">
        <v>13600</v>
      </c>
      <c r="C34">
        <v>13600</v>
      </c>
      <c r="D34">
        <v>10</v>
      </c>
      <c r="E34" s="5">
        <f t="shared" si="11"/>
        <v>0.11029411764705882</v>
      </c>
      <c r="F34">
        <f t="shared" ref="F34:F41" si="13">F33+D34</f>
        <v>15</v>
      </c>
    </row>
    <row r="35" spans="1:6" x14ac:dyDescent="0.25">
      <c r="A35">
        <f t="shared" si="12"/>
        <v>2018</v>
      </c>
      <c r="B35">
        <v>13600</v>
      </c>
      <c r="C35">
        <v>13600</v>
      </c>
      <c r="D35">
        <v>15</v>
      </c>
      <c r="E35" s="5">
        <f t="shared" si="11"/>
        <v>0.22058823529411764</v>
      </c>
      <c r="F35">
        <f t="shared" si="13"/>
        <v>30</v>
      </c>
    </row>
    <row r="36" spans="1:6" x14ac:dyDescent="0.25">
      <c r="A36">
        <f t="shared" si="12"/>
        <v>2019</v>
      </c>
      <c r="B36">
        <v>13600</v>
      </c>
      <c r="C36">
        <v>13600</v>
      </c>
      <c r="D36">
        <v>20</v>
      </c>
      <c r="E36" s="5">
        <f t="shared" si="11"/>
        <v>0.36764705882352944</v>
      </c>
      <c r="F36">
        <f t="shared" si="13"/>
        <v>50</v>
      </c>
    </row>
    <row r="37" spans="1:6" x14ac:dyDescent="0.25">
      <c r="A37">
        <f t="shared" si="12"/>
        <v>2020</v>
      </c>
      <c r="B37">
        <v>13600</v>
      </c>
      <c r="C37">
        <v>13600</v>
      </c>
      <c r="D37">
        <v>25</v>
      </c>
      <c r="E37" s="5">
        <f t="shared" si="11"/>
        <v>0.55147058823529416</v>
      </c>
      <c r="F37">
        <f t="shared" si="13"/>
        <v>75</v>
      </c>
    </row>
    <row r="38" spans="1:6" x14ac:dyDescent="0.25">
      <c r="A38">
        <f t="shared" si="12"/>
        <v>2021</v>
      </c>
      <c r="B38">
        <v>13600</v>
      </c>
      <c r="C38">
        <v>13600</v>
      </c>
      <c r="D38">
        <v>25</v>
      </c>
      <c r="E38" s="5">
        <f t="shared" si="11"/>
        <v>0.73529411764705888</v>
      </c>
      <c r="F38">
        <f t="shared" si="13"/>
        <v>100</v>
      </c>
    </row>
    <row r="39" spans="1:6" x14ac:dyDescent="0.25">
      <c r="A39">
        <f t="shared" si="12"/>
        <v>2022</v>
      </c>
      <c r="B39">
        <v>13600</v>
      </c>
      <c r="C39">
        <v>13600</v>
      </c>
      <c r="D39">
        <v>25</v>
      </c>
      <c r="E39" s="5">
        <f t="shared" si="11"/>
        <v>0.91911764705882348</v>
      </c>
      <c r="F39">
        <f t="shared" si="13"/>
        <v>125</v>
      </c>
    </row>
    <row r="40" spans="1:6" x14ac:dyDescent="0.25">
      <c r="A40">
        <f t="shared" si="12"/>
        <v>2023</v>
      </c>
      <c r="B40">
        <v>13600</v>
      </c>
      <c r="C40">
        <v>13600</v>
      </c>
      <c r="D40">
        <v>25</v>
      </c>
      <c r="E40" s="5">
        <f t="shared" si="11"/>
        <v>1.1029411764705883</v>
      </c>
      <c r="F40">
        <f t="shared" si="13"/>
        <v>150</v>
      </c>
    </row>
    <row r="41" spans="1:6" x14ac:dyDescent="0.25">
      <c r="A41">
        <f t="shared" si="12"/>
        <v>2024</v>
      </c>
      <c r="B41">
        <v>13600</v>
      </c>
      <c r="C41">
        <v>13600</v>
      </c>
      <c r="D41">
        <v>25</v>
      </c>
      <c r="E41" s="5">
        <f t="shared" si="11"/>
        <v>1.286764705882353</v>
      </c>
      <c r="F41">
        <f t="shared" si="13"/>
        <v>175</v>
      </c>
    </row>
    <row r="43" spans="1:6" x14ac:dyDescent="0.25">
      <c r="A43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opLeftCell="A6" workbookViewId="0">
      <selection activeCell="D19" sqref="D19:D28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43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3661</v>
      </c>
      <c r="C6">
        <v>0.99</v>
      </c>
      <c r="D6">
        <v>1.8</v>
      </c>
      <c r="E6">
        <f>D32*B6</f>
        <v>36610</v>
      </c>
      <c r="F6">
        <f>D32*C6</f>
        <v>9.9</v>
      </c>
      <c r="G6">
        <f>D32*D6</f>
        <v>18</v>
      </c>
    </row>
    <row r="7" spans="1:7" x14ac:dyDescent="0.25">
      <c r="A7">
        <f>A6+1</f>
        <v>2016</v>
      </c>
      <c r="B7" s="2">
        <v>3661</v>
      </c>
      <c r="C7">
        <v>0.99</v>
      </c>
      <c r="D7">
        <v>1.8</v>
      </c>
      <c r="E7">
        <f t="shared" ref="E7:E15" si="0">D33*B7</f>
        <v>36610</v>
      </c>
      <c r="F7">
        <f t="shared" ref="F7:F15" si="1">D33*C7</f>
        <v>9.9</v>
      </c>
      <c r="G7">
        <f t="shared" ref="G7:G15" si="2">D33*D7</f>
        <v>18</v>
      </c>
    </row>
    <row r="8" spans="1:7" x14ac:dyDescent="0.25">
      <c r="A8">
        <f t="shared" ref="A8:A15" si="3">A7+1</f>
        <v>2017</v>
      </c>
      <c r="B8" s="2">
        <v>3661</v>
      </c>
      <c r="C8">
        <v>0.99</v>
      </c>
      <c r="D8">
        <v>1.8</v>
      </c>
      <c r="E8">
        <f t="shared" si="0"/>
        <v>36610</v>
      </c>
      <c r="F8">
        <f t="shared" si="1"/>
        <v>9.9</v>
      </c>
      <c r="G8">
        <f t="shared" si="2"/>
        <v>18</v>
      </c>
    </row>
    <row r="9" spans="1:7" x14ac:dyDescent="0.25">
      <c r="A9">
        <f t="shared" si="3"/>
        <v>2018</v>
      </c>
      <c r="B9" s="2">
        <v>3661</v>
      </c>
      <c r="C9">
        <v>0.99</v>
      </c>
      <c r="D9">
        <v>1.8</v>
      </c>
      <c r="E9">
        <f t="shared" si="0"/>
        <v>36610</v>
      </c>
      <c r="F9">
        <f t="shared" si="1"/>
        <v>9.9</v>
      </c>
      <c r="G9">
        <f t="shared" si="2"/>
        <v>18</v>
      </c>
    </row>
    <row r="10" spans="1:7" x14ac:dyDescent="0.25">
      <c r="A10">
        <f t="shared" si="3"/>
        <v>2019</v>
      </c>
      <c r="B10" s="2">
        <v>3661</v>
      </c>
      <c r="C10">
        <v>0.99</v>
      </c>
      <c r="D10">
        <v>1.8</v>
      </c>
      <c r="E10">
        <f t="shared" si="0"/>
        <v>36610</v>
      </c>
      <c r="F10">
        <f t="shared" si="1"/>
        <v>9.9</v>
      </c>
      <c r="G10">
        <f t="shared" si="2"/>
        <v>18</v>
      </c>
    </row>
    <row r="11" spans="1:7" x14ac:dyDescent="0.25">
      <c r="A11">
        <f t="shared" si="3"/>
        <v>2020</v>
      </c>
      <c r="B11" s="2">
        <v>3661</v>
      </c>
      <c r="C11">
        <v>0.99</v>
      </c>
      <c r="D11">
        <v>1.8</v>
      </c>
      <c r="E11">
        <f t="shared" si="0"/>
        <v>36610</v>
      </c>
      <c r="F11">
        <f t="shared" si="1"/>
        <v>9.9</v>
      </c>
      <c r="G11">
        <f t="shared" si="2"/>
        <v>18</v>
      </c>
    </row>
    <row r="12" spans="1:7" x14ac:dyDescent="0.25">
      <c r="A12">
        <f t="shared" si="3"/>
        <v>2021</v>
      </c>
      <c r="B12" s="2">
        <v>3661</v>
      </c>
      <c r="C12">
        <v>0.99</v>
      </c>
      <c r="D12">
        <v>1.8</v>
      </c>
      <c r="E12">
        <f t="shared" si="0"/>
        <v>36610</v>
      </c>
      <c r="F12">
        <f t="shared" si="1"/>
        <v>9.9</v>
      </c>
      <c r="G12">
        <f t="shared" si="2"/>
        <v>18</v>
      </c>
    </row>
    <row r="13" spans="1:7" x14ac:dyDescent="0.25">
      <c r="A13">
        <f t="shared" si="3"/>
        <v>2022</v>
      </c>
      <c r="B13" s="2">
        <v>3661</v>
      </c>
      <c r="C13">
        <v>0.99</v>
      </c>
      <c r="D13">
        <v>1.8</v>
      </c>
      <c r="E13">
        <f t="shared" si="0"/>
        <v>36610</v>
      </c>
      <c r="F13">
        <f t="shared" si="1"/>
        <v>9.9</v>
      </c>
      <c r="G13">
        <f t="shared" si="2"/>
        <v>18</v>
      </c>
    </row>
    <row r="14" spans="1:7" x14ac:dyDescent="0.25">
      <c r="A14">
        <f t="shared" si="3"/>
        <v>2023</v>
      </c>
      <c r="B14" s="2">
        <v>3661</v>
      </c>
      <c r="C14">
        <v>0.99</v>
      </c>
      <c r="D14">
        <v>1.8</v>
      </c>
      <c r="E14">
        <f t="shared" si="0"/>
        <v>36610</v>
      </c>
      <c r="F14">
        <f t="shared" si="1"/>
        <v>9.9</v>
      </c>
      <c r="G14">
        <f t="shared" si="2"/>
        <v>18</v>
      </c>
    </row>
    <row r="15" spans="1:7" x14ac:dyDescent="0.25">
      <c r="A15">
        <f t="shared" si="3"/>
        <v>2024</v>
      </c>
      <c r="B15" s="2">
        <v>3661</v>
      </c>
      <c r="C15">
        <v>0.99</v>
      </c>
      <c r="D15">
        <v>1.8</v>
      </c>
      <c r="E15">
        <f t="shared" si="0"/>
        <v>36610</v>
      </c>
      <c r="F15">
        <f t="shared" si="1"/>
        <v>9.9</v>
      </c>
      <c r="G15">
        <f t="shared" si="2"/>
        <v>18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3774.2268041237116</v>
      </c>
      <c r="C19" s="3">
        <f>C6/(1-0.089)</f>
        <v>1.0867178924259056</v>
      </c>
      <c r="D19" s="3">
        <f>D6/(1-0.089)</f>
        <v>1.9758507135016465</v>
      </c>
      <c r="E19" s="4">
        <f>D32*B19</f>
        <v>37742.268041237119</v>
      </c>
      <c r="F19" s="3">
        <f>D32*C19</f>
        <v>10.867178924259056</v>
      </c>
      <c r="G19" s="3">
        <f>D32*D19</f>
        <v>19.758507135016465</v>
      </c>
    </row>
    <row r="20" spans="1:7" x14ac:dyDescent="0.25">
      <c r="A20">
        <f>A19+1</f>
        <v>2016</v>
      </c>
      <c r="B20" s="4">
        <f t="shared" ref="B20:B28" si="4">B7/(1-0.03)</f>
        <v>3774.2268041237116</v>
      </c>
      <c r="C20" s="3">
        <f t="shared" ref="C20:D28" si="5">C7/(1-0.089)</f>
        <v>1.0867178924259056</v>
      </c>
      <c r="D20" s="3">
        <f t="shared" si="5"/>
        <v>1.9758507135016465</v>
      </c>
      <c r="E20" s="4">
        <f t="shared" ref="E20:E28" si="6">D33*B20</f>
        <v>37742.268041237119</v>
      </c>
      <c r="F20" s="3">
        <f t="shared" ref="F20:F28" si="7">D33*C20</f>
        <v>10.867178924259056</v>
      </c>
      <c r="G20" s="3">
        <f t="shared" ref="G20:G28" si="8">D33*D20</f>
        <v>19.758507135016465</v>
      </c>
    </row>
    <row r="21" spans="1:7" x14ac:dyDescent="0.25">
      <c r="A21">
        <f t="shared" ref="A21:A28" si="9">A20+1</f>
        <v>2017</v>
      </c>
      <c r="B21" s="4">
        <f t="shared" si="4"/>
        <v>3774.2268041237116</v>
      </c>
      <c r="C21" s="3">
        <f t="shared" si="5"/>
        <v>1.0867178924259056</v>
      </c>
      <c r="D21" s="3">
        <f t="shared" si="5"/>
        <v>1.9758507135016465</v>
      </c>
      <c r="E21" s="4">
        <f t="shared" si="6"/>
        <v>37742.268041237119</v>
      </c>
      <c r="F21" s="3">
        <f t="shared" si="7"/>
        <v>10.867178924259056</v>
      </c>
      <c r="G21" s="3">
        <f t="shared" si="8"/>
        <v>19.758507135016465</v>
      </c>
    </row>
    <row r="22" spans="1:7" x14ac:dyDescent="0.25">
      <c r="A22">
        <f t="shared" si="9"/>
        <v>2018</v>
      </c>
      <c r="B22" s="4">
        <f t="shared" si="4"/>
        <v>3774.2268041237116</v>
      </c>
      <c r="C22" s="3">
        <f t="shared" si="5"/>
        <v>1.0867178924259056</v>
      </c>
      <c r="D22" s="3">
        <f t="shared" si="5"/>
        <v>1.9758507135016465</v>
      </c>
      <c r="E22" s="4">
        <f t="shared" si="6"/>
        <v>37742.268041237119</v>
      </c>
      <c r="F22" s="3">
        <f t="shared" si="7"/>
        <v>10.867178924259056</v>
      </c>
      <c r="G22" s="3">
        <f t="shared" si="8"/>
        <v>19.758507135016465</v>
      </c>
    </row>
    <row r="23" spans="1:7" x14ac:dyDescent="0.25">
      <c r="A23">
        <f t="shared" si="9"/>
        <v>2019</v>
      </c>
      <c r="B23" s="4">
        <f t="shared" si="4"/>
        <v>3774.2268041237116</v>
      </c>
      <c r="C23" s="3">
        <f t="shared" si="5"/>
        <v>1.0867178924259056</v>
      </c>
      <c r="D23" s="3">
        <f t="shared" si="5"/>
        <v>1.9758507135016465</v>
      </c>
      <c r="E23" s="4">
        <f t="shared" si="6"/>
        <v>37742.268041237119</v>
      </c>
      <c r="F23" s="3">
        <f t="shared" si="7"/>
        <v>10.867178924259056</v>
      </c>
      <c r="G23" s="3">
        <f t="shared" si="8"/>
        <v>19.758507135016465</v>
      </c>
    </row>
    <row r="24" spans="1:7" x14ac:dyDescent="0.25">
      <c r="A24">
        <f t="shared" si="9"/>
        <v>2020</v>
      </c>
      <c r="B24" s="4">
        <f t="shared" si="4"/>
        <v>3774.2268041237116</v>
      </c>
      <c r="C24" s="3">
        <f t="shared" si="5"/>
        <v>1.0867178924259056</v>
      </c>
      <c r="D24" s="3">
        <f t="shared" si="5"/>
        <v>1.9758507135016465</v>
      </c>
      <c r="E24" s="4">
        <f t="shared" si="6"/>
        <v>37742.268041237119</v>
      </c>
      <c r="F24" s="3">
        <f t="shared" si="7"/>
        <v>10.867178924259056</v>
      </c>
      <c r="G24" s="3">
        <f t="shared" si="8"/>
        <v>19.758507135016465</v>
      </c>
    </row>
    <row r="25" spans="1:7" x14ac:dyDescent="0.25">
      <c r="A25">
        <f t="shared" si="9"/>
        <v>2021</v>
      </c>
      <c r="B25" s="4">
        <f t="shared" si="4"/>
        <v>3774.2268041237116</v>
      </c>
      <c r="C25" s="3">
        <f t="shared" si="5"/>
        <v>1.0867178924259056</v>
      </c>
      <c r="D25" s="3">
        <f t="shared" si="5"/>
        <v>1.9758507135016465</v>
      </c>
      <c r="E25" s="4">
        <f t="shared" si="6"/>
        <v>37742.268041237119</v>
      </c>
      <c r="F25" s="3">
        <f t="shared" si="7"/>
        <v>10.867178924259056</v>
      </c>
      <c r="G25" s="3">
        <f t="shared" si="8"/>
        <v>19.758507135016465</v>
      </c>
    </row>
    <row r="26" spans="1:7" x14ac:dyDescent="0.25">
      <c r="A26">
        <f t="shared" si="9"/>
        <v>2022</v>
      </c>
      <c r="B26" s="4">
        <f t="shared" si="4"/>
        <v>3774.2268041237116</v>
      </c>
      <c r="C26" s="3">
        <f t="shared" si="5"/>
        <v>1.0867178924259056</v>
      </c>
      <c r="D26" s="3">
        <f t="shared" si="5"/>
        <v>1.9758507135016465</v>
      </c>
      <c r="E26" s="4">
        <f t="shared" si="6"/>
        <v>37742.268041237119</v>
      </c>
      <c r="F26" s="3">
        <f t="shared" si="7"/>
        <v>10.867178924259056</v>
      </c>
      <c r="G26" s="3">
        <f t="shared" si="8"/>
        <v>19.758507135016465</v>
      </c>
    </row>
    <row r="27" spans="1:7" x14ac:dyDescent="0.25">
      <c r="A27">
        <f t="shared" si="9"/>
        <v>2023</v>
      </c>
      <c r="B27" s="4">
        <f t="shared" si="4"/>
        <v>3774.2268041237116</v>
      </c>
      <c r="C27" s="3">
        <f t="shared" si="5"/>
        <v>1.0867178924259056</v>
      </c>
      <c r="D27" s="3">
        <f t="shared" si="5"/>
        <v>1.9758507135016465</v>
      </c>
      <c r="E27" s="4">
        <f t="shared" si="6"/>
        <v>37742.268041237119</v>
      </c>
      <c r="F27" s="3">
        <f t="shared" si="7"/>
        <v>10.867178924259056</v>
      </c>
      <c r="G27" s="3">
        <f t="shared" si="8"/>
        <v>19.758507135016465</v>
      </c>
    </row>
    <row r="28" spans="1:7" x14ac:dyDescent="0.25">
      <c r="A28">
        <f t="shared" si="9"/>
        <v>2024</v>
      </c>
      <c r="B28" s="4">
        <f t="shared" si="4"/>
        <v>3774.2268041237116</v>
      </c>
      <c r="C28" s="3">
        <f t="shared" si="5"/>
        <v>1.0867178924259056</v>
      </c>
      <c r="D28" s="3">
        <f t="shared" si="5"/>
        <v>1.9758507135016465</v>
      </c>
      <c r="E28" s="4">
        <f t="shared" si="6"/>
        <v>37742.268041237119</v>
      </c>
      <c r="F28" s="3">
        <f t="shared" si="7"/>
        <v>10.867178924259056</v>
      </c>
      <c r="G28" s="3">
        <f t="shared" si="8"/>
        <v>19.758507135016465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11</v>
      </c>
      <c r="C31" s="1" t="s">
        <v>12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4275</v>
      </c>
      <c r="C32">
        <v>4275</v>
      </c>
      <c r="D32">
        <v>10</v>
      </c>
      <c r="E32" s="5">
        <f>100*F32/B32</f>
        <v>0.23391812865497075</v>
      </c>
      <c r="F32">
        <f>D32</f>
        <v>10</v>
      </c>
    </row>
    <row r="33" spans="1:6" x14ac:dyDescent="0.25">
      <c r="A33">
        <f>A32+1</f>
        <v>2016</v>
      </c>
      <c r="B33">
        <v>4275</v>
      </c>
      <c r="C33">
        <v>4275</v>
      </c>
      <c r="D33">
        <v>10</v>
      </c>
      <c r="E33" s="5">
        <f t="shared" ref="E33:E41" si="10">100*F33/B33</f>
        <v>0.46783625730994149</v>
      </c>
      <c r="F33">
        <f>F32+D33</f>
        <v>20</v>
      </c>
    </row>
    <row r="34" spans="1:6" x14ac:dyDescent="0.25">
      <c r="A34">
        <f t="shared" ref="A34:A41" si="11">A33+1</f>
        <v>2017</v>
      </c>
      <c r="B34">
        <v>4275</v>
      </c>
      <c r="C34">
        <v>4275</v>
      </c>
      <c r="D34">
        <v>10</v>
      </c>
      <c r="E34" s="5">
        <f t="shared" si="10"/>
        <v>0.70175438596491224</v>
      </c>
      <c r="F34">
        <f t="shared" ref="F34:F41" si="12">F33+D34</f>
        <v>30</v>
      </c>
    </row>
    <row r="35" spans="1:6" x14ac:dyDescent="0.25">
      <c r="A35">
        <f t="shared" si="11"/>
        <v>2018</v>
      </c>
      <c r="B35">
        <v>4275</v>
      </c>
      <c r="C35">
        <v>4275</v>
      </c>
      <c r="D35">
        <v>10</v>
      </c>
      <c r="E35" s="5">
        <f t="shared" si="10"/>
        <v>0.93567251461988299</v>
      </c>
      <c r="F35">
        <f t="shared" si="12"/>
        <v>40</v>
      </c>
    </row>
    <row r="36" spans="1:6" x14ac:dyDescent="0.25">
      <c r="A36">
        <f t="shared" si="11"/>
        <v>2019</v>
      </c>
      <c r="B36">
        <v>4275</v>
      </c>
      <c r="C36">
        <v>4275</v>
      </c>
      <c r="D36">
        <v>10</v>
      </c>
      <c r="E36" s="5">
        <f t="shared" si="10"/>
        <v>1.1695906432748537</v>
      </c>
      <c r="F36">
        <f t="shared" si="12"/>
        <v>50</v>
      </c>
    </row>
    <row r="37" spans="1:6" x14ac:dyDescent="0.25">
      <c r="A37">
        <f t="shared" si="11"/>
        <v>2020</v>
      </c>
      <c r="B37">
        <v>4275</v>
      </c>
      <c r="C37">
        <v>4275</v>
      </c>
      <c r="D37">
        <v>10</v>
      </c>
      <c r="E37" s="5">
        <f t="shared" si="10"/>
        <v>1.4035087719298245</v>
      </c>
      <c r="F37">
        <f t="shared" si="12"/>
        <v>60</v>
      </c>
    </row>
    <row r="38" spans="1:6" x14ac:dyDescent="0.25">
      <c r="A38">
        <f t="shared" si="11"/>
        <v>2021</v>
      </c>
      <c r="B38">
        <v>4275</v>
      </c>
      <c r="C38">
        <v>4275</v>
      </c>
      <c r="D38">
        <v>10</v>
      </c>
      <c r="E38" s="5">
        <f t="shared" si="10"/>
        <v>1.6374269005847952</v>
      </c>
      <c r="F38">
        <f t="shared" si="12"/>
        <v>70</v>
      </c>
    </row>
    <row r="39" spans="1:6" x14ac:dyDescent="0.25">
      <c r="A39">
        <f t="shared" si="11"/>
        <v>2022</v>
      </c>
      <c r="B39">
        <v>4275</v>
      </c>
      <c r="C39">
        <v>4275</v>
      </c>
      <c r="D39">
        <v>10</v>
      </c>
      <c r="E39" s="5">
        <f t="shared" si="10"/>
        <v>1.871345029239766</v>
      </c>
      <c r="F39">
        <f t="shared" si="12"/>
        <v>80</v>
      </c>
    </row>
    <row r="40" spans="1:6" x14ac:dyDescent="0.25">
      <c r="A40">
        <f t="shared" si="11"/>
        <v>2023</v>
      </c>
      <c r="B40">
        <v>4275</v>
      </c>
      <c r="C40">
        <v>4275</v>
      </c>
      <c r="D40">
        <v>10</v>
      </c>
      <c r="E40" s="5">
        <f t="shared" si="10"/>
        <v>2.1052631578947367</v>
      </c>
      <c r="F40">
        <f t="shared" si="12"/>
        <v>90</v>
      </c>
    </row>
    <row r="41" spans="1:6" x14ac:dyDescent="0.25">
      <c r="A41">
        <f t="shared" si="11"/>
        <v>2024</v>
      </c>
      <c r="B41">
        <v>4275</v>
      </c>
      <c r="C41">
        <v>4275</v>
      </c>
      <c r="D41">
        <v>10</v>
      </c>
      <c r="E41" s="5">
        <f t="shared" si="10"/>
        <v>2.3391812865497075</v>
      </c>
      <c r="F41">
        <f t="shared" si="12"/>
        <v>100</v>
      </c>
    </row>
    <row r="58" spans="5:5" x14ac:dyDescent="0.25">
      <c r="E58">
        <f>'Commercial HVAC'!D320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opLeftCell="A24" workbookViewId="0">
      <selection activeCell="D32" sqref="D32:D41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57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1951</v>
      </c>
      <c r="C6">
        <v>0</v>
      </c>
      <c r="D6">
        <v>1</v>
      </c>
      <c r="E6">
        <f>D32*B6</f>
        <v>19510</v>
      </c>
      <c r="F6">
        <f>D32*C6</f>
        <v>0</v>
      </c>
      <c r="G6">
        <f>D32*D6</f>
        <v>10</v>
      </c>
    </row>
    <row r="7" spans="1:7" x14ac:dyDescent="0.25">
      <c r="A7">
        <f>A6+1</f>
        <v>2016</v>
      </c>
      <c r="B7" s="2">
        <v>1951</v>
      </c>
      <c r="C7">
        <v>0</v>
      </c>
      <c r="D7">
        <v>1</v>
      </c>
      <c r="E7">
        <f t="shared" ref="E7:E15" si="0">D33*B7</f>
        <v>19510</v>
      </c>
      <c r="F7">
        <f t="shared" ref="F7:F15" si="1">D33*C7</f>
        <v>0</v>
      </c>
      <c r="G7">
        <f t="shared" ref="G7:G15" si="2">D33*D7</f>
        <v>10</v>
      </c>
    </row>
    <row r="8" spans="1:7" x14ac:dyDescent="0.25">
      <c r="A8">
        <f t="shared" ref="A8:A15" si="3">A7+1</f>
        <v>2017</v>
      </c>
      <c r="B8" s="2">
        <v>1951</v>
      </c>
      <c r="C8">
        <v>0</v>
      </c>
      <c r="D8">
        <v>1</v>
      </c>
      <c r="E8">
        <f t="shared" si="0"/>
        <v>19510</v>
      </c>
      <c r="F8">
        <f t="shared" si="1"/>
        <v>0</v>
      </c>
      <c r="G8">
        <f t="shared" si="2"/>
        <v>10</v>
      </c>
    </row>
    <row r="9" spans="1:7" x14ac:dyDescent="0.25">
      <c r="A9">
        <f t="shared" si="3"/>
        <v>2018</v>
      </c>
      <c r="B9" s="2">
        <v>1951</v>
      </c>
      <c r="C9">
        <v>0</v>
      </c>
      <c r="D9">
        <v>1</v>
      </c>
      <c r="E9">
        <f t="shared" si="0"/>
        <v>19510</v>
      </c>
      <c r="F9">
        <f t="shared" si="1"/>
        <v>0</v>
      </c>
      <c r="G9">
        <f t="shared" si="2"/>
        <v>10</v>
      </c>
    </row>
    <row r="10" spans="1:7" x14ac:dyDescent="0.25">
      <c r="A10">
        <f t="shared" si="3"/>
        <v>2019</v>
      </c>
      <c r="B10" s="2">
        <v>1951</v>
      </c>
      <c r="C10">
        <v>0</v>
      </c>
      <c r="D10">
        <v>1</v>
      </c>
      <c r="E10">
        <f t="shared" si="0"/>
        <v>19510</v>
      </c>
      <c r="F10">
        <f t="shared" si="1"/>
        <v>0</v>
      </c>
      <c r="G10">
        <f t="shared" si="2"/>
        <v>10</v>
      </c>
    </row>
    <row r="11" spans="1:7" x14ac:dyDescent="0.25">
      <c r="A11">
        <f t="shared" si="3"/>
        <v>2020</v>
      </c>
      <c r="B11" s="2">
        <v>1951</v>
      </c>
      <c r="C11">
        <v>0</v>
      </c>
      <c r="D11">
        <v>1</v>
      </c>
      <c r="E11">
        <f t="shared" si="0"/>
        <v>19510</v>
      </c>
      <c r="F11">
        <f t="shared" si="1"/>
        <v>0</v>
      </c>
      <c r="G11">
        <f t="shared" si="2"/>
        <v>10</v>
      </c>
    </row>
    <row r="12" spans="1:7" x14ac:dyDescent="0.25">
      <c r="A12">
        <f t="shared" si="3"/>
        <v>2021</v>
      </c>
      <c r="B12" s="2">
        <v>1951</v>
      </c>
      <c r="C12">
        <v>0</v>
      </c>
      <c r="D12">
        <v>1</v>
      </c>
      <c r="E12">
        <f t="shared" si="0"/>
        <v>19510</v>
      </c>
      <c r="F12">
        <f t="shared" si="1"/>
        <v>0</v>
      </c>
      <c r="G12">
        <f t="shared" si="2"/>
        <v>10</v>
      </c>
    </row>
    <row r="13" spans="1:7" x14ac:dyDescent="0.25">
      <c r="A13">
        <f t="shared" si="3"/>
        <v>2022</v>
      </c>
      <c r="B13" s="2">
        <v>1951</v>
      </c>
      <c r="C13">
        <v>0</v>
      </c>
      <c r="D13">
        <v>1</v>
      </c>
      <c r="E13">
        <f t="shared" si="0"/>
        <v>19510</v>
      </c>
      <c r="F13">
        <f t="shared" si="1"/>
        <v>0</v>
      </c>
      <c r="G13">
        <f t="shared" si="2"/>
        <v>10</v>
      </c>
    </row>
    <row r="14" spans="1:7" x14ac:dyDescent="0.25">
      <c r="A14">
        <f t="shared" si="3"/>
        <v>2023</v>
      </c>
      <c r="B14" s="2">
        <v>1951</v>
      </c>
      <c r="C14">
        <v>0</v>
      </c>
      <c r="D14">
        <v>1</v>
      </c>
      <c r="E14">
        <f t="shared" si="0"/>
        <v>19510</v>
      </c>
      <c r="F14">
        <f t="shared" si="1"/>
        <v>0</v>
      </c>
      <c r="G14">
        <f t="shared" si="2"/>
        <v>10</v>
      </c>
    </row>
    <row r="15" spans="1:7" x14ac:dyDescent="0.25">
      <c r="A15">
        <f t="shared" si="3"/>
        <v>2024</v>
      </c>
      <c r="B15" s="2">
        <v>1951</v>
      </c>
      <c r="C15">
        <v>0</v>
      </c>
      <c r="D15">
        <v>1</v>
      </c>
      <c r="E15">
        <f t="shared" si="0"/>
        <v>19510</v>
      </c>
      <c r="F15">
        <f t="shared" si="1"/>
        <v>0</v>
      </c>
      <c r="G15">
        <f t="shared" si="2"/>
        <v>10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2011.340206185567</v>
      </c>
      <c r="C19" s="3">
        <f>C6/(1-0.089)</f>
        <v>0</v>
      </c>
      <c r="D19" s="3">
        <f>D6/(1-0.089)</f>
        <v>1.097694840834248</v>
      </c>
      <c r="E19" s="4">
        <f>D32*B19</f>
        <v>20113.402061855671</v>
      </c>
      <c r="F19" s="3">
        <f>D32*C19</f>
        <v>0</v>
      </c>
      <c r="G19" s="3">
        <f>D32*D19</f>
        <v>10.97694840834248</v>
      </c>
    </row>
    <row r="20" spans="1:7" x14ac:dyDescent="0.25">
      <c r="A20">
        <f>A19+1</f>
        <v>2016</v>
      </c>
      <c r="B20" s="4">
        <f t="shared" ref="B20:B28" si="4">B7/(1-0.03)</f>
        <v>2011.340206185567</v>
      </c>
      <c r="C20" s="3">
        <f t="shared" ref="C20:D28" si="5">C7/(1-0.089)</f>
        <v>0</v>
      </c>
      <c r="D20" s="3">
        <f t="shared" si="5"/>
        <v>1.097694840834248</v>
      </c>
      <c r="E20" s="4">
        <f t="shared" ref="E20:E28" si="6">D33*B20</f>
        <v>20113.402061855671</v>
      </c>
      <c r="F20" s="3">
        <f t="shared" ref="F20:F28" si="7">D33*C20</f>
        <v>0</v>
      </c>
      <c r="G20" s="3">
        <f t="shared" ref="G20:G28" si="8">D33*D20</f>
        <v>10.97694840834248</v>
      </c>
    </row>
    <row r="21" spans="1:7" x14ac:dyDescent="0.25">
      <c r="A21">
        <f t="shared" ref="A21:A28" si="9">A20+1</f>
        <v>2017</v>
      </c>
      <c r="B21" s="4">
        <f t="shared" si="4"/>
        <v>2011.340206185567</v>
      </c>
      <c r="C21" s="3">
        <f t="shared" si="5"/>
        <v>0</v>
      </c>
      <c r="D21" s="3">
        <f t="shared" si="5"/>
        <v>1.097694840834248</v>
      </c>
      <c r="E21" s="4">
        <f t="shared" si="6"/>
        <v>20113.402061855671</v>
      </c>
      <c r="F21" s="3">
        <f t="shared" si="7"/>
        <v>0</v>
      </c>
      <c r="G21" s="3">
        <f t="shared" si="8"/>
        <v>10.97694840834248</v>
      </c>
    </row>
    <row r="22" spans="1:7" x14ac:dyDescent="0.25">
      <c r="A22">
        <f t="shared" si="9"/>
        <v>2018</v>
      </c>
      <c r="B22" s="4">
        <f t="shared" si="4"/>
        <v>2011.340206185567</v>
      </c>
      <c r="C22" s="3">
        <f t="shared" si="5"/>
        <v>0</v>
      </c>
      <c r="D22" s="3">
        <f t="shared" si="5"/>
        <v>1.097694840834248</v>
      </c>
      <c r="E22" s="4">
        <f t="shared" si="6"/>
        <v>20113.402061855671</v>
      </c>
      <c r="F22" s="3">
        <f t="shared" si="7"/>
        <v>0</v>
      </c>
      <c r="G22" s="3">
        <f t="shared" si="8"/>
        <v>10.97694840834248</v>
      </c>
    </row>
    <row r="23" spans="1:7" x14ac:dyDescent="0.25">
      <c r="A23">
        <f t="shared" si="9"/>
        <v>2019</v>
      </c>
      <c r="B23" s="4">
        <f t="shared" si="4"/>
        <v>2011.340206185567</v>
      </c>
      <c r="C23" s="3">
        <f t="shared" si="5"/>
        <v>0</v>
      </c>
      <c r="D23" s="3">
        <f t="shared" si="5"/>
        <v>1.097694840834248</v>
      </c>
      <c r="E23" s="4">
        <f t="shared" si="6"/>
        <v>20113.402061855671</v>
      </c>
      <c r="F23" s="3">
        <f t="shared" si="7"/>
        <v>0</v>
      </c>
      <c r="G23" s="3">
        <f t="shared" si="8"/>
        <v>10.97694840834248</v>
      </c>
    </row>
    <row r="24" spans="1:7" x14ac:dyDescent="0.25">
      <c r="A24">
        <f t="shared" si="9"/>
        <v>2020</v>
      </c>
      <c r="B24" s="4">
        <f t="shared" si="4"/>
        <v>2011.340206185567</v>
      </c>
      <c r="C24" s="3">
        <f t="shared" si="5"/>
        <v>0</v>
      </c>
      <c r="D24" s="3">
        <f t="shared" si="5"/>
        <v>1.097694840834248</v>
      </c>
      <c r="E24" s="4">
        <f t="shared" si="6"/>
        <v>20113.402061855671</v>
      </c>
      <c r="F24" s="3">
        <f t="shared" si="7"/>
        <v>0</v>
      </c>
      <c r="G24" s="3">
        <f t="shared" si="8"/>
        <v>10.97694840834248</v>
      </c>
    </row>
    <row r="25" spans="1:7" x14ac:dyDescent="0.25">
      <c r="A25">
        <f t="shared" si="9"/>
        <v>2021</v>
      </c>
      <c r="B25" s="4">
        <f t="shared" si="4"/>
        <v>2011.340206185567</v>
      </c>
      <c r="C25" s="3">
        <f t="shared" si="5"/>
        <v>0</v>
      </c>
      <c r="D25" s="3">
        <f t="shared" si="5"/>
        <v>1.097694840834248</v>
      </c>
      <c r="E25" s="4">
        <f t="shared" si="6"/>
        <v>20113.402061855671</v>
      </c>
      <c r="F25" s="3">
        <f t="shared" si="7"/>
        <v>0</v>
      </c>
      <c r="G25" s="3">
        <f t="shared" si="8"/>
        <v>10.97694840834248</v>
      </c>
    </row>
    <row r="26" spans="1:7" x14ac:dyDescent="0.25">
      <c r="A26">
        <f t="shared" si="9"/>
        <v>2022</v>
      </c>
      <c r="B26" s="4">
        <f t="shared" si="4"/>
        <v>2011.340206185567</v>
      </c>
      <c r="C26" s="3">
        <f t="shared" si="5"/>
        <v>0</v>
      </c>
      <c r="D26" s="3">
        <f t="shared" si="5"/>
        <v>1.097694840834248</v>
      </c>
      <c r="E26" s="4">
        <f t="shared" si="6"/>
        <v>20113.402061855671</v>
      </c>
      <c r="F26" s="3">
        <f t="shared" si="7"/>
        <v>0</v>
      </c>
      <c r="G26" s="3">
        <f t="shared" si="8"/>
        <v>10.97694840834248</v>
      </c>
    </row>
    <row r="27" spans="1:7" x14ac:dyDescent="0.25">
      <c r="A27">
        <f t="shared" si="9"/>
        <v>2023</v>
      </c>
      <c r="B27" s="4">
        <f t="shared" si="4"/>
        <v>2011.340206185567</v>
      </c>
      <c r="C27" s="3">
        <f t="shared" si="5"/>
        <v>0</v>
      </c>
      <c r="D27" s="3">
        <f t="shared" si="5"/>
        <v>1.097694840834248</v>
      </c>
      <c r="E27" s="4">
        <f t="shared" si="6"/>
        <v>20113.402061855671</v>
      </c>
      <c r="F27" s="3">
        <f t="shared" si="7"/>
        <v>0</v>
      </c>
      <c r="G27" s="3">
        <f t="shared" si="8"/>
        <v>10.97694840834248</v>
      </c>
    </row>
    <row r="28" spans="1:7" x14ac:dyDescent="0.25">
      <c r="A28">
        <f t="shared" si="9"/>
        <v>2024</v>
      </c>
      <c r="B28" s="4">
        <f t="shared" si="4"/>
        <v>2011.340206185567</v>
      </c>
      <c r="C28" s="3">
        <f t="shared" si="5"/>
        <v>0</v>
      </c>
      <c r="D28" s="3">
        <f t="shared" si="5"/>
        <v>1.097694840834248</v>
      </c>
      <c r="E28" s="4">
        <f t="shared" si="6"/>
        <v>20113.402061855671</v>
      </c>
      <c r="F28" s="3">
        <f t="shared" si="7"/>
        <v>0</v>
      </c>
      <c r="G28" s="3">
        <f t="shared" si="8"/>
        <v>10.97694840834248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11</v>
      </c>
      <c r="C31" s="1" t="s">
        <v>12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4275</v>
      </c>
      <c r="C32">
        <v>4275</v>
      </c>
      <c r="D32">
        <v>10</v>
      </c>
      <c r="E32" s="5">
        <f>100*F32/B32</f>
        <v>0.23391812865497075</v>
      </c>
      <c r="F32">
        <f>D32</f>
        <v>10</v>
      </c>
    </row>
    <row r="33" spans="1:6" x14ac:dyDescent="0.25">
      <c r="A33">
        <f>A32+1</f>
        <v>2016</v>
      </c>
      <c r="B33">
        <v>4275</v>
      </c>
      <c r="C33">
        <v>4275</v>
      </c>
      <c r="D33">
        <v>10</v>
      </c>
      <c r="E33" s="5">
        <f t="shared" ref="E33:E41" si="10">100*F33/B33</f>
        <v>0.46783625730994149</v>
      </c>
      <c r="F33">
        <f>F32+D33</f>
        <v>20</v>
      </c>
    </row>
    <row r="34" spans="1:6" x14ac:dyDescent="0.25">
      <c r="A34">
        <f t="shared" ref="A34:A41" si="11">A33+1</f>
        <v>2017</v>
      </c>
      <c r="B34">
        <v>4275</v>
      </c>
      <c r="C34">
        <v>4275</v>
      </c>
      <c r="D34">
        <v>10</v>
      </c>
      <c r="E34" s="5">
        <f t="shared" si="10"/>
        <v>0.70175438596491224</v>
      </c>
      <c r="F34">
        <f t="shared" ref="F34:F41" si="12">F33+D34</f>
        <v>30</v>
      </c>
    </row>
    <row r="35" spans="1:6" x14ac:dyDescent="0.25">
      <c r="A35">
        <f t="shared" si="11"/>
        <v>2018</v>
      </c>
      <c r="B35">
        <v>4275</v>
      </c>
      <c r="C35">
        <v>4275</v>
      </c>
      <c r="D35">
        <v>10</v>
      </c>
      <c r="E35" s="5">
        <f t="shared" si="10"/>
        <v>0.93567251461988299</v>
      </c>
      <c r="F35">
        <f t="shared" si="12"/>
        <v>40</v>
      </c>
    </row>
    <row r="36" spans="1:6" x14ac:dyDescent="0.25">
      <c r="A36">
        <f t="shared" si="11"/>
        <v>2019</v>
      </c>
      <c r="B36">
        <v>4275</v>
      </c>
      <c r="C36">
        <v>4275</v>
      </c>
      <c r="D36">
        <v>10</v>
      </c>
      <c r="E36" s="5">
        <f t="shared" si="10"/>
        <v>1.1695906432748537</v>
      </c>
      <c r="F36">
        <f t="shared" si="12"/>
        <v>50</v>
      </c>
    </row>
    <row r="37" spans="1:6" x14ac:dyDescent="0.25">
      <c r="A37">
        <f t="shared" si="11"/>
        <v>2020</v>
      </c>
      <c r="B37">
        <v>4275</v>
      </c>
      <c r="C37">
        <v>4275</v>
      </c>
      <c r="D37">
        <v>10</v>
      </c>
      <c r="E37" s="5">
        <f t="shared" si="10"/>
        <v>1.4035087719298245</v>
      </c>
      <c r="F37">
        <f t="shared" si="12"/>
        <v>60</v>
      </c>
    </row>
    <row r="38" spans="1:6" x14ac:dyDescent="0.25">
      <c r="A38">
        <f t="shared" si="11"/>
        <v>2021</v>
      </c>
      <c r="B38">
        <v>4275</v>
      </c>
      <c r="C38">
        <v>4275</v>
      </c>
      <c r="D38">
        <v>10</v>
      </c>
      <c r="E38" s="5">
        <f t="shared" si="10"/>
        <v>1.6374269005847952</v>
      </c>
      <c r="F38">
        <f t="shared" si="12"/>
        <v>70</v>
      </c>
    </row>
    <row r="39" spans="1:6" x14ac:dyDescent="0.25">
      <c r="A39">
        <f t="shared" si="11"/>
        <v>2022</v>
      </c>
      <c r="B39">
        <v>4275</v>
      </c>
      <c r="C39">
        <v>4275</v>
      </c>
      <c r="D39">
        <v>10</v>
      </c>
      <c r="E39" s="5">
        <f t="shared" si="10"/>
        <v>1.871345029239766</v>
      </c>
      <c r="F39">
        <f t="shared" si="12"/>
        <v>80</v>
      </c>
    </row>
    <row r="40" spans="1:6" x14ac:dyDescent="0.25">
      <c r="A40">
        <f t="shared" si="11"/>
        <v>2023</v>
      </c>
      <c r="B40">
        <v>4275</v>
      </c>
      <c r="C40">
        <v>4275</v>
      </c>
      <c r="D40">
        <v>10</v>
      </c>
      <c r="E40" s="5">
        <f t="shared" si="10"/>
        <v>2.1052631578947367</v>
      </c>
      <c r="F40">
        <f t="shared" si="12"/>
        <v>90</v>
      </c>
    </row>
    <row r="41" spans="1:6" x14ac:dyDescent="0.25">
      <c r="A41">
        <f t="shared" si="11"/>
        <v>2024</v>
      </c>
      <c r="B41">
        <v>4275</v>
      </c>
      <c r="C41">
        <v>4275</v>
      </c>
      <c r="D41">
        <v>10</v>
      </c>
      <c r="E41" s="5">
        <f t="shared" si="10"/>
        <v>2.3391812865497075</v>
      </c>
      <c r="F41">
        <f t="shared" si="12"/>
        <v>100</v>
      </c>
    </row>
    <row r="58" spans="5:5" x14ac:dyDescent="0.25">
      <c r="E58">
        <f>'Commercial Window Film'!D320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D9" sqref="D9"/>
    </sheetView>
  </sheetViews>
  <sheetFormatPr defaultRowHeight="15" x14ac:dyDescent="0.25"/>
  <cols>
    <col min="1" max="1" width="41.7109375" customWidth="1"/>
    <col min="3" max="3" width="11.7109375" customWidth="1"/>
  </cols>
  <sheetData>
    <row r="2" spans="1:4" x14ac:dyDescent="0.25">
      <c r="A2" t="s">
        <v>33</v>
      </c>
      <c r="B2" t="s">
        <v>34</v>
      </c>
      <c r="C2" t="s">
        <v>35</v>
      </c>
      <c r="D2" t="s">
        <v>36</v>
      </c>
    </row>
    <row r="3" spans="1:4" x14ac:dyDescent="0.25">
      <c r="A3" s="6" t="s">
        <v>37</v>
      </c>
    </row>
    <row r="4" spans="1:4" x14ac:dyDescent="0.25">
      <c r="A4" t="s">
        <v>38</v>
      </c>
      <c r="B4" s="7">
        <v>0.18</v>
      </c>
      <c r="C4" s="7">
        <v>1</v>
      </c>
      <c r="D4" s="7">
        <v>0.14000000000000001</v>
      </c>
    </row>
    <row r="5" spans="1:4" x14ac:dyDescent="0.25">
      <c r="A5" t="s">
        <v>39</v>
      </c>
      <c r="B5" s="7">
        <v>1.47</v>
      </c>
      <c r="C5" s="7">
        <v>1.4</v>
      </c>
      <c r="D5" s="7">
        <v>1.22</v>
      </c>
    </row>
    <row r="6" spans="1:4" x14ac:dyDescent="0.25">
      <c r="A6" s="6" t="s">
        <v>40</v>
      </c>
      <c r="B6" s="7"/>
      <c r="C6" s="7"/>
      <c r="D6" s="7"/>
    </row>
    <row r="7" spans="1:4" x14ac:dyDescent="0.25">
      <c r="A7" t="s">
        <v>41</v>
      </c>
      <c r="B7" s="7">
        <v>1.35</v>
      </c>
      <c r="C7" s="7">
        <v>1.39</v>
      </c>
      <c r="D7" s="7">
        <v>1.1399999999999999</v>
      </c>
    </row>
    <row r="8" spans="1:4" x14ac:dyDescent="0.25">
      <c r="A8" t="s">
        <v>42</v>
      </c>
      <c r="B8" s="7">
        <v>1.31</v>
      </c>
      <c r="C8" s="7">
        <v>1.37</v>
      </c>
      <c r="D8" s="7">
        <v>1.1399999999999999</v>
      </c>
    </row>
    <row r="9" spans="1:4" x14ac:dyDescent="0.25">
      <c r="A9" t="s">
        <v>32</v>
      </c>
      <c r="B9" s="7">
        <v>2.09</v>
      </c>
      <c r="C9" s="7">
        <v>2.58</v>
      </c>
      <c r="D9" s="7">
        <v>1.0900000000000001</v>
      </c>
    </row>
    <row r="10" spans="1:4" x14ac:dyDescent="0.25">
      <c r="A10" t="s">
        <v>57</v>
      </c>
      <c r="B10" s="7">
        <v>1.54</v>
      </c>
      <c r="C10" s="7">
        <v>2.2799999999999998</v>
      </c>
      <c r="D10" s="7">
        <v>1.03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Commercial Chiller Upgrade</vt:lpstr>
      <vt:lpstr>Residential HVAC</vt:lpstr>
      <vt:lpstr>Residential Audits</vt:lpstr>
      <vt:lpstr>Commercial Reflective Roof</vt:lpstr>
      <vt:lpstr>Commercial HVAC</vt:lpstr>
      <vt:lpstr>Commercial Window Film</vt:lpstr>
      <vt:lpstr>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Joe</cp:lastModifiedBy>
  <cp:lastPrinted>2015-03-13T14:19:09Z</cp:lastPrinted>
  <dcterms:created xsi:type="dcterms:W3CDTF">2015-03-05T16:50:03Z</dcterms:created>
  <dcterms:modified xsi:type="dcterms:W3CDTF">2015-03-13T15:51:50Z</dcterms:modified>
</cp:coreProperties>
</file>