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m0lwf\AppData\Local\Temp\Workshare\cz1r2mxw.o0i\21\"/>
    </mc:Choice>
  </mc:AlternateContent>
  <bookViews>
    <workbookView xWindow="0" yWindow="0" windowWidth="28800" windowHeight="13500"/>
  </bookViews>
  <sheets>
    <sheet name="With Adj DSM" sheetId="5" r:id="rId1"/>
    <sheet name="5 kw Subscription" sheetId="6" r:id="rId2"/>
  </sheets>
  <definedNames>
    <definedName name="_xlnm.Print_Area" localSheetId="1">'5 kw Subscription'!$D$9:$AG$31</definedName>
    <definedName name="_xlnm.Print_Area" localSheetId="0">'With Adj DSM'!$D$1:$CX$50</definedName>
    <definedName name="_xlnm.Print_Titles" localSheetId="1">'5 kw Subscription'!$B:$C,'5 kw Subscription'!$7:$8</definedName>
    <definedName name="_xlnm.Print_Titles" localSheetId="0">'With Adj DSM'!$B:$C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47" i="5" l="1"/>
  <c r="CU46" i="5"/>
  <c r="CU45" i="5"/>
  <c r="CU44" i="5"/>
  <c r="CU43" i="5"/>
  <c r="CU42" i="5"/>
  <c r="CU41" i="5"/>
  <c r="CU40" i="5"/>
  <c r="CU39" i="5"/>
  <c r="CU38" i="5"/>
  <c r="CU37" i="5"/>
  <c r="CU36" i="5"/>
  <c r="CU35" i="5"/>
  <c r="CU34" i="5"/>
  <c r="CU33" i="5"/>
  <c r="CU32" i="5"/>
  <c r="CU31" i="5"/>
  <c r="CU30" i="5"/>
  <c r="CU29" i="5"/>
  <c r="CU28" i="5"/>
  <c r="CU27" i="5"/>
  <c r="CU26" i="5"/>
  <c r="CU25" i="5"/>
  <c r="CU24" i="5"/>
  <c r="CU23" i="5"/>
  <c r="CU22" i="5"/>
  <c r="CU21" i="5"/>
  <c r="CU20" i="5"/>
  <c r="CU19" i="5"/>
  <c r="CU18" i="5"/>
  <c r="CU17" i="5"/>
  <c r="CU16" i="5"/>
  <c r="CU15" i="5"/>
  <c r="CJ47" i="5"/>
  <c r="CJ46" i="5"/>
  <c r="CJ45" i="5"/>
  <c r="CJ44" i="5"/>
  <c r="CJ43" i="5"/>
  <c r="CJ42" i="5"/>
  <c r="CJ41" i="5"/>
  <c r="CJ40" i="5"/>
  <c r="CJ39" i="5"/>
  <c r="CJ38" i="5"/>
  <c r="CJ37" i="5"/>
  <c r="CJ36" i="5"/>
  <c r="CJ35" i="5"/>
  <c r="CJ34" i="5"/>
  <c r="CJ33" i="5"/>
  <c r="CJ32" i="5"/>
  <c r="CJ31" i="5"/>
  <c r="CJ30" i="5"/>
  <c r="CJ29" i="5"/>
  <c r="CJ28" i="5"/>
  <c r="CJ27" i="5"/>
  <c r="CJ26" i="5"/>
  <c r="CJ25" i="5"/>
  <c r="CJ24" i="5"/>
  <c r="CJ23" i="5"/>
  <c r="CJ22" i="5"/>
  <c r="CJ21" i="5"/>
  <c r="CJ20" i="5"/>
  <c r="CJ19" i="5"/>
  <c r="CJ18" i="5"/>
  <c r="CJ17" i="5"/>
  <c r="CJ16" i="5"/>
  <c r="CJ15" i="5"/>
  <c r="BY47" i="5"/>
  <c r="BY46" i="5"/>
  <c r="BY45" i="5"/>
  <c r="BY44" i="5"/>
  <c r="BY43" i="5"/>
  <c r="BY42" i="5"/>
  <c r="BY41" i="5"/>
  <c r="BY40" i="5"/>
  <c r="BY39" i="5"/>
  <c r="BY38" i="5"/>
  <c r="BY37" i="5"/>
  <c r="BY36" i="5"/>
  <c r="BY35" i="5"/>
  <c r="BY34" i="5"/>
  <c r="BY33" i="5"/>
  <c r="BY32" i="5"/>
  <c r="BY31" i="5"/>
  <c r="BY30" i="5"/>
  <c r="BY29" i="5"/>
  <c r="BY28" i="5"/>
  <c r="BY27" i="5"/>
  <c r="BY26" i="5"/>
  <c r="BY25" i="5"/>
  <c r="BY24" i="5"/>
  <c r="BY23" i="5"/>
  <c r="BY22" i="5"/>
  <c r="BY21" i="5"/>
  <c r="BY20" i="5"/>
  <c r="BY19" i="5"/>
  <c r="BY18" i="5"/>
  <c r="BY17" i="5"/>
  <c r="BY16" i="5"/>
  <c r="BY15" i="5"/>
  <c r="BN47" i="5"/>
  <c r="BN46" i="5"/>
  <c r="BN45" i="5"/>
  <c r="BN44" i="5"/>
  <c r="BN43" i="5"/>
  <c r="BN42" i="5"/>
  <c r="BN41" i="5"/>
  <c r="BN40" i="5"/>
  <c r="BN39" i="5"/>
  <c r="BN38" i="5"/>
  <c r="BN37" i="5"/>
  <c r="BN36" i="5"/>
  <c r="BN35" i="5"/>
  <c r="BN34" i="5"/>
  <c r="BN33" i="5"/>
  <c r="BN32" i="5"/>
  <c r="BN31" i="5"/>
  <c r="BN30" i="5"/>
  <c r="BN29" i="5"/>
  <c r="BN28" i="5"/>
  <c r="BN27" i="5"/>
  <c r="BN26" i="5"/>
  <c r="BN25" i="5"/>
  <c r="BN24" i="5"/>
  <c r="BN23" i="5"/>
  <c r="BN22" i="5"/>
  <c r="BN21" i="5"/>
  <c r="BN20" i="5"/>
  <c r="BN19" i="5"/>
  <c r="BN18" i="5"/>
  <c r="BN17" i="5"/>
  <c r="BN16" i="5"/>
  <c r="BN15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BC33" i="5"/>
  <c r="BC32" i="5"/>
  <c r="BC31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AR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E8" i="6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AB8" i="6" s="1"/>
  <c r="AC8" i="6" s="1"/>
  <c r="AD8" i="6" s="1"/>
  <c r="AE8" i="6" s="1"/>
  <c r="AF8" i="6" s="1"/>
  <c r="AG8" i="6" s="1"/>
  <c r="AH8" i="6" s="1"/>
  <c r="D19" i="6"/>
  <c r="D21" i="6" s="1"/>
  <c r="D14" i="6"/>
  <c r="D28" i="6" s="1"/>
  <c r="E13" i="6"/>
  <c r="E12" i="6"/>
  <c r="F12" i="6" s="1"/>
  <c r="AI47" i="5" l="1"/>
  <c r="X47" i="5"/>
  <c r="AT47" i="5"/>
  <c r="BE47" i="5"/>
  <c r="BP47" i="5"/>
  <c r="CA47" i="5"/>
  <c r="CL47" i="5"/>
  <c r="M47" i="5"/>
  <c r="CW47" i="5"/>
  <c r="G12" i="6"/>
  <c r="F19" i="6"/>
  <c r="F21" i="6" s="1"/>
  <c r="E19" i="6"/>
  <c r="E21" i="6" s="1"/>
  <c r="E14" i="6"/>
  <c r="E28" i="6" s="1"/>
  <c r="F13" i="6"/>
  <c r="H12" i="6" l="1"/>
  <c r="G19" i="6"/>
  <c r="G21" i="6" s="1"/>
  <c r="G13" i="6"/>
  <c r="F14" i="6"/>
  <c r="F28" i="6" s="1"/>
  <c r="CS48" i="5"/>
  <c r="K75" i="5" s="1"/>
  <c r="CR48" i="5"/>
  <c r="J75" i="5" s="1"/>
  <c r="CQ48" i="5"/>
  <c r="I75" i="5" s="1"/>
  <c r="CH48" i="5"/>
  <c r="K74" i="5" s="1"/>
  <c r="CG48" i="5"/>
  <c r="J74" i="5" s="1"/>
  <c r="CF48" i="5"/>
  <c r="I74" i="5" s="1"/>
  <c r="BW48" i="5"/>
  <c r="K73" i="5" s="1"/>
  <c r="BV48" i="5"/>
  <c r="J73" i="5" s="1"/>
  <c r="BU48" i="5"/>
  <c r="I73" i="5" s="1"/>
  <c r="BL48" i="5"/>
  <c r="K72" i="5" s="1"/>
  <c r="BK48" i="5"/>
  <c r="J72" i="5" s="1"/>
  <c r="BJ48" i="5"/>
  <c r="I72" i="5" s="1"/>
  <c r="BA48" i="5"/>
  <c r="K71" i="5" s="1"/>
  <c r="AZ48" i="5"/>
  <c r="J71" i="5" s="1"/>
  <c r="AY48" i="5"/>
  <c r="I71" i="5" s="1"/>
  <c r="AP48" i="5"/>
  <c r="K70" i="5" s="1"/>
  <c r="AO48" i="5"/>
  <c r="J70" i="5" s="1"/>
  <c r="AN48" i="5"/>
  <c r="I70" i="5" s="1"/>
  <c r="AE48" i="5"/>
  <c r="K69" i="5" s="1"/>
  <c r="AD48" i="5"/>
  <c r="J69" i="5" s="1"/>
  <c r="AC48" i="5"/>
  <c r="I69" i="5" s="1"/>
  <c r="T48" i="5"/>
  <c r="K68" i="5" s="1"/>
  <c r="S48" i="5"/>
  <c r="J68" i="5" s="1"/>
  <c r="R48" i="5"/>
  <c r="I68" i="5" s="1"/>
  <c r="I48" i="5"/>
  <c r="K67" i="5" s="1"/>
  <c r="H48" i="5"/>
  <c r="J67" i="5" s="1"/>
  <c r="G48" i="5"/>
  <c r="I67" i="5" s="1"/>
  <c r="CT47" i="5"/>
  <c r="CV47" i="5" s="1"/>
  <c r="CX47" i="5" s="1"/>
  <c r="CI47" i="5"/>
  <c r="CK47" i="5" s="1"/>
  <c r="CM47" i="5" s="1"/>
  <c r="BX47" i="5"/>
  <c r="BZ47" i="5" s="1"/>
  <c r="CB47" i="5" s="1"/>
  <c r="BM47" i="5"/>
  <c r="BO47" i="5" s="1"/>
  <c r="BQ47" i="5" s="1"/>
  <c r="BB47" i="5"/>
  <c r="BD47" i="5" s="1"/>
  <c r="BF47" i="5" s="1"/>
  <c r="AQ47" i="5"/>
  <c r="AS47" i="5" s="1"/>
  <c r="AU47" i="5" s="1"/>
  <c r="AF47" i="5"/>
  <c r="AH47" i="5" s="1"/>
  <c r="AJ47" i="5" s="1"/>
  <c r="U47" i="5"/>
  <c r="W47" i="5" s="1"/>
  <c r="Y47" i="5" s="1"/>
  <c r="J47" i="5"/>
  <c r="L47" i="5" s="1"/>
  <c r="N47" i="5" s="1"/>
  <c r="CT46" i="5"/>
  <c r="CV46" i="5" s="1"/>
  <c r="CI46" i="5"/>
  <c r="CK46" i="5" s="1"/>
  <c r="BX46" i="5"/>
  <c r="BZ46" i="5" s="1"/>
  <c r="BM46" i="5"/>
  <c r="BO46" i="5" s="1"/>
  <c r="BB46" i="5"/>
  <c r="BD46" i="5" s="1"/>
  <c r="AQ46" i="5"/>
  <c r="AS46" i="5" s="1"/>
  <c r="AF46" i="5"/>
  <c r="AH46" i="5" s="1"/>
  <c r="U46" i="5"/>
  <c r="W46" i="5" s="1"/>
  <c r="J46" i="5"/>
  <c r="L46" i="5" s="1"/>
  <c r="CT45" i="5"/>
  <c r="CV45" i="5" s="1"/>
  <c r="CI45" i="5"/>
  <c r="CK45" i="5" s="1"/>
  <c r="BX45" i="5"/>
  <c r="BZ45" i="5" s="1"/>
  <c r="BM45" i="5"/>
  <c r="BO45" i="5" s="1"/>
  <c r="BB45" i="5"/>
  <c r="BD45" i="5" s="1"/>
  <c r="AQ45" i="5"/>
  <c r="AS45" i="5" s="1"/>
  <c r="AF45" i="5"/>
  <c r="AH45" i="5" s="1"/>
  <c r="U45" i="5"/>
  <c r="W45" i="5" s="1"/>
  <c r="J45" i="5"/>
  <c r="L45" i="5" s="1"/>
  <c r="CT44" i="5"/>
  <c r="CV44" i="5" s="1"/>
  <c r="CI44" i="5"/>
  <c r="CK44" i="5" s="1"/>
  <c r="BX44" i="5"/>
  <c r="BZ44" i="5" s="1"/>
  <c r="BM44" i="5"/>
  <c r="BO44" i="5" s="1"/>
  <c r="BB44" i="5"/>
  <c r="BD44" i="5" s="1"/>
  <c r="AQ44" i="5"/>
  <c r="AS44" i="5" s="1"/>
  <c r="AF44" i="5"/>
  <c r="AH44" i="5" s="1"/>
  <c r="U44" i="5"/>
  <c r="W44" i="5" s="1"/>
  <c r="J44" i="5"/>
  <c r="L44" i="5" s="1"/>
  <c r="CT43" i="5"/>
  <c r="CV43" i="5" s="1"/>
  <c r="CI43" i="5"/>
  <c r="CK43" i="5" s="1"/>
  <c r="BX43" i="5"/>
  <c r="BZ43" i="5" s="1"/>
  <c r="BM43" i="5"/>
  <c r="BO43" i="5" s="1"/>
  <c r="BB43" i="5"/>
  <c r="BD43" i="5" s="1"/>
  <c r="AQ43" i="5"/>
  <c r="AS43" i="5" s="1"/>
  <c r="AF43" i="5"/>
  <c r="AH43" i="5" s="1"/>
  <c r="U43" i="5"/>
  <c r="W43" i="5" s="1"/>
  <c r="J43" i="5"/>
  <c r="L43" i="5" s="1"/>
  <c r="CT42" i="5"/>
  <c r="CV42" i="5" s="1"/>
  <c r="CI42" i="5"/>
  <c r="CK42" i="5" s="1"/>
  <c r="BX42" i="5"/>
  <c r="BZ42" i="5" s="1"/>
  <c r="BM42" i="5"/>
  <c r="BO42" i="5" s="1"/>
  <c r="BB42" i="5"/>
  <c r="BD42" i="5" s="1"/>
  <c r="AQ42" i="5"/>
  <c r="AS42" i="5" s="1"/>
  <c r="AF42" i="5"/>
  <c r="AH42" i="5" s="1"/>
  <c r="U42" i="5"/>
  <c r="W42" i="5" s="1"/>
  <c r="J42" i="5"/>
  <c r="L42" i="5" s="1"/>
  <c r="CT41" i="5"/>
  <c r="CV41" i="5" s="1"/>
  <c r="CI41" i="5"/>
  <c r="CK41" i="5" s="1"/>
  <c r="BX41" i="5"/>
  <c r="BZ41" i="5" s="1"/>
  <c r="BM41" i="5"/>
  <c r="BO41" i="5" s="1"/>
  <c r="BB41" i="5"/>
  <c r="BD41" i="5" s="1"/>
  <c r="AQ41" i="5"/>
  <c r="AS41" i="5" s="1"/>
  <c r="AF41" i="5"/>
  <c r="AH41" i="5" s="1"/>
  <c r="U41" i="5"/>
  <c r="W41" i="5" s="1"/>
  <c r="J41" i="5"/>
  <c r="L41" i="5" s="1"/>
  <c r="CT40" i="5"/>
  <c r="CV40" i="5" s="1"/>
  <c r="CI40" i="5"/>
  <c r="CK40" i="5" s="1"/>
  <c r="BX40" i="5"/>
  <c r="BZ40" i="5" s="1"/>
  <c r="BM40" i="5"/>
  <c r="BO40" i="5" s="1"/>
  <c r="BB40" i="5"/>
  <c r="BD40" i="5" s="1"/>
  <c r="AQ40" i="5"/>
  <c r="AS40" i="5" s="1"/>
  <c r="AF40" i="5"/>
  <c r="AH40" i="5" s="1"/>
  <c r="U40" i="5"/>
  <c r="W40" i="5" s="1"/>
  <c r="J40" i="5"/>
  <c r="L40" i="5" s="1"/>
  <c r="CT39" i="5"/>
  <c r="CV39" i="5" s="1"/>
  <c r="CI39" i="5"/>
  <c r="CK39" i="5" s="1"/>
  <c r="BX39" i="5"/>
  <c r="BZ39" i="5" s="1"/>
  <c r="BM39" i="5"/>
  <c r="BO39" i="5" s="1"/>
  <c r="BB39" i="5"/>
  <c r="BD39" i="5" s="1"/>
  <c r="AQ39" i="5"/>
  <c r="AS39" i="5" s="1"/>
  <c r="AF39" i="5"/>
  <c r="AH39" i="5" s="1"/>
  <c r="U39" i="5"/>
  <c r="W39" i="5" s="1"/>
  <c r="J39" i="5"/>
  <c r="L39" i="5" s="1"/>
  <c r="CT38" i="5"/>
  <c r="CV38" i="5" s="1"/>
  <c r="CI38" i="5"/>
  <c r="CK38" i="5" s="1"/>
  <c r="BX38" i="5"/>
  <c r="BZ38" i="5" s="1"/>
  <c r="BM38" i="5"/>
  <c r="BO38" i="5" s="1"/>
  <c r="BB38" i="5"/>
  <c r="BD38" i="5" s="1"/>
  <c r="AQ38" i="5"/>
  <c r="AS38" i="5" s="1"/>
  <c r="AF38" i="5"/>
  <c r="AH38" i="5" s="1"/>
  <c r="U38" i="5"/>
  <c r="W38" i="5" s="1"/>
  <c r="J38" i="5"/>
  <c r="L38" i="5" s="1"/>
  <c r="CT37" i="5"/>
  <c r="CV37" i="5" s="1"/>
  <c r="CI37" i="5"/>
  <c r="CK37" i="5" s="1"/>
  <c r="BX37" i="5"/>
  <c r="BZ37" i="5" s="1"/>
  <c r="BM37" i="5"/>
  <c r="BO37" i="5" s="1"/>
  <c r="BB37" i="5"/>
  <c r="BD37" i="5" s="1"/>
  <c r="AQ37" i="5"/>
  <c r="AS37" i="5" s="1"/>
  <c r="AF37" i="5"/>
  <c r="AH37" i="5" s="1"/>
  <c r="U37" i="5"/>
  <c r="W37" i="5" s="1"/>
  <c r="J37" i="5"/>
  <c r="L37" i="5" s="1"/>
  <c r="CT36" i="5"/>
  <c r="CV36" i="5" s="1"/>
  <c r="CI36" i="5"/>
  <c r="CK36" i="5" s="1"/>
  <c r="BX36" i="5"/>
  <c r="BZ36" i="5" s="1"/>
  <c r="BM36" i="5"/>
  <c r="BO36" i="5" s="1"/>
  <c r="BB36" i="5"/>
  <c r="BD36" i="5" s="1"/>
  <c r="AQ36" i="5"/>
  <c r="AS36" i="5" s="1"/>
  <c r="AF36" i="5"/>
  <c r="AH36" i="5" s="1"/>
  <c r="U36" i="5"/>
  <c r="W36" i="5" s="1"/>
  <c r="J36" i="5"/>
  <c r="L36" i="5" s="1"/>
  <c r="CT35" i="5"/>
  <c r="CV35" i="5" s="1"/>
  <c r="CI35" i="5"/>
  <c r="CK35" i="5" s="1"/>
  <c r="BX35" i="5"/>
  <c r="BZ35" i="5" s="1"/>
  <c r="BM35" i="5"/>
  <c r="BO35" i="5" s="1"/>
  <c r="BB35" i="5"/>
  <c r="BD35" i="5" s="1"/>
  <c r="AQ35" i="5"/>
  <c r="AS35" i="5" s="1"/>
  <c r="AF35" i="5"/>
  <c r="AH35" i="5" s="1"/>
  <c r="U35" i="5"/>
  <c r="W35" i="5" s="1"/>
  <c r="J35" i="5"/>
  <c r="L35" i="5" s="1"/>
  <c r="CT34" i="5"/>
  <c r="CV34" i="5" s="1"/>
  <c r="CI34" i="5"/>
  <c r="CK34" i="5" s="1"/>
  <c r="BX34" i="5"/>
  <c r="BZ34" i="5" s="1"/>
  <c r="BM34" i="5"/>
  <c r="BO34" i="5" s="1"/>
  <c r="BB34" i="5"/>
  <c r="BD34" i="5" s="1"/>
  <c r="AQ34" i="5"/>
  <c r="AS34" i="5" s="1"/>
  <c r="AF34" i="5"/>
  <c r="AH34" i="5" s="1"/>
  <c r="U34" i="5"/>
  <c r="W34" i="5" s="1"/>
  <c r="J34" i="5"/>
  <c r="L34" i="5" s="1"/>
  <c r="CT33" i="5"/>
  <c r="CV33" i="5" s="1"/>
  <c r="CI33" i="5"/>
  <c r="CK33" i="5" s="1"/>
  <c r="BX33" i="5"/>
  <c r="BZ33" i="5" s="1"/>
  <c r="BM33" i="5"/>
  <c r="BO33" i="5" s="1"/>
  <c r="BB33" i="5"/>
  <c r="BD33" i="5" s="1"/>
  <c r="AQ33" i="5"/>
  <c r="AS33" i="5" s="1"/>
  <c r="AF33" i="5"/>
  <c r="AH33" i="5" s="1"/>
  <c r="U33" i="5"/>
  <c r="W33" i="5" s="1"/>
  <c r="J33" i="5"/>
  <c r="L33" i="5" s="1"/>
  <c r="CT32" i="5"/>
  <c r="CV32" i="5" s="1"/>
  <c r="CI32" i="5"/>
  <c r="CK32" i="5" s="1"/>
  <c r="BX32" i="5"/>
  <c r="BZ32" i="5" s="1"/>
  <c r="BM32" i="5"/>
  <c r="BO32" i="5" s="1"/>
  <c r="BB32" i="5"/>
  <c r="BD32" i="5" s="1"/>
  <c r="AQ32" i="5"/>
  <c r="AS32" i="5" s="1"/>
  <c r="AF32" i="5"/>
  <c r="AH32" i="5" s="1"/>
  <c r="U32" i="5"/>
  <c r="W32" i="5" s="1"/>
  <c r="J32" i="5"/>
  <c r="L32" i="5" s="1"/>
  <c r="CT31" i="5"/>
  <c r="CV31" i="5" s="1"/>
  <c r="CI31" i="5"/>
  <c r="CK31" i="5" s="1"/>
  <c r="BX31" i="5"/>
  <c r="BZ31" i="5" s="1"/>
  <c r="BM31" i="5"/>
  <c r="BO31" i="5" s="1"/>
  <c r="BB31" i="5"/>
  <c r="BD31" i="5" s="1"/>
  <c r="AQ31" i="5"/>
  <c r="AS31" i="5" s="1"/>
  <c r="AF31" i="5"/>
  <c r="AH31" i="5" s="1"/>
  <c r="U31" i="5"/>
  <c r="W31" i="5" s="1"/>
  <c r="J31" i="5"/>
  <c r="L31" i="5" s="1"/>
  <c r="CT30" i="5"/>
  <c r="CV30" i="5" s="1"/>
  <c r="CI30" i="5"/>
  <c r="CK30" i="5" s="1"/>
  <c r="BX30" i="5"/>
  <c r="BZ30" i="5" s="1"/>
  <c r="BM30" i="5"/>
  <c r="BO30" i="5" s="1"/>
  <c r="BB30" i="5"/>
  <c r="BD30" i="5" s="1"/>
  <c r="AQ30" i="5"/>
  <c r="AS30" i="5" s="1"/>
  <c r="AF30" i="5"/>
  <c r="AH30" i="5" s="1"/>
  <c r="U30" i="5"/>
  <c r="W30" i="5" s="1"/>
  <c r="J30" i="5"/>
  <c r="L30" i="5" s="1"/>
  <c r="CT29" i="5"/>
  <c r="CV29" i="5" s="1"/>
  <c r="CI29" i="5"/>
  <c r="CK29" i="5" s="1"/>
  <c r="BX29" i="5"/>
  <c r="BZ29" i="5" s="1"/>
  <c r="BM29" i="5"/>
  <c r="BO29" i="5" s="1"/>
  <c r="BB29" i="5"/>
  <c r="BD29" i="5" s="1"/>
  <c r="AQ29" i="5"/>
  <c r="AS29" i="5" s="1"/>
  <c r="AF29" i="5"/>
  <c r="AH29" i="5" s="1"/>
  <c r="U29" i="5"/>
  <c r="W29" i="5" s="1"/>
  <c r="J29" i="5"/>
  <c r="L29" i="5" s="1"/>
  <c r="CT28" i="5"/>
  <c r="CV28" i="5" s="1"/>
  <c r="CI28" i="5"/>
  <c r="CK28" i="5" s="1"/>
  <c r="BX28" i="5"/>
  <c r="BZ28" i="5" s="1"/>
  <c r="BM28" i="5"/>
  <c r="BO28" i="5" s="1"/>
  <c r="BB28" i="5"/>
  <c r="BD28" i="5" s="1"/>
  <c r="AQ28" i="5"/>
  <c r="AS28" i="5" s="1"/>
  <c r="AF28" i="5"/>
  <c r="AH28" i="5" s="1"/>
  <c r="U28" i="5"/>
  <c r="W28" i="5" s="1"/>
  <c r="J28" i="5"/>
  <c r="L28" i="5" s="1"/>
  <c r="CT27" i="5"/>
  <c r="CV27" i="5" s="1"/>
  <c r="CI27" i="5"/>
  <c r="CK27" i="5" s="1"/>
  <c r="BX27" i="5"/>
  <c r="BZ27" i="5" s="1"/>
  <c r="BM27" i="5"/>
  <c r="BO27" i="5" s="1"/>
  <c r="BB27" i="5"/>
  <c r="BD27" i="5" s="1"/>
  <c r="AQ27" i="5"/>
  <c r="AS27" i="5" s="1"/>
  <c r="AF27" i="5"/>
  <c r="AH27" i="5" s="1"/>
  <c r="U27" i="5"/>
  <c r="W27" i="5" s="1"/>
  <c r="J27" i="5"/>
  <c r="L27" i="5" s="1"/>
  <c r="CT26" i="5"/>
  <c r="CV26" i="5" s="1"/>
  <c r="CI26" i="5"/>
  <c r="CK26" i="5" s="1"/>
  <c r="BX26" i="5"/>
  <c r="BZ26" i="5" s="1"/>
  <c r="BM26" i="5"/>
  <c r="BO26" i="5" s="1"/>
  <c r="BB26" i="5"/>
  <c r="BD26" i="5" s="1"/>
  <c r="AQ26" i="5"/>
  <c r="AS26" i="5" s="1"/>
  <c r="AF26" i="5"/>
  <c r="AH26" i="5" s="1"/>
  <c r="U26" i="5"/>
  <c r="W26" i="5" s="1"/>
  <c r="J26" i="5"/>
  <c r="L26" i="5" s="1"/>
  <c r="CT25" i="5"/>
  <c r="CV25" i="5" s="1"/>
  <c r="CI25" i="5"/>
  <c r="CK25" i="5" s="1"/>
  <c r="BX25" i="5"/>
  <c r="BZ25" i="5" s="1"/>
  <c r="BM25" i="5"/>
  <c r="BO25" i="5" s="1"/>
  <c r="BB25" i="5"/>
  <c r="BD25" i="5" s="1"/>
  <c r="AQ25" i="5"/>
  <c r="AS25" i="5" s="1"/>
  <c r="AF25" i="5"/>
  <c r="AH25" i="5" s="1"/>
  <c r="U25" i="5"/>
  <c r="W25" i="5" s="1"/>
  <c r="J25" i="5"/>
  <c r="L25" i="5" s="1"/>
  <c r="CT24" i="5"/>
  <c r="CV24" i="5" s="1"/>
  <c r="CI24" i="5"/>
  <c r="CK24" i="5" s="1"/>
  <c r="BX24" i="5"/>
  <c r="BZ24" i="5" s="1"/>
  <c r="BM24" i="5"/>
  <c r="BO24" i="5" s="1"/>
  <c r="BB24" i="5"/>
  <c r="BD24" i="5" s="1"/>
  <c r="AQ24" i="5"/>
  <c r="AS24" i="5" s="1"/>
  <c r="AF24" i="5"/>
  <c r="AH24" i="5" s="1"/>
  <c r="U24" i="5"/>
  <c r="W24" i="5" s="1"/>
  <c r="J24" i="5"/>
  <c r="L24" i="5" s="1"/>
  <c r="CT23" i="5"/>
  <c r="CV23" i="5" s="1"/>
  <c r="CI23" i="5"/>
  <c r="CK23" i="5" s="1"/>
  <c r="BX23" i="5"/>
  <c r="BZ23" i="5" s="1"/>
  <c r="BM23" i="5"/>
  <c r="BO23" i="5" s="1"/>
  <c r="BB23" i="5"/>
  <c r="BD23" i="5" s="1"/>
  <c r="AQ23" i="5"/>
  <c r="AS23" i="5" s="1"/>
  <c r="AF23" i="5"/>
  <c r="AH23" i="5" s="1"/>
  <c r="U23" i="5"/>
  <c r="W23" i="5" s="1"/>
  <c r="J23" i="5"/>
  <c r="L23" i="5" s="1"/>
  <c r="CT22" i="5"/>
  <c r="CV22" i="5" s="1"/>
  <c r="CI22" i="5"/>
  <c r="CK22" i="5" s="1"/>
  <c r="BX22" i="5"/>
  <c r="BZ22" i="5" s="1"/>
  <c r="BM22" i="5"/>
  <c r="BO22" i="5" s="1"/>
  <c r="BB22" i="5"/>
  <c r="BD22" i="5" s="1"/>
  <c r="AQ22" i="5"/>
  <c r="AS22" i="5" s="1"/>
  <c r="AF22" i="5"/>
  <c r="AH22" i="5" s="1"/>
  <c r="U22" i="5"/>
  <c r="W22" i="5" s="1"/>
  <c r="J22" i="5"/>
  <c r="L22" i="5" s="1"/>
  <c r="CT21" i="5"/>
  <c r="CV21" i="5" s="1"/>
  <c r="CI21" i="5"/>
  <c r="CK21" i="5" s="1"/>
  <c r="BX21" i="5"/>
  <c r="BZ21" i="5" s="1"/>
  <c r="BM21" i="5"/>
  <c r="BO21" i="5" s="1"/>
  <c r="BB21" i="5"/>
  <c r="BD21" i="5" s="1"/>
  <c r="AQ21" i="5"/>
  <c r="AS21" i="5" s="1"/>
  <c r="AF21" i="5"/>
  <c r="AH21" i="5" s="1"/>
  <c r="U21" i="5"/>
  <c r="W21" i="5" s="1"/>
  <c r="J21" i="5"/>
  <c r="L21" i="5" s="1"/>
  <c r="CT20" i="5"/>
  <c r="CV20" i="5" s="1"/>
  <c r="CI20" i="5"/>
  <c r="CK20" i="5" s="1"/>
  <c r="BX20" i="5"/>
  <c r="BZ20" i="5" s="1"/>
  <c r="BM20" i="5"/>
  <c r="BO20" i="5" s="1"/>
  <c r="BB20" i="5"/>
  <c r="BD20" i="5" s="1"/>
  <c r="AQ20" i="5"/>
  <c r="AS20" i="5" s="1"/>
  <c r="AF20" i="5"/>
  <c r="AH20" i="5" s="1"/>
  <c r="U20" i="5"/>
  <c r="W20" i="5" s="1"/>
  <c r="J20" i="5"/>
  <c r="L20" i="5" s="1"/>
  <c r="CT19" i="5"/>
  <c r="CV19" i="5" s="1"/>
  <c r="CI19" i="5"/>
  <c r="CK19" i="5" s="1"/>
  <c r="BX19" i="5"/>
  <c r="BZ19" i="5" s="1"/>
  <c r="BM19" i="5"/>
  <c r="BO19" i="5" s="1"/>
  <c r="BB19" i="5"/>
  <c r="BD19" i="5" s="1"/>
  <c r="AQ19" i="5"/>
  <c r="AS19" i="5" s="1"/>
  <c r="AF19" i="5"/>
  <c r="AH19" i="5" s="1"/>
  <c r="U19" i="5"/>
  <c r="W19" i="5" s="1"/>
  <c r="J19" i="5"/>
  <c r="L19" i="5" s="1"/>
  <c r="CT18" i="5"/>
  <c r="CV18" i="5" s="1"/>
  <c r="CI18" i="5"/>
  <c r="CK18" i="5" s="1"/>
  <c r="BX18" i="5"/>
  <c r="BZ18" i="5" s="1"/>
  <c r="BM18" i="5"/>
  <c r="BO18" i="5" s="1"/>
  <c r="BB18" i="5"/>
  <c r="BD18" i="5" s="1"/>
  <c r="AQ18" i="5"/>
  <c r="AS18" i="5" s="1"/>
  <c r="AF18" i="5"/>
  <c r="AH18" i="5" s="1"/>
  <c r="U18" i="5"/>
  <c r="W18" i="5" s="1"/>
  <c r="J18" i="5"/>
  <c r="L18" i="5" s="1"/>
  <c r="CT17" i="5"/>
  <c r="CV17" i="5" s="1"/>
  <c r="CI17" i="5"/>
  <c r="CK17" i="5" s="1"/>
  <c r="BX17" i="5"/>
  <c r="BZ17" i="5" s="1"/>
  <c r="BM17" i="5"/>
  <c r="BO17" i="5" s="1"/>
  <c r="BB17" i="5"/>
  <c r="BD17" i="5" s="1"/>
  <c r="AQ17" i="5"/>
  <c r="AS17" i="5" s="1"/>
  <c r="AF17" i="5"/>
  <c r="AH17" i="5" s="1"/>
  <c r="U17" i="5"/>
  <c r="W17" i="5" s="1"/>
  <c r="J17" i="5"/>
  <c r="L17" i="5" s="1"/>
  <c r="CT16" i="5"/>
  <c r="CV16" i="5" s="1"/>
  <c r="CI16" i="5"/>
  <c r="CK16" i="5" s="1"/>
  <c r="BX16" i="5"/>
  <c r="BZ16" i="5" s="1"/>
  <c r="BM16" i="5"/>
  <c r="BO16" i="5" s="1"/>
  <c r="BB16" i="5"/>
  <c r="BD16" i="5" s="1"/>
  <c r="AQ16" i="5"/>
  <c r="AS16" i="5" s="1"/>
  <c r="AF16" i="5"/>
  <c r="AH16" i="5" s="1"/>
  <c r="U16" i="5"/>
  <c r="W16" i="5" s="1"/>
  <c r="J16" i="5"/>
  <c r="L16" i="5" s="1"/>
  <c r="CT15" i="5"/>
  <c r="CV15" i="5" s="1"/>
  <c r="CX15" i="5" s="1"/>
  <c r="CI15" i="5"/>
  <c r="CK15" i="5" s="1"/>
  <c r="CM15" i="5" s="1"/>
  <c r="BX15" i="5"/>
  <c r="BZ15" i="5" s="1"/>
  <c r="CB15" i="5" s="1"/>
  <c r="BM15" i="5"/>
  <c r="BO15" i="5" s="1"/>
  <c r="BQ15" i="5" s="1"/>
  <c r="BB15" i="5"/>
  <c r="BD15" i="5" s="1"/>
  <c r="BF15" i="5" s="1"/>
  <c r="AQ15" i="5"/>
  <c r="AS15" i="5" s="1"/>
  <c r="AU15" i="5" s="1"/>
  <c r="AF15" i="5"/>
  <c r="AH15" i="5" s="1"/>
  <c r="AJ15" i="5" s="1"/>
  <c r="U15" i="5"/>
  <c r="W15" i="5" s="1"/>
  <c r="Y15" i="5" s="1"/>
  <c r="J15" i="5"/>
  <c r="L15" i="5" s="1"/>
  <c r="N15" i="5" s="1"/>
  <c r="H19" i="6" l="1"/>
  <c r="H21" i="6" s="1"/>
  <c r="I12" i="6"/>
  <c r="H13" i="6"/>
  <c r="G14" i="6"/>
  <c r="G28" i="6" s="1"/>
  <c r="AF48" i="5"/>
  <c r="L69" i="5" s="1"/>
  <c r="U48" i="5"/>
  <c r="L68" i="5" s="1"/>
  <c r="AQ48" i="5"/>
  <c r="L70" i="5" s="1"/>
  <c r="BB48" i="5"/>
  <c r="L71" i="5" s="1"/>
  <c r="BX48" i="5"/>
  <c r="L73" i="5" s="1"/>
  <c r="CI48" i="5"/>
  <c r="L74" i="5" s="1"/>
  <c r="BM48" i="5"/>
  <c r="L72" i="5" s="1"/>
  <c r="J48" i="5"/>
  <c r="L67" i="5" s="1"/>
  <c r="CT48" i="5"/>
  <c r="L75" i="5" s="1"/>
  <c r="I19" i="6" l="1"/>
  <c r="I21" i="6" s="1"/>
  <c r="J12" i="6"/>
  <c r="H14" i="6"/>
  <c r="H28" i="6" s="1"/>
  <c r="I13" i="6"/>
  <c r="J19" i="6" l="1"/>
  <c r="J21" i="6" s="1"/>
  <c r="K12" i="6"/>
  <c r="J13" i="6"/>
  <c r="I14" i="6"/>
  <c r="I28" i="6" s="1"/>
  <c r="K19" i="6" l="1"/>
  <c r="K21" i="6" s="1"/>
  <c r="L12" i="6"/>
  <c r="K13" i="6"/>
  <c r="J14" i="6"/>
  <c r="J28" i="6" s="1"/>
  <c r="L19" i="6" l="1"/>
  <c r="L21" i="6" s="1"/>
  <c r="M12" i="6"/>
  <c r="L13" i="6"/>
  <c r="K14" i="6"/>
  <c r="K28" i="6" s="1"/>
  <c r="M19" i="6" l="1"/>
  <c r="M21" i="6" s="1"/>
  <c r="N12" i="6"/>
  <c r="L14" i="6"/>
  <c r="L28" i="6" s="1"/>
  <c r="M13" i="6"/>
  <c r="N19" i="6" l="1"/>
  <c r="N21" i="6" s="1"/>
  <c r="O12" i="6"/>
  <c r="M14" i="6"/>
  <c r="M28" i="6" s="1"/>
  <c r="N13" i="6"/>
  <c r="O19" i="6" l="1"/>
  <c r="O21" i="6" s="1"/>
  <c r="P12" i="6"/>
  <c r="O13" i="6"/>
  <c r="N14" i="6"/>
  <c r="N28" i="6" s="1"/>
  <c r="P19" i="6" l="1"/>
  <c r="P21" i="6" s="1"/>
  <c r="Q12" i="6"/>
  <c r="P13" i="6"/>
  <c r="O14" i="6"/>
  <c r="O28" i="6" s="1"/>
  <c r="Q19" i="6" l="1"/>
  <c r="Q21" i="6" s="1"/>
  <c r="R12" i="6"/>
  <c r="P14" i="6"/>
  <c r="P28" i="6" s="1"/>
  <c r="Q13" i="6"/>
  <c r="R19" i="6" l="1"/>
  <c r="R21" i="6" s="1"/>
  <c r="S12" i="6"/>
  <c r="R13" i="6"/>
  <c r="Q14" i="6"/>
  <c r="Q28" i="6" s="1"/>
  <c r="S19" i="6" l="1"/>
  <c r="S21" i="6" s="1"/>
  <c r="T12" i="6"/>
  <c r="S13" i="6"/>
  <c r="R14" i="6"/>
  <c r="R28" i="6" s="1"/>
  <c r="T19" i="6" l="1"/>
  <c r="T21" i="6" s="1"/>
  <c r="U12" i="6"/>
  <c r="T13" i="6"/>
  <c r="S14" i="6"/>
  <c r="S28" i="6" s="1"/>
  <c r="U19" i="6" l="1"/>
  <c r="U21" i="6" s="1"/>
  <c r="V12" i="6"/>
  <c r="T14" i="6"/>
  <c r="T28" i="6" s="1"/>
  <c r="U13" i="6"/>
  <c r="V19" i="6" l="1"/>
  <c r="V21" i="6" s="1"/>
  <c r="W12" i="6"/>
  <c r="V13" i="6"/>
  <c r="U14" i="6"/>
  <c r="U28" i="6" s="1"/>
  <c r="W19" i="6" l="1"/>
  <c r="W21" i="6" s="1"/>
  <c r="X12" i="6"/>
  <c r="W13" i="6"/>
  <c r="V14" i="6"/>
  <c r="V28" i="6" s="1"/>
  <c r="X19" i="6" l="1"/>
  <c r="X21" i="6" s="1"/>
  <c r="Y12" i="6"/>
  <c r="X13" i="6"/>
  <c r="W14" i="6"/>
  <c r="W28" i="6" s="1"/>
  <c r="Y19" i="6" l="1"/>
  <c r="Y21" i="6" s="1"/>
  <c r="Z12" i="6"/>
  <c r="Y13" i="6"/>
  <c r="X14" i="6"/>
  <c r="X28" i="6" s="1"/>
  <c r="Z19" i="6" l="1"/>
  <c r="Z21" i="6" s="1"/>
  <c r="AA12" i="6"/>
  <c r="Z13" i="6"/>
  <c r="Y14" i="6"/>
  <c r="Y28" i="6" s="1"/>
  <c r="AA19" i="6" l="1"/>
  <c r="AA21" i="6" s="1"/>
  <c r="AB12" i="6"/>
  <c r="AA13" i="6"/>
  <c r="Z14" i="6"/>
  <c r="Z28" i="6" s="1"/>
  <c r="AB19" i="6" l="1"/>
  <c r="AB21" i="6" s="1"/>
  <c r="AC12" i="6"/>
  <c r="AB13" i="6"/>
  <c r="AA14" i="6"/>
  <c r="AA28" i="6" s="1"/>
  <c r="AC19" i="6" l="1"/>
  <c r="AC21" i="6" s="1"/>
  <c r="AD12" i="6"/>
  <c r="AB14" i="6"/>
  <c r="AB28" i="6" s="1"/>
  <c r="AC13" i="6"/>
  <c r="AD19" i="6" l="1"/>
  <c r="AD21" i="6" s="1"/>
  <c r="AE12" i="6"/>
  <c r="AC14" i="6"/>
  <c r="AC28" i="6" s="1"/>
  <c r="AD13" i="6"/>
  <c r="AE19" i="6" l="1"/>
  <c r="AE21" i="6" s="1"/>
  <c r="AF12" i="6"/>
  <c r="AE13" i="6"/>
  <c r="AD14" i="6"/>
  <c r="AD28" i="6" s="1"/>
  <c r="AF19" i="6" l="1"/>
  <c r="AF21" i="6" s="1"/>
  <c r="AG12" i="6"/>
  <c r="AF13" i="6"/>
  <c r="AE14" i="6"/>
  <c r="AE28" i="6" s="1"/>
  <c r="AG19" i="6" l="1"/>
  <c r="AG21" i="6" s="1"/>
  <c r="AH12" i="6"/>
  <c r="AF14" i="6"/>
  <c r="AF28" i="6" s="1"/>
  <c r="AG13" i="6"/>
  <c r="AH19" i="6" l="1"/>
  <c r="AH21" i="6" s="1"/>
  <c r="AH13" i="6"/>
  <c r="AG14" i="6"/>
  <c r="AG28" i="6" s="1"/>
  <c r="AH14" i="6" l="1"/>
  <c r="AH28" i="6" s="1"/>
  <c r="AE24" i="6" l="1"/>
  <c r="AE25" i="6" s="1"/>
  <c r="AE29" i="6" s="1"/>
  <c r="AE30" i="6" s="1"/>
  <c r="X24" i="6"/>
  <c r="X25" i="6" s="1"/>
  <c r="X29" i="6" s="1"/>
  <c r="X30" i="6" s="1"/>
  <c r="AA24" i="6"/>
  <c r="AA25" i="6" s="1"/>
  <c r="AA29" i="6" s="1"/>
  <c r="AA30" i="6" s="1"/>
  <c r="F24" i="6"/>
  <c r="F25" i="6" s="1"/>
  <c r="F29" i="6" s="1"/>
  <c r="F30" i="6" s="1"/>
  <c r="L24" i="6"/>
  <c r="L25" i="6" s="1"/>
  <c r="L29" i="6" s="1"/>
  <c r="L30" i="6" s="1"/>
  <c r="Y24" i="6"/>
  <c r="Y25" i="6" s="1"/>
  <c r="Y29" i="6" s="1"/>
  <c r="Y30" i="6" s="1"/>
  <c r="R24" i="6"/>
  <c r="R25" i="6" s="1"/>
  <c r="R29" i="6" s="1"/>
  <c r="R30" i="6" s="1"/>
  <c r="AB24" i="6"/>
  <c r="AB25" i="6" s="1"/>
  <c r="AB29" i="6" s="1"/>
  <c r="AB30" i="6" s="1"/>
  <c r="AD24" i="6"/>
  <c r="AD25" i="6" s="1"/>
  <c r="AD29" i="6" s="1"/>
  <c r="AD30" i="6" s="1"/>
  <c r="D25" i="6"/>
  <c r="D29" i="6" s="1"/>
  <c r="D30" i="6" s="1"/>
  <c r="P24" i="6"/>
  <c r="P25" i="6" s="1"/>
  <c r="P29" i="6" s="1"/>
  <c r="P30" i="6" s="1"/>
  <c r="S24" i="6"/>
  <c r="S25" i="6" s="1"/>
  <c r="S29" i="6" s="1"/>
  <c r="S30" i="6" s="1"/>
  <c r="AC24" i="6"/>
  <c r="AC25" i="6" s="1"/>
  <c r="AC29" i="6" s="1"/>
  <c r="AC30" i="6" s="1"/>
  <c r="I24" i="6"/>
  <c r="I25" i="6" s="1"/>
  <c r="I29" i="6" s="1"/>
  <c r="I30" i="6" s="1"/>
  <c r="Z24" i="6"/>
  <c r="Z25" i="6" s="1"/>
  <c r="Z29" i="6" s="1"/>
  <c r="Z30" i="6" s="1"/>
  <c r="E24" i="6"/>
  <c r="E25" i="6" s="1"/>
  <c r="E29" i="6" s="1"/>
  <c r="E30" i="6" s="1"/>
  <c r="G24" i="6"/>
  <c r="G25" i="6" s="1"/>
  <c r="G29" i="6" s="1"/>
  <c r="G30" i="6" s="1"/>
  <c r="AG24" i="6"/>
  <c r="AG25" i="6" s="1"/>
  <c r="AG29" i="6" s="1"/>
  <c r="AG30" i="6" s="1"/>
  <c r="AH24" i="6"/>
  <c r="AH25" i="6" s="1"/>
  <c r="AH29" i="6" s="1"/>
  <c r="AH30" i="6" s="1"/>
  <c r="M24" i="6"/>
  <c r="M25" i="6" s="1"/>
  <c r="M29" i="6" s="1"/>
  <c r="M30" i="6" s="1"/>
  <c r="O24" i="6"/>
  <c r="O25" i="6" s="1"/>
  <c r="O29" i="6" s="1"/>
  <c r="O30" i="6" s="1"/>
  <c r="H24" i="6"/>
  <c r="H25" i="6" s="1"/>
  <c r="H29" i="6" s="1"/>
  <c r="H30" i="6" s="1"/>
  <c r="K24" i="6"/>
  <c r="K25" i="6" s="1"/>
  <c r="K29" i="6" s="1"/>
  <c r="K30" i="6" s="1"/>
  <c r="U24" i="6"/>
  <c r="U25" i="6" s="1"/>
  <c r="U29" i="6" s="1"/>
  <c r="U30" i="6" s="1"/>
  <c r="W24" i="6"/>
  <c r="W25" i="6" s="1"/>
  <c r="W29" i="6" s="1"/>
  <c r="W30" i="6" s="1"/>
  <c r="AF24" i="6"/>
  <c r="AF25" i="6" s="1"/>
  <c r="AF29" i="6" s="1"/>
  <c r="AF30" i="6" s="1"/>
  <c r="N24" i="6"/>
  <c r="N25" i="6" s="1"/>
  <c r="N29" i="6" s="1"/>
  <c r="N30" i="6" s="1"/>
  <c r="Q24" i="6"/>
  <c r="Q25" i="6" s="1"/>
  <c r="Q29" i="6" s="1"/>
  <c r="Q30" i="6" s="1"/>
  <c r="T24" i="6"/>
  <c r="T25" i="6" s="1"/>
  <c r="T29" i="6" s="1"/>
  <c r="T30" i="6" s="1"/>
  <c r="V24" i="6"/>
  <c r="V25" i="6" s="1"/>
  <c r="V29" i="6" s="1"/>
  <c r="V30" i="6" s="1"/>
  <c r="J24" i="6"/>
  <c r="J25" i="6" s="1"/>
  <c r="J29" i="6" s="1"/>
  <c r="J30" i="6" s="1"/>
  <c r="M33" i="5" l="1"/>
  <c r="N33" i="5" s="1"/>
  <c r="AI33" i="5"/>
  <c r="AJ33" i="5" s="1"/>
  <c r="BE33" i="5"/>
  <c r="BF33" i="5" s="1"/>
  <c r="U31" i="6"/>
  <c r="BP33" i="5"/>
  <c r="BQ33" i="5" s="1"/>
  <c r="CL33" i="5"/>
  <c r="CM33" i="5" s="1"/>
  <c r="CA33" i="5"/>
  <c r="CB33" i="5" s="1"/>
  <c r="CW33" i="5"/>
  <c r="CX33" i="5" s="1"/>
  <c r="X33" i="5"/>
  <c r="Y33" i="5" s="1"/>
  <c r="AT33" i="5"/>
  <c r="AU33" i="5" s="1"/>
  <c r="E31" i="6"/>
  <c r="AI17" i="5"/>
  <c r="AJ17" i="5" s="1"/>
  <c r="CA17" i="5"/>
  <c r="CB17" i="5" s="1"/>
  <c r="CL17" i="5"/>
  <c r="CM17" i="5" s="1"/>
  <c r="AT17" i="5"/>
  <c r="AU17" i="5" s="1"/>
  <c r="BE17" i="5"/>
  <c r="BF17" i="5" s="1"/>
  <c r="CW17" i="5"/>
  <c r="CX17" i="5" s="1"/>
  <c r="X17" i="5"/>
  <c r="Y17" i="5" s="1"/>
  <c r="BP17" i="5"/>
  <c r="BQ17" i="5" s="1"/>
  <c r="M17" i="5"/>
  <c r="N17" i="5" s="1"/>
  <c r="BP40" i="5"/>
  <c r="BQ40" i="5" s="1"/>
  <c r="AB31" i="6"/>
  <c r="CA40" i="5"/>
  <c r="CB40" i="5" s="1"/>
  <c r="AT40" i="5"/>
  <c r="AU40" i="5" s="1"/>
  <c r="M40" i="5"/>
  <c r="N40" i="5" s="1"/>
  <c r="BE40" i="5"/>
  <c r="BF40" i="5" s="1"/>
  <c r="CW40" i="5"/>
  <c r="CX40" i="5" s="1"/>
  <c r="X40" i="5"/>
  <c r="Y40" i="5" s="1"/>
  <c r="CL40" i="5"/>
  <c r="CM40" i="5" s="1"/>
  <c r="AI40" i="5"/>
  <c r="AJ40" i="5" s="1"/>
  <c r="X22" i="5"/>
  <c r="Y22" i="5" s="1"/>
  <c r="J31" i="6"/>
  <c r="BE22" i="5"/>
  <c r="BF22" i="5" s="1"/>
  <c r="CW22" i="5"/>
  <c r="CX22" i="5" s="1"/>
  <c r="AT22" i="5"/>
  <c r="AU22" i="5" s="1"/>
  <c r="AI22" i="5"/>
  <c r="AJ22" i="5" s="1"/>
  <c r="BP22" i="5"/>
  <c r="BQ22" i="5" s="1"/>
  <c r="M22" i="5"/>
  <c r="N22" i="5" s="1"/>
  <c r="CL22" i="5"/>
  <c r="CM22" i="5" s="1"/>
  <c r="CA22" i="5"/>
  <c r="CB22" i="5" s="1"/>
  <c r="AI34" i="5"/>
  <c r="AJ34" i="5" s="1"/>
  <c r="BP34" i="5"/>
  <c r="BQ34" i="5" s="1"/>
  <c r="CW34" i="5"/>
  <c r="CX34" i="5" s="1"/>
  <c r="X34" i="5"/>
  <c r="Y34" i="5" s="1"/>
  <c r="V31" i="6"/>
  <c r="CA34" i="5"/>
  <c r="CB34" i="5" s="1"/>
  <c r="M34" i="5"/>
  <c r="N34" i="5" s="1"/>
  <c r="BE34" i="5"/>
  <c r="BF34" i="5" s="1"/>
  <c r="CL34" i="5"/>
  <c r="CM34" i="5" s="1"/>
  <c r="AT34" i="5"/>
  <c r="AU34" i="5" s="1"/>
  <c r="BE20" i="5"/>
  <c r="BF20" i="5" s="1"/>
  <c r="AI20" i="5"/>
  <c r="AJ20" i="5" s="1"/>
  <c r="CL20" i="5"/>
  <c r="CM20" i="5" s="1"/>
  <c r="CA20" i="5"/>
  <c r="CB20" i="5" s="1"/>
  <c r="BP20" i="5"/>
  <c r="BQ20" i="5" s="1"/>
  <c r="AT20" i="5"/>
  <c r="AU20" i="5" s="1"/>
  <c r="H31" i="6"/>
  <c r="M20" i="5"/>
  <c r="N20" i="5" s="1"/>
  <c r="X20" i="5"/>
  <c r="Y20" i="5" s="1"/>
  <c r="CW20" i="5"/>
  <c r="CX20" i="5" s="1"/>
  <c r="CA21" i="5"/>
  <c r="CB21" i="5" s="1"/>
  <c r="BE21" i="5"/>
  <c r="BF21" i="5" s="1"/>
  <c r="CL21" i="5"/>
  <c r="CM21" i="5" s="1"/>
  <c r="X21" i="5"/>
  <c r="Y21" i="5" s="1"/>
  <c r="BP21" i="5"/>
  <c r="BQ21" i="5" s="1"/>
  <c r="AI21" i="5"/>
  <c r="AJ21" i="5" s="1"/>
  <c r="CW21" i="5"/>
  <c r="CX21" i="5" s="1"/>
  <c r="AT21" i="5"/>
  <c r="AU21" i="5" s="1"/>
  <c r="M21" i="5"/>
  <c r="N21" i="5" s="1"/>
  <c r="I31" i="6"/>
  <c r="X37" i="5"/>
  <c r="Y37" i="5" s="1"/>
  <c r="BP37" i="5"/>
  <c r="BQ37" i="5" s="1"/>
  <c r="CW37" i="5"/>
  <c r="CX37" i="5" s="1"/>
  <c r="AI37" i="5"/>
  <c r="AJ37" i="5" s="1"/>
  <c r="Y31" i="6"/>
  <c r="BE37" i="5"/>
  <c r="BF37" i="5" s="1"/>
  <c r="CL37" i="5"/>
  <c r="CM37" i="5" s="1"/>
  <c r="CA37" i="5"/>
  <c r="CB37" i="5" s="1"/>
  <c r="AT37" i="5"/>
  <c r="AU37" i="5" s="1"/>
  <c r="M37" i="5"/>
  <c r="N37" i="5" s="1"/>
  <c r="AI38" i="5"/>
  <c r="AJ38" i="5" s="1"/>
  <c r="CA38" i="5"/>
  <c r="CB38" i="5" s="1"/>
  <c r="CW38" i="5"/>
  <c r="CX38" i="5" s="1"/>
  <c r="AT38" i="5"/>
  <c r="AU38" i="5" s="1"/>
  <c r="Z31" i="6"/>
  <c r="BP38" i="5"/>
  <c r="BQ38" i="5" s="1"/>
  <c r="BE38" i="5"/>
  <c r="BF38" i="5" s="1"/>
  <c r="M38" i="5"/>
  <c r="N38" i="5" s="1"/>
  <c r="CL38" i="5"/>
  <c r="CM38" i="5" s="1"/>
  <c r="X38" i="5"/>
  <c r="Y38" i="5" s="1"/>
  <c r="BE32" i="5"/>
  <c r="BF32" i="5" s="1"/>
  <c r="BP32" i="5"/>
  <c r="BQ32" i="5" s="1"/>
  <c r="CW32" i="5"/>
  <c r="CX32" i="5" s="1"/>
  <c r="X32" i="5"/>
  <c r="Y32" i="5" s="1"/>
  <c r="M32" i="5"/>
  <c r="N32" i="5" s="1"/>
  <c r="AI32" i="5"/>
  <c r="AJ32" i="5" s="1"/>
  <c r="T31" i="6"/>
  <c r="CA32" i="5"/>
  <c r="CB32" i="5" s="1"/>
  <c r="CL32" i="5"/>
  <c r="CM32" i="5" s="1"/>
  <c r="AT32" i="5"/>
  <c r="AU32" i="5" s="1"/>
  <c r="AI27" i="5"/>
  <c r="AJ27" i="5" s="1"/>
  <c r="M27" i="5"/>
  <c r="N27" i="5" s="1"/>
  <c r="CL27" i="5"/>
  <c r="CM27" i="5" s="1"/>
  <c r="X27" i="5"/>
  <c r="Y27" i="5" s="1"/>
  <c r="CW27" i="5"/>
  <c r="CX27" i="5" s="1"/>
  <c r="AT27" i="5"/>
  <c r="AU27" i="5" s="1"/>
  <c r="O31" i="6"/>
  <c r="CA27" i="5"/>
  <c r="CB27" i="5" s="1"/>
  <c r="BE27" i="5"/>
  <c r="BF27" i="5" s="1"/>
  <c r="BP27" i="5"/>
  <c r="BQ27" i="5" s="1"/>
  <c r="CW41" i="5"/>
  <c r="CX41" i="5" s="1"/>
  <c r="X41" i="5"/>
  <c r="Y41" i="5" s="1"/>
  <c r="AT41" i="5"/>
  <c r="AU41" i="5" s="1"/>
  <c r="AC31" i="6"/>
  <c r="CL41" i="5"/>
  <c r="CM41" i="5" s="1"/>
  <c r="M41" i="5"/>
  <c r="N41" i="5" s="1"/>
  <c r="AI41" i="5"/>
  <c r="AJ41" i="5" s="1"/>
  <c r="CA41" i="5"/>
  <c r="CB41" i="5" s="1"/>
  <c r="BP41" i="5"/>
  <c r="BQ41" i="5" s="1"/>
  <c r="BE41" i="5"/>
  <c r="BF41" i="5" s="1"/>
  <c r="M24" i="5"/>
  <c r="N24" i="5" s="1"/>
  <c r="CW24" i="5"/>
  <c r="CX24" i="5" s="1"/>
  <c r="BP24" i="5"/>
  <c r="BQ24" i="5" s="1"/>
  <c r="AI24" i="5"/>
  <c r="AJ24" i="5" s="1"/>
  <c r="BE24" i="5"/>
  <c r="BF24" i="5" s="1"/>
  <c r="CA24" i="5"/>
  <c r="CB24" i="5" s="1"/>
  <c r="X24" i="5"/>
  <c r="Y24" i="5" s="1"/>
  <c r="CL24" i="5"/>
  <c r="CM24" i="5" s="1"/>
  <c r="L31" i="6"/>
  <c r="AT24" i="5"/>
  <c r="AU24" i="5" s="1"/>
  <c r="M30" i="5"/>
  <c r="N30" i="5" s="1"/>
  <c r="CA30" i="5"/>
  <c r="CB30" i="5" s="1"/>
  <c r="AI30" i="5"/>
  <c r="AJ30" i="5" s="1"/>
  <c r="R31" i="6"/>
  <c r="BE30" i="5"/>
  <c r="BF30" i="5" s="1"/>
  <c r="AT30" i="5"/>
  <c r="AU30" i="5" s="1"/>
  <c r="CW30" i="5"/>
  <c r="CX30" i="5" s="1"/>
  <c r="X30" i="5"/>
  <c r="Y30" i="5" s="1"/>
  <c r="CL30" i="5"/>
  <c r="CM30" i="5" s="1"/>
  <c r="BP30" i="5"/>
  <c r="BQ30" i="5" s="1"/>
  <c r="M29" i="5"/>
  <c r="N29" i="5" s="1"/>
  <c r="CL29" i="5"/>
  <c r="CM29" i="5" s="1"/>
  <c r="CA29" i="5"/>
  <c r="CB29" i="5" s="1"/>
  <c r="AT29" i="5"/>
  <c r="AU29" i="5" s="1"/>
  <c r="Q31" i="6"/>
  <c r="BP29" i="5"/>
  <c r="BQ29" i="5" s="1"/>
  <c r="CW29" i="5"/>
  <c r="CX29" i="5" s="1"/>
  <c r="BE29" i="5"/>
  <c r="BF29" i="5" s="1"/>
  <c r="AI29" i="5"/>
  <c r="AJ29" i="5" s="1"/>
  <c r="X29" i="5"/>
  <c r="Y29" i="5" s="1"/>
  <c r="BE25" i="5"/>
  <c r="BF25" i="5" s="1"/>
  <c r="M31" i="6"/>
  <c r="X25" i="5"/>
  <c r="Y25" i="5" s="1"/>
  <c r="AT25" i="5"/>
  <c r="AU25" i="5" s="1"/>
  <c r="CA25" i="5"/>
  <c r="CB25" i="5" s="1"/>
  <c r="CL25" i="5"/>
  <c r="CM25" i="5" s="1"/>
  <c r="AI25" i="5"/>
  <c r="AJ25" i="5" s="1"/>
  <c r="BP25" i="5"/>
  <c r="BQ25" i="5" s="1"/>
  <c r="M25" i="5"/>
  <c r="N25" i="5" s="1"/>
  <c r="CW25" i="5"/>
  <c r="CX25" i="5" s="1"/>
  <c r="BE31" i="5"/>
  <c r="BF31" i="5" s="1"/>
  <c r="AT31" i="5"/>
  <c r="AU31" i="5" s="1"/>
  <c r="S31" i="6"/>
  <c r="CA31" i="5"/>
  <c r="CB31" i="5" s="1"/>
  <c r="AI31" i="5"/>
  <c r="AJ31" i="5" s="1"/>
  <c r="CW31" i="5"/>
  <c r="CX31" i="5" s="1"/>
  <c r="X31" i="5"/>
  <c r="Y31" i="5" s="1"/>
  <c r="BP31" i="5"/>
  <c r="BQ31" i="5" s="1"/>
  <c r="M31" i="5"/>
  <c r="N31" i="5" s="1"/>
  <c r="CL31" i="5"/>
  <c r="CM31" i="5" s="1"/>
  <c r="X18" i="5"/>
  <c r="Y18" i="5" s="1"/>
  <c r="CL18" i="5"/>
  <c r="CM18" i="5" s="1"/>
  <c r="BE18" i="5"/>
  <c r="BF18" i="5" s="1"/>
  <c r="F31" i="6"/>
  <c r="AT18" i="5"/>
  <c r="AU18" i="5" s="1"/>
  <c r="AI18" i="5"/>
  <c r="AJ18" i="5" s="1"/>
  <c r="BP18" i="5"/>
  <c r="BQ18" i="5" s="1"/>
  <c r="CW18" i="5"/>
  <c r="CX18" i="5" s="1"/>
  <c r="M18" i="5"/>
  <c r="N18" i="5" s="1"/>
  <c r="CA18" i="5"/>
  <c r="CB18" i="5" s="1"/>
  <c r="BE23" i="5"/>
  <c r="BF23" i="5" s="1"/>
  <c r="M23" i="5"/>
  <c r="N23" i="5" s="1"/>
  <c r="AT23" i="5"/>
  <c r="AU23" i="5" s="1"/>
  <c r="CL23" i="5"/>
  <c r="CM23" i="5" s="1"/>
  <c r="AI23" i="5"/>
  <c r="AJ23" i="5" s="1"/>
  <c r="CW23" i="5"/>
  <c r="CX23" i="5" s="1"/>
  <c r="X23" i="5"/>
  <c r="Y23" i="5" s="1"/>
  <c r="BP23" i="5"/>
  <c r="BQ23" i="5" s="1"/>
  <c r="CA23" i="5"/>
  <c r="CB23" i="5" s="1"/>
  <c r="K31" i="6"/>
  <c r="CA26" i="5"/>
  <c r="CB26" i="5" s="1"/>
  <c r="X26" i="5"/>
  <c r="Y26" i="5" s="1"/>
  <c r="N31" i="6"/>
  <c r="AT26" i="5"/>
  <c r="AU26" i="5" s="1"/>
  <c r="BP26" i="5"/>
  <c r="BQ26" i="5" s="1"/>
  <c r="CL26" i="5"/>
  <c r="CM26" i="5" s="1"/>
  <c r="BE26" i="5"/>
  <c r="BF26" i="5" s="1"/>
  <c r="AI26" i="5"/>
  <c r="AJ26" i="5" s="1"/>
  <c r="CW26" i="5"/>
  <c r="CX26" i="5" s="1"/>
  <c r="M26" i="5"/>
  <c r="N26" i="5" s="1"/>
  <c r="M46" i="5"/>
  <c r="N46" i="5" s="1"/>
  <c r="AI46" i="5"/>
  <c r="AJ46" i="5" s="1"/>
  <c r="CL46" i="5"/>
  <c r="CM46" i="5" s="1"/>
  <c r="AH31" i="6"/>
  <c r="CA46" i="5"/>
  <c r="CB46" i="5" s="1"/>
  <c r="X46" i="5"/>
  <c r="Y46" i="5" s="1"/>
  <c r="BP46" i="5"/>
  <c r="BQ46" i="5" s="1"/>
  <c r="BE46" i="5"/>
  <c r="BF46" i="5" s="1"/>
  <c r="CW46" i="5"/>
  <c r="CX46" i="5" s="1"/>
  <c r="AT46" i="5"/>
  <c r="AU46" i="5" s="1"/>
  <c r="CW28" i="5"/>
  <c r="CX28" i="5" s="1"/>
  <c r="CL28" i="5"/>
  <c r="CM28" i="5" s="1"/>
  <c r="X28" i="5"/>
  <c r="Y28" i="5" s="1"/>
  <c r="BE28" i="5"/>
  <c r="BF28" i="5" s="1"/>
  <c r="P31" i="6"/>
  <c r="AT28" i="5"/>
  <c r="AU28" i="5" s="1"/>
  <c r="BP28" i="5"/>
  <c r="BQ28" i="5" s="1"/>
  <c r="AI28" i="5"/>
  <c r="AJ28" i="5" s="1"/>
  <c r="M28" i="5"/>
  <c r="N28" i="5" s="1"/>
  <c r="CA28" i="5"/>
  <c r="CB28" i="5" s="1"/>
  <c r="AT39" i="5"/>
  <c r="AU39" i="5" s="1"/>
  <c r="CW39" i="5"/>
  <c r="CX39" i="5" s="1"/>
  <c r="CA39" i="5"/>
  <c r="CB39" i="5" s="1"/>
  <c r="AA31" i="6"/>
  <c r="X39" i="5"/>
  <c r="Y39" i="5" s="1"/>
  <c r="BP39" i="5"/>
  <c r="BQ39" i="5" s="1"/>
  <c r="AI39" i="5"/>
  <c r="AJ39" i="5" s="1"/>
  <c r="BE39" i="5"/>
  <c r="BF39" i="5" s="1"/>
  <c r="M39" i="5"/>
  <c r="N39" i="5" s="1"/>
  <c r="CL39" i="5"/>
  <c r="CM39" i="5" s="1"/>
  <c r="AT44" i="5"/>
  <c r="AU44" i="5" s="1"/>
  <c r="BP44" i="5"/>
  <c r="BQ44" i="5" s="1"/>
  <c r="AF31" i="6"/>
  <c r="BE44" i="5"/>
  <c r="BF44" i="5" s="1"/>
  <c r="CL44" i="5"/>
  <c r="CM44" i="5" s="1"/>
  <c r="M44" i="5"/>
  <c r="N44" i="5" s="1"/>
  <c r="X44" i="5"/>
  <c r="Y44" i="5" s="1"/>
  <c r="CW44" i="5"/>
  <c r="CX44" i="5" s="1"/>
  <c r="AI44" i="5"/>
  <c r="AJ44" i="5" s="1"/>
  <c r="CA44" i="5"/>
  <c r="CB44" i="5" s="1"/>
  <c r="BP45" i="5"/>
  <c r="BQ45" i="5" s="1"/>
  <c r="AT45" i="5"/>
  <c r="AU45" i="5" s="1"/>
  <c r="AG31" i="6"/>
  <c r="BE45" i="5"/>
  <c r="BF45" i="5" s="1"/>
  <c r="X45" i="5"/>
  <c r="Y45" i="5" s="1"/>
  <c r="CA45" i="5"/>
  <c r="CB45" i="5" s="1"/>
  <c r="AI45" i="5"/>
  <c r="AJ45" i="5" s="1"/>
  <c r="CW45" i="5"/>
  <c r="CX45" i="5" s="1"/>
  <c r="M45" i="5"/>
  <c r="N45" i="5" s="1"/>
  <c r="CL45" i="5"/>
  <c r="CM45" i="5" s="1"/>
  <c r="M16" i="5"/>
  <c r="N16" i="5" s="1"/>
  <c r="D31" i="6"/>
  <c r="AI16" i="5"/>
  <c r="AJ16" i="5" s="1"/>
  <c r="CA16" i="5"/>
  <c r="CB16" i="5" s="1"/>
  <c r="X16" i="5"/>
  <c r="Y16" i="5" s="1"/>
  <c r="CL16" i="5"/>
  <c r="CM16" i="5" s="1"/>
  <c r="BP16" i="5"/>
  <c r="BQ16" i="5" s="1"/>
  <c r="BE16" i="5"/>
  <c r="BF16" i="5" s="1"/>
  <c r="CW16" i="5"/>
  <c r="CX16" i="5" s="1"/>
  <c r="AT16" i="5"/>
  <c r="AU16" i="5" s="1"/>
  <c r="X36" i="5"/>
  <c r="Y36" i="5" s="1"/>
  <c r="CA36" i="5"/>
  <c r="CB36" i="5" s="1"/>
  <c r="M36" i="5"/>
  <c r="N36" i="5" s="1"/>
  <c r="BP36" i="5"/>
  <c r="BQ36" i="5" s="1"/>
  <c r="AI36" i="5"/>
  <c r="AJ36" i="5" s="1"/>
  <c r="CL36" i="5"/>
  <c r="CM36" i="5" s="1"/>
  <c r="X31" i="6"/>
  <c r="BE36" i="5"/>
  <c r="BF36" i="5" s="1"/>
  <c r="CW36" i="5"/>
  <c r="CX36" i="5" s="1"/>
  <c r="AT36" i="5"/>
  <c r="AU36" i="5" s="1"/>
  <c r="BP35" i="5"/>
  <c r="BQ35" i="5" s="1"/>
  <c r="M35" i="5"/>
  <c r="N35" i="5" s="1"/>
  <c r="AT35" i="5"/>
  <c r="AU35" i="5" s="1"/>
  <c r="CA35" i="5"/>
  <c r="CB35" i="5" s="1"/>
  <c r="W31" i="6"/>
  <c r="AI35" i="5"/>
  <c r="AJ35" i="5" s="1"/>
  <c r="X35" i="5"/>
  <c r="Y35" i="5" s="1"/>
  <c r="CW35" i="5"/>
  <c r="CX35" i="5" s="1"/>
  <c r="CL35" i="5"/>
  <c r="CM35" i="5" s="1"/>
  <c r="BE35" i="5"/>
  <c r="BF35" i="5" s="1"/>
  <c r="CA19" i="5"/>
  <c r="CB19" i="5" s="1"/>
  <c r="G31" i="6"/>
  <c r="BE19" i="5"/>
  <c r="BF19" i="5" s="1"/>
  <c r="AI19" i="5"/>
  <c r="AJ19" i="5" s="1"/>
  <c r="CW19" i="5"/>
  <c r="CX19" i="5" s="1"/>
  <c r="X19" i="5"/>
  <c r="Y19" i="5" s="1"/>
  <c r="AT19" i="5"/>
  <c r="AU19" i="5" s="1"/>
  <c r="CL19" i="5"/>
  <c r="CM19" i="5" s="1"/>
  <c r="BP19" i="5"/>
  <c r="BQ19" i="5" s="1"/>
  <c r="M19" i="5"/>
  <c r="N19" i="5" s="1"/>
  <c r="CW42" i="5"/>
  <c r="CX42" i="5" s="1"/>
  <c r="AT42" i="5"/>
  <c r="AU42" i="5" s="1"/>
  <c r="CL42" i="5"/>
  <c r="CM42" i="5" s="1"/>
  <c r="AD31" i="6"/>
  <c r="AI42" i="5"/>
  <c r="AJ42" i="5" s="1"/>
  <c r="CA42" i="5"/>
  <c r="CB42" i="5" s="1"/>
  <c r="BE42" i="5"/>
  <c r="BF42" i="5" s="1"/>
  <c r="M42" i="5"/>
  <c r="N42" i="5" s="1"/>
  <c r="BP42" i="5"/>
  <c r="BQ42" i="5" s="1"/>
  <c r="X42" i="5"/>
  <c r="Y42" i="5" s="1"/>
  <c r="BP43" i="5"/>
  <c r="BQ43" i="5" s="1"/>
  <c r="CA43" i="5"/>
  <c r="CB43" i="5" s="1"/>
  <c r="AE31" i="6"/>
  <c r="CL43" i="5"/>
  <c r="CM43" i="5" s="1"/>
  <c r="M43" i="5"/>
  <c r="N43" i="5" s="1"/>
  <c r="AI43" i="5"/>
  <c r="AJ43" i="5" s="1"/>
  <c r="CW43" i="5"/>
  <c r="CX43" i="5" s="1"/>
  <c r="BE43" i="5"/>
  <c r="BF43" i="5" s="1"/>
  <c r="AT43" i="5"/>
  <c r="AU43" i="5" s="1"/>
  <c r="X43" i="5"/>
  <c r="Y43" i="5" s="1"/>
</calcChain>
</file>

<file path=xl/sharedStrings.xml><?xml version="1.0" encoding="utf-8"?>
<sst xmlns="http://schemas.openxmlformats.org/spreadsheetml/2006/main" count="434" uniqueCount="78">
  <si>
    <t>Environmental</t>
  </si>
  <si>
    <t>Fuel</t>
  </si>
  <si>
    <t>Compliance</t>
  </si>
  <si>
    <t>Cost</t>
  </si>
  <si>
    <t>Forecast</t>
  </si>
  <si>
    <t>(Millions)</t>
  </si>
  <si>
    <t xml:space="preserve"> ---------</t>
  </si>
  <si>
    <t xml:space="preserve"> --------------</t>
  </si>
  <si>
    <t>High Fuel Cost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</si>
  <si>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</si>
  <si>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</si>
  <si>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r>
      <t>High CO</t>
    </r>
    <r>
      <rPr>
        <vertAlign val="subscript"/>
        <sz val="12"/>
        <rFont val="Times New Roman"/>
        <family val="1"/>
      </rPr>
      <t>2</t>
    </r>
  </si>
  <si>
    <t>Mid Fuel Cost</t>
  </si>
  <si>
    <t>&lt;--- Base Case Scenario</t>
  </si>
  <si>
    <t>Low Fuel Cost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</si>
  <si>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</si>
  <si>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</si>
  <si>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t>Net System</t>
  </si>
  <si>
    <t>Savings</t>
  </si>
  <si>
    <t>SolarTogether</t>
  </si>
  <si>
    <t>Charges</t>
  </si>
  <si>
    <t>Credits</t>
  </si>
  <si>
    <t>Remaining Net</t>
  </si>
  <si>
    <t>System Savings</t>
  </si>
  <si>
    <t>Discount</t>
  </si>
  <si>
    <t>Year</t>
  </si>
  <si>
    <t>Factor</t>
  </si>
  <si>
    <t>CPVRR Thru 2051</t>
  </si>
  <si>
    <r>
      <t>High Fuel &amp; Low CO</t>
    </r>
    <r>
      <rPr>
        <vertAlign val="subscript"/>
        <sz val="11"/>
        <rFont val="Times New Roman"/>
        <family val="1"/>
      </rPr>
      <t>2</t>
    </r>
  </si>
  <si>
    <r>
      <t>High Fuel &amp; Mid CO</t>
    </r>
    <r>
      <rPr>
        <vertAlign val="subscript"/>
        <sz val="11"/>
        <rFont val="Times New Roman"/>
        <family val="1"/>
      </rPr>
      <t>2</t>
    </r>
  </si>
  <si>
    <r>
      <t>High Fuel &amp; High CO</t>
    </r>
    <r>
      <rPr>
        <vertAlign val="subscript"/>
        <sz val="11"/>
        <rFont val="Times New Roman"/>
        <family val="1"/>
      </rPr>
      <t>2</t>
    </r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</si>
  <si>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</si>
  <si>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</si>
  <si>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r>
      <t>Mid Fuel &amp; High CO</t>
    </r>
    <r>
      <rPr>
        <vertAlign val="subscript"/>
        <sz val="11"/>
        <rFont val="Times New Roman"/>
        <family val="1"/>
      </rPr>
      <t>2</t>
    </r>
  </si>
  <si>
    <r>
      <t>Low Fuel &amp; Low CO</t>
    </r>
    <r>
      <rPr>
        <vertAlign val="subscript"/>
        <sz val="11"/>
        <rFont val="Times New Roman"/>
        <family val="1"/>
      </rPr>
      <t>2</t>
    </r>
  </si>
  <si>
    <r>
      <t>Low Fuel &amp; Mid CO</t>
    </r>
    <r>
      <rPr>
        <vertAlign val="subscript"/>
        <sz val="11"/>
        <rFont val="Times New Roman"/>
        <family val="1"/>
      </rPr>
      <t>2</t>
    </r>
  </si>
  <si>
    <r>
      <t>Low Fuel &amp; High CO</t>
    </r>
    <r>
      <rPr>
        <vertAlign val="subscript"/>
        <sz val="11"/>
        <rFont val="Times New Roman"/>
        <family val="1"/>
      </rPr>
      <t>2</t>
    </r>
  </si>
  <si>
    <t>Florida Power &amp; Light Company</t>
  </si>
  <si>
    <t>Docket No. 20190061-EI</t>
  </si>
  <si>
    <t>Forecasted</t>
  </si>
  <si>
    <t>Total Billed</t>
  </si>
  <si>
    <t>Retail Energy Sales</t>
  </si>
  <si>
    <t>(MWh)</t>
  </si>
  <si>
    <t>Without</t>
  </si>
  <si>
    <t>With</t>
  </si>
  <si>
    <t>Annual Bill Impact @ 1,000 kWh/month</t>
  </si>
  <si>
    <t>General Body</t>
  </si>
  <si>
    <t>of Customers</t>
  </si>
  <si>
    <t>With SolarTogether</t>
  </si>
  <si>
    <t>Participant</t>
  </si>
  <si>
    <t>with 5 kw</t>
  </si>
  <si>
    <t>Subscription</t>
  </si>
  <si>
    <t>Total Bill</t>
  </si>
  <si>
    <t>Impact</t>
  </si>
  <si>
    <t>(Charge) Credit</t>
  </si>
  <si>
    <t>Cost (Savings)</t>
  </si>
  <si>
    <t>Subscription Charge</t>
  </si>
  <si>
    <t>Wgtd Avg MW's (Partial Year Factor * MWs for Each Project)</t>
  </si>
  <si>
    <t>Participant Net Benefit (Payments)</t>
  </si>
  <si>
    <t>Months</t>
  </si>
  <si>
    <t>Subscription Level (kW)</t>
  </si>
  <si>
    <t>Subscription Rate ($/kW-Month)</t>
  </si>
  <si>
    <t>Subscribers % of Total MW</t>
  </si>
  <si>
    <t>Subscriber's Share of Generation, in kWh</t>
  </si>
  <si>
    <t>Subscription Benefit Rate Escalation Factor</t>
  </si>
  <si>
    <t>Subscription Benefit Rate, With Escalation ($/kWh)</t>
  </si>
  <si>
    <t>Subscription Credit</t>
  </si>
  <si>
    <t>Participant Net Benefit (Payment)</t>
  </si>
  <si>
    <t>Average Monthly Net Benefit (Payment)</t>
  </si>
  <si>
    <t>SolarTogether Participant with a 5 kW Subscription</t>
  </si>
  <si>
    <t>Total Generation (MWh) (5 Projects)</t>
  </si>
  <si>
    <t>With Adjusted DSM</t>
  </si>
  <si>
    <t>This response is the amended version of Staff's Third Set of Interrogatories, No. 204</t>
  </si>
  <si>
    <t>Interrogatory No. 233 h</t>
  </si>
  <si>
    <t>Attachment No. 1</t>
  </si>
  <si>
    <t>Tab 1 of 2</t>
  </si>
  <si>
    <t>Staff's Ninth Set of Interrogatories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</si>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</sst>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_(* #,##0.000000_);_(* \(#,##0.000000\);_(* &quot;-&quot;??_);_(@_)"/>
    <numFmt numFmtId="168" formatCode="0.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name val="Times New Roman"/>
      <family val="1"/>
    </font>
    <font>
      <sz val="10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4" fillId="0" borderId="0" xfId="1" quotePrefix="1" applyNumberFormat="1" applyFont="1" applyAlignment="1"/>
    <xf numFmtId="0" fontId="4" fillId="0" borderId="0" xfId="1" applyNumberFormat="1" applyFont="1" applyAlignment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2" fillId="0" borderId="1" xfId="0" applyFont="1" applyBorder="1"/>
    <xf numFmtId="5" fontId="4" fillId="0" borderId="1" xfId="1" applyNumberFormat="1" applyFont="1" applyFill="1" applyBorder="1" applyAlignment="1">
      <alignment horizontal="center"/>
    </xf>
    <xf numFmtId="5" fontId="4" fillId="0" borderId="3" xfId="1" applyNumberFormat="1" applyFont="1" applyFill="1" applyBorder="1" applyAlignment="1">
      <alignment horizontal="center"/>
    </xf>
    <xf numFmtId="5" fontId="4" fillId="0" borderId="6" xfId="1" applyNumberFormat="1" applyFont="1" applyFill="1" applyBorder="1" applyAlignment="1">
      <alignment horizontal="center"/>
    </xf>
    <xf numFmtId="5" fontId="4" fillId="0" borderId="2" xfId="1" applyNumberFormat="1" applyFont="1" applyFill="1" applyBorder="1" applyAlignment="1">
      <alignment horizontal="center"/>
    </xf>
    <xf numFmtId="5" fontId="4" fillId="0" borderId="4" xfId="1" applyNumberFormat="1" applyFont="1" applyFill="1" applyBorder="1" applyAlignment="1">
      <alignment horizontal="center"/>
    </xf>
    <xf numFmtId="5" fontId="4" fillId="0" borderId="5" xfId="1" applyNumberFormat="1" applyFont="1" applyFill="1" applyBorder="1" applyAlignment="1">
      <alignment horizontal="center"/>
    </xf>
    <xf numFmtId="0" fontId="7" fillId="0" borderId="0" xfId="0" applyFont="1"/>
    <xf numFmtId="5" fontId="2" fillId="0" borderId="9" xfId="0" applyNumberFormat="1" applyFont="1" applyBorder="1" applyAlignment="1">
      <alignment horizontal="center"/>
    </xf>
    <xf numFmtId="5" fontId="2" fillId="0" borderId="11" xfId="0" applyNumberFormat="1" applyFont="1" applyBorder="1" applyAlignment="1">
      <alignment horizontal="center"/>
    </xf>
    <xf numFmtId="5" fontId="2" fillId="0" borderId="13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0" xfId="0" applyFont="1" applyFill="1"/>
    <xf numFmtId="0" fontId="7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5" fontId="2" fillId="0" borderId="9" xfId="0" applyNumberFormat="1" applyFont="1" applyFill="1" applyBorder="1" applyAlignment="1">
      <alignment horizontal="center"/>
    </xf>
    <xf numFmtId="5" fontId="2" fillId="0" borderId="1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5" fontId="2" fillId="0" borderId="11" xfId="0" applyNumberFormat="1" applyFont="1" applyFill="1" applyBorder="1" applyAlignment="1">
      <alignment horizontal="center"/>
    </xf>
    <xf numFmtId="5" fontId="2" fillId="0" borderId="1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5" fontId="2" fillId="0" borderId="13" xfId="0" applyNumberFormat="1" applyFont="1" applyFill="1" applyBorder="1" applyAlignment="1">
      <alignment horizontal="center"/>
    </xf>
    <xf numFmtId="5" fontId="2" fillId="0" borderId="20" xfId="0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 vertical="center" wrapText="1"/>
    </xf>
    <xf numFmtId="5" fontId="8" fillId="0" borderId="14" xfId="2" applyNumberFormat="1" applyFont="1" applyFill="1" applyBorder="1" applyAlignment="1">
      <alignment horizontal="center" vertical="center" wrapText="1"/>
    </xf>
    <xf numFmtId="5" fontId="8" fillId="0" borderId="21" xfId="2" applyNumberFormat="1" applyFont="1" applyFill="1" applyBorder="1" applyAlignment="1">
      <alignment horizontal="center" vertical="center" wrapText="1"/>
    </xf>
    <xf numFmtId="0" fontId="4" fillId="0" borderId="0" xfId="1" quotePrefix="1" applyNumberFormat="1" applyFont="1" applyFill="1" applyAlignment="1"/>
    <xf numFmtId="6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12" fillId="0" borderId="2" xfId="1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Continuous"/>
    </xf>
    <xf numFmtId="0" fontId="2" fillId="0" borderId="3" xfId="0" applyFont="1" applyBorder="1"/>
    <xf numFmtId="0" fontId="12" fillId="0" borderId="4" xfId="1" applyNumberFormat="1" applyFont="1" applyFill="1" applyBorder="1" applyAlignment="1">
      <alignment horizontal="center"/>
    </xf>
    <xf numFmtId="7" fontId="2" fillId="0" borderId="19" xfId="0" applyNumberFormat="1" applyFont="1" applyBorder="1" applyAlignment="1">
      <alignment horizontal="center"/>
    </xf>
    <xf numFmtId="7" fontId="2" fillId="0" borderId="20" xfId="0" applyNumberFormat="1" applyFont="1" applyBorder="1" applyAlignment="1">
      <alignment horizontal="center"/>
    </xf>
    <xf numFmtId="5" fontId="8" fillId="0" borderId="0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  <xf numFmtId="3" fontId="2" fillId="0" borderId="24" xfId="0" applyNumberFormat="1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7" fontId="2" fillId="0" borderId="8" xfId="0" applyNumberFormat="1" applyFont="1" applyBorder="1" applyAlignment="1">
      <alignment horizontal="center"/>
    </xf>
    <xf numFmtId="7" fontId="2" fillId="0" borderId="10" xfId="0" applyNumberFormat="1" applyFont="1" applyBorder="1" applyAlignment="1">
      <alignment horizontal="center"/>
    </xf>
    <xf numFmtId="7" fontId="2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2" fillId="0" borderId="29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7" fontId="2" fillId="0" borderId="24" xfId="0" applyNumberFormat="1" applyFont="1" applyBorder="1" applyAlignment="1">
      <alignment horizontal="center"/>
    </xf>
    <xf numFmtId="7" fontId="2" fillId="0" borderId="25" xfId="0" applyNumberFormat="1" applyFont="1" applyBorder="1" applyAlignment="1">
      <alignment horizontal="center"/>
    </xf>
    <xf numFmtId="7" fontId="2" fillId="0" borderId="26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0" fontId="4" fillId="0" borderId="22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7" fontId="2" fillId="0" borderId="30" xfId="0" applyNumberFormat="1" applyFont="1" applyBorder="1" applyAlignment="1">
      <alignment horizontal="center"/>
    </xf>
    <xf numFmtId="7" fontId="2" fillId="0" borderId="31" xfId="0" applyNumberFormat="1" applyFont="1" applyBorder="1" applyAlignment="1">
      <alignment horizontal="center"/>
    </xf>
    <xf numFmtId="7" fontId="2" fillId="0" borderId="3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5" xfId="1" applyNumberFormat="1" applyFont="1" applyFill="1" applyBorder="1" applyAlignment="1">
      <alignment horizontal="centerContinuous"/>
    </xf>
    <xf numFmtId="0" fontId="12" fillId="0" borderId="28" xfId="1" applyNumberFormat="1" applyFont="1" applyFill="1" applyBorder="1" applyAlignment="1">
      <alignment horizontal="centerContinuous"/>
    </xf>
    <xf numFmtId="0" fontId="12" fillId="0" borderId="21" xfId="1" applyNumberFormat="1" applyFont="1" applyFill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8" fillId="0" borderId="15" xfId="0" applyFont="1" applyBorder="1" applyAlignment="1">
      <alignment horizontal="centerContinuous"/>
    </xf>
    <xf numFmtId="43" fontId="2" fillId="0" borderId="33" xfId="5" applyNumberFormat="1" applyFont="1" applyBorder="1" applyProtection="1"/>
    <xf numFmtId="168" fontId="2" fillId="0" borderId="0" xfId="6" applyNumberFormat="1" applyFont="1" applyProtection="1"/>
    <xf numFmtId="164" fontId="2" fillId="0" borderId="0" xfId="5" applyNumberFormat="1" applyFont="1" applyProtection="1"/>
    <xf numFmtId="167" fontId="2" fillId="0" borderId="0" xfId="5" applyNumberFormat="1" applyFont="1" applyProtection="1"/>
    <xf numFmtId="43" fontId="2" fillId="0" borderId="0" xfId="5" applyNumberFormat="1" applyFont="1" applyBorder="1" applyProtection="1"/>
    <xf numFmtId="43" fontId="2" fillId="0" borderId="0" xfId="5" applyFont="1" applyProtection="1"/>
    <xf numFmtId="43" fontId="2" fillId="0" borderId="0" xfId="5" applyNumberFormat="1" applyFont="1" applyProtection="1"/>
    <xf numFmtId="0" fontId="2" fillId="0" borderId="0" xfId="4" applyFont="1" applyAlignment="1" applyProtection="1">
      <alignment horizontal="left" indent="1"/>
    </xf>
    <xf numFmtId="0" fontId="2" fillId="0" borderId="0" xfId="4" applyFont="1" applyProtection="1"/>
    <xf numFmtId="164" fontId="2" fillId="0" borderId="0" xfId="4" applyNumberFormat="1" applyFont="1" applyProtection="1"/>
    <xf numFmtId="165" fontId="2" fillId="0" borderId="0" xfId="4" applyNumberFormat="1" applyFont="1" applyProtection="1"/>
    <xf numFmtId="164" fontId="2" fillId="0" borderId="0" xfId="3" applyNumberFormat="1" applyFont="1" applyProtection="1"/>
    <xf numFmtId="43" fontId="2" fillId="0" borderId="0" xfId="4" applyNumberFormat="1" applyFont="1" applyProtection="1"/>
    <xf numFmtId="166" fontId="2" fillId="0" borderId="0" xfId="4" applyNumberFormat="1" applyFont="1" applyProtection="1"/>
    <xf numFmtId="0" fontId="14" fillId="0" borderId="0" xfId="4" applyFont="1" applyAlignment="1" applyProtection="1">
      <alignment horizontal="left"/>
    </xf>
    <xf numFmtId="0" fontId="2" fillId="0" borderId="0" xfId="4" applyFont="1" applyAlignment="1" applyProtection="1">
      <alignment horizontal="left" indent="2"/>
    </xf>
    <xf numFmtId="0" fontId="8" fillId="0" borderId="0" xfId="0" applyFont="1"/>
    <xf numFmtId="0" fontId="8" fillId="0" borderId="27" xfId="0" applyFont="1" applyBorder="1"/>
    <xf numFmtId="0" fontId="8" fillId="0" borderId="0" xfId="4" applyFont="1" applyAlignment="1" applyProtection="1">
      <alignment horizontal="left" indent="2"/>
    </xf>
    <xf numFmtId="0" fontId="8" fillId="0" borderId="0" xfId="4" applyFont="1" applyProtection="1"/>
    <xf numFmtId="43" fontId="8" fillId="0" borderId="33" xfId="4" applyNumberFormat="1" applyFont="1" applyBorder="1" applyProtection="1"/>
    <xf numFmtId="0" fontId="8" fillId="0" borderId="15" xfId="0" applyFont="1" applyBorder="1"/>
    <xf numFmtId="0" fontId="15" fillId="0" borderId="17" xfId="0" applyFont="1" applyBorder="1"/>
    <xf numFmtId="0" fontId="2" fillId="0" borderId="0" xfId="4" applyFont="1" applyFill="1" applyProtection="1"/>
    <xf numFmtId="0" fontId="8" fillId="0" borderId="0" xfId="0" applyFont="1" applyAlignment="1">
      <alignment horizontal="left" vertic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</cellXfs>
  <cellStyles count="7">
    <cellStyle name="Comma" xfId="3" builtinId="3"/>
    <cellStyle name="Comma 2" xfId="5"/>
    <cellStyle name="Normal" xfId="0" builtinId="0"/>
    <cellStyle name="Normal 2" xfId="1"/>
    <cellStyle name="Normal 3" xfId="4"/>
    <cellStyle name="Normal 93" xfId="2"/>
    <cellStyle name="Percent 2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X78"/>
  <sheetViews>
    <sheetView showGridLines="0" tabSelected="1" zoomScaleNormal="100" workbookViewId="0">
      <pane xSplit="3" ySplit="14" topLeftCell="D15" activePane="bottomRight" state="frozen"/>
      <selection pane="topRight" activeCell="D1" sqref="D1"/>
      <selection pane="bottomLeft" activeCell="A13" sqref="A13"/>
      <selection pane="bottomRight" activeCell="B1" sqref="B1"/>
    </sheetView>
  </sheetViews>
  <sheetFormatPr defaultColWidth="9.1796875" defaultRowHeight="14" x14ac:dyDescent="0.3"/>
  <cols>
    <col min="1" max="2" width="9.1796875" style="31"/>
    <col min="3" max="3" width="18.81640625" style="31" customWidth="1"/>
    <col min="4" max="4" width="3.7265625" style="31" customWidth="1"/>
    <col min="5" max="5" width="5.26953125" style="31" bestFit="1" customWidth="1"/>
    <col min="6" max="6" width="8.453125" style="31" bestFit="1" customWidth="1"/>
    <col min="7" max="14" width="14.7265625" style="31" customWidth="1"/>
    <col min="15" max="15" width="3.7265625" style="31" customWidth="1"/>
    <col min="16" max="16" width="5.26953125" style="31" bestFit="1" customWidth="1"/>
    <col min="17" max="17" width="8.453125" style="31" bestFit="1" customWidth="1"/>
    <col min="18" max="25" width="14.7265625" style="31" customWidth="1"/>
    <col min="26" max="26" width="3.7265625" style="31" customWidth="1"/>
    <col min="27" max="27" width="5.26953125" style="31" bestFit="1" customWidth="1"/>
    <col min="28" max="28" width="8.453125" style="31" bestFit="1" customWidth="1"/>
    <col min="29" max="36" width="14.7265625" style="31" customWidth="1"/>
    <col min="37" max="37" width="4.7265625" style="31" customWidth="1"/>
    <col min="38" max="38" width="5.26953125" style="31" bestFit="1" customWidth="1"/>
    <col min="39" max="39" width="8.453125" style="31" bestFit="1" customWidth="1"/>
    <col min="40" max="47" width="14.7265625" style="31" customWidth="1"/>
    <col min="48" max="48" width="4.7265625" style="31" customWidth="1"/>
    <col min="49" max="49" width="5.26953125" style="31" bestFit="1" customWidth="1"/>
    <col min="50" max="50" width="8.453125" style="31" bestFit="1" customWidth="1"/>
    <col min="51" max="58" width="14.7265625" style="31" customWidth="1"/>
    <col min="59" max="59" width="4.7265625" style="31" customWidth="1"/>
    <col min="60" max="60" width="5.26953125" style="31" bestFit="1" customWidth="1"/>
    <col min="61" max="61" width="8.453125" style="31" bestFit="1" customWidth="1"/>
    <col min="62" max="69" width="14.7265625" style="31" customWidth="1"/>
    <col min="70" max="70" width="4.7265625" style="31" customWidth="1"/>
    <col min="71" max="71" width="5.26953125" style="31" bestFit="1" customWidth="1"/>
    <col min="72" max="72" width="8.453125" style="31" bestFit="1" customWidth="1"/>
    <col min="73" max="80" width="14.7265625" style="31" customWidth="1"/>
    <col min="81" max="81" width="4.7265625" style="31" customWidth="1"/>
    <col min="82" max="82" width="5.26953125" style="31" bestFit="1" customWidth="1"/>
    <col min="83" max="83" width="8.453125" style="31" bestFit="1" customWidth="1"/>
    <col min="84" max="91" width="14.7265625" style="31" customWidth="1"/>
    <col min="92" max="92" width="4.7265625" style="31" customWidth="1"/>
    <col min="93" max="93" width="5.26953125" style="31" bestFit="1" customWidth="1"/>
    <col min="94" max="94" width="8.453125" style="31" bestFit="1" customWidth="1"/>
    <col min="95" max="102" width="14.7265625" style="31" customWidth="1"/>
    <col min="103" max="16384" width="9.1796875" style="31"/>
  </cols>
  <sheetData>
    <row r="1" spans="2:102" x14ac:dyDescent="0.3">
      <c r="B1" s="117" t="s">
        <v>37</v>
      </c>
    </row>
    <row r="2" spans="2:102" x14ac:dyDescent="0.3">
      <c r="B2" s="117" t="s">
        <v>38</v>
      </c>
    </row>
    <row r="3" spans="2:102" x14ac:dyDescent="0.3">
      <c r="B3" s="117" t="s">
        <v>76</v>
      </c>
      <c r="C3" s="1"/>
    </row>
    <row r="4" spans="2:102" x14ac:dyDescent="0.3">
      <c r="B4" s="117" t="s">
        <v>73</v>
      </c>
      <c r="C4" s="1"/>
    </row>
    <row r="5" spans="2:102" x14ac:dyDescent="0.3">
      <c r="B5" s="117" t="s">
        <v>74</v>
      </c>
      <c r="C5" s="1"/>
    </row>
    <row r="6" spans="2:102" x14ac:dyDescent="0.3">
      <c r="B6" s="117" t="s">
        <v>75</v>
      </c>
      <c r="C6" s="1"/>
    </row>
    <row r="7" spans="2:102" ht="14.5" thickBot="1" x14ac:dyDescent="0.35">
      <c r="B7" s="117"/>
      <c r="C7" s="1"/>
      <c r="G7" s="109" t="s">
        <v>72</v>
      </c>
    </row>
    <row r="8" spans="2:102" ht="14.5" thickBot="1" x14ac:dyDescent="0.35">
      <c r="B8" s="114" t="s">
        <v>71</v>
      </c>
      <c r="C8" s="115"/>
    </row>
    <row r="9" spans="2:102" s="32" customFormat="1" ht="17.5" thickBot="1" x14ac:dyDescent="0.5">
      <c r="B9" s="25"/>
      <c r="C9" s="25"/>
      <c r="G9" s="118" t="s">
        <v>28</v>
      </c>
      <c r="H9" s="119"/>
      <c r="I9" s="119"/>
      <c r="J9" s="120"/>
      <c r="K9" s="92" t="s">
        <v>45</v>
      </c>
      <c r="L9" s="90"/>
      <c r="M9" s="90"/>
      <c r="N9" s="91"/>
      <c r="R9" s="118" t="s">
        <v>29</v>
      </c>
      <c r="S9" s="119"/>
      <c r="T9" s="119"/>
      <c r="U9" s="120"/>
      <c r="V9" s="92" t="s">
        <v>45</v>
      </c>
      <c r="W9" s="90"/>
      <c r="X9" s="90"/>
      <c r="Y9" s="91"/>
      <c r="AC9" s="118" t="s">
        <v>30</v>
      </c>
      <c r="AD9" s="119"/>
      <c r="AE9" s="119"/>
      <c r="AF9" s="120"/>
      <c r="AG9" s="92" t="s">
        <v>45</v>
      </c>
      <c r="AH9" s="90"/>
      <c r="AI9" s="90"/>
      <c r="AJ9" s="91"/>
      <c r="AN9" s="118" t="s">
        <v>31</v>
      </c>
      <c r="AO9" s="119"/>
      <c r="AP9" s="119"/>
      <c r="AQ9" s="120"/>
      <c r="AR9" s="92" t="s">
        <v>45</v>
      </c>
      <c r="AS9" s="90"/>
      <c r="AT9" s="90"/>
      <c r="AU9" s="91"/>
      <c r="AY9" s="118" t="s">
        <v>32</v>
      </c>
      <c r="AZ9" s="119"/>
      <c r="BA9" s="119"/>
      <c r="BB9" s="120"/>
      <c r="BC9" s="92" t="s">
        <v>45</v>
      </c>
      <c r="BD9" s="90"/>
      <c r="BE9" s="90"/>
      <c r="BF9" s="91"/>
      <c r="BJ9" s="118" t="s">
        <v>33</v>
      </c>
      <c r="BK9" s="119"/>
      <c r="BL9" s="119"/>
      <c r="BM9" s="120"/>
      <c r="BN9" s="92" t="s">
        <v>45</v>
      </c>
      <c r="BO9" s="90"/>
      <c r="BP9" s="90"/>
      <c r="BQ9" s="91"/>
      <c r="BU9" s="118" t="s">
        <v>34</v>
      </c>
      <c r="BV9" s="119"/>
      <c r="BW9" s="119"/>
      <c r="BX9" s="120"/>
      <c r="BY9" s="92" t="s">
        <v>45</v>
      </c>
      <c r="BZ9" s="90"/>
      <c r="CA9" s="90"/>
      <c r="CB9" s="91"/>
      <c r="CF9" s="118" t="s">
        <v>35</v>
      </c>
      <c r="CG9" s="119"/>
      <c r="CH9" s="119"/>
      <c r="CI9" s="120"/>
      <c r="CJ9" s="92" t="s">
        <v>45</v>
      </c>
      <c r="CK9" s="90"/>
      <c r="CL9" s="90"/>
      <c r="CM9" s="91"/>
      <c r="CQ9" s="118" t="s">
        <v>36</v>
      </c>
      <c r="CR9" s="119"/>
      <c r="CS9" s="119"/>
      <c r="CT9" s="120"/>
      <c r="CU9" s="92" t="s">
        <v>45</v>
      </c>
      <c r="CV9" s="90"/>
      <c r="CW9" s="90"/>
      <c r="CX9" s="91"/>
    </row>
    <row r="10" spans="2:102" ht="16" thickBot="1" x14ac:dyDescent="0.4">
      <c r="B10" s="18"/>
      <c r="C10" s="52"/>
      <c r="E10" s="33"/>
      <c r="F10" s="34"/>
      <c r="G10" s="56" t="s">
        <v>43</v>
      </c>
      <c r="H10" s="3"/>
      <c r="I10" s="3"/>
      <c r="J10" s="56" t="s">
        <v>44</v>
      </c>
      <c r="K10" s="59" t="s">
        <v>43</v>
      </c>
      <c r="L10" s="87" t="s">
        <v>48</v>
      </c>
      <c r="M10" s="88"/>
      <c r="N10" s="89"/>
      <c r="P10" s="33"/>
      <c r="Q10" s="34"/>
      <c r="R10" s="56" t="s">
        <v>43</v>
      </c>
      <c r="S10" s="3"/>
      <c r="T10" s="3"/>
      <c r="U10" s="56" t="s">
        <v>44</v>
      </c>
      <c r="V10" s="59" t="s">
        <v>43</v>
      </c>
      <c r="W10" s="87" t="s">
        <v>48</v>
      </c>
      <c r="X10" s="88"/>
      <c r="Y10" s="89"/>
      <c r="AA10" s="33"/>
      <c r="AB10" s="34"/>
      <c r="AC10" s="56" t="s">
        <v>43</v>
      </c>
      <c r="AD10" s="3"/>
      <c r="AE10" s="3"/>
      <c r="AF10" s="56" t="s">
        <v>44</v>
      </c>
      <c r="AG10" s="59" t="s">
        <v>43</v>
      </c>
      <c r="AH10" s="87" t="s">
        <v>48</v>
      </c>
      <c r="AI10" s="88"/>
      <c r="AJ10" s="89"/>
      <c r="AL10" s="33"/>
      <c r="AM10" s="34"/>
      <c r="AN10" s="56" t="s">
        <v>43</v>
      </c>
      <c r="AO10" s="3"/>
      <c r="AP10" s="3"/>
      <c r="AQ10" s="56" t="s">
        <v>44</v>
      </c>
      <c r="AR10" s="59" t="s">
        <v>43</v>
      </c>
      <c r="AS10" s="87" t="s">
        <v>48</v>
      </c>
      <c r="AT10" s="88"/>
      <c r="AU10" s="89"/>
      <c r="AW10" s="33"/>
      <c r="AX10" s="34"/>
      <c r="AY10" s="56" t="s">
        <v>43</v>
      </c>
      <c r="AZ10" s="3"/>
      <c r="BA10" s="3"/>
      <c r="BB10" s="56" t="s">
        <v>44</v>
      </c>
      <c r="BC10" s="59" t="s">
        <v>43</v>
      </c>
      <c r="BD10" s="87" t="s">
        <v>48</v>
      </c>
      <c r="BE10" s="88"/>
      <c r="BF10" s="89"/>
      <c r="BH10" s="33"/>
      <c r="BI10" s="34"/>
      <c r="BJ10" s="56" t="s">
        <v>43</v>
      </c>
      <c r="BK10" s="3"/>
      <c r="BL10" s="3"/>
      <c r="BM10" s="56" t="s">
        <v>44</v>
      </c>
      <c r="BN10" s="59" t="s">
        <v>43</v>
      </c>
      <c r="BO10" s="87" t="s">
        <v>48</v>
      </c>
      <c r="BP10" s="88"/>
      <c r="BQ10" s="89"/>
      <c r="BS10" s="33"/>
      <c r="BT10" s="34"/>
      <c r="BU10" s="56" t="s">
        <v>43</v>
      </c>
      <c r="BV10" s="3"/>
      <c r="BW10" s="3"/>
      <c r="BX10" s="56" t="s">
        <v>44</v>
      </c>
      <c r="BY10" s="59" t="s">
        <v>43</v>
      </c>
      <c r="BZ10" s="87" t="s">
        <v>48</v>
      </c>
      <c r="CA10" s="88"/>
      <c r="CB10" s="89"/>
      <c r="CD10" s="33"/>
      <c r="CE10" s="34"/>
      <c r="CF10" s="56" t="s">
        <v>43</v>
      </c>
      <c r="CG10" s="3"/>
      <c r="CH10" s="3"/>
      <c r="CI10" s="56" t="s">
        <v>44</v>
      </c>
      <c r="CJ10" s="59" t="s">
        <v>43</v>
      </c>
      <c r="CK10" s="87" t="s">
        <v>48</v>
      </c>
      <c r="CL10" s="88"/>
      <c r="CM10" s="89"/>
      <c r="CO10" s="33"/>
      <c r="CP10" s="34"/>
      <c r="CQ10" s="56" t="s">
        <v>43</v>
      </c>
      <c r="CR10" s="3"/>
      <c r="CS10" s="3"/>
      <c r="CT10" s="56" t="s">
        <v>44</v>
      </c>
      <c r="CU10" s="59" t="s">
        <v>43</v>
      </c>
      <c r="CV10" s="87" t="s">
        <v>48</v>
      </c>
      <c r="CW10" s="88"/>
      <c r="CX10" s="89"/>
    </row>
    <row r="11" spans="2:102" ht="15.5" x14ac:dyDescent="0.35">
      <c r="B11" s="58"/>
      <c r="C11" s="53" t="s">
        <v>39</v>
      </c>
      <c r="E11" s="63"/>
      <c r="F11" s="64"/>
      <c r="G11" s="59" t="s">
        <v>19</v>
      </c>
      <c r="H11" s="5"/>
      <c r="I11" s="5"/>
      <c r="J11" s="59" t="s">
        <v>19</v>
      </c>
      <c r="K11" s="73" t="s">
        <v>19</v>
      </c>
      <c r="L11" s="79"/>
      <c r="M11" s="81" t="s">
        <v>49</v>
      </c>
      <c r="N11" s="80" t="s">
        <v>49</v>
      </c>
      <c r="P11" s="63"/>
      <c r="Q11" s="64"/>
      <c r="R11" s="59" t="s">
        <v>19</v>
      </c>
      <c r="S11" s="5"/>
      <c r="T11" s="5"/>
      <c r="U11" s="59" t="s">
        <v>19</v>
      </c>
      <c r="V11" s="73" t="s">
        <v>19</v>
      </c>
      <c r="W11" s="79"/>
      <c r="X11" s="81" t="s">
        <v>49</v>
      </c>
      <c r="Y11" s="80" t="s">
        <v>49</v>
      </c>
      <c r="AA11" s="63"/>
      <c r="AB11" s="64"/>
      <c r="AC11" s="59" t="s">
        <v>19</v>
      </c>
      <c r="AD11" s="5"/>
      <c r="AE11" s="5"/>
      <c r="AF11" s="59" t="s">
        <v>19</v>
      </c>
      <c r="AG11" s="73" t="s">
        <v>19</v>
      </c>
      <c r="AH11" s="79"/>
      <c r="AI11" s="81" t="s">
        <v>49</v>
      </c>
      <c r="AJ11" s="80" t="s">
        <v>49</v>
      </c>
      <c r="AL11" s="63"/>
      <c r="AM11" s="64"/>
      <c r="AN11" s="59" t="s">
        <v>19</v>
      </c>
      <c r="AO11" s="5"/>
      <c r="AP11" s="5"/>
      <c r="AQ11" s="59" t="s">
        <v>19</v>
      </c>
      <c r="AR11" s="73" t="s">
        <v>19</v>
      </c>
      <c r="AS11" s="79"/>
      <c r="AT11" s="81" t="s">
        <v>49</v>
      </c>
      <c r="AU11" s="80" t="s">
        <v>49</v>
      </c>
      <c r="AW11" s="63"/>
      <c r="AX11" s="64"/>
      <c r="AY11" s="59" t="s">
        <v>19</v>
      </c>
      <c r="AZ11" s="5"/>
      <c r="BA11" s="5"/>
      <c r="BB11" s="59" t="s">
        <v>19</v>
      </c>
      <c r="BC11" s="73" t="s">
        <v>19</v>
      </c>
      <c r="BD11" s="79"/>
      <c r="BE11" s="81" t="s">
        <v>49</v>
      </c>
      <c r="BF11" s="80" t="s">
        <v>49</v>
      </c>
      <c r="BH11" s="63"/>
      <c r="BI11" s="64"/>
      <c r="BJ11" s="59" t="s">
        <v>19</v>
      </c>
      <c r="BK11" s="5"/>
      <c r="BL11" s="5"/>
      <c r="BM11" s="59" t="s">
        <v>19</v>
      </c>
      <c r="BN11" s="73" t="s">
        <v>19</v>
      </c>
      <c r="BO11" s="79"/>
      <c r="BP11" s="81" t="s">
        <v>49</v>
      </c>
      <c r="BQ11" s="80" t="s">
        <v>49</v>
      </c>
      <c r="BS11" s="63"/>
      <c r="BT11" s="64"/>
      <c r="BU11" s="59" t="s">
        <v>19</v>
      </c>
      <c r="BV11" s="5"/>
      <c r="BW11" s="5"/>
      <c r="BX11" s="59" t="s">
        <v>19</v>
      </c>
      <c r="BY11" s="73" t="s">
        <v>19</v>
      </c>
      <c r="BZ11" s="79"/>
      <c r="CA11" s="81" t="s">
        <v>49</v>
      </c>
      <c r="CB11" s="80" t="s">
        <v>49</v>
      </c>
      <c r="CD11" s="63"/>
      <c r="CE11" s="64"/>
      <c r="CF11" s="59" t="s">
        <v>19</v>
      </c>
      <c r="CG11" s="5"/>
      <c r="CH11" s="5"/>
      <c r="CI11" s="59" t="s">
        <v>19</v>
      </c>
      <c r="CJ11" s="73" t="s">
        <v>19</v>
      </c>
      <c r="CK11" s="79"/>
      <c r="CL11" s="81" t="s">
        <v>49</v>
      </c>
      <c r="CM11" s="80" t="s">
        <v>49</v>
      </c>
      <c r="CO11" s="63"/>
      <c r="CP11" s="64"/>
      <c r="CQ11" s="59" t="s">
        <v>19</v>
      </c>
      <c r="CR11" s="5"/>
      <c r="CS11" s="5"/>
      <c r="CT11" s="59" t="s">
        <v>19</v>
      </c>
      <c r="CU11" s="73" t="s">
        <v>19</v>
      </c>
      <c r="CV11" s="79"/>
      <c r="CW11" s="81" t="s">
        <v>49</v>
      </c>
      <c r="CX11" s="80" t="s">
        <v>49</v>
      </c>
    </row>
    <row r="12" spans="2:102" ht="15.5" x14ac:dyDescent="0.35">
      <c r="B12" s="17"/>
      <c r="C12" s="53" t="s">
        <v>40</v>
      </c>
      <c r="E12" s="17"/>
      <c r="F12" s="16"/>
      <c r="G12" s="5" t="s">
        <v>17</v>
      </c>
      <c r="H12" s="5" t="s">
        <v>19</v>
      </c>
      <c r="I12" s="5" t="s">
        <v>19</v>
      </c>
      <c r="J12" s="5" t="s">
        <v>22</v>
      </c>
      <c r="K12" s="74" t="s">
        <v>46</v>
      </c>
      <c r="L12" s="71" t="s">
        <v>46</v>
      </c>
      <c r="M12" s="71" t="s">
        <v>50</v>
      </c>
      <c r="N12" s="57" t="s">
        <v>52</v>
      </c>
      <c r="P12" s="17"/>
      <c r="Q12" s="16"/>
      <c r="R12" s="5" t="s">
        <v>17</v>
      </c>
      <c r="S12" s="5" t="s">
        <v>19</v>
      </c>
      <c r="T12" s="5" t="s">
        <v>19</v>
      </c>
      <c r="U12" s="5" t="s">
        <v>22</v>
      </c>
      <c r="V12" s="74" t="s">
        <v>46</v>
      </c>
      <c r="W12" s="71" t="s">
        <v>46</v>
      </c>
      <c r="X12" s="71" t="s">
        <v>50</v>
      </c>
      <c r="Y12" s="57" t="s">
        <v>52</v>
      </c>
      <c r="AA12" s="17"/>
      <c r="AB12" s="16"/>
      <c r="AC12" s="5" t="s">
        <v>17</v>
      </c>
      <c r="AD12" s="5" t="s">
        <v>19</v>
      </c>
      <c r="AE12" s="5" t="s">
        <v>19</v>
      </c>
      <c r="AF12" s="5" t="s">
        <v>22</v>
      </c>
      <c r="AG12" s="74" t="s">
        <v>46</v>
      </c>
      <c r="AH12" s="71" t="s">
        <v>46</v>
      </c>
      <c r="AI12" s="71" t="s">
        <v>50</v>
      </c>
      <c r="AJ12" s="57" t="s">
        <v>52</v>
      </c>
      <c r="AL12" s="17"/>
      <c r="AM12" s="16"/>
      <c r="AN12" s="5" t="s">
        <v>17</v>
      </c>
      <c r="AO12" s="5" t="s">
        <v>19</v>
      </c>
      <c r="AP12" s="5" t="s">
        <v>19</v>
      </c>
      <c r="AQ12" s="5" t="s">
        <v>22</v>
      </c>
      <c r="AR12" s="74" t="s">
        <v>46</v>
      </c>
      <c r="AS12" s="71" t="s">
        <v>46</v>
      </c>
      <c r="AT12" s="71" t="s">
        <v>50</v>
      </c>
      <c r="AU12" s="57" t="s">
        <v>52</v>
      </c>
      <c r="AW12" s="17"/>
      <c r="AX12" s="16"/>
      <c r="AY12" s="5" t="s">
        <v>17</v>
      </c>
      <c r="AZ12" s="5" t="s">
        <v>19</v>
      </c>
      <c r="BA12" s="5" t="s">
        <v>19</v>
      </c>
      <c r="BB12" s="5" t="s">
        <v>22</v>
      </c>
      <c r="BC12" s="74" t="s">
        <v>46</v>
      </c>
      <c r="BD12" s="71" t="s">
        <v>46</v>
      </c>
      <c r="BE12" s="71" t="s">
        <v>50</v>
      </c>
      <c r="BF12" s="57" t="s">
        <v>52</v>
      </c>
      <c r="BH12" s="17"/>
      <c r="BI12" s="16"/>
      <c r="BJ12" s="5" t="s">
        <v>17</v>
      </c>
      <c r="BK12" s="5" t="s">
        <v>19</v>
      </c>
      <c r="BL12" s="5" t="s">
        <v>19</v>
      </c>
      <c r="BM12" s="5" t="s">
        <v>22</v>
      </c>
      <c r="BN12" s="74" t="s">
        <v>46</v>
      </c>
      <c r="BO12" s="71" t="s">
        <v>46</v>
      </c>
      <c r="BP12" s="71" t="s">
        <v>50</v>
      </c>
      <c r="BQ12" s="57" t="s">
        <v>52</v>
      </c>
      <c r="BS12" s="17"/>
      <c r="BT12" s="16"/>
      <c r="BU12" s="5" t="s">
        <v>17</v>
      </c>
      <c r="BV12" s="5" t="s">
        <v>19</v>
      </c>
      <c r="BW12" s="5" t="s">
        <v>19</v>
      </c>
      <c r="BX12" s="5" t="s">
        <v>22</v>
      </c>
      <c r="BY12" s="74" t="s">
        <v>46</v>
      </c>
      <c r="BZ12" s="71" t="s">
        <v>46</v>
      </c>
      <c r="CA12" s="71" t="s">
        <v>50</v>
      </c>
      <c r="CB12" s="57" t="s">
        <v>52</v>
      </c>
      <c r="CD12" s="17"/>
      <c r="CE12" s="16"/>
      <c r="CF12" s="5" t="s">
        <v>17</v>
      </c>
      <c r="CG12" s="5" t="s">
        <v>19</v>
      </c>
      <c r="CH12" s="5" t="s">
        <v>19</v>
      </c>
      <c r="CI12" s="5" t="s">
        <v>22</v>
      </c>
      <c r="CJ12" s="74" t="s">
        <v>46</v>
      </c>
      <c r="CK12" s="71" t="s">
        <v>46</v>
      </c>
      <c r="CL12" s="71" t="s">
        <v>50</v>
      </c>
      <c r="CM12" s="57" t="s">
        <v>52</v>
      </c>
      <c r="CO12" s="17"/>
      <c r="CP12" s="16"/>
      <c r="CQ12" s="5" t="s">
        <v>17</v>
      </c>
      <c r="CR12" s="5" t="s">
        <v>19</v>
      </c>
      <c r="CS12" s="5" t="s">
        <v>19</v>
      </c>
      <c r="CT12" s="5" t="s">
        <v>22</v>
      </c>
      <c r="CU12" s="74" t="s">
        <v>46</v>
      </c>
      <c r="CV12" s="71" t="s">
        <v>46</v>
      </c>
      <c r="CW12" s="71" t="s">
        <v>50</v>
      </c>
      <c r="CX12" s="57" t="s">
        <v>52</v>
      </c>
    </row>
    <row r="13" spans="2:102" ht="15.5" x14ac:dyDescent="0.35">
      <c r="B13" s="17"/>
      <c r="C13" s="53" t="s">
        <v>41</v>
      </c>
      <c r="E13" s="17"/>
      <c r="F13" s="16" t="s">
        <v>24</v>
      </c>
      <c r="G13" s="5" t="s">
        <v>18</v>
      </c>
      <c r="H13" s="5" t="s">
        <v>20</v>
      </c>
      <c r="I13" s="5" t="s">
        <v>21</v>
      </c>
      <c r="J13" s="5" t="s">
        <v>23</v>
      </c>
      <c r="K13" s="75" t="s">
        <v>47</v>
      </c>
      <c r="L13" s="72" t="s">
        <v>47</v>
      </c>
      <c r="M13" s="71" t="s">
        <v>51</v>
      </c>
      <c r="N13" s="57" t="s">
        <v>53</v>
      </c>
      <c r="P13" s="17"/>
      <c r="Q13" s="16" t="s">
        <v>24</v>
      </c>
      <c r="R13" s="5" t="s">
        <v>18</v>
      </c>
      <c r="S13" s="5" t="s">
        <v>20</v>
      </c>
      <c r="T13" s="5" t="s">
        <v>21</v>
      </c>
      <c r="U13" s="5" t="s">
        <v>23</v>
      </c>
      <c r="V13" s="75" t="s">
        <v>47</v>
      </c>
      <c r="W13" s="72" t="s">
        <v>47</v>
      </c>
      <c r="X13" s="71" t="s">
        <v>51</v>
      </c>
      <c r="Y13" s="57" t="s">
        <v>53</v>
      </c>
      <c r="AA13" s="17"/>
      <c r="AB13" s="16" t="s">
        <v>24</v>
      </c>
      <c r="AC13" s="5" t="s">
        <v>18</v>
      </c>
      <c r="AD13" s="5" t="s">
        <v>20</v>
      </c>
      <c r="AE13" s="5" t="s">
        <v>21</v>
      </c>
      <c r="AF13" s="5" t="s">
        <v>23</v>
      </c>
      <c r="AG13" s="75" t="s">
        <v>47</v>
      </c>
      <c r="AH13" s="72" t="s">
        <v>47</v>
      </c>
      <c r="AI13" s="71" t="s">
        <v>51</v>
      </c>
      <c r="AJ13" s="57" t="s">
        <v>53</v>
      </c>
      <c r="AL13" s="17"/>
      <c r="AM13" s="16" t="s">
        <v>24</v>
      </c>
      <c r="AN13" s="5" t="s">
        <v>18</v>
      </c>
      <c r="AO13" s="5" t="s">
        <v>20</v>
      </c>
      <c r="AP13" s="5" t="s">
        <v>21</v>
      </c>
      <c r="AQ13" s="5" t="s">
        <v>23</v>
      </c>
      <c r="AR13" s="75" t="s">
        <v>47</v>
      </c>
      <c r="AS13" s="72" t="s">
        <v>47</v>
      </c>
      <c r="AT13" s="71" t="s">
        <v>51</v>
      </c>
      <c r="AU13" s="57" t="s">
        <v>53</v>
      </c>
      <c r="AW13" s="17"/>
      <c r="AX13" s="16" t="s">
        <v>24</v>
      </c>
      <c r="AY13" s="5" t="s">
        <v>18</v>
      </c>
      <c r="AZ13" s="5" t="s">
        <v>20</v>
      </c>
      <c r="BA13" s="5" t="s">
        <v>21</v>
      </c>
      <c r="BB13" s="5" t="s">
        <v>23</v>
      </c>
      <c r="BC13" s="75" t="s">
        <v>47</v>
      </c>
      <c r="BD13" s="72" t="s">
        <v>47</v>
      </c>
      <c r="BE13" s="71" t="s">
        <v>51</v>
      </c>
      <c r="BF13" s="57" t="s">
        <v>53</v>
      </c>
      <c r="BH13" s="17"/>
      <c r="BI13" s="16" t="s">
        <v>24</v>
      </c>
      <c r="BJ13" s="5" t="s">
        <v>18</v>
      </c>
      <c r="BK13" s="5" t="s">
        <v>20</v>
      </c>
      <c r="BL13" s="5" t="s">
        <v>21</v>
      </c>
      <c r="BM13" s="5" t="s">
        <v>23</v>
      </c>
      <c r="BN13" s="75" t="s">
        <v>47</v>
      </c>
      <c r="BO13" s="72" t="s">
        <v>47</v>
      </c>
      <c r="BP13" s="71" t="s">
        <v>51</v>
      </c>
      <c r="BQ13" s="57" t="s">
        <v>53</v>
      </c>
      <c r="BS13" s="17"/>
      <c r="BT13" s="16" t="s">
        <v>24</v>
      </c>
      <c r="BU13" s="5" t="s">
        <v>18</v>
      </c>
      <c r="BV13" s="5" t="s">
        <v>20</v>
      </c>
      <c r="BW13" s="5" t="s">
        <v>21</v>
      </c>
      <c r="BX13" s="5" t="s">
        <v>23</v>
      </c>
      <c r="BY13" s="75" t="s">
        <v>47</v>
      </c>
      <c r="BZ13" s="72" t="s">
        <v>47</v>
      </c>
      <c r="CA13" s="71" t="s">
        <v>51</v>
      </c>
      <c r="CB13" s="57" t="s">
        <v>53</v>
      </c>
      <c r="CD13" s="17"/>
      <c r="CE13" s="16" t="s">
        <v>24</v>
      </c>
      <c r="CF13" s="5" t="s">
        <v>18</v>
      </c>
      <c r="CG13" s="5" t="s">
        <v>20</v>
      </c>
      <c r="CH13" s="5" t="s">
        <v>21</v>
      </c>
      <c r="CI13" s="5" t="s">
        <v>23</v>
      </c>
      <c r="CJ13" s="75" t="s">
        <v>47</v>
      </c>
      <c r="CK13" s="72" t="s">
        <v>47</v>
      </c>
      <c r="CL13" s="71" t="s">
        <v>51</v>
      </c>
      <c r="CM13" s="57" t="s">
        <v>53</v>
      </c>
      <c r="CO13" s="17"/>
      <c r="CP13" s="16" t="s">
        <v>24</v>
      </c>
      <c r="CQ13" s="5" t="s">
        <v>18</v>
      </c>
      <c r="CR13" s="5" t="s">
        <v>20</v>
      </c>
      <c r="CS13" s="5" t="s">
        <v>21</v>
      </c>
      <c r="CT13" s="5" t="s">
        <v>23</v>
      </c>
      <c r="CU13" s="75" t="s">
        <v>47</v>
      </c>
      <c r="CV13" s="72" t="s">
        <v>47</v>
      </c>
      <c r="CW13" s="71" t="s">
        <v>51</v>
      </c>
      <c r="CX13" s="57" t="s">
        <v>53</v>
      </c>
    </row>
    <row r="14" spans="2:102" ht="16" thickBot="1" x14ac:dyDescent="0.4">
      <c r="B14" s="17" t="s">
        <v>25</v>
      </c>
      <c r="C14" s="54" t="s">
        <v>42</v>
      </c>
      <c r="E14" s="17" t="s">
        <v>25</v>
      </c>
      <c r="F14" s="16" t="s">
        <v>26</v>
      </c>
      <c r="G14" s="5" t="s">
        <v>5</v>
      </c>
      <c r="H14" s="5" t="s">
        <v>5</v>
      </c>
      <c r="I14" s="5" t="s">
        <v>5</v>
      </c>
      <c r="J14" s="5" t="s">
        <v>5</v>
      </c>
      <c r="K14" s="55" t="s">
        <v>55</v>
      </c>
      <c r="L14" s="55" t="s">
        <v>55</v>
      </c>
      <c r="M14" s="82" t="s">
        <v>54</v>
      </c>
      <c r="N14" s="86" t="s">
        <v>55</v>
      </c>
      <c r="P14" s="17" t="s">
        <v>25</v>
      </c>
      <c r="Q14" s="16" t="s">
        <v>26</v>
      </c>
      <c r="R14" s="5" t="s">
        <v>5</v>
      </c>
      <c r="S14" s="5" t="s">
        <v>5</v>
      </c>
      <c r="T14" s="5" t="s">
        <v>5</v>
      </c>
      <c r="U14" s="5" t="s">
        <v>5</v>
      </c>
      <c r="V14" s="55" t="s">
        <v>55</v>
      </c>
      <c r="W14" s="55" t="s">
        <v>55</v>
      </c>
      <c r="X14" s="82" t="s">
        <v>54</v>
      </c>
      <c r="Y14" s="86" t="s">
        <v>55</v>
      </c>
      <c r="AA14" s="17" t="s">
        <v>25</v>
      </c>
      <c r="AB14" s="16" t="s">
        <v>26</v>
      </c>
      <c r="AC14" s="5" t="s">
        <v>5</v>
      </c>
      <c r="AD14" s="5" t="s">
        <v>5</v>
      </c>
      <c r="AE14" s="5" t="s">
        <v>5</v>
      </c>
      <c r="AF14" s="5" t="s">
        <v>5</v>
      </c>
      <c r="AG14" s="55" t="s">
        <v>55</v>
      </c>
      <c r="AH14" s="55" t="s">
        <v>55</v>
      </c>
      <c r="AI14" s="82" t="s">
        <v>54</v>
      </c>
      <c r="AJ14" s="86" t="s">
        <v>55</v>
      </c>
      <c r="AL14" s="17" t="s">
        <v>25</v>
      </c>
      <c r="AM14" s="16" t="s">
        <v>26</v>
      </c>
      <c r="AN14" s="5" t="s">
        <v>5</v>
      </c>
      <c r="AO14" s="5" t="s">
        <v>5</v>
      </c>
      <c r="AP14" s="5" t="s">
        <v>5</v>
      </c>
      <c r="AQ14" s="5" t="s">
        <v>5</v>
      </c>
      <c r="AR14" s="55" t="s">
        <v>55</v>
      </c>
      <c r="AS14" s="55" t="s">
        <v>55</v>
      </c>
      <c r="AT14" s="82" t="s">
        <v>54</v>
      </c>
      <c r="AU14" s="86" t="s">
        <v>55</v>
      </c>
      <c r="AW14" s="17" t="s">
        <v>25</v>
      </c>
      <c r="AX14" s="16" t="s">
        <v>26</v>
      </c>
      <c r="AY14" s="5" t="s">
        <v>5</v>
      </c>
      <c r="AZ14" s="5" t="s">
        <v>5</v>
      </c>
      <c r="BA14" s="5" t="s">
        <v>5</v>
      </c>
      <c r="BB14" s="5" t="s">
        <v>5</v>
      </c>
      <c r="BC14" s="55" t="s">
        <v>55</v>
      </c>
      <c r="BD14" s="55" t="s">
        <v>55</v>
      </c>
      <c r="BE14" s="82" t="s">
        <v>54</v>
      </c>
      <c r="BF14" s="86" t="s">
        <v>55</v>
      </c>
      <c r="BH14" s="17" t="s">
        <v>25</v>
      </c>
      <c r="BI14" s="16" t="s">
        <v>26</v>
      </c>
      <c r="BJ14" s="5" t="s">
        <v>5</v>
      </c>
      <c r="BK14" s="5" t="s">
        <v>5</v>
      </c>
      <c r="BL14" s="5" t="s">
        <v>5</v>
      </c>
      <c r="BM14" s="5" t="s">
        <v>5</v>
      </c>
      <c r="BN14" s="55" t="s">
        <v>55</v>
      </c>
      <c r="BO14" s="55" t="s">
        <v>55</v>
      </c>
      <c r="BP14" s="82" t="s">
        <v>54</v>
      </c>
      <c r="BQ14" s="86" t="s">
        <v>55</v>
      </c>
      <c r="BS14" s="17" t="s">
        <v>25</v>
      </c>
      <c r="BT14" s="16" t="s">
        <v>26</v>
      </c>
      <c r="BU14" s="5" t="s">
        <v>5</v>
      </c>
      <c r="BV14" s="5" t="s">
        <v>5</v>
      </c>
      <c r="BW14" s="5" t="s">
        <v>5</v>
      </c>
      <c r="BX14" s="5" t="s">
        <v>5</v>
      </c>
      <c r="BY14" s="55" t="s">
        <v>55</v>
      </c>
      <c r="BZ14" s="55" t="s">
        <v>55</v>
      </c>
      <c r="CA14" s="82" t="s">
        <v>54</v>
      </c>
      <c r="CB14" s="86" t="s">
        <v>55</v>
      </c>
      <c r="CD14" s="17" t="s">
        <v>25</v>
      </c>
      <c r="CE14" s="16" t="s">
        <v>26</v>
      </c>
      <c r="CF14" s="5" t="s">
        <v>5</v>
      </c>
      <c r="CG14" s="5" t="s">
        <v>5</v>
      </c>
      <c r="CH14" s="5" t="s">
        <v>5</v>
      </c>
      <c r="CI14" s="5" t="s">
        <v>5</v>
      </c>
      <c r="CJ14" s="55" t="s">
        <v>55</v>
      </c>
      <c r="CK14" s="55" t="s">
        <v>55</v>
      </c>
      <c r="CL14" s="82" t="s">
        <v>54</v>
      </c>
      <c r="CM14" s="86" t="s">
        <v>55</v>
      </c>
      <c r="CO14" s="17" t="s">
        <v>25</v>
      </c>
      <c r="CP14" s="16" t="s">
        <v>26</v>
      </c>
      <c r="CQ14" s="5" t="s">
        <v>5</v>
      </c>
      <c r="CR14" s="5" t="s">
        <v>5</v>
      </c>
      <c r="CS14" s="5" t="s">
        <v>5</v>
      </c>
      <c r="CT14" s="5" t="s">
        <v>5</v>
      </c>
      <c r="CU14" s="55" t="s">
        <v>55</v>
      </c>
      <c r="CV14" s="55" t="s">
        <v>55</v>
      </c>
      <c r="CW14" s="82" t="s">
        <v>54</v>
      </c>
      <c r="CX14" s="86" t="s">
        <v>55</v>
      </c>
    </row>
    <row r="15" spans="2:102" x14ac:dyDescent="0.3">
      <c r="B15" s="13">
        <v>2019</v>
      </c>
      <c r="C15" s="65">
        <v>109759884.62299272</v>
      </c>
      <c r="E15" s="35">
        <v>2019</v>
      </c>
      <c r="F15" s="36">
        <v>1.0063458385698116</v>
      </c>
      <c r="G15" s="37">
        <v>5.7979489554235606</v>
      </c>
      <c r="H15" s="37">
        <v>0</v>
      </c>
      <c r="I15" s="37">
        <v>0</v>
      </c>
      <c r="J15" s="38">
        <f>SUM(G15:I15)</f>
        <v>5.7979489554235606</v>
      </c>
      <c r="K15" s="76">
        <f>+G15/$C15*10^6*12</f>
        <v>0.63388721393123559</v>
      </c>
      <c r="L15" s="83">
        <f t="shared" ref="L15:L47" si="0">+J15/$C15*10^6*12</f>
        <v>0.63388721393123559</v>
      </c>
      <c r="M15" s="68"/>
      <c r="N15" s="60">
        <f>+L15-M15</f>
        <v>0.63388721393123559</v>
      </c>
      <c r="P15" s="35">
        <v>2019</v>
      </c>
      <c r="Q15" s="36">
        <v>1.0063458385698116</v>
      </c>
      <c r="R15" s="26">
        <v>5.7979489554235606</v>
      </c>
      <c r="S15" s="37">
        <v>0</v>
      </c>
      <c r="T15" s="37">
        <v>0</v>
      </c>
      <c r="U15" s="38">
        <f>SUM(R15:T15)</f>
        <v>5.7979489554235606</v>
      </c>
      <c r="V15" s="76">
        <f>+R15/$C15*10^6*12</f>
        <v>0.63388721393123559</v>
      </c>
      <c r="W15" s="83">
        <f t="shared" ref="W15:W47" si="1">+U15/$C15*10^6*12</f>
        <v>0.63388721393123559</v>
      </c>
      <c r="X15" s="68"/>
      <c r="Y15" s="60">
        <f>+W15-X15</f>
        <v>0.63388721393123559</v>
      </c>
      <c r="AA15" s="35">
        <v>2019</v>
      </c>
      <c r="AB15" s="36">
        <v>1.0063458385698116</v>
      </c>
      <c r="AC15" s="26">
        <v>5.7979489554235606</v>
      </c>
      <c r="AD15" s="37">
        <v>0</v>
      </c>
      <c r="AE15" s="37">
        <v>0</v>
      </c>
      <c r="AF15" s="38">
        <f>SUM(AC15:AE15)</f>
        <v>5.7979489554235606</v>
      </c>
      <c r="AG15" s="76">
        <f>+AC15/$C15*10^6*12</f>
        <v>0.63388721393123559</v>
      </c>
      <c r="AH15" s="83">
        <f t="shared" ref="AH15:AH47" si="2">+AF15/$C15*10^6*12</f>
        <v>0.63388721393123559</v>
      </c>
      <c r="AI15" s="68"/>
      <c r="AJ15" s="60">
        <f>+AH15-AI15</f>
        <v>0.63388721393123559</v>
      </c>
      <c r="AL15" s="35">
        <v>2019</v>
      </c>
      <c r="AM15" s="36">
        <v>1.0063458385698116</v>
      </c>
      <c r="AN15" s="26">
        <v>5.7979489554235606</v>
      </c>
      <c r="AO15" s="37">
        <v>0</v>
      </c>
      <c r="AP15" s="37">
        <v>0</v>
      </c>
      <c r="AQ15" s="38">
        <f>SUM(AN15:AP15)</f>
        <v>5.7979489554235606</v>
      </c>
      <c r="AR15" s="76">
        <f>+AN15/$C15*10^6*12</f>
        <v>0.63388721393123559</v>
      </c>
      <c r="AS15" s="83">
        <f t="shared" ref="AS15:AS47" si="3">+AQ15/$C15*10^6*12</f>
        <v>0.63388721393123559</v>
      </c>
      <c r="AT15" s="68"/>
      <c r="AU15" s="60">
        <f>+AS15-AT15</f>
        <v>0.63388721393123559</v>
      </c>
      <c r="AW15" s="35">
        <v>2019</v>
      </c>
      <c r="AX15" s="36">
        <v>1.0063458385698116</v>
      </c>
      <c r="AY15" s="37">
        <v>5.7979489554235606</v>
      </c>
      <c r="AZ15" s="37">
        <v>0</v>
      </c>
      <c r="BA15" s="37">
        <v>0</v>
      </c>
      <c r="BB15" s="38">
        <f>SUM(AY15:BA15)</f>
        <v>5.7979489554235606</v>
      </c>
      <c r="BC15" s="76">
        <f>+AY15/$C15*10^6*12</f>
        <v>0.63388721393123559</v>
      </c>
      <c r="BD15" s="83">
        <f t="shared" ref="BD15:BD47" si="4">+BB15/$C15*10^6*12</f>
        <v>0.63388721393123559</v>
      </c>
      <c r="BE15" s="68"/>
      <c r="BF15" s="60">
        <f>+BD15-BE15</f>
        <v>0.63388721393123559</v>
      </c>
      <c r="BH15" s="35">
        <v>2019</v>
      </c>
      <c r="BI15" s="36">
        <v>1.0063458385698116</v>
      </c>
      <c r="BJ15" s="26">
        <v>5.7979489554235606</v>
      </c>
      <c r="BK15" s="37">
        <v>0</v>
      </c>
      <c r="BL15" s="37">
        <v>0</v>
      </c>
      <c r="BM15" s="38">
        <f>SUM(BJ15:BL15)</f>
        <v>5.7979489554235606</v>
      </c>
      <c r="BN15" s="76">
        <f>+BJ15/$C15*10^6*12</f>
        <v>0.63388721393123559</v>
      </c>
      <c r="BO15" s="83">
        <f t="shared" ref="BO15:BO47" si="5">+BM15/$C15*10^6*12</f>
        <v>0.63388721393123559</v>
      </c>
      <c r="BP15" s="68"/>
      <c r="BQ15" s="60">
        <f>+BO15-BP15</f>
        <v>0.63388721393123559</v>
      </c>
      <c r="BS15" s="35">
        <v>2019</v>
      </c>
      <c r="BT15" s="36">
        <v>1.0063458385698116</v>
      </c>
      <c r="BU15" s="26">
        <v>5.7979489554235606</v>
      </c>
      <c r="BV15" s="37">
        <v>0</v>
      </c>
      <c r="BW15" s="37">
        <v>0</v>
      </c>
      <c r="BX15" s="38">
        <f>SUM(BU15:BW15)</f>
        <v>5.7979489554235606</v>
      </c>
      <c r="BY15" s="76">
        <f>+BU15/$C15*10^6*12</f>
        <v>0.63388721393123559</v>
      </c>
      <c r="BZ15" s="83">
        <f t="shared" ref="BZ15:BZ47" si="6">+BX15/$C15*10^6*12</f>
        <v>0.63388721393123559</v>
      </c>
      <c r="CA15" s="68"/>
      <c r="CB15" s="60">
        <f>+BZ15-CA15</f>
        <v>0.63388721393123559</v>
      </c>
      <c r="CD15" s="35">
        <v>2019</v>
      </c>
      <c r="CE15" s="36">
        <v>1.0063458385698116</v>
      </c>
      <c r="CF15" s="26">
        <v>5.7979489554235606</v>
      </c>
      <c r="CG15" s="37">
        <v>0</v>
      </c>
      <c r="CH15" s="37">
        <v>0</v>
      </c>
      <c r="CI15" s="38">
        <f>SUM(CF15:CH15)</f>
        <v>5.7979489554235606</v>
      </c>
      <c r="CJ15" s="76">
        <f>+CF15/$C15*10^6*12</f>
        <v>0.63388721393123559</v>
      </c>
      <c r="CK15" s="83">
        <f t="shared" ref="CK15:CK47" si="7">+CI15/$C15*10^6*12</f>
        <v>0.63388721393123559</v>
      </c>
      <c r="CL15" s="68"/>
      <c r="CM15" s="60">
        <f>+CK15-CL15</f>
        <v>0.63388721393123559</v>
      </c>
      <c r="CO15" s="35">
        <v>2019</v>
      </c>
      <c r="CP15" s="36">
        <v>1.0063458385698116</v>
      </c>
      <c r="CQ15" s="26">
        <v>5.7979489554235606</v>
      </c>
      <c r="CR15" s="37">
        <v>0</v>
      </c>
      <c r="CS15" s="37">
        <v>0</v>
      </c>
      <c r="CT15" s="38">
        <f>SUM(CQ15:CS15)</f>
        <v>5.7979489554235606</v>
      </c>
      <c r="CU15" s="76">
        <f>+CQ15/$C15*10^6*12</f>
        <v>0.63388721393123559</v>
      </c>
      <c r="CV15" s="83">
        <f t="shared" ref="CV15:CV47" si="8">+CT15/$C15*10^6*12</f>
        <v>0.63388721393123559</v>
      </c>
      <c r="CW15" s="68"/>
      <c r="CX15" s="60">
        <f>+CV15-CW15</f>
        <v>0.63388721393123559</v>
      </c>
    </row>
    <row r="16" spans="2:102" x14ac:dyDescent="0.3">
      <c r="B16" s="14">
        <v>2020</v>
      </c>
      <c r="C16" s="66">
        <v>110803324.03584217</v>
      </c>
      <c r="E16" s="39">
        <v>2020</v>
      </c>
      <c r="F16" s="40">
        <v>0.93392482840834401</v>
      </c>
      <c r="G16" s="41">
        <v>49.201339028543003</v>
      </c>
      <c r="H16" s="41">
        <v>-33.091657499999997</v>
      </c>
      <c r="I16" s="41">
        <v>31.623351732037683</v>
      </c>
      <c r="J16" s="42">
        <f t="shared" ref="J16:J47" si="9">SUM(G16:I16)</f>
        <v>47.73303326058069</v>
      </c>
      <c r="K16" s="77">
        <f t="shared" ref="K16:K47" si="10">+G16/$C16*10^6*12</f>
        <v>5.3285050198632211</v>
      </c>
      <c r="L16" s="84">
        <f t="shared" si="0"/>
        <v>5.169487505101225</v>
      </c>
      <c r="M16" s="69">
        <f>SUMIF('5 kw Subscription'!$D$8:$AH$8,E16,'5 kw Subscription'!$D$30:$AH$30)</f>
        <v>-16.421233422397336</v>
      </c>
      <c r="N16" s="60">
        <f>+L16-M16</f>
        <v>21.590720927498559</v>
      </c>
      <c r="P16" s="39">
        <v>2020</v>
      </c>
      <c r="Q16" s="40">
        <v>0.93392482840834401</v>
      </c>
      <c r="R16" s="27">
        <v>49.201339028543003</v>
      </c>
      <c r="S16" s="41">
        <v>-33.091657499999997</v>
      </c>
      <c r="T16" s="41">
        <v>31.623351732037683</v>
      </c>
      <c r="U16" s="42">
        <f t="shared" ref="U16:U47" si="11">SUM(R16:T16)</f>
        <v>47.73303326058069</v>
      </c>
      <c r="V16" s="77">
        <f t="shared" ref="V16:V47" si="12">+R16/$C16*10^6*12</f>
        <v>5.3285050198632211</v>
      </c>
      <c r="W16" s="84">
        <f t="shared" si="1"/>
        <v>5.169487505101225</v>
      </c>
      <c r="X16" s="69">
        <f>SUMIF('5 kw Subscription'!$D$8:$AH$8,P16,'5 kw Subscription'!$D$30:$AH$30)</f>
        <v>-16.421233422397336</v>
      </c>
      <c r="Y16" s="60">
        <f>+W16-X16</f>
        <v>21.590720927498559</v>
      </c>
      <c r="AA16" s="39">
        <v>2020</v>
      </c>
      <c r="AB16" s="40">
        <v>0.93392482840834401</v>
      </c>
      <c r="AC16" s="27">
        <v>49.201339028543003</v>
      </c>
      <c r="AD16" s="41">
        <v>-33.091657499999997</v>
      </c>
      <c r="AE16" s="41">
        <v>31.623351732037683</v>
      </c>
      <c r="AF16" s="42">
        <f t="shared" ref="AF16:AF47" si="13">SUM(AC16:AE16)</f>
        <v>47.73303326058069</v>
      </c>
      <c r="AG16" s="77">
        <f t="shared" ref="AG16:AG47" si="14">+AC16/$C16*10^6*12</f>
        <v>5.3285050198632211</v>
      </c>
      <c r="AH16" s="84">
        <f t="shared" si="2"/>
        <v>5.169487505101225</v>
      </c>
      <c r="AI16" s="69">
        <f>SUMIF('5 kw Subscription'!$D$8:$AH$8,AA16,'5 kw Subscription'!$D$30:$AH$30)</f>
        <v>-16.421233422397336</v>
      </c>
      <c r="AJ16" s="60">
        <f>+AH16-AI16</f>
        <v>21.590720927498559</v>
      </c>
      <c r="AL16" s="39">
        <v>2020</v>
      </c>
      <c r="AM16" s="40">
        <v>0.93392482840834401</v>
      </c>
      <c r="AN16" s="27">
        <v>52.171339028543073</v>
      </c>
      <c r="AO16" s="41">
        <v>-33.091657499999997</v>
      </c>
      <c r="AP16" s="41">
        <v>31.623351732037683</v>
      </c>
      <c r="AQ16" s="42">
        <f t="shared" ref="AQ16:AQ47" si="15">SUM(AN16:AP16)</f>
        <v>50.70303326058076</v>
      </c>
      <c r="AR16" s="77">
        <f t="shared" ref="AR16:AR47" si="16">+AN16/$C16*10^6*12</f>
        <v>5.6501560200486676</v>
      </c>
      <c r="AS16" s="84">
        <f t="shared" si="3"/>
        <v>5.4911385052866724</v>
      </c>
      <c r="AT16" s="69">
        <f>SUMIF('5 kw Subscription'!$D$8:$AH$8,AL16,'5 kw Subscription'!$D$30:$AH$30)</f>
        <v>-16.421233422397336</v>
      </c>
      <c r="AU16" s="60">
        <f>+AS16-AT16</f>
        <v>21.912371927684006</v>
      </c>
      <c r="AW16" s="39">
        <v>2020</v>
      </c>
      <c r="AX16" s="40">
        <v>0.93392482840834401</v>
      </c>
      <c r="AY16" s="41">
        <v>52.171339028543073</v>
      </c>
      <c r="AZ16" s="41">
        <v>-33.091657499999997</v>
      </c>
      <c r="BA16" s="41">
        <v>31.623351732037683</v>
      </c>
      <c r="BB16" s="42">
        <f t="shared" ref="BB16:BB47" si="17">SUM(AY16:BA16)</f>
        <v>50.70303326058076</v>
      </c>
      <c r="BC16" s="77">
        <f t="shared" ref="BC16:BC47" si="18">+AY16/$C16*10^6*12</f>
        <v>5.6501560200486676</v>
      </c>
      <c r="BD16" s="84">
        <f t="shared" si="4"/>
        <v>5.4911385052866724</v>
      </c>
      <c r="BE16" s="69">
        <f>SUMIF('5 kw Subscription'!$D$8:$AH$8,AW16,'5 kw Subscription'!$D$30:$AH$30)</f>
        <v>-16.421233422397336</v>
      </c>
      <c r="BF16" s="60">
        <f>+BD16-BE16</f>
        <v>21.912371927684006</v>
      </c>
      <c r="BH16" s="39">
        <v>2020</v>
      </c>
      <c r="BI16" s="40">
        <v>0.93392482840834401</v>
      </c>
      <c r="BJ16" s="27">
        <v>52.171339028543073</v>
      </c>
      <c r="BK16" s="41">
        <v>-33.091657499999997</v>
      </c>
      <c r="BL16" s="41">
        <v>31.623351732037683</v>
      </c>
      <c r="BM16" s="42">
        <f t="shared" ref="BM16:BM47" si="19">SUM(BJ16:BL16)</f>
        <v>50.70303326058076</v>
      </c>
      <c r="BN16" s="77">
        <f t="shared" ref="BN16:BN47" si="20">+BJ16/$C16*10^6*12</f>
        <v>5.6501560200486676</v>
      </c>
      <c r="BO16" s="84">
        <f t="shared" si="5"/>
        <v>5.4911385052866724</v>
      </c>
      <c r="BP16" s="69">
        <f>SUMIF('5 kw Subscription'!$D$8:$AH$8,BH16,'5 kw Subscription'!$D$30:$AH$30)</f>
        <v>-16.421233422397336</v>
      </c>
      <c r="BQ16" s="60">
        <f>+BO16-BP16</f>
        <v>21.912371927684006</v>
      </c>
      <c r="BS16" s="39">
        <v>2020</v>
      </c>
      <c r="BT16" s="40">
        <v>0.93392482840834401</v>
      </c>
      <c r="BU16" s="27">
        <v>55.862339028543005</v>
      </c>
      <c r="BV16" s="41">
        <v>-33.091657499999997</v>
      </c>
      <c r="BW16" s="41">
        <v>31.623351732037683</v>
      </c>
      <c r="BX16" s="42">
        <f t="shared" ref="BX16:BX47" si="21">SUM(BU16:BW16)</f>
        <v>54.394033260580692</v>
      </c>
      <c r="BY16" s="77">
        <f t="shared" ref="BY16:BY47" si="22">+BU16/$C16*10^6*12</f>
        <v>6.0498913202791176</v>
      </c>
      <c r="BZ16" s="84">
        <f t="shared" si="6"/>
        <v>5.8908738055171224</v>
      </c>
      <c r="CA16" s="69">
        <f>SUMIF('5 kw Subscription'!$D$8:$AH$8,BS16,'5 kw Subscription'!$D$30:$AH$30)</f>
        <v>-16.421233422397336</v>
      </c>
      <c r="CB16" s="60">
        <f>+BZ16-CA16</f>
        <v>22.31210722791446</v>
      </c>
      <c r="CD16" s="39">
        <v>2020</v>
      </c>
      <c r="CE16" s="40">
        <v>0.93392482840834401</v>
      </c>
      <c r="CF16" s="27">
        <v>55.862339028543005</v>
      </c>
      <c r="CG16" s="41">
        <v>-33.091657499999997</v>
      </c>
      <c r="CH16" s="41">
        <v>31.623351732037683</v>
      </c>
      <c r="CI16" s="42">
        <f t="shared" ref="CI16:CI47" si="23">SUM(CF16:CH16)</f>
        <v>54.394033260580692</v>
      </c>
      <c r="CJ16" s="77">
        <f t="shared" ref="CJ16:CJ47" si="24">+CF16/$C16*10^6*12</f>
        <v>6.0498913202791176</v>
      </c>
      <c r="CK16" s="84">
        <f t="shared" si="7"/>
        <v>5.8908738055171224</v>
      </c>
      <c r="CL16" s="69">
        <f>SUMIF('5 kw Subscription'!$D$8:$AH$8,CD16,'5 kw Subscription'!$D$30:$AH$30)</f>
        <v>-16.421233422397336</v>
      </c>
      <c r="CM16" s="60">
        <f>+CK16-CL16</f>
        <v>22.31210722791446</v>
      </c>
      <c r="CO16" s="39">
        <v>2020</v>
      </c>
      <c r="CP16" s="40">
        <v>0.93392482840834401</v>
      </c>
      <c r="CQ16" s="27">
        <v>55.862339028543005</v>
      </c>
      <c r="CR16" s="41">
        <v>-33.091657499999997</v>
      </c>
      <c r="CS16" s="41">
        <v>31.623351732037683</v>
      </c>
      <c r="CT16" s="42">
        <f t="shared" ref="CT16:CT47" si="25">SUM(CQ16:CS16)</f>
        <v>54.394033260580692</v>
      </c>
      <c r="CU16" s="77">
        <f t="shared" ref="CU16:CU47" si="26">+CQ16/$C16*10^6*12</f>
        <v>6.0498913202791176</v>
      </c>
      <c r="CV16" s="84">
        <f t="shared" si="8"/>
        <v>5.8908738055171224</v>
      </c>
      <c r="CW16" s="69">
        <f>SUMIF('5 kw Subscription'!$D$8:$AH$8,CO16,'5 kw Subscription'!$D$30:$AH$30)</f>
        <v>-16.421233422397336</v>
      </c>
      <c r="CX16" s="60">
        <f>+CV16-CW16</f>
        <v>22.31210722791446</v>
      </c>
    </row>
    <row r="17" spans="2:102" x14ac:dyDescent="0.3">
      <c r="B17" s="14">
        <v>2021</v>
      </c>
      <c r="C17" s="66">
        <v>111280460.33827387</v>
      </c>
      <c r="E17" s="39">
        <v>2021</v>
      </c>
      <c r="F17" s="40">
        <v>0.86689242618513873</v>
      </c>
      <c r="G17" s="41">
        <v>120.34919544406743</v>
      </c>
      <c r="H17" s="41">
        <v>-108.29996999999997</v>
      </c>
      <c r="I17" s="41">
        <v>104.80366412304836</v>
      </c>
      <c r="J17" s="42">
        <f t="shared" si="9"/>
        <v>116.85288956711582</v>
      </c>
      <c r="K17" s="77">
        <f t="shared" si="10"/>
        <v>12.977932881825916</v>
      </c>
      <c r="L17" s="84">
        <f t="shared" si="0"/>
        <v>12.60090648926894</v>
      </c>
      <c r="M17" s="69">
        <f>SUMIF('5 kw Subscription'!$D$8:$AH$8,E17,'5 kw Subscription'!$D$30:$AH$30)</f>
        <v>-8.9973428175122194</v>
      </c>
      <c r="N17" s="60">
        <f t="shared" ref="N17:N47" si="27">+L17-M17</f>
        <v>21.59824930678116</v>
      </c>
      <c r="P17" s="39">
        <v>2021</v>
      </c>
      <c r="Q17" s="40">
        <v>0.86689242618513873</v>
      </c>
      <c r="R17" s="27">
        <v>120.34919544406743</v>
      </c>
      <c r="S17" s="41">
        <v>-108.29996999999997</v>
      </c>
      <c r="T17" s="41">
        <v>104.80366412304836</v>
      </c>
      <c r="U17" s="42">
        <f t="shared" si="11"/>
        <v>116.85288956711582</v>
      </c>
      <c r="V17" s="77">
        <f t="shared" si="12"/>
        <v>12.977932881825916</v>
      </c>
      <c r="W17" s="84">
        <f t="shared" si="1"/>
        <v>12.60090648926894</v>
      </c>
      <c r="X17" s="69">
        <f>SUMIF('5 kw Subscription'!$D$8:$AH$8,P17,'5 kw Subscription'!$D$30:$AH$30)</f>
        <v>-8.9973428175122194</v>
      </c>
      <c r="Y17" s="60">
        <f t="shared" ref="Y17:Y47" si="28">+W17-X17</f>
        <v>21.59824930678116</v>
      </c>
      <c r="AA17" s="39">
        <v>2021</v>
      </c>
      <c r="AB17" s="40">
        <v>0.86689242618513873</v>
      </c>
      <c r="AC17" s="27">
        <v>120.34919544406743</v>
      </c>
      <c r="AD17" s="41">
        <v>-108.29996999999997</v>
      </c>
      <c r="AE17" s="41">
        <v>104.80366412304836</v>
      </c>
      <c r="AF17" s="42">
        <f t="shared" si="13"/>
        <v>116.85288956711582</v>
      </c>
      <c r="AG17" s="77">
        <f t="shared" si="14"/>
        <v>12.977932881825916</v>
      </c>
      <c r="AH17" s="84">
        <f t="shared" si="2"/>
        <v>12.60090648926894</v>
      </c>
      <c r="AI17" s="69">
        <f>SUMIF('5 kw Subscription'!$D$8:$AH$8,AA17,'5 kw Subscription'!$D$30:$AH$30)</f>
        <v>-8.9973428175122194</v>
      </c>
      <c r="AJ17" s="60">
        <f t="shared" ref="AJ17:AJ47" si="29">+AH17-AI17</f>
        <v>21.59824930678116</v>
      </c>
      <c r="AL17" s="39">
        <v>2021</v>
      </c>
      <c r="AM17" s="40">
        <v>0.86689242618513873</v>
      </c>
      <c r="AN17" s="27">
        <v>128.60019544406728</v>
      </c>
      <c r="AO17" s="41">
        <v>-108.29996999999997</v>
      </c>
      <c r="AP17" s="41">
        <v>104.80366412304836</v>
      </c>
      <c r="AQ17" s="42">
        <f t="shared" si="15"/>
        <v>125.10388956711567</v>
      </c>
      <c r="AR17" s="77">
        <f t="shared" si="16"/>
        <v>13.867684772670168</v>
      </c>
      <c r="AS17" s="84">
        <f t="shared" si="3"/>
        <v>13.490658380113194</v>
      </c>
      <c r="AT17" s="69">
        <f>SUMIF('5 kw Subscription'!$D$8:$AH$8,AL17,'5 kw Subscription'!$D$30:$AH$30)</f>
        <v>-8.9973428175122194</v>
      </c>
      <c r="AU17" s="60">
        <f t="shared" ref="AU17:AU47" si="30">+AS17-AT17</f>
        <v>22.488001197625415</v>
      </c>
      <c r="AW17" s="39">
        <v>2021</v>
      </c>
      <c r="AX17" s="40">
        <v>0.86689242618513873</v>
      </c>
      <c r="AY17" s="41">
        <v>128.60019544406728</v>
      </c>
      <c r="AZ17" s="41">
        <v>-108.29996999999997</v>
      </c>
      <c r="BA17" s="41">
        <v>104.80366412304836</v>
      </c>
      <c r="BB17" s="42">
        <f t="shared" si="17"/>
        <v>125.10388956711567</v>
      </c>
      <c r="BC17" s="77">
        <f t="shared" si="18"/>
        <v>13.867684772670168</v>
      </c>
      <c r="BD17" s="84">
        <f t="shared" si="4"/>
        <v>13.490658380113194</v>
      </c>
      <c r="BE17" s="69">
        <f>SUMIF('5 kw Subscription'!$D$8:$AH$8,AW17,'5 kw Subscription'!$D$30:$AH$30)</f>
        <v>-8.9973428175122194</v>
      </c>
      <c r="BF17" s="60">
        <f t="shared" ref="BF17:BF47" si="31">+BD17-BE17</f>
        <v>22.488001197625415</v>
      </c>
      <c r="BH17" s="39">
        <v>2021</v>
      </c>
      <c r="BI17" s="40">
        <v>0.86689242618513873</v>
      </c>
      <c r="BJ17" s="27">
        <v>128.60019544406728</v>
      </c>
      <c r="BK17" s="41">
        <v>-108.29996999999997</v>
      </c>
      <c r="BL17" s="41">
        <v>104.80366412304836</v>
      </c>
      <c r="BM17" s="42">
        <f t="shared" si="19"/>
        <v>125.10388956711567</v>
      </c>
      <c r="BN17" s="77">
        <f t="shared" si="20"/>
        <v>13.867684772670168</v>
      </c>
      <c r="BO17" s="84">
        <f t="shared" si="5"/>
        <v>13.490658380113194</v>
      </c>
      <c r="BP17" s="69">
        <f>SUMIF('5 kw Subscription'!$D$8:$AH$8,BH17,'5 kw Subscription'!$D$30:$AH$30)</f>
        <v>-8.9973428175122194</v>
      </c>
      <c r="BQ17" s="60">
        <f t="shared" ref="BQ17:BQ47" si="32">+BO17-BP17</f>
        <v>22.488001197625415</v>
      </c>
      <c r="BS17" s="39">
        <v>2021</v>
      </c>
      <c r="BT17" s="40">
        <v>0.86689242618513873</v>
      </c>
      <c r="BU17" s="27">
        <v>137.57419544406707</v>
      </c>
      <c r="BV17" s="41">
        <v>-108.29996999999997</v>
      </c>
      <c r="BW17" s="41">
        <v>104.80366412304836</v>
      </c>
      <c r="BX17" s="42">
        <f t="shared" si="21"/>
        <v>134.07788956711545</v>
      </c>
      <c r="BY17" s="77">
        <f t="shared" si="22"/>
        <v>14.835401833442964</v>
      </c>
      <c r="BZ17" s="84">
        <f t="shared" si="6"/>
        <v>14.45837544088598</v>
      </c>
      <c r="CA17" s="69">
        <f>SUMIF('5 kw Subscription'!$D$8:$AH$8,BS17,'5 kw Subscription'!$D$30:$AH$30)</f>
        <v>-8.9973428175122194</v>
      </c>
      <c r="CB17" s="60">
        <f t="shared" ref="CB17:CB47" si="33">+BZ17-CA17</f>
        <v>23.4557182583982</v>
      </c>
      <c r="CD17" s="39">
        <v>2021</v>
      </c>
      <c r="CE17" s="40">
        <v>0.86689242618513873</v>
      </c>
      <c r="CF17" s="27">
        <v>137.57419544406707</v>
      </c>
      <c r="CG17" s="41">
        <v>-108.29996999999997</v>
      </c>
      <c r="CH17" s="41">
        <v>104.80366412304836</v>
      </c>
      <c r="CI17" s="42">
        <f t="shared" si="23"/>
        <v>134.07788956711545</v>
      </c>
      <c r="CJ17" s="77">
        <f t="shared" si="24"/>
        <v>14.835401833442964</v>
      </c>
      <c r="CK17" s="84">
        <f t="shared" si="7"/>
        <v>14.45837544088598</v>
      </c>
      <c r="CL17" s="69">
        <f>SUMIF('5 kw Subscription'!$D$8:$AH$8,CD17,'5 kw Subscription'!$D$30:$AH$30)</f>
        <v>-8.9973428175122194</v>
      </c>
      <c r="CM17" s="60">
        <f t="shared" ref="CM17:CM47" si="34">+CK17-CL17</f>
        <v>23.4557182583982</v>
      </c>
      <c r="CO17" s="39">
        <v>2021</v>
      </c>
      <c r="CP17" s="40">
        <v>0.86689242618513873</v>
      </c>
      <c r="CQ17" s="27">
        <v>137.57419544406707</v>
      </c>
      <c r="CR17" s="41">
        <v>-108.29996999999997</v>
      </c>
      <c r="CS17" s="41">
        <v>104.80366412304836</v>
      </c>
      <c r="CT17" s="42">
        <f t="shared" si="25"/>
        <v>134.07788956711545</v>
      </c>
      <c r="CU17" s="77">
        <f t="shared" si="26"/>
        <v>14.835401833442964</v>
      </c>
      <c r="CV17" s="84">
        <f t="shared" si="8"/>
        <v>14.45837544088598</v>
      </c>
      <c r="CW17" s="69">
        <f>SUMIF('5 kw Subscription'!$D$8:$AH$8,CO17,'5 kw Subscription'!$D$30:$AH$30)</f>
        <v>-8.9973428175122194</v>
      </c>
      <c r="CX17" s="60">
        <f t="shared" ref="CX17:CX47" si="35">+CV17-CW17</f>
        <v>23.4557182583982</v>
      </c>
    </row>
    <row r="18" spans="2:102" x14ac:dyDescent="0.3">
      <c r="B18" s="14">
        <v>2022</v>
      </c>
      <c r="C18" s="66">
        <v>111503658.71546867</v>
      </c>
      <c r="E18" s="39">
        <v>2022</v>
      </c>
      <c r="F18" s="40">
        <v>0.80467127087510482</v>
      </c>
      <c r="G18" s="41">
        <v>98.677639921159141</v>
      </c>
      <c r="H18" s="41">
        <v>-120.33329999999998</v>
      </c>
      <c r="I18" s="41">
        <v>117.90557378010051</v>
      </c>
      <c r="J18" s="42">
        <f t="shared" si="9"/>
        <v>96.249913701259672</v>
      </c>
      <c r="K18" s="77">
        <f t="shared" si="10"/>
        <v>10.619666589376564</v>
      </c>
      <c r="L18" s="84">
        <f t="shared" si="0"/>
        <v>10.358395210711462</v>
      </c>
      <c r="M18" s="69">
        <f>SUMIF('5 kw Subscription'!$D$8:$AH$8,E18,'5 kw Subscription'!$D$30:$AH$30)</f>
        <v>-3.1800799743010657</v>
      </c>
      <c r="N18" s="60">
        <f t="shared" si="27"/>
        <v>13.538475185012528</v>
      </c>
      <c r="P18" s="39">
        <v>2022</v>
      </c>
      <c r="Q18" s="40">
        <v>0.80467127087510482</v>
      </c>
      <c r="R18" s="27">
        <v>98.677639921159141</v>
      </c>
      <c r="S18" s="41">
        <v>-120.33329999999998</v>
      </c>
      <c r="T18" s="41">
        <v>117.90557378010051</v>
      </c>
      <c r="U18" s="42">
        <f t="shared" si="11"/>
        <v>96.249913701259672</v>
      </c>
      <c r="V18" s="77">
        <f t="shared" si="12"/>
        <v>10.619666589376564</v>
      </c>
      <c r="W18" s="84">
        <f t="shared" si="1"/>
        <v>10.358395210711462</v>
      </c>
      <c r="X18" s="69">
        <f>SUMIF('5 kw Subscription'!$D$8:$AH$8,P18,'5 kw Subscription'!$D$30:$AH$30)</f>
        <v>-3.1800799743010657</v>
      </c>
      <c r="Y18" s="60">
        <f t="shared" si="28"/>
        <v>13.538475185012528</v>
      </c>
      <c r="AA18" s="39">
        <v>2022</v>
      </c>
      <c r="AB18" s="40">
        <v>0.80467127087510482</v>
      </c>
      <c r="AC18" s="27">
        <v>98.677639921159141</v>
      </c>
      <c r="AD18" s="41">
        <v>-120.33329999999998</v>
      </c>
      <c r="AE18" s="41">
        <v>117.90557378010051</v>
      </c>
      <c r="AF18" s="42">
        <f t="shared" si="13"/>
        <v>96.249913701259672</v>
      </c>
      <c r="AG18" s="77">
        <f t="shared" si="14"/>
        <v>10.619666589376564</v>
      </c>
      <c r="AH18" s="84">
        <f t="shared" si="2"/>
        <v>10.358395210711462</v>
      </c>
      <c r="AI18" s="69">
        <f>SUMIF('5 kw Subscription'!$D$8:$AH$8,AA18,'5 kw Subscription'!$D$30:$AH$30)</f>
        <v>-3.1800799743010657</v>
      </c>
      <c r="AJ18" s="60">
        <f t="shared" si="29"/>
        <v>13.538475185012528</v>
      </c>
      <c r="AL18" s="39">
        <v>2022</v>
      </c>
      <c r="AM18" s="40">
        <v>0.80467127087510482</v>
      </c>
      <c r="AN18" s="27">
        <v>108.64663992115929</v>
      </c>
      <c r="AO18" s="41">
        <v>-120.33329999999998</v>
      </c>
      <c r="AP18" s="41">
        <v>117.90557378010051</v>
      </c>
      <c r="AQ18" s="42">
        <f t="shared" si="15"/>
        <v>106.21891370125982</v>
      </c>
      <c r="AR18" s="77">
        <f t="shared" si="16"/>
        <v>11.692528245918837</v>
      </c>
      <c r="AS18" s="84">
        <f t="shared" si="3"/>
        <v>11.431256867253733</v>
      </c>
      <c r="AT18" s="69">
        <f>SUMIF('5 kw Subscription'!$D$8:$AH$8,AL18,'5 kw Subscription'!$D$30:$AH$30)</f>
        <v>-3.1800799743010657</v>
      </c>
      <c r="AU18" s="60">
        <f t="shared" si="30"/>
        <v>14.611336841554799</v>
      </c>
      <c r="AW18" s="39">
        <v>2022</v>
      </c>
      <c r="AX18" s="40">
        <v>0.80467127087510482</v>
      </c>
      <c r="AY18" s="41">
        <v>108.64663992115929</v>
      </c>
      <c r="AZ18" s="41">
        <v>-120.33329999999998</v>
      </c>
      <c r="BA18" s="41">
        <v>117.90557378010051</v>
      </c>
      <c r="BB18" s="42">
        <f t="shared" si="17"/>
        <v>106.21891370125982</v>
      </c>
      <c r="BC18" s="77">
        <f t="shared" si="18"/>
        <v>11.692528245918837</v>
      </c>
      <c r="BD18" s="84">
        <f t="shared" si="4"/>
        <v>11.431256867253733</v>
      </c>
      <c r="BE18" s="69">
        <f>SUMIF('5 kw Subscription'!$D$8:$AH$8,AW18,'5 kw Subscription'!$D$30:$AH$30)</f>
        <v>-3.1800799743010657</v>
      </c>
      <c r="BF18" s="60">
        <f t="shared" si="31"/>
        <v>14.611336841554799</v>
      </c>
      <c r="BH18" s="39">
        <v>2022</v>
      </c>
      <c r="BI18" s="40">
        <v>0.80467127087510482</v>
      </c>
      <c r="BJ18" s="27">
        <v>108.64663992115929</v>
      </c>
      <c r="BK18" s="41">
        <v>-120.33329999999998</v>
      </c>
      <c r="BL18" s="41">
        <v>117.90557378010051</v>
      </c>
      <c r="BM18" s="42">
        <f t="shared" si="19"/>
        <v>106.21891370125982</v>
      </c>
      <c r="BN18" s="77">
        <f t="shared" si="20"/>
        <v>11.692528245918837</v>
      </c>
      <c r="BO18" s="84">
        <f t="shared" si="5"/>
        <v>11.431256867253733</v>
      </c>
      <c r="BP18" s="69">
        <f>SUMIF('5 kw Subscription'!$D$8:$AH$8,BH18,'5 kw Subscription'!$D$30:$AH$30)</f>
        <v>-3.1800799743010657</v>
      </c>
      <c r="BQ18" s="60">
        <f t="shared" si="32"/>
        <v>14.611336841554799</v>
      </c>
      <c r="BS18" s="39">
        <v>2022</v>
      </c>
      <c r="BT18" s="40">
        <v>0.80467127087510482</v>
      </c>
      <c r="BU18" s="27">
        <v>119.08463992115914</v>
      </c>
      <c r="BV18" s="41">
        <v>-120.33329999999998</v>
      </c>
      <c r="BW18" s="41">
        <v>117.90557378010051</v>
      </c>
      <c r="BX18" s="42">
        <f t="shared" si="21"/>
        <v>116.65691370125967</v>
      </c>
      <c r="BY18" s="77">
        <f t="shared" si="22"/>
        <v>12.815863582561217</v>
      </c>
      <c r="BZ18" s="84">
        <f t="shared" si="6"/>
        <v>12.554592203896114</v>
      </c>
      <c r="CA18" s="69">
        <f>SUMIF('5 kw Subscription'!$D$8:$AH$8,BS18,'5 kw Subscription'!$D$30:$AH$30)</f>
        <v>-3.1800799743010657</v>
      </c>
      <c r="CB18" s="60">
        <f t="shared" si="33"/>
        <v>15.734672178197179</v>
      </c>
      <c r="CD18" s="39">
        <v>2022</v>
      </c>
      <c r="CE18" s="40">
        <v>0.80467127087510482</v>
      </c>
      <c r="CF18" s="27">
        <v>119.08463992115914</v>
      </c>
      <c r="CG18" s="41">
        <v>-120.33329999999998</v>
      </c>
      <c r="CH18" s="41">
        <v>117.90557378010051</v>
      </c>
      <c r="CI18" s="42">
        <f t="shared" si="23"/>
        <v>116.65691370125967</v>
      </c>
      <c r="CJ18" s="77">
        <f t="shared" si="24"/>
        <v>12.815863582561217</v>
      </c>
      <c r="CK18" s="84">
        <f t="shared" si="7"/>
        <v>12.554592203896114</v>
      </c>
      <c r="CL18" s="69">
        <f>SUMIF('5 kw Subscription'!$D$8:$AH$8,CD18,'5 kw Subscription'!$D$30:$AH$30)</f>
        <v>-3.1800799743010657</v>
      </c>
      <c r="CM18" s="60">
        <f t="shared" si="34"/>
        <v>15.734672178197179</v>
      </c>
      <c r="CO18" s="39">
        <v>2022</v>
      </c>
      <c r="CP18" s="40">
        <v>0.80467127087510482</v>
      </c>
      <c r="CQ18" s="27">
        <v>119.08463992115914</v>
      </c>
      <c r="CR18" s="41">
        <v>-120.33329999999998</v>
      </c>
      <c r="CS18" s="41">
        <v>117.90557378010051</v>
      </c>
      <c r="CT18" s="42">
        <f t="shared" si="25"/>
        <v>116.65691370125967</v>
      </c>
      <c r="CU18" s="77">
        <f t="shared" si="26"/>
        <v>12.815863582561217</v>
      </c>
      <c r="CV18" s="84">
        <f t="shared" si="8"/>
        <v>12.554592203896114</v>
      </c>
      <c r="CW18" s="69">
        <f>SUMIF('5 kw Subscription'!$D$8:$AH$8,CO18,'5 kw Subscription'!$D$30:$AH$30)</f>
        <v>-3.1800799743010657</v>
      </c>
      <c r="CX18" s="60">
        <f t="shared" si="35"/>
        <v>15.734672178197179</v>
      </c>
    </row>
    <row r="19" spans="2:102" x14ac:dyDescent="0.3">
      <c r="B19" s="14">
        <v>2023</v>
      </c>
      <c r="C19" s="66">
        <v>111722851.92224333</v>
      </c>
      <c r="E19" s="39">
        <v>2023</v>
      </c>
      <c r="F19" s="40">
        <v>0.74691603550066443</v>
      </c>
      <c r="G19" s="41">
        <v>58.908397610739677</v>
      </c>
      <c r="H19" s="41">
        <v>-120.33329999999998</v>
      </c>
      <c r="I19" s="41">
        <v>119.55023862875913</v>
      </c>
      <c r="J19" s="42">
        <f t="shared" si="9"/>
        <v>58.125336239498829</v>
      </c>
      <c r="K19" s="77">
        <f t="shared" si="10"/>
        <v>6.327271092406983</v>
      </c>
      <c r="L19" s="84">
        <f t="shared" si="0"/>
        <v>6.2431635325549468</v>
      </c>
      <c r="M19" s="69">
        <f>SUMIF('5 kw Subscription'!$D$8:$AH$8,E19,'5 kw Subscription'!$D$30:$AH$30)</f>
        <v>2.4081672901374418</v>
      </c>
      <c r="N19" s="60">
        <f t="shared" si="27"/>
        <v>3.834996242417505</v>
      </c>
      <c r="P19" s="39">
        <v>2023</v>
      </c>
      <c r="Q19" s="40">
        <v>0.74691603550066443</v>
      </c>
      <c r="R19" s="27">
        <v>58.908397610739677</v>
      </c>
      <c r="S19" s="41">
        <v>-120.33329999999998</v>
      </c>
      <c r="T19" s="41">
        <v>119.55023862875913</v>
      </c>
      <c r="U19" s="42">
        <f t="shared" si="11"/>
        <v>58.125336239498829</v>
      </c>
      <c r="V19" s="77">
        <f t="shared" si="12"/>
        <v>6.327271092406983</v>
      </c>
      <c r="W19" s="84">
        <f t="shared" si="1"/>
        <v>6.2431635325549468</v>
      </c>
      <c r="X19" s="69">
        <f>SUMIF('5 kw Subscription'!$D$8:$AH$8,P19,'5 kw Subscription'!$D$30:$AH$30)</f>
        <v>2.4081672901374418</v>
      </c>
      <c r="Y19" s="60">
        <f t="shared" si="28"/>
        <v>3.834996242417505</v>
      </c>
      <c r="AA19" s="39">
        <v>2023</v>
      </c>
      <c r="AB19" s="40">
        <v>0.74691603550066443</v>
      </c>
      <c r="AC19" s="27">
        <v>58.908397610739677</v>
      </c>
      <c r="AD19" s="41">
        <v>-120.33329999999998</v>
      </c>
      <c r="AE19" s="41">
        <v>119.55023862875913</v>
      </c>
      <c r="AF19" s="42">
        <f t="shared" si="13"/>
        <v>58.125336239498829</v>
      </c>
      <c r="AG19" s="77">
        <f t="shared" si="14"/>
        <v>6.327271092406983</v>
      </c>
      <c r="AH19" s="84">
        <f t="shared" si="2"/>
        <v>6.2431635325549468</v>
      </c>
      <c r="AI19" s="69">
        <f>SUMIF('5 kw Subscription'!$D$8:$AH$8,AA19,'5 kw Subscription'!$D$30:$AH$30)</f>
        <v>2.4081672901374418</v>
      </c>
      <c r="AJ19" s="60">
        <f t="shared" si="29"/>
        <v>3.834996242417505</v>
      </c>
      <c r="AL19" s="39">
        <v>2023</v>
      </c>
      <c r="AM19" s="40">
        <v>0.74691603550066443</v>
      </c>
      <c r="AN19" s="27">
        <v>70.433397610739732</v>
      </c>
      <c r="AO19" s="41">
        <v>-120.33329999999998</v>
      </c>
      <c r="AP19" s="41">
        <v>119.55023862875913</v>
      </c>
      <c r="AQ19" s="42">
        <f t="shared" si="15"/>
        <v>69.650336239498884</v>
      </c>
      <c r="AR19" s="77">
        <f t="shared" si="16"/>
        <v>7.565155711538031</v>
      </c>
      <c r="AS19" s="84">
        <f t="shared" si="3"/>
        <v>7.4810481516859948</v>
      </c>
      <c r="AT19" s="69">
        <f>SUMIF('5 kw Subscription'!$D$8:$AH$8,AL19,'5 kw Subscription'!$D$30:$AH$30)</f>
        <v>2.4081672901374418</v>
      </c>
      <c r="AU19" s="60">
        <f t="shared" si="30"/>
        <v>5.072880861548553</v>
      </c>
      <c r="AW19" s="39">
        <v>2023</v>
      </c>
      <c r="AX19" s="40">
        <v>0.74691603550066443</v>
      </c>
      <c r="AY19" s="41">
        <v>70.433397610739732</v>
      </c>
      <c r="AZ19" s="41">
        <v>-120.33329999999998</v>
      </c>
      <c r="BA19" s="41">
        <v>119.55023862875913</v>
      </c>
      <c r="BB19" s="42">
        <f t="shared" si="17"/>
        <v>69.650336239498884</v>
      </c>
      <c r="BC19" s="77">
        <f t="shared" si="18"/>
        <v>7.565155711538031</v>
      </c>
      <c r="BD19" s="84">
        <f t="shared" si="4"/>
        <v>7.4810481516859948</v>
      </c>
      <c r="BE19" s="69">
        <f>SUMIF('5 kw Subscription'!$D$8:$AH$8,AW19,'5 kw Subscription'!$D$30:$AH$30)</f>
        <v>2.4081672901374418</v>
      </c>
      <c r="BF19" s="60">
        <f t="shared" si="31"/>
        <v>5.072880861548553</v>
      </c>
      <c r="BH19" s="39">
        <v>2023</v>
      </c>
      <c r="BI19" s="40">
        <v>0.74691603550066443</v>
      </c>
      <c r="BJ19" s="27">
        <v>70.433397610739732</v>
      </c>
      <c r="BK19" s="41">
        <v>-120.33329999999998</v>
      </c>
      <c r="BL19" s="41">
        <v>119.55023862875913</v>
      </c>
      <c r="BM19" s="42">
        <f t="shared" si="19"/>
        <v>69.650336239498884</v>
      </c>
      <c r="BN19" s="77">
        <f t="shared" si="20"/>
        <v>7.565155711538031</v>
      </c>
      <c r="BO19" s="84">
        <f t="shared" si="5"/>
        <v>7.4810481516859948</v>
      </c>
      <c r="BP19" s="69">
        <f>SUMIF('5 kw Subscription'!$D$8:$AH$8,BH19,'5 kw Subscription'!$D$30:$AH$30)</f>
        <v>2.4081672901374418</v>
      </c>
      <c r="BQ19" s="60">
        <f t="shared" si="32"/>
        <v>5.072880861548553</v>
      </c>
      <c r="BS19" s="39">
        <v>2023</v>
      </c>
      <c r="BT19" s="40">
        <v>0.74691603550066443</v>
      </c>
      <c r="BU19" s="27">
        <v>81.376397610739517</v>
      </c>
      <c r="BV19" s="41">
        <v>-120.33329999999998</v>
      </c>
      <c r="BW19" s="41">
        <v>119.55023862875913</v>
      </c>
      <c r="BX19" s="42">
        <f t="shared" si="21"/>
        <v>80.593336239498669</v>
      </c>
      <c r="BY19" s="77">
        <f t="shared" si="22"/>
        <v>8.7405285000109796</v>
      </c>
      <c r="BZ19" s="84">
        <f t="shared" si="6"/>
        <v>8.6564209401589434</v>
      </c>
      <c r="CA19" s="69">
        <f>SUMIF('5 kw Subscription'!$D$8:$AH$8,BS19,'5 kw Subscription'!$D$30:$AH$30)</f>
        <v>2.4081672901374418</v>
      </c>
      <c r="CB19" s="60">
        <f t="shared" si="33"/>
        <v>6.2482536500215016</v>
      </c>
      <c r="CD19" s="39">
        <v>2023</v>
      </c>
      <c r="CE19" s="40">
        <v>0.74691603550066443</v>
      </c>
      <c r="CF19" s="27">
        <v>81.376397610739517</v>
      </c>
      <c r="CG19" s="41">
        <v>-120.33329999999998</v>
      </c>
      <c r="CH19" s="41">
        <v>119.55023862875913</v>
      </c>
      <c r="CI19" s="42">
        <f t="shared" si="23"/>
        <v>80.593336239498669</v>
      </c>
      <c r="CJ19" s="77">
        <f t="shared" si="24"/>
        <v>8.7405285000109796</v>
      </c>
      <c r="CK19" s="84">
        <f t="shared" si="7"/>
        <v>8.6564209401589434</v>
      </c>
      <c r="CL19" s="69">
        <f>SUMIF('5 kw Subscription'!$D$8:$AH$8,CD19,'5 kw Subscription'!$D$30:$AH$30)</f>
        <v>2.4081672901374418</v>
      </c>
      <c r="CM19" s="60">
        <f t="shared" si="34"/>
        <v>6.2482536500215016</v>
      </c>
      <c r="CO19" s="39">
        <v>2023</v>
      </c>
      <c r="CP19" s="40">
        <v>0.74691603550066443</v>
      </c>
      <c r="CQ19" s="27">
        <v>81.376397610739517</v>
      </c>
      <c r="CR19" s="41">
        <v>-120.33329999999998</v>
      </c>
      <c r="CS19" s="41">
        <v>119.55023862875913</v>
      </c>
      <c r="CT19" s="42">
        <f t="shared" si="25"/>
        <v>80.593336239498669</v>
      </c>
      <c r="CU19" s="77">
        <f t="shared" si="26"/>
        <v>8.7405285000109796</v>
      </c>
      <c r="CV19" s="84">
        <f t="shared" si="8"/>
        <v>8.6564209401589434</v>
      </c>
      <c r="CW19" s="69">
        <f>SUMIF('5 kw Subscription'!$D$8:$AH$8,CO19,'5 kw Subscription'!$D$30:$AH$30)</f>
        <v>2.4081672901374418</v>
      </c>
      <c r="CX19" s="60">
        <f t="shared" si="35"/>
        <v>6.2482536500215016</v>
      </c>
    </row>
    <row r="20" spans="2:102" x14ac:dyDescent="0.3">
      <c r="B20" s="14">
        <v>2024</v>
      </c>
      <c r="C20" s="66">
        <v>112687160.93828732</v>
      </c>
      <c r="E20" s="39">
        <v>2024</v>
      </c>
      <c r="F20" s="40">
        <v>0.69316471888208397</v>
      </c>
      <c r="G20" s="41">
        <v>51.895903268162193</v>
      </c>
      <c r="H20" s="41">
        <v>-120.33329999999998</v>
      </c>
      <c r="I20" s="41">
        <v>121.54994859206947</v>
      </c>
      <c r="J20" s="42">
        <f t="shared" si="9"/>
        <v>53.112551860231676</v>
      </c>
      <c r="K20" s="77">
        <f t="shared" si="10"/>
        <v>5.5263690560009167</v>
      </c>
      <c r="L20" s="84">
        <f t="shared" si="0"/>
        <v>5.6559293624570302</v>
      </c>
      <c r="M20" s="69">
        <f>SUMIF('5 kw Subscription'!$D$8:$AH$8,E20,'5 kw Subscription'!$D$30:$AH$30)</f>
        <v>9.2027879335187208</v>
      </c>
      <c r="N20" s="60">
        <f t="shared" si="27"/>
        <v>-3.5468585710616907</v>
      </c>
      <c r="P20" s="39">
        <v>2024</v>
      </c>
      <c r="Q20" s="40">
        <v>0.69316471888208397</v>
      </c>
      <c r="R20" s="27">
        <v>51.895903268162193</v>
      </c>
      <c r="S20" s="41">
        <v>-120.33329999999998</v>
      </c>
      <c r="T20" s="41">
        <v>121.54994859206947</v>
      </c>
      <c r="U20" s="42">
        <f t="shared" si="11"/>
        <v>53.112551860231676</v>
      </c>
      <c r="V20" s="77">
        <f t="shared" si="12"/>
        <v>5.5263690560009167</v>
      </c>
      <c r="W20" s="84">
        <f t="shared" si="1"/>
        <v>5.6559293624570302</v>
      </c>
      <c r="X20" s="69">
        <f>SUMIF('5 kw Subscription'!$D$8:$AH$8,P20,'5 kw Subscription'!$D$30:$AH$30)</f>
        <v>9.2027879335187208</v>
      </c>
      <c r="Y20" s="60">
        <f t="shared" si="28"/>
        <v>-3.5468585710616907</v>
      </c>
      <c r="AA20" s="39">
        <v>2024</v>
      </c>
      <c r="AB20" s="40">
        <v>0.69316471888208397</v>
      </c>
      <c r="AC20" s="27">
        <v>51.895903268162193</v>
      </c>
      <c r="AD20" s="41">
        <v>-120.33329999999998</v>
      </c>
      <c r="AE20" s="41">
        <v>121.54994859206947</v>
      </c>
      <c r="AF20" s="42">
        <f t="shared" si="13"/>
        <v>53.112551860231676</v>
      </c>
      <c r="AG20" s="77">
        <f t="shared" si="14"/>
        <v>5.5263690560009167</v>
      </c>
      <c r="AH20" s="84">
        <f t="shared" si="2"/>
        <v>5.6559293624570302</v>
      </c>
      <c r="AI20" s="69">
        <f>SUMIF('5 kw Subscription'!$D$8:$AH$8,AA20,'5 kw Subscription'!$D$30:$AH$30)</f>
        <v>9.2027879335187208</v>
      </c>
      <c r="AJ20" s="60">
        <f t="shared" si="29"/>
        <v>-3.5468585710616907</v>
      </c>
      <c r="AL20" s="39">
        <v>2024</v>
      </c>
      <c r="AM20" s="40">
        <v>0.69316471888208397</v>
      </c>
      <c r="AN20" s="27">
        <v>64.378903268161864</v>
      </c>
      <c r="AO20" s="41">
        <v>-120.33329999999998</v>
      </c>
      <c r="AP20" s="41">
        <v>121.54994859206947</v>
      </c>
      <c r="AQ20" s="42">
        <f t="shared" si="15"/>
        <v>65.595551860231353</v>
      </c>
      <c r="AR20" s="77">
        <f t="shared" si="16"/>
        <v>6.8556775482259651</v>
      </c>
      <c r="AS20" s="84">
        <f t="shared" si="3"/>
        <v>6.9852378546820795</v>
      </c>
      <c r="AT20" s="69">
        <f>SUMIF('5 kw Subscription'!$D$8:$AH$8,AL20,'5 kw Subscription'!$D$30:$AH$30)</f>
        <v>9.2027879335187208</v>
      </c>
      <c r="AU20" s="60">
        <f t="shared" si="30"/>
        <v>-2.2175500788366413</v>
      </c>
      <c r="AW20" s="39">
        <v>2024</v>
      </c>
      <c r="AX20" s="40">
        <v>0.69316471888208397</v>
      </c>
      <c r="AY20" s="41">
        <v>64.378903268161864</v>
      </c>
      <c r="AZ20" s="41">
        <v>-120.33329999999998</v>
      </c>
      <c r="BA20" s="41">
        <v>121.54994859206947</v>
      </c>
      <c r="BB20" s="42">
        <f t="shared" si="17"/>
        <v>65.595551860231353</v>
      </c>
      <c r="BC20" s="77">
        <f t="shared" si="18"/>
        <v>6.8556775482259651</v>
      </c>
      <c r="BD20" s="84">
        <f t="shared" si="4"/>
        <v>6.9852378546820795</v>
      </c>
      <c r="BE20" s="69">
        <f>SUMIF('5 kw Subscription'!$D$8:$AH$8,AW20,'5 kw Subscription'!$D$30:$AH$30)</f>
        <v>9.2027879335187208</v>
      </c>
      <c r="BF20" s="60">
        <f t="shared" si="31"/>
        <v>-2.2175500788366413</v>
      </c>
      <c r="BH20" s="39">
        <v>2024</v>
      </c>
      <c r="BI20" s="40">
        <v>0.69316471888208397</v>
      </c>
      <c r="BJ20" s="27">
        <v>64.378903268161864</v>
      </c>
      <c r="BK20" s="41">
        <v>-120.33329999999998</v>
      </c>
      <c r="BL20" s="41">
        <v>121.54994859206947</v>
      </c>
      <c r="BM20" s="42">
        <f t="shared" si="19"/>
        <v>65.595551860231353</v>
      </c>
      <c r="BN20" s="77">
        <f t="shared" si="20"/>
        <v>6.8556775482259651</v>
      </c>
      <c r="BO20" s="84">
        <f t="shared" si="5"/>
        <v>6.9852378546820795</v>
      </c>
      <c r="BP20" s="69">
        <f>SUMIF('5 kw Subscription'!$D$8:$AH$8,BH20,'5 kw Subscription'!$D$30:$AH$30)</f>
        <v>9.2027879335187208</v>
      </c>
      <c r="BQ20" s="60">
        <f t="shared" si="32"/>
        <v>-2.2175500788366413</v>
      </c>
      <c r="BS20" s="39">
        <v>2024</v>
      </c>
      <c r="BT20" s="40">
        <v>0.69316471888208397</v>
      </c>
      <c r="BU20" s="27">
        <v>77.231903268162029</v>
      </c>
      <c r="BV20" s="41">
        <v>-120.33329999999998</v>
      </c>
      <c r="BW20" s="41">
        <v>121.54994859206947</v>
      </c>
      <c r="BX20" s="42">
        <f t="shared" si="21"/>
        <v>78.448551860231518</v>
      </c>
      <c r="BY20" s="77">
        <f t="shared" si="22"/>
        <v>8.2243871573398977</v>
      </c>
      <c r="BZ20" s="84">
        <f t="shared" si="6"/>
        <v>8.3539474637960112</v>
      </c>
      <c r="CA20" s="69">
        <f>SUMIF('5 kw Subscription'!$D$8:$AH$8,BS20,'5 kw Subscription'!$D$30:$AH$30)</f>
        <v>9.2027879335187208</v>
      </c>
      <c r="CB20" s="60">
        <f t="shared" si="33"/>
        <v>-0.84884046972270966</v>
      </c>
      <c r="CD20" s="39">
        <v>2024</v>
      </c>
      <c r="CE20" s="40">
        <v>0.69316471888208397</v>
      </c>
      <c r="CF20" s="27">
        <v>77.231903268162029</v>
      </c>
      <c r="CG20" s="41">
        <v>-120.33329999999998</v>
      </c>
      <c r="CH20" s="41">
        <v>121.54994859206947</v>
      </c>
      <c r="CI20" s="42">
        <f t="shared" si="23"/>
        <v>78.448551860231518</v>
      </c>
      <c r="CJ20" s="77">
        <f t="shared" si="24"/>
        <v>8.2243871573398977</v>
      </c>
      <c r="CK20" s="84">
        <f t="shared" si="7"/>
        <v>8.3539474637960112</v>
      </c>
      <c r="CL20" s="69">
        <f>SUMIF('5 kw Subscription'!$D$8:$AH$8,CD20,'5 kw Subscription'!$D$30:$AH$30)</f>
        <v>9.2027879335187208</v>
      </c>
      <c r="CM20" s="60">
        <f t="shared" si="34"/>
        <v>-0.84884046972270966</v>
      </c>
      <c r="CO20" s="39">
        <v>2024</v>
      </c>
      <c r="CP20" s="40">
        <v>0.69316471888208397</v>
      </c>
      <c r="CQ20" s="27">
        <v>77.231903268162029</v>
      </c>
      <c r="CR20" s="41">
        <v>-120.33329999999998</v>
      </c>
      <c r="CS20" s="41">
        <v>121.54994859206947</v>
      </c>
      <c r="CT20" s="42">
        <f t="shared" si="25"/>
        <v>78.448551860231518</v>
      </c>
      <c r="CU20" s="77">
        <f t="shared" si="26"/>
        <v>8.2243871573398977</v>
      </c>
      <c r="CV20" s="84">
        <f t="shared" si="8"/>
        <v>8.3539474637960112</v>
      </c>
      <c r="CW20" s="69">
        <f>SUMIF('5 kw Subscription'!$D$8:$AH$8,CO20,'5 kw Subscription'!$D$30:$AH$30)</f>
        <v>9.2027879335187208</v>
      </c>
      <c r="CX20" s="60">
        <f t="shared" si="35"/>
        <v>-0.84884046972270966</v>
      </c>
    </row>
    <row r="21" spans="2:102" x14ac:dyDescent="0.3">
      <c r="B21" s="14">
        <v>2025</v>
      </c>
      <c r="C21" s="66">
        <v>113306816.18596876</v>
      </c>
      <c r="E21" s="39">
        <v>2025</v>
      </c>
      <c r="F21" s="40">
        <v>0.64341286002827602</v>
      </c>
      <c r="G21" s="41">
        <v>39.732510747660015</v>
      </c>
      <c r="H21" s="41">
        <v>-120.33329999999998</v>
      </c>
      <c r="I21" s="41">
        <v>122.90871262600484</v>
      </c>
      <c r="J21" s="42">
        <f t="shared" si="9"/>
        <v>42.307923373664877</v>
      </c>
      <c r="K21" s="77">
        <f t="shared" si="10"/>
        <v>4.207956282077256</v>
      </c>
      <c r="L21" s="84">
        <f t="shared" si="0"/>
        <v>4.4807108484162708</v>
      </c>
      <c r="M21" s="69">
        <f>SUMIF('5 kw Subscription'!$D$8:$AH$8,E21,'5 kw Subscription'!$D$30:$AH$30)</f>
        <v>13.819600533270886</v>
      </c>
      <c r="N21" s="60">
        <f t="shared" si="27"/>
        <v>-9.3388896848546157</v>
      </c>
      <c r="P21" s="39">
        <v>2025</v>
      </c>
      <c r="Q21" s="40">
        <v>0.64341286002827602</v>
      </c>
      <c r="R21" s="27">
        <v>39.732510747660015</v>
      </c>
      <c r="S21" s="41">
        <v>-120.33329999999998</v>
      </c>
      <c r="T21" s="41">
        <v>122.90871262600484</v>
      </c>
      <c r="U21" s="42">
        <f t="shared" si="11"/>
        <v>42.307923373664877</v>
      </c>
      <c r="V21" s="77">
        <f t="shared" si="12"/>
        <v>4.207956282077256</v>
      </c>
      <c r="W21" s="84">
        <f t="shared" si="1"/>
        <v>4.4807108484162708</v>
      </c>
      <c r="X21" s="69">
        <f>SUMIF('5 kw Subscription'!$D$8:$AH$8,P21,'5 kw Subscription'!$D$30:$AH$30)</f>
        <v>13.819600533270886</v>
      </c>
      <c r="Y21" s="60">
        <f t="shared" si="28"/>
        <v>-9.3388896848546157</v>
      </c>
      <c r="AA21" s="39">
        <v>2025</v>
      </c>
      <c r="AB21" s="40">
        <v>0.64341286002827602</v>
      </c>
      <c r="AC21" s="27">
        <v>39.732510747660015</v>
      </c>
      <c r="AD21" s="41">
        <v>-120.33329999999998</v>
      </c>
      <c r="AE21" s="41">
        <v>122.90871262600484</v>
      </c>
      <c r="AF21" s="42">
        <f t="shared" si="13"/>
        <v>42.307923373664877</v>
      </c>
      <c r="AG21" s="77">
        <f t="shared" si="14"/>
        <v>4.207956282077256</v>
      </c>
      <c r="AH21" s="84">
        <f t="shared" si="2"/>
        <v>4.4807108484162708</v>
      </c>
      <c r="AI21" s="69">
        <f>SUMIF('5 kw Subscription'!$D$8:$AH$8,AA21,'5 kw Subscription'!$D$30:$AH$30)</f>
        <v>13.819600533270886</v>
      </c>
      <c r="AJ21" s="60">
        <f t="shared" si="29"/>
        <v>-9.3388896848546157</v>
      </c>
      <c r="AL21" s="39">
        <v>2025</v>
      </c>
      <c r="AM21" s="40">
        <v>0.64341286002827602</v>
      </c>
      <c r="AN21" s="27">
        <v>52.256510747660208</v>
      </c>
      <c r="AO21" s="41">
        <v>-120.33329999999998</v>
      </c>
      <c r="AP21" s="41">
        <v>122.90871262600484</v>
      </c>
      <c r="AQ21" s="42">
        <f t="shared" si="15"/>
        <v>54.831923373665063</v>
      </c>
      <c r="AR21" s="77">
        <f t="shared" si="16"/>
        <v>5.5343372100642974</v>
      </c>
      <c r="AS21" s="84">
        <f t="shared" si="3"/>
        <v>5.8070917764033112</v>
      </c>
      <c r="AT21" s="69">
        <f>SUMIF('5 kw Subscription'!$D$8:$AH$8,AL21,'5 kw Subscription'!$D$30:$AH$30)</f>
        <v>13.819600533270886</v>
      </c>
      <c r="AU21" s="60">
        <f t="shared" si="30"/>
        <v>-8.0125087568675752</v>
      </c>
      <c r="AW21" s="39">
        <v>2025</v>
      </c>
      <c r="AX21" s="40">
        <v>0.64341286002827602</v>
      </c>
      <c r="AY21" s="41">
        <v>52.256510747660208</v>
      </c>
      <c r="AZ21" s="41">
        <v>-120.33329999999998</v>
      </c>
      <c r="BA21" s="41">
        <v>122.90871262600484</v>
      </c>
      <c r="BB21" s="42">
        <f t="shared" si="17"/>
        <v>54.831923373665063</v>
      </c>
      <c r="BC21" s="77">
        <f t="shared" si="18"/>
        <v>5.5343372100642974</v>
      </c>
      <c r="BD21" s="84">
        <f t="shared" si="4"/>
        <v>5.8070917764033112</v>
      </c>
      <c r="BE21" s="69">
        <f>SUMIF('5 kw Subscription'!$D$8:$AH$8,AW21,'5 kw Subscription'!$D$30:$AH$30)</f>
        <v>13.819600533270886</v>
      </c>
      <c r="BF21" s="60">
        <f t="shared" si="31"/>
        <v>-8.0125087568675752</v>
      </c>
      <c r="BH21" s="39">
        <v>2025</v>
      </c>
      <c r="BI21" s="40">
        <v>0.64341286002827602</v>
      </c>
      <c r="BJ21" s="27">
        <v>52.256510747660208</v>
      </c>
      <c r="BK21" s="41">
        <v>-120.33329999999998</v>
      </c>
      <c r="BL21" s="41">
        <v>122.90871262600484</v>
      </c>
      <c r="BM21" s="42">
        <f t="shared" si="19"/>
        <v>54.831923373665063</v>
      </c>
      <c r="BN21" s="77">
        <f t="shared" si="20"/>
        <v>5.5343372100642974</v>
      </c>
      <c r="BO21" s="84">
        <f t="shared" si="5"/>
        <v>5.8070917764033112</v>
      </c>
      <c r="BP21" s="69">
        <f>SUMIF('5 kw Subscription'!$D$8:$AH$8,BH21,'5 kw Subscription'!$D$30:$AH$30)</f>
        <v>13.819600533270886</v>
      </c>
      <c r="BQ21" s="60">
        <f t="shared" si="32"/>
        <v>-8.0125087568675752</v>
      </c>
      <c r="BS21" s="39">
        <v>2025</v>
      </c>
      <c r="BT21" s="40">
        <v>0.64341286002827602</v>
      </c>
      <c r="BU21" s="27">
        <v>66.047510747660013</v>
      </c>
      <c r="BV21" s="41">
        <v>-120.33329999999998</v>
      </c>
      <c r="BW21" s="41">
        <v>122.90871262600484</v>
      </c>
      <c r="BX21" s="42">
        <f t="shared" si="21"/>
        <v>68.622923373664875</v>
      </c>
      <c r="BY21" s="77">
        <f t="shared" si="22"/>
        <v>6.9949024749851478</v>
      </c>
      <c r="BZ21" s="84">
        <f t="shared" si="6"/>
        <v>7.2676570413241635</v>
      </c>
      <c r="CA21" s="69">
        <f>SUMIF('5 kw Subscription'!$D$8:$AH$8,BS21,'5 kw Subscription'!$D$30:$AH$30)</f>
        <v>13.819600533270886</v>
      </c>
      <c r="CB21" s="60">
        <f t="shared" si="33"/>
        <v>-6.551943491946723</v>
      </c>
      <c r="CD21" s="39">
        <v>2025</v>
      </c>
      <c r="CE21" s="40">
        <v>0.64341286002827602</v>
      </c>
      <c r="CF21" s="27">
        <v>66.047510747660013</v>
      </c>
      <c r="CG21" s="41">
        <v>-120.33329999999998</v>
      </c>
      <c r="CH21" s="41">
        <v>122.90871262600484</v>
      </c>
      <c r="CI21" s="42">
        <f t="shared" si="23"/>
        <v>68.622923373664875</v>
      </c>
      <c r="CJ21" s="77">
        <f t="shared" si="24"/>
        <v>6.9949024749851478</v>
      </c>
      <c r="CK21" s="84">
        <f t="shared" si="7"/>
        <v>7.2676570413241635</v>
      </c>
      <c r="CL21" s="69">
        <f>SUMIF('5 kw Subscription'!$D$8:$AH$8,CD21,'5 kw Subscription'!$D$30:$AH$30)</f>
        <v>13.819600533270886</v>
      </c>
      <c r="CM21" s="60">
        <f t="shared" si="34"/>
        <v>-6.551943491946723</v>
      </c>
      <c r="CO21" s="39">
        <v>2025</v>
      </c>
      <c r="CP21" s="40">
        <v>0.64341286002827602</v>
      </c>
      <c r="CQ21" s="27">
        <v>66.047510747660013</v>
      </c>
      <c r="CR21" s="41">
        <v>-120.33329999999998</v>
      </c>
      <c r="CS21" s="41">
        <v>122.90871262600484</v>
      </c>
      <c r="CT21" s="42">
        <f t="shared" si="25"/>
        <v>68.622923373664875</v>
      </c>
      <c r="CU21" s="77">
        <f t="shared" si="26"/>
        <v>6.9949024749851478</v>
      </c>
      <c r="CV21" s="84">
        <f t="shared" si="8"/>
        <v>7.2676570413241635</v>
      </c>
      <c r="CW21" s="69">
        <f>SUMIF('5 kw Subscription'!$D$8:$AH$8,CO21,'5 kw Subscription'!$D$30:$AH$30)</f>
        <v>13.819600533270886</v>
      </c>
      <c r="CX21" s="60">
        <f t="shared" si="35"/>
        <v>-6.551943491946723</v>
      </c>
    </row>
    <row r="22" spans="2:102" x14ac:dyDescent="0.3">
      <c r="B22" s="14">
        <v>2026</v>
      </c>
      <c r="C22" s="66">
        <v>114193642.96350405</v>
      </c>
      <c r="E22" s="39">
        <v>2026</v>
      </c>
      <c r="F22" s="40">
        <v>0.59723193805567742</v>
      </c>
      <c r="G22" s="41">
        <v>29.948530767670569</v>
      </c>
      <c r="H22" s="41">
        <v>-120.33329999999998</v>
      </c>
      <c r="I22" s="41">
        <v>124.623166258425</v>
      </c>
      <c r="J22" s="42">
        <f t="shared" si="9"/>
        <v>34.238397026095598</v>
      </c>
      <c r="K22" s="77">
        <f t="shared" si="10"/>
        <v>3.1471311351972928</v>
      </c>
      <c r="L22" s="84">
        <f t="shared" si="0"/>
        <v>3.5979302669629085</v>
      </c>
      <c r="M22" s="69">
        <f>SUMIF('5 kw Subscription'!$D$8:$AH$8,E22,'5 kw Subscription'!$D$30:$AH$30)</f>
        <v>19.644976341109555</v>
      </c>
      <c r="N22" s="60">
        <f t="shared" si="27"/>
        <v>-16.047046074146646</v>
      </c>
      <c r="P22" s="39">
        <v>2026</v>
      </c>
      <c r="Q22" s="40">
        <v>0.59723193805567742</v>
      </c>
      <c r="R22" s="27">
        <v>28.9295307676703</v>
      </c>
      <c r="S22" s="41">
        <v>-120.33329999999998</v>
      </c>
      <c r="T22" s="41">
        <v>124.623166258425</v>
      </c>
      <c r="U22" s="42">
        <f t="shared" si="11"/>
        <v>33.219397026095322</v>
      </c>
      <c r="V22" s="77">
        <f t="shared" si="12"/>
        <v>3.0400498679509953</v>
      </c>
      <c r="W22" s="84">
        <f t="shared" si="1"/>
        <v>3.4908489997166101</v>
      </c>
      <c r="X22" s="69">
        <f>SUMIF('5 kw Subscription'!$D$8:$AH$8,P22,'5 kw Subscription'!$D$30:$AH$30)</f>
        <v>19.644976341109555</v>
      </c>
      <c r="Y22" s="60">
        <f t="shared" si="28"/>
        <v>-16.154127341392943</v>
      </c>
      <c r="AA22" s="39">
        <v>2026</v>
      </c>
      <c r="AB22" s="40">
        <v>0.59723193805567742</v>
      </c>
      <c r="AC22" s="27">
        <v>29.948530767670569</v>
      </c>
      <c r="AD22" s="41">
        <v>-120.33329999999998</v>
      </c>
      <c r="AE22" s="41">
        <v>124.623166258425</v>
      </c>
      <c r="AF22" s="42">
        <f t="shared" si="13"/>
        <v>34.238397026095598</v>
      </c>
      <c r="AG22" s="77">
        <f t="shared" si="14"/>
        <v>3.1471311351972928</v>
      </c>
      <c r="AH22" s="84">
        <f t="shared" si="2"/>
        <v>3.5979302669629085</v>
      </c>
      <c r="AI22" s="69">
        <f>SUMIF('5 kw Subscription'!$D$8:$AH$8,AA22,'5 kw Subscription'!$D$30:$AH$30)</f>
        <v>19.644976341109555</v>
      </c>
      <c r="AJ22" s="60">
        <f t="shared" si="29"/>
        <v>-16.047046074146646</v>
      </c>
      <c r="AL22" s="39">
        <v>2026</v>
      </c>
      <c r="AM22" s="40">
        <v>0.59723193805567742</v>
      </c>
      <c r="AN22" s="27">
        <v>44.18253076767008</v>
      </c>
      <c r="AO22" s="41">
        <v>-120.33329999999998</v>
      </c>
      <c r="AP22" s="41">
        <v>124.623166258425</v>
      </c>
      <c r="AQ22" s="42">
        <f t="shared" si="15"/>
        <v>48.472397026095095</v>
      </c>
      <c r="AR22" s="77">
        <f t="shared" si="16"/>
        <v>4.6429061675656342</v>
      </c>
      <c r="AS22" s="84">
        <f t="shared" si="3"/>
        <v>5.0937052993312495</v>
      </c>
      <c r="AT22" s="69">
        <f>SUMIF('5 kw Subscription'!$D$8:$AH$8,AL22,'5 kw Subscription'!$D$30:$AH$30)</f>
        <v>19.644976341109555</v>
      </c>
      <c r="AU22" s="60">
        <f t="shared" si="30"/>
        <v>-14.551271041778305</v>
      </c>
      <c r="AW22" s="39">
        <v>2026</v>
      </c>
      <c r="AX22" s="40">
        <v>0.59723193805567742</v>
      </c>
      <c r="AY22" s="41">
        <v>43.625530767670682</v>
      </c>
      <c r="AZ22" s="41">
        <v>-120.33329999999998</v>
      </c>
      <c r="BA22" s="41">
        <v>124.623166258425</v>
      </c>
      <c r="BB22" s="42">
        <f t="shared" si="17"/>
        <v>47.915397026095704</v>
      </c>
      <c r="BC22" s="77">
        <f t="shared" si="18"/>
        <v>4.5843740126528694</v>
      </c>
      <c r="BD22" s="84">
        <f t="shared" si="4"/>
        <v>5.0351731444184846</v>
      </c>
      <c r="BE22" s="69">
        <f>SUMIF('5 kw Subscription'!$D$8:$AH$8,AW22,'5 kw Subscription'!$D$30:$AH$30)</f>
        <v>19.644976341109555</v>
      </c>
      <c r="BF22" s="60">
        <f t="shared" si="31"/>
        <v>-14.60980319669107</v>
      </c>
      <c r="BH22" s="39">
        <v>2026</v>
      </c>
      <c r="BI22" s="40">
        <v>0.59723193805567742</v>
      </c>
      <c r="BJ22" s="27">
        <v>44.18253076767008</v>
      </c>
      <c r="BK22" s="41">
        <v>-120.33329999999998</v>
      </c>
      <c r="BL22" s="41">
        <v>124.623166258425</v>
      </c>
      <c r="BM22" s="42">
        <f t="shared" si="19"/>
        <v>48.472397026095095</v>
      </c>
      <c r="BN22" s="77">
        <f t="shared" si="20"/>
        <v>4.6429061675656342</v>
      </c>
      <c r="BO22" s="84">
        <f t="shared" si="5"/>
        <v>5.0937052993312495</v>
      </c>
      <c r="BP22" s="69">
        <f>SUMIF('5 kw Subscription'!$D$8:$AH$8,BH22,'5 kw Subscription'!$D$30:$AH$30)</f>
        <v>19.644976341109555</v>
      </c>
      <c r="BQ22" s="60">
        <f t="shared" si="32"/>
        <v>-14.551271041778305</v>
      </c>
      <c r="BS22" s="39">
        <v>2026</v>
      </c>
      <c r="BT22" s="40">
        <v>0.59723193805567742</v>
      </c>
      <c r="BU22" s="27">
        <v>57.708530767670489</v>
      </c>
      <c r="BV22" s="41">
        <v>-120.33329999999998</v>
      </c>
      <c r="BW22" s="41">
        <v>124.623166258425</v>
      </c>
      <c r="BX22" s="42">
        <f t="shared" si="21"/>
        <v>61.99839702609551</v>
      </c>
      <c r="BY22" s="77">
        <f t="shared" si="22"/>
        <v>6.0642812615529529</v>
      </c>
      <c r="BZ22" s="84">
        <f t="shared" si="6"/>
        <v>6.5150803933185681</v>
      </c>
      <c r="CA22" s="69">
        <f>SUMIF('5 kw Subscription'!$D$8:$AH$8,BS22,'5 kw Subscription'!$D$30:$AH$30)</f>
        <v>19.644976341109555</v>
      </c>
      <c r="CB22" s="60">
        <f t="shared" si="33"/>
        <v>-13.129895947790986</v>
      </c>
      <c r="CD22" s="39">
        <v>2026</v>
      </c>
      <c r="CE22" s="40">
        <v>0.59723193805567742</v>
      </c>
      <c r="CF22" s="27">
        <v>57.148530767670664</v>
      </c>
      <c r="CG22" s="41">
        <v>-120.33329999999998</v>
      </c>
      <c r="CH22" s="41">
        <v>124.623166258425</v>
      </c>
      <c r="CI22" s="42">
        <f t="shared" si="23"/>
        <v>61.438397026095686</v>
      </c>
      <c r="CJ22" s="77">
        <f t="shared" si="24"/>
        <v>6.0054338526639528</v>
      </c>
      <c r="CK22" s="84">
        <f t="shared" si="7"/>
        <v>6.4562329844295672</v>
      </c>
      <c r="CL22" s="69">
        <f>SUMIF('5 kw Subscription'!$D$8:$AH$8,CD22,'5 kw Subscription'!$D$30:$AH$30)</f>
        <v>19.644976341109555</v>
      </c>
      <c r="CM22" s="60">
        <f t="shared" si="34"/>
        <v>-13.188743356679987</v>
      </c>
      <c r="CO22" s="39">
        <v>2026</v>
      </c>
      <c r="CP22" s="40">
        <v>0.59723193805567742</v>
      </c>
      <c r="CQ22" s="27">
        <v>57.708530767670489</v>
      </c>
      <c r="CR22" s="41">
        <v>-120.33329999999998</v>
      </c>
      <c r="CS22" s="41">
        <v>124.623166258425</v>
      </c>
      <c r="CT22" s="42">
        <f t="shared" si="25"/>
        <v>61.99839702609551</v>
      </c>
      <c r="CU22" s="77">
        <f t="shared" si="26"/>
        <v>6.0642812615529529</v>
      </c>
      <c r="CV22" s="84">
        <f t="shared" si="8"/>
        <v>6.5150803933185681</v>
      </c>
      <c r="CW22" s="69">
        <f>SUMIF('5 kw Subscription'!$D$8:$AH$8,CO22,'5 kw Subscription'!$D$30:$AH$30)</f>
        <v>19.644976341109555</v>
      </c>
      <c r="CX22" s="60">
        <f t="shared" si="35"/>
        <v>-13.129895947790986</v>
      </c>
    </row>
    <row r="23" spans="2:102" x14ac:dyDescent="0.3">
      <c r="B23" s="14">
        <v>2027</v>
      </c>
      <c r="C23" s="66">
        <v>115152492.65343361</v>
      </c>
      <c r="E23" s="39">
        <v>2027</v>
      </c>
      <c r="F23" s="40">
        <v>0.55436564916974984</v>
      </c>
      <c r="G23" s="41">
        <v>-36.807264728045347</v>
      </c>
      <c r="H23" s="41">
        <v>-120.33329999999998</v>
      </c>
      <c r="I23" s="41">
        <v>126.36153480456376</v>
      </c>
      <c r="J23" s="42">
        <f t="shared" si="9"/>
        <v>-30.779029923481559</v>
      </c>
      <c r="K23" s="77">
        <f t="shared" si="10"/>
        <v>-3.8356718691783689</v>
      </c>
      <c r="L23" s="84">
        <f t="shared" si="0"/>
        <v>-3.2074716801257668</v>
      </c>
      <c r="M23" s="69">
        <f>SUMIF('5 kw Subscription'!$D$8:$AH$8,E23,'5 kw Subscription'!$D$30:$AH$30)</f>
        <v>25.551610316091626</v>
      </c>
      <c r="N23" s="60">
        <f t="shared" si="27"/>
        <v>-28.759081996217393</v>
      </c>
      <c r="P23" s="39">
        <v>2027</v>
      </c>
      <c r="Q23" s="40">
        <v>0.55436564916974984</v>
      </c>
      <c r="R23" s="27">
        <v>-38.11226472804492</v>
      </c>
      <c r="S23" s="41">
        <v>-120.33329999999998</v>
      </c>
      <c r="T23" s="41">
        <v>126.36153480456376</v>
      </c>
      <c r="U23" s="42">
        <f t="shared" si="11"/>
        <v>-32.08402992348114</v>
      </c>
      <c r="V23" s="77">
        <f t="shared" si="12"/>
        <v>-3.9716654515936951</v>
      </c>
      <c r="W23" s="84">
        <f t="shared" si="1"/>
        <v>-3.3434652625410934</v>
      </c>
      <c r="X23" s="69">
        <f>SUMIF('5 kw Subscription'!$D$8:$AH$8,P23,'5 kw Subscription'!$D$30:$AH$30)</f>
        <v>25.551610316091626</v>
      </c>
      <c r="Y23" s="60">
        <f t="shared" si="28"/>
        <v>-28.895075578632721</v>
      </c>
      <c r="AA23" s="39">
        <v>2027</v>
      </c>
      <c r="AB23" s="40">
        <v>0.55436564916974984</v>
      </c>
      <c r="AC23" s="27">
        <v>-36.807264728045347</v>
      </c>
      <c r="AD23" s="41">
        <v>-120.33329999999998</v>
      </c>
      <c r="AE23" s="41">
        <v>126.36153480456376</v>
      </c>
      <c r="AF23" s="42">
        <f t="shared" si="13"/>
        <v>-30.779029923481559</v>
      </c>
      <c r="AG23" s="77">
        <f t="shared" si="14"/>
        <v>-3.8356718691783689</v>
      </c>
      <c r="AH23" s="84">
        <f t="shared" si="2"/>
        <v>-3.2074716801257668</v>
      </c>
      <c r="AI23" s="69">
        <f>SUMIF('5 kw Subscription'!$D$8:$AH$8,AA23,'5 kw Subscription'!$D$30:$AH$30)</f>
        <v>25.551610316091626</v>
      </c>
      <c r="AJ23" s="60">
        <f t="shared" si="29"/>
        <v>-28.759081996217393</v>
      </c>
      <c r="AL23" s="39">
        <v>2027</v>
      </c>
      <c r="AM23" s="40">
        <v>0.55436564916974984</v>
      </c>
      <c r="AN23" s="27">
        <v>-21.511264728044836</v>
      </c>
      <c r="AO23" s="41">
        <v>-120.33329999999998</v>
      </c>
      <c r="AP23" s="41">
        <v>126.36153480456376</v>
      </c>
      <c r="AQ23" s="42">
        <f t="shared" si="15"/>
        <v>-15.483029923481055</v>
      </c>
      <c r="AR23" s="77">
        <f t="shared" si="16"/>
        <v>-2.2416811897718043</v>
      </c>
      <c r="AS23" s="84">
        <f t="shared" si="3"/>
        <v>-1.6134810007192022</v>
      </c>
      <c r="AT23" s="69">
        <f>SUMIF('5 kw Subscription'!$D$8:$AH$8,AL23,'5 kw Subscription'!$D$30:$AH$30)</f>
        <v>25.551610316091626</v>
      </c>
      <c r="AU23" s="60">
        <f t="shared" si="30"/>
        <v>-27.165091316810827</v>
      </c>
      <c r="AW23" s="39">
        <v>2027</v>
      </c>
      <c r="AX23" s="40">
        <v>0.55436564916974984</v>
      </c>
      <c r="AY23" s="41">
        <v>-22.404264728044843</v>
      </c>
      <c r="AZ23" s="41">
        <v>-120.33329999999998</v>
      </c>
      <c r="BA23" s="41">
        <v>126.36153480456376</v>
      </c>
      <c r="BB23" s="42">
        <f t="shared" si="17"/>
        <v>-16.376029923481056</v>
      </c>
      <c r="BC23" s="77">
        <f t="shared" si="18"/>
        <v>-2.3347403998077634</v>
      </c>
      <c r="BD23" s="84">
        <f t="shared" si="4"/>
        <v>-1.7065402107551604</v>
      </c>
      <c r="BE23" s="69">
        <f>SUMIF('5 kw Subscription'!$D$8:$AH$8,AW23,'5 kw Subscription'!$D$30:$AH$30)</f>
        <v>25.551610316091626</v>
      </c>
      <c r="BF23" s="60">
        <f t="shared" si="31"/>
        <v>-27.258150526846787</v>
      </c>
      <c r="BH23" s="39">
        <v>2027</v>
      </c>
      <c r="BI23" s="40">
        <v>0.55436564916974984</v>
      </c>
      <c r="BJ23" s="27">
        <v>-21.511264728044836</v>
      </c>
      <c r="BK23" s="41">
        <v>-120.33329999999998</v>
      </c>
      <c r="BL23" s="41">
        <v>126.36153480456376</v>
      </c>
      <c r="BM23" s="42">
        <f t="shared" si="19"/>
        <v>-15.483029923481055</v>
      </c>
      <c r="BN23" s="77">
        <f t="shared" si="20"/>
        <v>-2.2416811897718043</v>
      </c>
      <c r="BO23" s="84">
        <f t="shared" si="5"/>
        <v>-1.6134810007192022</v>
      </c>
      <c r="BP23" s="69">
        <f>SUMIF('5 kw Subscription'!$D$8:$AH$8,BH23,'5 kw Subscription'!$D$30:$AH$30)</f>
        <v>25.551610316091626</v>
      </c>
      <c r="BQ23" s="60">
        <f t="shared" si="32"/>
        <v>-27.165091316810827</v>
      </c>
      <c r="BS23" s="39">
        <v>2027</v>
      </c>
      <c r="BT23" s="40">
        <v>0.55436564916974984</v>
      </c>
      <c r="BU23" s="27">
        <v>-6.5212647280448923</v>
      </c>
      <c r="BV23" s="41">
        <v>-120.33329999999998</v>
      </c>
      <c r="BW23" s="41">
        <v>126.36153480456376</v>
      </c>
      <c r="BX23" s="42">
        <f t="shared" si="21"/>
        <v>-0.49302992348111729</v>
      </c>
      <c r="BY23" s="77">
        <f t="shared" si="22"/>
        <v>-0.67957866072476458</v>
      </c>
      <c r="BZ23" s="84">
        <f t="shared" si="6"/>
        <v>-5.1378471672163098E-2</v>
      </c>
      <c r="CA23" s="69">
        <f>SUMIF('5 kw Subscription'!$D$8:$AH$8,BS23,'5 kw Subscription'!$D$30:$AH$30)</f>
        <v>25.551610316091626</v>
      </c>
      <c r="CB23" s="60">
        <f t="shared" si="33"/>
        <v>-25.602988787763788</v>
      </c>
      <c r="CD23" s="39">
        <v>2027</v>
      </c>
      <c r="CE23" s="40">
        <v>0.55436564916974984</v>
      </c>
      <c r="CF23" s="27">
        <v>-7.2422647280450754</v>
      </c>
      <c r="CG23" s="41">
        <v>-120.33329999999998</v>
      </c>
      <c r="CH23" s="41">
        <v>126.36153480456376</v>
      </c>
      <c r="CI23" s="42">
        <f t="shared" si="23"/>
        <v>-1.2140299234812915</v>
      </c>
      <c r="CJ23" s="77">
        <f t="shared" si="24"/>
        <v>-0.75471381238875423</v>
      </c>
      <c r="CK23" s="84">
        <f t="shared" si="7"/>
        <v>-0.12651362333615188</v>
      </c>
      <c r="CL23" s="69">
        <f>SUMIF('5 kw Subscription'!$D$8:$AH$8,CD23,'5 kw Subscription'!$D$30:$AH$30)</f>
        <v>25.551610316091626</v>
      </c>
      <c r="CM23" s="60">
        <f t="shared" si="34"/>
        <v>-25.678123939427778</v>
      </c>
      <c r="CO23" s="39">
        <v>2027</v>
      </c>
      <c r="CP23" s="40">
        <v>0.55436564916974984</v>
      </c>
      <c r="CQ23" s="27">
        <v>-6.5212647280448923</v>
      </c>
      <c r="CR23" s="41">
        <v>-120.33329999999998</v>
      </c>
      <c r="CS23" s="41">
        <v>126.36153480456376</v>
      </c>
      <c r="CT23" s="42">
        <f t="shared" si="25"/>
        <v>-0.49302992348111729</v>
      </c>
      <c r="CU23" s="77">
        <f t="shared" si="26"/>
        <v>-0.67957866072476458</v>
      </c>
      <c r="CV23" s="84">
        <f t="shared" si="8"/>
        <v>-5.1378471672163098E-2</v>
      </c>
      <c r="CW23" s="69">
        <f>SUMIF('5 kw Subscription'!$D$8:$AH$8,CO23,'5 kw Subscription'!$D$30:$AH$30)</f>
        <v>25.551610316091626</v>
      </c>
      <c r="CX23" s="60">
        <f t="shared" si="35"/>
        <v>-25.602988787763788</v>
      </c>
    </row>
    <row r="24" spans="2:102" x14ac:dyDescent="0.3">
      <c r="B24" s="14">
        <v>2028</v>
      </c>
      <c r="C24" s="66">
        <v>116453641.45009542</v>
      </c>
      <c r="E24" s="39">
        <v>2028</v>
      </c>
      <c r="F24" s="40">
        <v>0.51447109326961526</v>
      </c>
      <c r="G24" s="41">
        <v>-180.45456444178765</v>
      </c>
      <c r="H24" s="41">
        <v>-120.33329999999998</v>
      </c>
      <c r="I24" s="41">
        <v>128.47517692712401</v>
      </c>
      <c r="J24" s="42">
        <f t="shared" si="9"/>
        <v>-172.31268751466362</v>
      </c>
      <c r="K24" s="77">
        <f t="shared" si="10"/>
        <v>-18.594994079506112</v>
      </c>
      <c r="L24" s="84">
        <f t="shared" si="0"/>
        <v>-17.756011958304196</v>
      </c>
      <c r="M24" s="69">
        <f>SUMIF('5 kw Subscription'!$D$8:$AH$8,E24,'5 kw Subscription'!$D$30:$AH$30)</f>
        <v>32.733349999427503</v>
      </c>
      <c r="N24" s="60">
        <f t="shared" si="27"/>
        <v>-50.489361957731703</v>
      </c>
      <c r="P24" s="39">
        <v>2028</v>
      </c>
      <c r="Q24" s="40">
        <v>0.51447109326961526</v>
      </c>
      <c r="R24" s="27">
        <v>-181.56056444178756</v>
      </c>
      <c r="S24" s="41">
        <v>-120.33329999999998</v>
      </c>
      <c r="T24" s="41">
        <v>128.47517692712401</v>
      </c>
      <c r="U24" s="42">
        <f t="shared" si="11"/>
        <v>-173.4186875146635</v>
      </c>
      <c r="V24" s="77">
        <f t="shared" si="12"/>
        <v>-18.708962177323698</v>
      </c>
      <c r="W24" s="84">
        <f t="shared" si="1"/>
        <v>-17.869980056121783</v>
      </c>
      <c r="X24" s="69">
        <f>SUMIF('5 kw Subscription'!$D$8:$AH$8,P24,'5 kw Subscription'!$D$30:$AH$30)</f>
        <v>32.733349999427503</v>
      </c>
      <c r="Y24" s="60">
        <f t="shared" si="28"/>
        <v>-50.603330055549286</v>
      </c>
      <c r="AA24" s="39">
        <v>2028</v>
      </c>
      <c r="AB24" s="40">
        <v>0.51447109326961526</v>
      </c>
      <c r="AC24" s="27">
        <v>-201.45656444178761</v>
      </c>
      <c r="AD24" s="41">
        <v>-120.33329999999998</v>
      </c>
      <c r="AE24" s="41">
        <v>128.47517692712401</v>
      </c>
      <c r="AF24" s="42">
        <f t="shared" si="13"/>
        <v>-193.31468751466358</v>
      </c>
      <c r="AG24" s="77">
        <f t="shared" si="14"/>
        <v>-20.759151394483684</v>
      </c>
      <c r="AH24" s="84">
        <f t="shared" si="2"/>
        <v>-19.920169273281768</v>
      </c>
      <c r="AI24" s="69">
        <f>SUMIF('5 kw Subscription'!$D$8:$AH$8,AA24,'5 kw Subscription'!$D$30:$AH$30)</f>
        <v>32.733349999427503</v>
      </c>
      <c r="AJ24" s="60">
        <f t="shared" si="29"/>
        <v>-52.653519272709275</v>
      </c>
      <c r="AL24" s="39">
        <v>2028</v>
      </c>
      <c r="AM24" s="40">
        <v>0.51447109326961526</v>
      </c>
      <c r="AN24" s="27">
        <v>-165.76856444178799</v>
      </c>
      <c r="AO24" s="41">
        <v>-120.33329999999998</v>
      </c>
      <c r="AP24" s="41">
        <v>128.47517692712401</v>
      </c>
      <c r="AQ24" s="42">
        <f t="shared" si="15"/>
        <v>-157.62668751466393</v>
      </c>
      <c r="AR24" s="77">
        <f t="shared" si="16"/>
        <v>-17.081670856586392</v>
      </c>
      <c r="AS24" s="84">
        <f t="shared" si="3"/>
        <v>-16.242688735384473</v>
      </c>
      <c r="AT24" s="69">
        <f>SUMIF('5 kw Subscription'!$D$8:$AH$8,AL24,'5 kw Subscription'!$D$30:$AH$30)</f>
        <v>32.733349999427503</v>
      </c>
      <c r="AU24" s="60">
        <f t="shared" si="30"/>
        <v>-48.976038734811979</v>
      </c>
      <c r="AW24" s="39">
        <v>2028</v>
      </c>
      <c r="AX24" s="40">
        <v>0.51447109326961526</v>
      </c>
      <c r="AY24" s="41">
        <v>-167.97156444178756</v>
      </c>
      <c r="AZ24" s="41">
        <v>-120.33329999999998</v>
      </c>
      <c r="BA24" s="41">
        <v>128.47517692712401</v>
      </c>
      <c r="BB24" s="42">
        <f t="shared" si="17"/>
        <v>-159.82968751466356</v>
      </c>
      <c r="BC24" s="77">
        <f t="shared" si="18"/>
        <v>-17.308679644553951</v>
      </c>
      <c r="BD24" s="84">
        <f t="shared" si="4"/>
        <v>-16.469697523352039</v>
      </c>
      <c r="BE24" s="69">
        <f>SUMIF('5 kw Subscription'!$D$8:$AH$8,AW24,'5 kw Subscription'!$D$30:$AH$30)</f>
        <v>32.733349999427503</v>
      </c>
      <c r="BF24" s="60">
        <f t="shared" si="31"/>
        <v>-49.203047522779542</v>
      </c>
      <c r="BH24" s="39">
        <v>2028</v>
      </c>
      <c r="BI24" s="40">
        <v>0.51447109326961526</v>
      </c>
      <c r="BJ24" s="27">
        <v>-186.93656444178771</v>
      </c>
      <c r="BK24" s="41">
        <v>-120.33329999999998</v>
      </c>
      <c r="BL24" s="41">
        <v>128.47517692712401</v>
      </c>
      <c r="BM24" s="42">
        <f t="shared" si="19"/>
        <v>-178.79468751466371</v>
      </c>
      <c r="BN24" s="77">
        <f t="shared" si="20"/>
        <v>-19.262933690766218</v>
      </c>
      <c r="BO24" s="84">
        <f t="shared" si="5"/>
        <v>-18.423951569564309</v>
      </c>
      <c r="BP24" s="69">
        <f>SUMIF('5 kw Subscription'!$D$8:$AH$8,BH24,'5 kw Subscription'!$D$30:$AH$30)</f>
        <v>32.733349999427503</v>
      </c>
      <c r="BQ24" s="60">
        <f t="shared" si="32"/>
        <v>-51.157301568991812</v>
      </c>
      <c r="BS24" s="39">
        <v>2028</v>
      </c>
      <c r="BT24" s="40">
        <v>0.51447109326961526</v>
      </c>
      <c r="BU24" s="27">
        <v>-151.35256444178773</v>
      </c>
      <c r="BV24" s="41">
        <v>-120.33329999999998</v>
      </c>
      <c r="BW24" s="41">
        <v>128.47517692712401</v>
      </c>
      <c r="BX24" s="42">
        <f t="shared" si="21"/>
        <v>-143.2106875146637</v>
      </c>
      <c r="BY24" s="77">
        <f t="shared" si="22"/>
        <v>-15.596169863694415</v>
      </c>
      <c r="BZ24" s="84">
        <f t="shared" si="6"/>
        <v>-14.757187742492498</v>
      </c>
      <c r="CA24" s="69">
        <f>SUMIF('5 kw Subscription'!$D$8:$AH$8,BS24,'5 kw Subscription'!$D$30:$AH$30)</f>
        <v>32.733349999427503</v>
      </c>
      <c r="CB24" s="60">
        <f t="shared" si="33"/>
        <v>-47.490537741920001</v>
      </c>
      <c r="CD24" s="39">
        <v>2028</v>
      </c>
      <c r="CE24" s="40">
        <v>0.51447109326961526</v>
      </c>
      <c r="CF24" s="27">
        <v>-154.02456444178782</v>
      </c>
      <c r="CG24" s="41">
        <v>-120.33329999999998</v>
      </c>
      <c r="CH24" s="41">
        <v>128.47517692712401</v>
      </c>
      <c r="CI24" s="42">
        <f t="shared" si="23"/>
        <v>-145.88268751466379</v>
      </c>
      <c r="CJ24" s="77">
        <f t="shared" si="24"/>
        <v>-15.871506895673285</v>
      </c>
      <c r="CK24" s="84">
        <f t="shared" si="7"/>
        <v>-15.032524774471369</v>
      </c>
      <c r="CL24" s="69">
        <f>SUMIF('5 kw Subscription'!$D$8:$AH$8,CD24,'5 kw Subscription'!$D$30:$AH$30)</f>
        <v>32.733349999427503</v>
      </c>
      <c r="CM24" s="60">
        <f t="shared" si="34"/>
        <v>-47.765874773898872</v>
      </c>
      <c r="CO24" s="39">
        <v>2028</v>
      </c>
      <c r="CP24" s="40">
        <v>0.51447109326961526</v>
      </c>
      <c r="CQ24" s="27">
        <v>-172.44656444178761</v>
      </c>
      <c r="CR24" s="41">
        <v>-120.33329999999998</v>
      </c>
      <c r="CS24" s="41">
        <v>128.47517692712401</v>
      </c>
      <c r="CT24" s="42">
        <f t="shared" si="25"/>
        <v>-164.30468751466358</v>
      </c>
      <c r="CU24" s="77">
        <f t="shared" si="26"/>
        <v>-17.769807345940713</v>
      </c>
      <c r="CV24" s="84">
        <f t="shared" si="8"/>
        <v>-16.930825224738797</v>
      </c>
      <c r="CW24" s="69">
        <f>SUMIF('5 kw Subscription'!$D$8:$AH$8,CO24,'5 kw Subscription'!$D$30:$AH$30)</f>
        <v>32.733349999427503</v>
      </c>
      <c r="CX24" s="60">
        <f t="shared" si="35"/>
        <v>-49.6641752241663</v>
      </c>
    </row>
    <row r="25" spans="2:102" x14ac:dyDescent="0.3">
      <c r="B25" s="14">
        <v>2029</v>
      </c>
      <c r="C25" s="66">
        <v>117349270.42233895</v>
      </c>
      <c r="E25" s="39">
        <v>2029</v>
      </c>
      <c r="F25" s="40">
        <v>0.47754495938040853</v>
      </c>
      <c r="G25" s="41">
        <v>-110.56902743144373</v>
      </c>
      <c r="H25" s="41">
        <v>-120.33329999999998</v>
      </c>
      <c r="I25" s="41">
        <v>129.9113556477578</v>
      </c>
      <c r="J25" s="42">
        <f t="shared" si="9"/>
        <v>-100.99097178368592</v>
      </c>
      <c r="K25" s="77">
        <f t="shared" si="10"/>
        <v>-11.306660232331073</v>
      </c>
      <c r="L25" s="84">
        <f t="shared" si="0"/>
        <v>-10.327219394229246</v>
      </c>
      <c r="M25" s="69">
        <f>SUMIF('5 kw Subscription'!$D$8:$AH$8,E25,'5 kw Subscription'!$D$30:$AH$30)</f>
        <v>37.613202458955868</v>
      </c>
      <c r="N25" s="60">
        <f t="shared" si="27"/>
        <v>-47.940421853185114</v>
      </c>
      <c r="P25" s="39">
        <v>2029</v>
      </c>
      <c r="Q25" s="40">
        <v>0.47754495938040853</v>
      </c>
      <c r="R25" s="27">
        <v>-114.00402743144346</v>
      </c>
      <c r="S25" s="41">
        <v>-120.33329999999998</v>
      </c>
      <c r="T25" s="41">
        <v>129.9113556477578</v>
      </c>
      <c r="U25" s="42">
        <f t="shared" si="11"/>
        <v>-104.42597178368564</v>
      </c>
      <c r="V25" s="77">
        <f t="shared" si="12"/>
        <v>-11.657919339879388</v>
      </c>
      <c r="W25" s="84">
        <f t="shared" si="1"/>
        <v>-10.67847850177756</v>
      </c>
      <c r="X25" s="69">
        <f>SUMIF('5 kw Subscription'!$D$8:$AH$8,P25,'5 kw Subscription'!$D$30:$AH$30)</f>
        <v>37.613202458955868</v>
      </c>
      <c r="Y25" s="60">
        <f t="shared" si="28"/>
        <v>-48.29168096073343</v>
      </c>
      <c r="AA25" s="39">
        <v>2029</v>
      </c>
      <c r="AB25" s="40">
        <v>0.47754495938040853</v>
      </c>
      <c r="AC25" s="27">
        <v>-129.02302743144378</v>
      </c>
      <c r="AD25" s="41">
        <v>-120.33329999999998</v>
      </c>
      <c r="AE25" s="41">
        <v>129.9113556477578</v>
      </c>
      <c r="AF25" s="42">
        <f t="shared" si="13"/>
        <v>-119.44497178368596</v>
      </c>
      <c r="AG25" s="77">
        <f t="shared" si="14"/>
        <v>-13.193744823509281</v>
      </c>
      <c r="AH25" s="84">
        <f t="shared" si="2"/>
        <v>-12.214303985407451</v>
      </c>
      <c r="AI25" s="69">
        <f>SUMIF('5 kw Subscription'!$D$8:$AH$8,AA25,'5 kw Subscription'!$D$30:$AH$30)</f>
        <v>37.613202458955868</v>
      </c>
      <c r="AJ25" s="60">
        <f t="shared" si="29"/>
        <v>-49.827506444363323</v>
      </c>
      <c r="AL25" s="39">
        <v>2029</v>
      </c>
      <c r="AM25" s="40">
        <v>0.47754495938040853</v>
      </c>
      <c r="AN25" s="27">
        <v>-96.004027431443618</v>
      </c>
      <c r="AO25" s="41">
        <v>-120.33329999999998</v>
      </c>
      <c r="AP25" s="41">
        <v>129.9113556477578</v>
      </c>
      <c r="AQ25" s="42">
        <f t="shared" si="15"/>
        <v>-86.42597178368581</v>
      </c>
      <c r="AR25" s="77">
        <f t="shared" si="16"/>
        <v>-9.8172602610234563</v>
      </c>
      <c r="AS25" s="84">
        <f t="shared" si="3"/>
        <v>-8.8378194229216298</v>
      </c>
      <c r="AT25" s="69">
        <f>SUMIF('5 kw Subscription'!$D$8:$AH$8,AL25,'5 kw Subscription'!$D$30:$AH$30)</f>
        <v>37.613202458955868</v>
      </c>
      <c r="AU25" s="60">
        <f t="shared" si="30"/>
        <v>-46.451021881877494</v>
      </c>
      <c r="AW25" s="39">
        <v>2029</v>
      </c>
      <c r="AX25" s="40">
        <v>0.47754495938040853</v>
      </c>
      <c r="AY25" s="41">
        <v>-98.09002743144373</v>
      </c>
      <c r="AZ25" s="41">
        <v>-120.33329999999998</v>
      </c>
      <c r="BA25" s="41">
        <v>129.9113556477578</v>
      </c>
      <c r="BB25" s="42">
        <f t="shared" si="17"/>
        <v>-88.511971783685908</v>
      </c>
      <c r="BC25" s="77">
        <f t="shared" si="18"/>
        <v>-10.03057219649533</v>
      </c>
      <c r="BD25" s="84">
        <f t="shared" si="4"/>
        <v>-9.0511313583934996</v>
      </c>
      <c r="BE25" s="69">
        <f>SUMIF('5 kw Subscription'!$D$8:$AH$8,AW25,'5 kw Subscription'!$D$30:$AH$30)</f>
        <v>37.613202458955868</v>
      </c>
      <c r="BF25" s="60">
        <f t="shared" si="31"/>
        <v>-46.664333817349366</v>
      </c>
      <c r="BH25" s="39">
        <v>2029</v>
      </c>
      <c r="BI25" s="40">
        <v>0.47754495938040853</v>
      </c>
      <c r="BJ25" s="27">
        <v>-115.14902743144388</v>
      </c>
      <c r="BK25" s="41">
        <v>-120.33329999999998</v>
      </c>
      <c r="BL25" s="41">
        <v>129.9113556477578</v>
      </c>
      <c r="BM25" s="42">
        <f t="shared" si="19"/>
        <v>-105.57097178368608</v>
      </c>
      <c r="BN25" s="77">
        <f t="shared" si="20"/>
        <v>-11.775005709062212</v>
      </c>
      <c r="BO25" s="84">
        <f t="shared" si="5"/>
        <v>-10.795564870960387</v>
      </c>
      <c r="BP25" s="69">
        <f>SUMIF('5 kw Subscription'!$D$8:$AH$8,BH25,'5 kw Subscription'!$D$30:$AH$30)</f>
        <v>37.613202458955868</v>
      </c>
      <c r="BQ25" s="60">
        <f t="shared" si="32"/>
        <v>-48.408767329916259</v>
      </c>
      <c r="BS25" s="39">
        <v>2029</v>
      </c>
      <c r="BT25" s="40">
        <v>0.47754495938040853</v>
      </c>
      <c r="BU25" s="27">
        <v>-80.501027431443376</v>
      </c>
      <c r="BV25" s="41">
        <v>-120.33329999999998</v>
      </c>
      <c r="BW25" s="41">
        <v>129.9113556477578</v>
      </c>
      <c r="BX25" s="42">
        <f t="shared" si="21"/>
        <v>-70.92297178368554</v>
      </c>
      <c r="BY25" s="77">
        <f t="shared" si="22"/>
        <v>-8.2319414999398894</v>
      </c>
      <c r="BZ25" s="84">
        <f t="shared" si="6"/>
        <v>-7.2525006618380594</v>
      </c>
      <c r="CA25" s="69">
        <f>SUMIF('5 kw Subscription'!$D$8:$AH$8,BS25,'5 kw Subscription'!$D$30:$AH$30)</f>
        <v>37.613202458955868</v>
      </c>
      <c r="CB25" s="60">
        <f t="shared" si="33"/>
        <v>-44.865703120793924</v>
      </c>
      <c r="CD25" s="39">
        <v>2029</v>
      </c>
      <c r="CE25" s="40">
        <v>0.47754495938040853</v>
      </c>
      <c r="CF25" s="27">
        <v>-83.187027431443511</v>
      </c>
      <c r="CG25" s="41">
        <v>-120.33329999999998</v>
      </c>
      <c r="CH25" s="41">
        <v>129.9113556477578</v>
      </c>
      <c r="CI25" s="42">
        <f t="shared" si="23"/>
        <v>-73.608971783685689</v>
      </c>
      <c r="CJ25" s="77">
        <f t="shared" si="24"/>
        <v>-8.5066087380402955</v>
      </c>
      <c r="CK25" s="84">
        <f t="shared" si="7"/>
        <v>-7.5271678999384672</v>
      </c>
      <c r="CL25" s="69">
        <f>SUMIF('5 kw Subscription'!$D$8:$AH$8,CD25,'5 kw Subscription'!$D$30:$AH$30)</f>
        <v>37.613202458955868</v>
      </c>
      <c r="CM25" s="60">
        <f t="shared" si="34"/>
        <v>-45.140370358894337</v>
      </c>
      <c r="CO25" s="39">
        <v>2029</v>
      </c>
      <c r="CP25" s="40">
        <v>0.47754495938040853</v>
      </c>
      <c r="CQ25" s="27">
        <v>-100.79302743144342</v>
      </c>
      <c r="CR25" s="41">
        <v>-120.33329999999998</v>
      </c>
      <c r="CS25" s="41">
        <v>129.9113556477578</v>
      </c>
      <c r="CT25" s="42">
        <f t="shared" si="25"/>
        <v>-91.214971783685598</v>
      </c>
      <c r="CU25" s="77">
        <f t="shared" si="26"/>
        <v>-10.306977834836832</v>
      </c>
      <c r="CV25" s="84">
        <f t="shared" si="8"/>
        <v>-9.3275369967350024</v>
      </c>
      <c r="CW25" s="69">
        <f>SUMIF('5 kw Subscription'!$D$8:$AH$8,CO25,'5 kw Subscription'!$D$30:$AH$30)</f>
        <v>37.613202458955868</v>
      </c>
      <c r="CX25" s="60">
        <f t="shared" si="35"/>
        <v>-46.940739455690874</v>
      </c>
    </row>
    <row r="26" spans="2:102" x14ac:dyDescent="0.3">
      <c r="B26" s="14">
        <v>2030</v>
      </c>
      <c r="C26" s="66">
        <v>118593527.57910739</v>
      </c>
      <c r="E26" s="39">
        <v>2030</v>
      </c>
      <c r="F26" s="40">
        <v>0.44326919668181214</v>
      </c>
      <c r="G26" s="41">
        <v>-31.897199488817481</v>
      </c>
      <c r="H26" s="41">
        <v>-120.33329999999998</v>
      </c>
      <c r="I26" s="41">
        <v>131.72348914768838</v>
      </c>
      <c r="J26" s="42">
        <f t="shared" si="9"/>
        <v>-20.507010341129075</v>
      </c>
      <c r="K26" s="77">
        <f t="shared" si="10"/>
        <v>-3.2275487682958648</v>
      </c>
      <c r="L26" s="84">
        <f t="shared" si="0"/>
        <v>-2.0750215388390347</v>
      </c>
      <c r="M26" s="69">
        <f>SUMIF('5 kw Subscription'!$D$8:$AH$8,E26,'5 kw Subscription'!$D$30:$AH$30)</f>
        <v>43.770475220055744</v>
      </c>
      <c r="N26" s="60">
        <f t="shared" si="27"/>
        <v>-45.845496758894775</v>
      </c>
      <c r="P26" s="39">
        <v>2030</v>
      </c>
      <c r="Q26" s="40">
        <v>0.44326919668181214</v>
      </c>
      <c r="R26" s="27">
        <v>-34.689199488817422</v>
      </c>
      <c r="S26" s="41">
        <v>-120.33329999999998</v>
      </c>
      <c r="T26" s="41">
        <v>131.72348914768838</v>
      </c>
      <c r="U26" s="42">
        <f t="shared" si="11"/>
        <v>-23.299010341129019</v>
      </c>
      <c r="V26" s="77">
        <f t="shared" si="12"/>
        <v>-3.5100599700783626</v>
      </c>
      <c r="W26" s="84">
        <f t="shared" si="1"/>
        <v>-2.3575327406215312</v>
      </c>
      <c r="X26" s="69">
        <f>SUMIF('5 kw Subscription'!$D$8:$AH$8,P26,'5 kw Subscription'!$D$30:$AH$30)</f>
        <v>43.770475220055744</v>
      </c>
      <c r="Y26" s="60">
        <f t="shared" si="28"/>
        <v>-46.128007960677273</v>
      </c>
      <c r="AA26" s="39">
        <v>2030</v>
      </c>
      <c r="AB26" s="40">
        <v>0.44326919668181214</v>
      </c>
      <c r="AC26" s="27">
        <v>-48.227199488817277</v>
      </c>
      <c r="AD26" s="41">
        <v>-120.33329999999998</v>
      </c>
      <c r="AE26" s="41">
        <v>131.72348914768838</v>
      </c>
      <c r="AF26" s="42">
        <f t="shared" si="13"/>
        <v>-36.83701034112886</v>
      </c>
      <c r="AG26" s="77">
        <f t="shared" si="14"/>
        <v>-4.8799155036498085</v>
      </c>
      <c r="AH26" s="84">
        <f t="shared" si="2"/>
        <v>-3.7273882741929771</v>
      </c>
      <c r="AI26" s="69">
        <f>SUMIF('5 kw Subscription'!$D$8:$AH$8,AA26,'5 kw Subscription'!$D$30:$AH$30)</f>
        <v>43.770475220055744</v>
      </c>
      <c r="AJ26" s="60">
        <f t="shared" si="29"/>
        <v>-47.497863494248719</v>
      </c>
      <c r="AL26" s="39">
        <v>2030</v>
      </c>
      <c r="AM26" s="40">
        <v>0.44326919668181214</v>
      </c>
      <c r="AN26" s="27">
        <v>-16.939199488817128</v>
      </c>
      <c r="AO26" s="41">
        <v>-120.33329999999998</v>
      </c>
      <c r="AP26" s="41">
        <v>131.72348914768838</v>
      </c>
      <c r="AQ26" s="42">
        <f t="shared" si="15"/>
        <v>-5.549010341128735</v>
      </c>
      <c r="AR26" s="77">
        <f t="shared" si="16"/>
        <v>-1.7140091707805452</v>
      </c>
      <c r="AS26" s="84">
        <f t="shared" si="3"/>
        <v>-0.56148194132371554</v>
      </c>
      <c r="AT26" s="69">
        <f>SUMIF('5 kw Subscription'!$D$8:$AH$8,AL26,'5 kw Subscription'!$D$30:$AH$30)</f>
        <v>43.770475220055744</v>
      </c>
      <c r="AU26" s="60">
        <f t="shared" si="30"/>
        <v>-44.331957161379457</v>
      </c>
      <c r="AW26" s="39">
        <v>2030</v>
      </c>
      <c r="AX26" s="40">
        <v>0.44326919668181214</v>
      </c>
      <c r="AY26" s="41">
        <v>-19.115199488817382</v>
      </c>
      <c r="AZ26" s="41">
        <v>-120.33329999999998</v>
      </c>
      <c r="BA26" s="41">
        <v>131.72348914768838</v>
      </c>
      <c r="BB26" s="42">
        <f t="shared" si="17"/>
        <v>-7.7250103411289786</v>
      </c>
      <c r="BC26" s="77">
        <f t="shared" si="18"/>
        <v>-1.9341898208804005</v>
      </c>
      <c r="BD26" s="84">
        <f t="shared" si="4"/>
        <v>-0.78166259142357042</v>
      </c>
      <c r="BE26" s="69">
        <f>SUMIF('5 kw Subscription'!$D$8:$AH$8,AW26,'5 kw Subscription'!$D$30:$AH$30)</f>
        <v>43.770475220055744</v>
      </c>
      <c r="BF26" s="60">
        <f t="shared" si="31"/>
        <v>-44.552137811479312</v>
      </c>
      <c r="BH26" s="39">
        <v>2030</v>
      </c>
      <c r="BI26" s="40">
        <v>0.44326919668181214</v>
      </c>
      <c r="BJ26" s="27">
        <v>-33.651199488817234</v>
      </c>
      <c r="BK26" s="41">
        <v>-120.33329999999998</v>
      </c>
      <c r="BL26" s="41">
        <v>131.72348914768838</v>
      </c>
      <c r="BM26" s="42">
        <f t="shared" si="19"/>
        <v>-22.261010341128838</v>
      </c>
      <c r="BN26" s="77">
        <f t="shared" si="20"/>
        <v>-3.4050289430546181</v>
      </c>
      <c r="BO26" s="84">
        <f t="shared" si="5"/>
        <v>-2.2525017135977889</v>
      </c>
      <c r="BP26" s="69">
        <f>SUMIF('5 kw Subscription'!$D$8:$AH$8,BH26,'5 kw Subscription'!$D$30:$AH$30)</f>
        <v>43.770475220055744</v>
      </c>
      <c r="BQ26" s="60">
        <f t="shared" si="32"/>
        <v>-46.022976933653531</v>
      </c>
      <c r="BS26" s="39">
        <v>2030</v>
      </c>
      <c r="BT26" s="40">
        <v>0.44326919668181214</v>
      </c>
      <c r="BU26" s="27">
        <v>-2.846199488817343</v>
      </c>
      <c r="BV26" s="41">
        <v>-120.33329999999998</v>
      </c>
      <c r="BW26" s="41">
        <v>131.72348914768838</v>
      </c>
      <c r="BX26" s="42">
        <f t="shared" si="21"/>
        <v>8.5439896588710553</v>
      </c>
      <c r="BY26" s="77">
        <f t="shared" si="22"/>
        <v>-0.28799542911838549</v>
      </c>
      <c r="BZ26" s="84">
        <f t="shared" si="6"/>
        <v>0.86453180033844435</v>
      </c>
      <c r="CA26" s="69">
        <f>SUMIF('5 kw Subscription'!$D$8:$AH$8,BS26,'5 kw Subscription'!$D$30:$AH$30)</f>
        <v>43.770475220055744</v>
      </c>
      <c r="CB26" s="60">
        <f t="shared" si="33"/>
        <v>-42.905943419717296</v>
      </c>
      <c r="CD26" s="39">
        <v>2030</v>
      </c>
      <c r="CE26" s="40">
        <v>0.44326919668181214</v>
      </c>
      <c r="CF26" s="27">
        <v>-4.8961994888175635</v>
      </c>
      <c r="CG26" s="41">
        <v>-120.33329999999998</v>
      </c>
      <c r="CH26" s="41">
        <v>131.72348914768838</v>
      </c>
      <c r="CI26" s="42">
        <f t="shared" si="23"/>
        <v>6.493989658870845</v>
      </c>
      <c r="CJ26" s="77">
        <f t="shared" si="24"/>
        <v>-0.49542664819223675</v>
      </c>
      <c r="CK26" s="84">
        <f t="shared" si="7"/>
        <v>0.65710058126459425</v>
      </c>
      <c r="CL26" s="69">
        <f>SUMIF('5 kw Subscription'!$D$8:$AH$8,CD26,'5 kw Subscription'!$D$30:$AH$30)</f>
        <v>43.770475220055744</v>
      </c>
      <c r="CM26" s="60">
        <f t="shared" si="34"/>
        <v>-43.11337463879115</v>
      </c>
      <c r="CO26" s="39">
        <v>2030</v>
      </c>
      <c r="CP26" s="40">
        <v>0.44326919668181214</v>
      </c>
      <c r="CQ26" s="27">
        <v>-17.772199488817218</v>
      </c>
      <c r="CR26" s="41">
        <v>-120.33329999999998</v>
      </c>
      <c r="CS26" s="41">
        <v>131.72348914768838</v>
      </c>
      <c r="CT26" s="42">
        <f t="shared" si="25"/>
        <v>-6.3820103411288187</v>
      </c>
      <c r="CU26" s="77">
        <f t="shared" si="26"/>
        <v>-1.7982970758968955</v>
      </c>
      <c r="CV26" s="84">
        <f t="shared" si="8"/>
        <v>-0.6457698464400653</v>
      </c>
      <c r="CW26" s="69">
        <f>SUMIF('5 kw Subscription'!$D$8:$AH$8,CO26,'5 kw Subscription'!$D$30:$AH$30)</f>
        <v>43.770475220055744</v>
      </c>
      <c r="CX26" s="60">
        <f t="shared" si="35"/>
        <v>-44.416245066495811</v>
      </c>
    </row>
    <row r="27" spans="2:102" x14ac:dyDescent="0.3">
      <c r="B27" s="14">
        <v>2031</v>
      </c>
      <c r="C27" s="66">
        <v>119771444.44633555</v>
      </c>
      <c r="E27" s="39">
        <v>2031</v>
      </c>
      <c r="F27" s="40">
        <v>0.41145357493014312</v>
      </c>
      <c r="G27" s="41">
        <v>-73.775369113581831</v>
      </c>
      <c r="H27" s="41">
        <v>-120.33329999999998</v>
      </c>
      <c r="I27" s="41">
        <v>133.56090009780948</v>
      </c>
      <c r="J27" s="42">
        <f t="shared" si="9"/>
        <v>-60.547769015772332</v>
      </c>
      <c r="K27" s="77">
        <f t="shared" si="10"/>
        <v>-7.3916152005635105</v>
      </c>
      <c r="L27" s="84">
        <f t="shared" si="0"/>
        <v>-6.0663310152764698</v>
      </c>
      <c r="M27" s="69">
        <f>SUMIF('5 kw Subscription'!$D$8:$AH$8,E27,'5 kw Subscription'!$D$30:$AH$30)</f>
        <v>50.013635778900323</v>
      </c>
      <c r="N27" s="60">
        <f t="shared" si="27"/>
        <v>-56.079966794176791</v>
      </c>
      <c r="P27" s="39">
        <v>2031</v>
      </c>
      <c r="Q27" s="40">
        <v>0.41145357493014312</v>
      </c>
      <c r="R27" s="27">
        <v>-80.270369113582291</v>
      </c>
      <c r="S27" s="41">
        <v>-120.33329999999998</v>
      </c>
      <c r="T27" s="41">
        <v>133.56090009780948</v>
      </c>
      <c r="U27" s="42">
        <f t="shared" si="11"/>
        <v>-67.042769015772791</v>
      </c>
      <c r="V27" s="77">
        <f t="shared" si="12"/>
        <v>-8.0423546181291652</v>
      </c>
      <c r="W27" s="84">
        <f t="shared" si="1"/>
        <v>-6.7170704328421236</v>
      </c>
      <c r="X27" s="69">
        <f>SUMIF('5 kw Subscription'!$D$8:$AH$8,P27,'5 kw Subscription'!$D$30:$AH$30)</f>
        <v>50.013635778900323</v>
      </c>
      <c r="Y27" s="60">
        <f t="shared" si="28"/>
        <v>-56.730706211742444</v>
      </c>
      <c r="AA27" s="39">
        <v>2031</v>
      </c>
      <c r="AB27" s="40">
        <v>0.41145357493014312</v>
      </c>
      <c r="AC27" s="27">
        <v>-96.756369113582167</v>
      </c>
      <c r="AD27" s="41">
        <v>-120.33329999999998</v>
      </c>
      <c r="AE27" s="41">
        <v>133.56090009780948</v>
      </c>
      <c r="AF27" s="42">
        <f t="shared" si="13"/>
        <v>-83.528769015772667</v>
      </c>
      <c r="AG27" s="77">
        <f t="shared" si="14"/>
        <v>-9.6941005824073088</v>
      </c>
      <c r="AH27" s="84">
        <f t="shared" si="2"/>
        <v>-8.3688163971202663</v>
      </c>
      <c r="AI27" s="69">
        <f>SUMIF('5 kw Subscription'!$D$8:$AH$8,AA27,'5 kw Subscription'!$D$30:$AH$30)</f>
        <v>50.013635778900323</v>
      </c>
      <c r="AJ27" s="60">
        <f t="shared" si="29"/>
        <v>-58.382452176020593</v>
      </c>
      <c r="AL27" s="39">
        <v>2031</v>
      </c>
      <c r="AM27" s="40">
        <v>0.41145357493014312</v>
      </c>
      <c r="AN27" s="27">
        <v>-57.655369113581934</v>
      </c>
      <c r="AO27" s="41">
        <v>-120.33329999999998</v>
      </c>
      <c r="AP27" s="41">
        <v>133.56090009780948</v>
      </c>
      <c r="AQ27" s="42">
        <f t="shared" si="15"/>
        <v>-44.427769015772441</v>
      </c>
      <c r="AR27" s="77">
        <f t="shared" si="16"/>
        <v>-5.7765390787532658</v>
      </c>
      <c r="AS27" s="84">
        <f t="shared" si="3"/>
        <v>-4.451254893466225</v>
      </c>
      <c r="AT27" s="69">
        <f>SUMIF('5 kw Subscription'!$D$8:$AH$8,AL27,'5 kw Subscription'!$D$30:$AH$30)</f>
        <v>50.013635778900323</v>
      </c>
      <c r="AU27" s="60">
        <f t="shared" si="30"/>
        <v>-54.46489067236655</v>
      </c>
      <c r="AW27" s="39">
        <v>2031</v>
      </c>
      <c r="AX27" s="40">
        <v>0.41145357493014312</v>
      </c>
      <c r="AY27" s="41">
        <v>-63.492369113582363</v>
      </c>
      <c r="AZ27" s="41">
        <v>-120.33329999999998</v>
      </c>
      <c r="BA27" s="41">
        <v>133.56090009780948</v>
      </c>
      <c r="BB27" s="42">
        <f t="shared" si="17"/>
        <v>-50.264769015772856</v>
      </c>
      <c r="BC27" s="77">
        <f t="shared" si="18"/>
        <v>-6.3613529325378302</v>
      </c>
      <c r="BD27" s="84">
        <f t="shared" si="4"/>
        <v>-5.0360687472507868</v>
      </c>
      <c r="BE27" s="69">
        <f>SUMIF('5 kw Subscription'!$D$8:$AH$8,AW27,'5 kw Subscription'!$D$30:$AH$30)</f>
        <v>50.013635778900323</v>
      </c>
      <c r="BF27" s="60">
        <f t="shared" si="31"/>
        <v>-55.04970452615111</v>
      </c>
      <c r="BH27" s="39">
        <v>2031</v>
      </c>
      <c r="BI27" s="40">
        <v>0.41145357493014312</v>
      </c>
      <c r="BJ27" s="27">
        <v>-81.110369113582394</v>
      </c>
      <c r="BK27" s="41">
        <v>-120.33329999999998</v>
      </c>
      <c r="BL27" s="41">
        <v>133.56090009780948</v>
      </c>
      <c r="BM27" s="42">
        <f t="shared" si="19"/>
        <v>-67.88276901577288</v>
      </c>
      <c r="BN27" s="77">
        <f t="shared" si="20"/>
        <v>-8.1265149123177984</v>
      </c>
      <c r="BO27" s="84">
        <f t="shared" si="5"/>
        <v>-6.8012307270307559</v>
      </c>
      <c r="BP27" s="69">
        <f>SUMIF('5 kw Subscription'!$D$8:$AH$8,BH27,'5 kw Subscription'!$D$30:$AH$30)</f>
        <v>50.013635778900323</v>
      </c>
      <c r="BQ27" s="60">
        <f t="shared" si="32"/>
        <v>-56.814866505931079</v>
      </c>
      <c r="BS27" s="39">
        <v>2031</v>
      </c>
      <c r="BT27" s="40">
        <v>0.41145357493014312</v>
      </c>
      <c r="BU27" s="27">
        <v>-40.893369113582324</v>
      </c>
      <c r="BV27" s="41">
        <v>-120.33329999999998</v>
      </c>
      <c r="BW27" s="41">
        <v>133.56090009780948</v>
      </c>
      <c r="BX27" s="42">
        <f t="shared" si="21"/>
        <v>-27.665769015772838</v>
      </c>
      <c r="BY27" s="77">
        <f t="shared" si="22"/>
        <v>-4.0971404463846026</v>
      </c>
      <c r="BZ27" s="84">
        <f t="shared" si="6"/>
        <v>-2.7718562610975623</v>
      </c>
      <c r="CA27" s="69">
        <f>SUMIF('5 kw Subscription'!$D$8:$AH$8,BS27,'5 kw Subscription'!$D$30:$AH$30)</f>
        <v>50.013635778900323</v>
      </c>
      <c r="CB27" s="60">
        <f t="shared" si="33"/>
        <v>-52.785492039997884</v>
      </c>
      <c r="CD27" s="39">
        <v>2031</v>
      </c>
      <c r="CE27" s="40">
        <v>0.41145357493014312</v>
      </c>
      <c r="CF27" s="27">
        <v>-46.972369113582324</v>
      </c>
      <c r="CG27" s="41">
        <v>-120.33329999999998</v>
      </c>
      <c r="CH27" s="41">
        <v>133.56090009780948</v>
      </c>
      <c r="CI27" s="42">
        <f t="shared" si="23"/>
        <v>-33.744769015772818</v>
      </c>
      <c r="CJ27" s="77">
        <f t="shared" si="24"/>
        <v>-4.7062004801615593</v>
      </c>
      <c r="CK27" s="84">
        <f t="shared" si="7"/>
        <v>-3.3809162948745164</v>
      </c>
      <c r="CL27" s="69">
        <f>SUMIF('5 kw Subscription'!$D$8:$AH$8,CD27,'5 kw Subscription'!$D$30:$AH$30)</f>
        <v>50.013635778900323</v>
      </c>
      <c r="CM27" s="60">
        <f t="shared" si="34"/>
        <v>-53.39455207377484</v>
      </c>
      <c r="CO27" s="39">
        <v>2031</v>
      </c>
      <c r="CP27" s="40">
        <v>0.41145357493014312</v>
      </c>
      <c r="CQ27" s="27">
        <v>-65.009369113582437</v>
      </c>
      <c r="CR27" s="41">
        <v>-120.33329999999998</v>
      </c>
      <c r="CS27" s="41">
        <v>133.56090009780948</v>
      </c>
      <c r="CT27" s="42">
        <f t="shared" si="25"/>
        <v>-51.781769015772937</v>
      </c>
      <c r="CU27" s="77">
        <f t="shared" si="26"/>
        <v>-6.5133424162094347</v>
      </c>
      <c r="CV27" s="84">
        <f t="shared" si="8"/>
        <v>-5.1880582309223922</v>
      </c>
      <c r="CW27" s="69">
        <f>SUMIF('5 kw Subscription'!$D$8:$AH$8,CO27,'5 kw Subscription'!$D$30:$AH$30)</f>
        <v>50.013635778900323</v>
      </c>
      <c r="CX27" s="60">
        <f t="shared" si="35"/>
        <v>-55.201694009822717</v>
      </c>
    </row>
    <row r="28" spans="2:102" x14ac:dyDescent="0.3">
      <c r="B28" s="14">
        <v>2032</v>
      </c>
      <c r="C28" s="66">
        <v>121270275.2674095</v>
      </c>
      <c r="E28" s="39">
        <v>2032</v>
      </c>
      <c r="F28" s="40">
        <v>0.38184359157359055</v>
      </c>
      <c r="G28" s="41">
        <v>-72.264657866348315</v>
      </c>
      <c r="H28" s="41">
        <v>-120.33329999999998</v>
      </c>
      <c r="I28" s="41">
        <v>135.79496558941975</v>
      </c>
      <c r="J28" s="42">
        <f t="shared" si="9"/>
        <v>-56.802992276928535</v>
      </c>
      <c r="K28" s="77">
        <f t="shared" si="10"/>
        <v>-7.150770396818146</v>
      </c>
      <c r="L28" s="84">
        <f t="shared" si="0"/>
        <v>-5.620799539046871</v>
      </c>
      <c r="M28" s="69">
        <f>SUMIF('5 kw Subscription'!$D$8:$AH$8,E28,'5 kw Subscription'!$D$30:$AH$30)</f>
        <v>57.604550354748369</v>
      </c>
      <c r="N28" s="60">
        <f t="shared" si="27"/>
        <v>-63.22534989379524</v>
      </c>
      <c r="P28" s="39">
        <v>2032</v>
      </c>
      <c r="Q28" s="40">
        <v>0.38184359157359055</v>
      </c>
      <c r="R28" s="27">
        <v>-79.539657866348364</v>
      </c>
      <c r="S28" s="41">
        <v>-120.33329999999998</v>
      </c>
      <c r="T28" s="41">
        <v>135.79496558941975</v>
      </c>
      <c r="U28" s="42">
        <f t="shared" si="11"/>
        <v>-64.077992276928597</v>
      </c>
      <c r="V28" s="77">
        <f t="shared" si="12"/>
        <v>-7.8706500194832891</v>
      </c>
      <c r="W28" s="84">
        <f t="shared" si="1"/>
        <v>-6.3406791617120133</v>
      </c>
      <c r="X28" s="69">
        <f>SUMIF('5 kw Subscription'!$D$8:$AH$8,P28,'5 kw Subscription'!$D$30:$AH$30)</f>
        <v>57.604550354748369</v>
      </c>
      <c r="Y28" s="60">
        <f t="shared" si="28"/>
        <v>-63.94522951646038</v>
      </c>
      <c r="AA28" s="39">
        <v>2032</v>
      </c>
      <c r="AB28" s="40">
        <v>0.38184359157359055</v>
      </c>
      <c r="AC28" s="27">
        <v>-97.005657866348699</v>
      </c>
      <c r="AD28" s="41">
        <v>-120.33329999999998</v>
      </c>
      <c r="AE28" s="41">
        <v>135.79496558941975</v>
      </c>
      <c r="AF28" s="42">
        <f t="shared" si="13"/>
        <v>-81.543992276928918</v>
      </c>
      <c r="AG28" s="77">
        <f t="shared" si="14"/>
        <v>-9.5989548290323619</v>
      </c>
      <c r="AH28" s="84">
        <f t="shared" si="2"/>
        <v>-8.0689839712610851</v>
      </c>
      <c r="AI28" s="69">
        <f>SUMIF('5 kw Subscription'!$D$8:$AH$8,AA28,'5 kw Subscription'!$D$30:$AH$30)</f>
        <v>57.604550354748369</v>
      </c>
      <c r="AJ28" s="60">
        <f t="shared" si="29"/>
        <v>-65.67353432600946</v>
      </c>
      <c r="AL28" s="39">
        <v>2032</v>
      </c>
      <c r="AM28" s="40">
        <v>0.38184359157359055</v>
      </c>
      <c r="AN28" s="27">
        <v>-55.188657866348649</v>
      </c>
      <c r="AO28" s="41">
        <v>-120.33329999999998</v>
      </c>
      <c r="AP28" s="41">
        <v>135.79496558941975</v>
      </c>
      <c r="AQ28" s="42">
        <f t="shared" si="15"/>
        <v>-39.726992276928883</v>
      </c>
      <c r="AR28" s="77">
        <f t="shared" si="16"/>
        <v>-5.4610570721955174</v>
      </c>
      <c r="AS28" s="84">
        <f t="shared" si="3"/>
        <v>-3.9310862144242416</v>
      </c>
      <c r="AT28" s="69">
        <f>SUMIF('5 kw Subscription'!$D$8:$AH$8,AL28,'5 kw Subscription'!$D$30:$AH$30)</f>
        <v>57.604550354748369</v>
      </c>
      <c r="AU28" s="60">
        <f t="shared" si="30"/>
        <v>-61.53563656917261</v>
      </c>
      <c r="AW28" s="39">
        <v>2032</v>
      </c>
      <c r="AX28" s="40">
        <v>0.38184359157359055</v>
      </c>
      <c r="AY28" s="41">
        <v>-62.090657866348252</v>
      </c>
      <c r="AZ28" s="41">
        <v>-120.33329999999998</v>
      </c>
      <c r="BA28" s="41">
        <v>135.79496558941975</v>
      </c>
      <c r="BB28" s="42">
        <f t="shared" si="17"/>
        <v>-46.6289922769285</v>
      </c>
      <c r="BC28" s="77">
        <f t="shared" si="18"/>
        <v>-6.1440274028669233</v>
      </c>
      <c r="BD28" s="84">
        <f t="shared" si="4"/>
        <v>-4.6140565450956501</v>
      </c>
      <c r="BE28" s="69">
        <f>SUMIF('5 kw Subscription'!$D$8:$AH$8,AW28,'5 kw Subscription'!$D$30:$AH$30)</f>
        <v>57.604550354748369</v>
      </c>
      <c r="BF28" s="60">
        <f t="shared" si="31"/>
        <v>-62.218606899844019</v>
      </c>
      <c r="BH28" s="39">
        <v>2032</v>
      </c>
      <c r="BI28" s="40">
        <v>0.38184359157359055</v>
      </c>
      <c r="BJ28" s="27">
        <v>-80.288657866348501</v>
      </c>
      <c r="BK28" s="41">
        <v>-120.33329999999998</v>
      </c>
      <c r="BL28" s="41">
        <v>135.79496558941975</v>
      </c>
      <c r="BM28" s="42">
        <f t="shared" si="19"/>
        <v>-64.826992276928735</v>
      </c>
      <c r="BN28" s="77">
        <f t="shared" si="20"/>
        <v>-7.9447654610470391</v>
      </c>
      <c r="BO28" s="84">
        <f t="shared" si="5"/>
        <v>-6.4147946032757641</v>
      </c>
      <c r="BP28" s="69">
        <f>SUMIF('5 kw Subscription'!$D$8:$AH$8,BH28,'5 kw Subscription'!$D$30:$AH$30)</f>
        <v>57.604550354748369</v>
      </c>
      <c r="BQ28" s="60">
        <f t="shared" si="32"/>
        <v>-64.019344958024135</v>
      </c>
      <c r="BS28" s="39">
        <v>2032</v>
      </c>
      <c r="BT28" s="40">
        <v>0.38184359157359055</v>
      </c>
      <c r="BU28" s="27">
        <v>-38.356657866348336</v>
      </c>
      <c r="BV28" s="41">
        <v>-120.33329999999998</v>
      </c>
      <c r="BW28" s="41">
        <v>135.79496558941975</v>
      </c>
      <c r="BX28" s="42">
        <f t="shared" si="21"/>
        <v>-22.894992276928576</v>
      </c>
      <c r="BY28" s="77">
        <f t="shared" si="22"/>
        <v>-3.795488163783173</v>
      </c>
      <c r="BZ28" s="84">
        <f t="shared" si="6"/>
        <v>-2.2655173060118985</v>
      </c>
      <c r="CA28" s="69">
        <f>SUMIF('5 kw Subscription'!$D$8:$AH$8,BS28,'5 kw Subscription'!$D$30:$AH$30)</f>
        <v>57.604550354748369</v>
      </c>
      <c r="CB28" s="60">
        <f t="shared" si="33"/>
        <v>-59.87006766076027</v>
      </c>
      <c r="CD28" s="39">
        <v>2032</v>
      </c>
      <c r="CE28" s="40">
        <v>0.38184359157359055</v>
      </c>
      <c r="CF28" s="27">
        <v>-45.350657866348669</v>
      </c>
      <c r="CG28" s="41">
        <v>-120.33329999999998</v>
      </c>
      <c r="CH28" s="41">
        <v>135.79496558941975</v>
      </c>
      <c r="CI28" s="42">
        <f t="shared" si="23"/>
        <v>-29.888992276928889</v>
      </c>
      <c r="CJ28" s="77">
        <f t="shared" si="24"/>
        <v>-4.4875621267962593</v>
      </c>
      <c r="CK28" s="84">
        <f t="shared" si="7"/>
        <v>-2.9575912690249826</v>
      </c>
      <c r="CL28" s="69">
        <f>SUMIF('5 kw Subscription'!$D$8:$AH$8,CD28,'5 kw Subscription'!$D$30:$AH$30)</f>
        <v>57.604550354748369</v>
      </c>
      <c r="CM28" s="60">
        <f t="shared" si="34"/>
        <v>-60.56214162377335</v>
      </c>
      <c r="CO28" s="39">
        <v>2032</v>
      </c>
      <c r="CP28" s="40">
        <v>0.38184359157359055</v>
      </c>
      <c r="CQ28" s="27">
        <v>-63.612657866348421</v>
      </c>
      <c r="CR28" s="41">
        <v>-120.33329999999998</v>
      </c>
      <c r="CS28" s="41">
        <v>135.79496558941975</v>
      </c>
      <c r="CT28" s="42">
        <f t="shared" si="25"/>
        <v>-48.150992276928662</v>
      </c>
      <c r="CU28" s="77">
        <f t="shared" si="26"/>
        <v>-6.2946331466052694</v>
      </c>
      <c r="CV28" s="84">
        <f t="shared" si="8"/>
        <v>-4.7646622888339945</v>
      </c>
      <c r="CW28" s="69">
        <f>SUMIF('5 kw Subscription'!$D$8:$AH$8,CO28,'5 kw Subscription'!$D$30:$AH$30)</f>
        <v>57.604550354748369</v>
      </c>
      <c r="CX28" s="60">
        <f t="shared" si="35"/>
        <v>-62.369212643582365</v>
      </c>
    </row>
    <row r="29" spans="2:102" x14ac:dyDescent="0.3">
      <c r="B29" s="14">
        <v>2033</v>
      </c>
      <c r="C29" s="66">
        <v>122125595.98278855</v>
      </c>
      <c r="E29" s="39">
        <v>2033</v>
      </c>
      <c r="F29" s="40">
        <v>0.35443678918636157</v>
      </c>
      <c r="G29" s="41">
        <v>-70.182174517978638</v>
      </c>
      <c r="H29" s="41">
        <v>-120.33329999999998</v>
      </c>
      <c r="I29" s="41">
        <v>137.31296964758386</v>
      </c>
      <c r="J29" s="42">
        <f t="shared" si="9"/>
        <v>-53.202504870394762</v>
      </c>
      <c r="K29" s="77">
        <f t="shared" si="10"/>
        <v>-6.8960653779281049</v>
      </c>
      <c r="L29" s="84">
        <f t="shared" si="0"/>
        <v>-5.2276515279787263</v>
      </c>
      <c r="M29" s="69">
        <f>SUMIF('5 kw Subscription'!$D$8:$AH$8,E29,'5 kw Subscription'!$D$30:$AH$30)</f>
        <v>62.762429196969947</v>
      </c>
      <c r="N29" s="60">
        <f t="shared" si="27"/>
        <v>-67.990080724948669</v>
      </c>
      <c r="P29" s="39">
        <v>2033</v>
      </c>
      <c r="Q29" s="40">
        <v>0.35443678918636157</v>
      </c>
      <c r="R29" s="27">
        <v>-78.41717451797868</v>
      </c>
      <c r="S29" s="41">
        <v>-120.33329999999998</v>
      </c>
      <c r="T29" s="41">
        <v>137.31296964758386</v>
      </c>
      <c r="U29" s="42">
        <f t="shared" si="11"/>
        <v>-61.437504870394804</v>
      </c>
      <c r="V29" s="77">
        <f t="shared" si="12"/>
        <v>-7.7052323605312232</v>
      </c>
      <c r="W29" s="84">
        <f t="shared" si="1"/>
        <v>-6.0368185105818437</v>
      </c>
      <c r="X29" s="69">
        <f>SUMIF('5 kw Subscription'!$D$8:$AH$8,P29,'5 kw Subscription'!$D$30:$AH$30)</f>
        <v>62.762429196969947</v>
      </c>
      <c r="Y29" s="60">
        <f t="shared" si="28"/>
        <v>-68.799247707551785</v>
      </c>
      <c r="AA29" s="39">
        <v>2033</v>
      </c>
      <c r="AB29" s="40">
        <v>0.35443678918636157</v>
      </c>
      <c r="AC29" s="27">
        <v>-94.990174517978232</v>
      </c>
      <c r="AD29" s="41">
        <v>-120.33329999999998</v>
      </c>
      <c r="AE29" s="41">
        <v>137.31296964758386</v>
      </c>
      <c r="AF29" s="42">
        <f t="shared" si="13"/>
        <v>-78.010504870394357</v>
      </c>
      <c r="AG29" s="77">
        <f t="shared" si="14"/>
        <v>-9.3336870542386965</v>
      </c>
      <c r="AH29" s="84">
        <f t="shared" si="2"/>
        <v>-7.6652732042893188</v>
      </c>
      <c r="AI29" s="69">
        <f>SUMIF('5 kw Subscription'!$D$8:$AH$8,AA29,'5 kw Subscription'!$D$30:$AH$30)</f>
        <v>62.762429196969947</v>
      </c>
      <c r="AJ29" s="60">
        <f t="shared" si="29"/>
        <v>-70.427702401259268</v>
      </c>
      <c r="AL29" s="39">
        <v>2033</v>
      </c>
      <c r="AM29" s="40">
        <v>0.35443678918636157</v>
      </c>
      <c r="AN29" s="27">
        <v>-53.267174517978354</v>
      </c>
      <c r="AO29" s="41">
        <v>-120.33329999999998</v>
      </c>
      <c r="AP29" s="41">
        <v>137.31296964758386</v>
      </c>
      <c r="AQ29" s="42">
        <f t="shared" si="15"/>
        <v>-36.287504870394486</v>
      </c>
      <c r="AR29" s="77">
        <f t="shared" si="16"/>
        <v>-5.2340059352162758</v>
      </c>
      <c r="AS29" s="84">
        <f t="shared" si="3"/>
        <v>-3.565592085266899</v>
      </c>
      <c r="AT29" s="69">
        <f>SUMIF('5 kw Subscription'!$D$8:$AH$8,AL29,'5 kw Subscription'!$D$30:$AH$30)</f>
        <v>62.762429196969947</v>
      </c>
      <c r="AU29" s="60">
        <f t="shared" si="30"/>
        <v>-66.328021282236847</v>
      </c>
      <c r="AW29" s="39">
        <v>2033</v>
      </c>
      <c r="AX29" s="40">
        <v>0.35443678918636157</v>
      </c>
      <c r="AY29" s="41">
        <v>-60.809174517978271</v>
      </c>
      <c r="AZ29" s="41">
        <v>-120.33329999999998</v>
      </c>
      <c r="BA29" s="41">
        <v>137.31296964758386</v>
      </c>
      <c r="BB29" s="42">
        <f t="shared" si="17"/>
        <v>-43.829504870394402</v>
      </c>
      <c r="BC29" s="77">
        <f t="shared" si="18"/>
        <v>-5.9750790843107042</v>
      </c>
      <c r="BD29" s="84">
        <f t="shared" si="4"/>
        <v>-4.3066652343613274</v>
      </c>
      <c r="BE29" s="69">
        <f>SUMIF('5 kw Subscription'!$D$8:$AH$8,AW29,'5 kw Subscription'!$D$30:$AH$30)</f>
        <v>62.762429196969947</v>
      </c>
      <c r="BF29" s="60">
        <f t="shared" si="31"/>
        <v>-67.06909443133128</v>
      </c>
      <c r="BH29" s="39">
        <v>2033</v>
      </c>
      <c r="BI29" s="40">
        <v>0.35443678918636157</v>
      </c>
      <c r="BJ29" s="27">
        <v>-78.615174517978616</v>
      </c>
      <c r="BK29" s="41">
        <v>-120.33329999999998</v>
      </c>
      <c r="BL29" s="41">
        <v>137.31296964758386</v>
      </c>
      <c r="BM29" s="42">
        <f t="shared" si="19"/>
        <v>-61.635504870394726</v>
      </c>
      <c r="BN29" s="77">
        <f t="shared" si="20"/>
        <v>-7.7246877415336952</v>
      </c>
      <c r="BO29" s="84">
        <f t="shared" si="5"/>
        <v>-6.0562738915843157</v>
      </c>
      <c r="BP29" s="69">
        <f>SUMIF('5 kw Subscription'!$D$8:$AH$8,BH29,'5 kw Subscription'!$D$30:$AH$30)</f>
        <v>62.762429196969947</v>
      </c>
      <c r="BQ29" s="60">
        <f t="shared" si="32"/>
        <v>-68.818703088554258</v>
      </c>
      <c r="BS29" s="39">
        <v>2033</v>
      </c>
      <c r="BT29" s="40">
        <v>0.35443678918636157</v>
      </c>
      <c r="BU29" s="27">
        <v>-35.905174517978274</v>
      </c>
      <c r="BV29" s="41">
        <v>-120.33329999999998</v>
      </c>
      <c r="BW29" s="41">
        <v>137.31296964758386</v>
      </c>
      <c r="BX29" s="42">
        <f t="shared" si="21"/>
        <v>-18.925504870394406</v>
      </c>
      <c r="BY29" s="77">
        <f t="shared" si="22"/>
        <v>-3.5280244959988707</v>
      </c>
      <c r="BZ29" s="84">
        <f t="shared" si="6"/>
        <v>-1.8596106460494937</v>
      </c>
      <c r="CA29" s="69">
        <f>SUMIF('5 kw Subscription'!$D$8:$AH$8,BS29,'5 kw Subscription'!$D$30:$AH$30)</f>
        <v>62.762429196969947</v>
      </c>
      <c r="CB29" s="60">
        <f t="shared" si="33"/>
        <v>-64.622039843019436</v>
      </c>
      <c r="CD29" s="39">
        <v>2033</v>
      </c>
      <c r="CE29" s="40">
        <v>0.35443678918636157</v>
      </c>
      <c r="CF29" s="27">
        <v>-43.999174517978609</v>
      </c>
      <c r="CG29" s="41">
        <v>-120.33329999999998</v>
      </c>
      <c r="CH29" s="41">
        <v>137.31296964758386</v>
      </c>
      <c r="CI29" s="42">
        <f t="shared" si="23"/>
        <v>-27.019504870394741</v>
      </c>
      <c r="CJ29" s="77">
        <f t="shared" si="24"/>
        <v>-4.3233368891002524</v>
      </c>
      <c r="CK29" s="84">
        <f t="shared" si="7"/>
        <v>-2.6549230391508751</v>
      </c>
      <c r="CL29" s="69">
        <f>SUMIF('5 kw Subscription'!$D$8:$AH$8,CD29,'5 kw Subscription'!$D$30:$AH$30)</f>
        <v>62.762429196969947</v>
      </c>
      <c r="CM29" s="60">
        <f t="shared" si="34"/>
        <v>-65.41735223612082</v>
      </c>
      <c r="CO29" s="39">
        <v>2033</v>
      </c>
      <c r="CP29" s="40">
        <v>0.35443678918636157</v>
      </c>
      <c r="CQ29" s="27">
        <v>-60.87317451797847</v>
      </c>
      <c r="CR29" s="41">
        <v>-120.33329999999998</v>
      </c>
      <c r="CS29" s="41">
        <v>137.31296964758386</v>
      </c>
      <c r="CT29" s="42">
        <f t="shared" si="25"/>
        <v>-43.893504870394594</v>
      </c>
      <c r="CU29" s="77">
        <f t="shared" si="26"/>
        <v>-5.981367692311526</v>
      </c>
      <c r="CV29" s="84">
        <f t="shared" si="8"/>
        <v>-4.3129538423621474</v>
      </c>
      <c r="CW29" s="69">
        <f>SUMIF('5 kw Subscription'!$D$8:$AH$8,CO29,'5 kw Subscription'!$D$30:$AH$30)</f>
        <v>62.762429196969947</v>
      </c>
      <c r="CX29" s="60">
        <f t="shared" si="35"/>
        <v>-67.075383039332095</v>
      </c>
    </row>
    <row r="30" spans="2:102" x14ac:dyDescent="0.3">
      <c r="B30" s="14">
        <v>2034</v>
      </c>
      <c r="C30" s="66">
        <v>123214356.96650711</v>
      </c>
      <c r="E30" s="39">
        <v>2034</v>
      </c>
      <c r="F30" s="40">
        <v>0.3289971085046382</v>
      </c>
      <c r="G30" s="41">
        <v>-80.903489698546906</v>
      </c>
      <c r="H30" s="41">
        <v>-120.33329999999998</v>
      </c>
      <c r="I30" s="41">
        <v>139.22834826119799</v>
      </c>
      <c r="J30" s="42">
        <f t="shared" si="9"/>
        <v>-62.008441437348893</v>
      </c>
      <c r="K30" s="77">
        <f t="shared" si="10"/>
        <v>-7.8792918316041956</v>
      </c>
      <c r="L30" s="84">
        <f t="shared" si="0"/>
        <v>-6.0390794998869577</v>
      </c>
      <c r="M30" s="69">
        <f>SUMIF('5 kw Subscription'!$D$8:$AH$8,E30,'5 kw Subscription'!$D$30:$AH$30)</f>
        <v>69.270508521838508</v>
      </c>
      <c r="N30" s="60">
        <f t="shared" si="27"/>
        <v>-75.30958802172546</v>
      </c>
      <c r="P30" s="39">
        <v>2034</v>
      </c>
      <c r="Q30" s="40">
        <v>0.3289971085046382</v>
      </c>
      <c r="R30" s="27">
        <v>-91.114489698546464</v>
      </c>
      <c r="S30" s="41">
        <v>-120.33329999999998</v>
      </c>
      <c r="T30" s="41">
        <v>139.22834826119799</v>
      </c>
      <c r="U30" s="42">
        <f t="shared" si="11"/>
        <v>-72.219441437348451</v>
      </c>
      <c r="V30" s="77">
        <f t="shared" si="12"/>
        <v>-8.8737538652233958</v>
      </c>
      <c r="W30" s="84">
        <f t="shared" si="1"/>
        <v>-7.0335415335061562</v>
      </c>
      <c r="X30" s="69">
        <f>SUMIF('5 kw Subscription'!$D$8:$AH$8,P30,'5 kw Subscription'!$D$30:$AH$30)</f>
        <v>69.270508521838508</v>
      </c>
      <c r="Y30" s="60">
        <f t="shared" si="28"/>
        <v>-76.304050055344661</v>
      </c>
      <c r="AA30" s="39">
        <v>2034</v>
      </c>
      <c r="AB30" s="40">
        <v>0.3289971085046382</v>
      </c>
      <c r="AC30" s="27">
        <v>-107.60848969854715</v>
      </c>
      <c r="AD30" s="41">
        <v>-120.33329999999998</v>
      </c>
      <c r="AE30" s="41">
        <v>139.22834826119799</v>
      </c>
      <c r="AF30" s="42">
        <f t="shared" si="13"/>
        <v>-88.713441437349132</v>
      </c>
      <c r="AG30" s="77">
        <f t="shared" si="14"/>
        <v>-10.480125110205911</v>
      </c>
      <c r="AH30" s="84">
        <f t="shared" si="2"/>
        <v>-8.6399127784886733</v>
      </c>
      <c r="AI30" s="69">
        <f>SUMIF('5 kw Subscription'!$D$8:$AH$8,AA30,'5 kw Subscription'!$D$30:$AH$30)</f>
        <v>69.270508521838508</v>
      </c>
      <c r="AJ30" s="60">
        <f t="shared" si="29"/>
        <v>-77.910421300327187</v>
      </c>
      <c r="AL30" s="39">
        <v>2034</v>
      </c>
      <c r="AM30" s="40">
        <v>0.3289971085046382</v>
      </c>
      <c r="AN30" s="27">
        <v>-64.713489698546738</v>
      </c>
      <c r="AO30" s="41">
        <v>-120.33329999999998</v>
      </c>
      <c r="AP30" s="41">
        <v>139.22834826119799</v>
      </c>
      <c r="AQ30" s="42">
        <f t="shared" si="15"/>
        <v>-45.818441437348724</v>
      </c>
      <c r="AR30" s="77">
        <f t="shared" si="16"/>
        <v>-6.3025275260223994</v>
      </c>
      <c r="AS30" s="84">
        <f t="shared" si="3"/>
        <v>-4.4623151943051615</v>
      </c>
      <c r="AT30" s="69">
        <f>SUMIF('5 kw Subscription'!$D$8:$AH$8,AL30,'5 kw Subscription'!$D$30:$AH$30)</f>
        <v>69.270508521838508</v>
      </c>
      <c r="AU30" s="60">
        <f t="shared" si="30"/>
        <v>-73.73282371614367</v>
      </c>
      <c r="AW30" s="39">
        <v>2034</v>
      </c>
      <c r="AX30" s="40">
        <v>0.3289971085046382</v>
      </c>
      <c r="AY30" s="41">
        <v>-73.531489698546991</v>
      </c>
      <c r="AZ30" s="41">
        <v>-120.33329999999998</v>
      </c>
      <c r="BA30" s="41">
        <v>139.22834826119799</v>
      </c>
      <c r="BB30" s="42">
        <f t="shared" si="17"/>
        <v>-54.636441437348992</v>
      </c>
      <c r="BC30" s="77">
        <f t="shared" si="18"/>
        <v>-7.1613235511379347</v>
      </c>
      <c r="BD30" s="84">
        <f t="shared" si="4"/>
        <v>-5.3211112194206986</v>
      </c>
      <c r="BE30" s="69">
        <f>SUMIF('5 kw Subscription'!$D$8:$AH$8,AW30,'5 kw Subscription'!$D$30:$AH$30)</f>
        <v>69.270508521838508</v>
      </c>
      <c r="BF30" s="60">
        <f t="shared" si="31"/>
        <v>-74.591619741259208</v>
      </c>
      <c r="BH30" s="39">
        <v>2034</v>
      </c>
      <c r="BI30" s="40">
        <v>0.3289971085046382</v>
      </c>
      <c r="BJ30" s="27">
        <v>-90.818489698546699</v>
      </c>
      <c r="BK30" s="41">
        <v>-120.33329999999998</v>
      </c>
      <c r="BL30" s="41">
        <v>139.22834826119799</v>
      </c>
      <c r="BM30" s="42">
        <f t="shared" si="19"/>
        <v>-71.923441437348686</v>
      </c>
      <c r="BN30" s="77">
        <f t="shared" si="20"/>
        <v>-8.844926055806976</v>
      </c>
      <c r="BO30" s="84">
        <f t="shared" si="5"/>
        <v>-7.0047137240897372</v>
      </c>
      <c r="BP30" s="69">
        <f>SUMIF('5 kw Subscription'!$D$8:$AH$8,BH30,'5 kw Subscription'!$D$30:$AH$30)</f>
        <v>69.270508521838508</v>
      </c>
      <c r="BQ30" s="60">
        <f t="shared" si="32"/>
        <v>-76.275222245928248</v>
      </c>
      <c r="BS30" s="39">
        <v>2034</v>
      </c>
      <c r="BT30" s="40">
        <v>0.3289971085046382</v>
      </c>
      <c r="BU30" s="27">
        <v>-46.879489698546379</v>
      </c>
      <c r="BV30" s="41">
        <v>-120.33329999999998</v>
      </c>
      <c r="BW30" s="41">
        <v>139.22834826119799</v>
      </c>
      <c r="BX30" s="42">
        <f t="shared" si="21"/>
        <v>-27.98444143734838</v>
      </c>
      <c r="BY30" s="77">
        <f t="shared" si="22"/>
        <v>-4.5656520086816945</v>
      </c>
      <c r="BZ30" s="84">
        <f t="shared" si="6"/>
        <v>-2.7254396769644584</v>
      </c>
      <c r="CA30" s="69">
        <f>SUMIF('5 kw Subscription'!$D$8:$AH$8,BS30,'5 kw Subscription'!$D$30:$AH$30)</f>
        <v>69.270508521838508</v>
      </c>
      <c r="CB30" s="60">
        <f t="shared" si="33"/>
        <v>-71.995948198802964</v>
      </c>
      <c r="CD30" s="39">
        <v>2034</v>
      </c>
      <c r="CE30" s="40">
        <v>0.3289971085046382</v>
      </c>
      <c r="CF30" s="27">
        <v>-56.439489698546623</v>
      </c>
      <c r="CG30" s="41">
        <v>-120.33329999999998</v>
      </c>
      <c r="CH30" s="41">
        <v>139.22834826119799</v>
      </c>
      <c r="CI30" s="42">
        <f t="shared" si="23"/>
        <v>-37.54444143734861</v>
      </c>
      <c r="CJ30" s="77">
        <f t="shared" si="24"/>
        <v>-5.496712339834394</v>
      </c>
      <c r="CK30" s="84">
        <f t="shared" si="7"/>
        <v>-3.6565000081171553</v>
      </c>
      <c r="CL30" s="69">
        <f>SUMIF('5 kw Subscription'!$D$8:$AH$8,CD30,'5 kw Subscription'!$D$30:$AH$30)</f>
        <v>69.270508521838508</v>
      </c>
      <c r="CM30" s="60">
        <f t="shared" si="34"/>
        <v>-72.927008529955657</v>
      </c>
      <c r="CO30" s="39">
        <v>2034</v>
      </c>
      <c r="CP30" s="40">
        <v>0.3289971085046382</v>
      </c>
      <c r="CQ30" s="27">
        <v>-73.504489698546735</v>
      </c>
      <c r="CR30" s="41">
        <v>-120.33329999999998</v>
      </c>
      <c r="CS30" s="41">
        <v>139.22834826119799</v>
      </c>
      <c r="CT30" s="42">
        <f t="shared" si="25"/>
        <v>-54.609441437348721</v>
      </c>
      <c r="CU30" s="77">
        <f t="shared" si="26"/>
        <v>-7.1586939874411408</v>
      </c>
      <c r="CV30" s="84">
        <f t="shared" si="8"/>
        <v>-5.3184816557239021</v>
      </c>
      <c r="CW30" s="69">
        <f>SUMIF('5 kw Subscription'!$D$8:$AH$8,CO30,'5 kw Subscription'!$D$30:$AH$30)</f>
        <v>69.270508521838508</v>
      </c>
      <c r="CX30" s="60">
        <f t="shared" si="35"/>
        <v>-74.588990177562408</v>
      </c>
    </row>
    <row r="31" spans="2:102" x14ac:dyDescent="0.3">
      <c r="B31" s="14">
        <v>2035</v>
      </c>
      <c r="C31" s="66">
        <v>124281375.64086282</v>
      </c>
      <c r="E31" s="39">
        <v>2035</v>
      </c>
      <c r="F31" s="40">
        <v>0.30538335947824247</v>
      </c>
      <c r="G31" s="41">
        <v>-92.856517740996011</v>
      </c>
      <c r="H31" s="41">
        <v>-120.33329999999998</v>
      </c>
      <c r="I31" s="41">
        <v>141.17044449109343</v>
      </c>
      <c r="J31" s="42">
        <f t="shared" si="9"/>
        <v>-72.019373249902543</v>
      </c>
      <c r="K31" s="77">
        <f t="shared" si="10"/>
        <v>-8.9657698681409315</v>
      </c>
      <c r="L31" s="84">
        <f t="shared" si="0"/>
        <v>-6.9538374075952616</v>
      </c>
      <c r="M31" s="69">
        <f>SUMIF('5 kw Subscription'!$D$8:$AH$8,E31,'5 kw Subscription'!$D$30:$AH$30)</f>
        <v>75.869369045209567</v>
      </c>
      <c r="N31" s="60">
        <f t="shared" si="27"/>
        <v>-82.823206452804826</v>
      </c>
      <c r="P31" s="39">
        <v>2035</v>
      </c>
      <c r="Q31" s="40">
        <v>0.30538335947824247</v>
      </c>
      <c r="R31" s="27">
        <v>-105.23551774099693</v>
      </c>
      <c r="S31" s="41">
        <v>-120.33329999999998</v>
      </c>
      <c r="T31" s="41">
        <v>141.17044449109343</v>
      </c>
      <c r="U31" s="42">
        <f t="shared" si="11"/>
        <v>-84.398373249903472</v>
      </c>
      <c r="V31" s="77">
        <f t="shared" si="12"/>
        <v>-10.161025385985146</v>
      </c>
      <c r="W31" s="84">
        <f t="shared" si="1"/>
        <v>-8.1490929254394793</v>
      </c>
      <c r="X31" s="69">
        <f>SUMIF('5 kw Subscription'!$D$8:$AH$8,P31,'5 kw Subscription'!$D$30:$AH$30)</f>
        <v>75.869369045209567</v>
      </c>
      <c r="Y31" s="60">
        <f t="shared" si="28"/>
        <v>-84.018461970649042</v>
      </c>
      <c r="AA31" s="39">
        <v>2035</v>
      </c>
      <c r="AB31" s="40">
        <v>0.30538335947824247</v>
      </c>
      <c r="AC31" s="27">
        <v>-121.40151774099601</v>
      </c>
      <c r="AD31" s="41">
        <v>-120.33329999999998</v>
      </c>
      <c r="AE31" s="41">
        <v>141.17044449109343</v>
      </c>
      <c r="AF31" s="42">
        <f t="shared" si="13"/>
        <v>-100.56437324990256</v>
      </c>
      <c r="AG31" s="77">
        <f t="shared" si="14"/>
        <v>-11.721935047627206</v>
      </c>
      <c r="AH31" s="84">
        <f t="shared" si="2"/>
        <v>-9.7100025870815401</v>
      </c>
      <c r="AI31" s="69">
        <f>SUMIF('5 kw Subscription'!$D$8:$AH$8,AA31,'5 kw Subscription'!$D$30:$AH$30)</f>
        <v>75.869369045209567</v>
      </c>
      <c r="AJ31" s="60">
        <f t="shared" si="29"/>
        <v>-85.5793716322911</v>
      </c>
      <c r="AL31" s="39">
        <v>2035</v>
      </c>
      <c r="AM31" s="40">
        <v>0.30538335947824247</v>
      </c>
      <c r="AN31" s="27">
        <v>-75.474517740996475</v>
      </c>
      <c r="AO31" s="41">
        <v>-120.33329999999998</v>
      </c>
      <c r="AP31" s="41">
        <v>141.17044449109343</v>
      </c>
      <c r="AQ31" s="42">
        <f t="shared" si="15"/>
        <v>-54.637373249903021</v>
      </c>
      <c r="AR31" s="77">
        <f t="shared" si="16"/>
        <v>-7.2874492112893217</v>
      </c>
      <c r="AS31" s="84">
        <f t="shared" si="3"/>
        <v>-5.2755167507436553</v>
      </c>
      <c r="AT31" s="69">
        <f>SUMIF('5 kw Subscription'!$D$8:$AH$8,AL31,'5 kw Subscription'!$D$30:$AH$30)</f>
        <v>75.869369045209567</v>
      </c>
      <c r="AU31" s="60">
        <f t="shared" si="30"/>
        <v>-81.144885795953229</v>
      </c>
      <c r="AW31" s="39">
        <v>2035</v>
      </c>
      <c r="AX31" s="40">
        <v>0.30538335947824247</v>
      </c>
      <c r="AY31" s="41">
        <v>-85.963517740996124</v>
      </c>
      <c r="AZ31" s="41">
        <v>-120.33329999999998</v>
      </c>
      <c r="BA31" s="41">
        <v>141.17044449109343</v>
      </c>
      <c r="BB31" s="42">
        <f t="shared" si="17"/>
        <v>-65.126373249902684</v>
      </c>
      <c r="BC31" s="77">
        <f t="shared" si="18"/>
        <v>-8.3002156000660108</v>
      </c>
      <c r="BD31" s="84">
        <f t="shared" si="4"/>
        <v>-6.2882831395203445</v>
      </c>
      <c r="BE31" s="69">
        <f>SUMIF('5 kw Subscription'!$D$8:$AH$8,AW31,'5 kw Subscription'!$D$30:$AH$30)</f>
        <v>75.869369045209567</v>
      </c>
      <c r="BF31" s="60">
        <f t="shared" si="31"/>
        <v>-82.157652184729912</v>
      </c>
      <c r="BH31" s="39">
        <v>2035</v>
      </c>
      <c r="BI31" s="40">
        <v>0.30538335947824247</v>
      </c>
      <c r="BJ31" s="27">
        <v>-105.29151774099586</v>
      </c>
      <c r="BK31" s="41">
        <v>-120.33329999999998</v>
      </c>
      <c r="BL31" s="41">
        <v>141.17044449109343</v>
      </c>
      <c r="BM31" s="42">
        <f t="shared" si="19"/>
        <v>-84.454373249902403</v>
      </c>
      <c r="BN31" s="77">
        <f t="shared" si="20"/>
        <v>-10.166432471290744</v>
      </c>
      <c r="BO31" s="84">
        <f t="shared" si="5"/>
        <v>-8.1545000107450782</v>
      </c>
      <c r="BP31" s="69">
        <f>SUMIF('5 kw Subscription'!$D$8:$AH$8,BH31,'5 kw Subscription'!$D$30:$AH$30)</f>
        <v>75.869369045209567</v>
      </c>
      <c r="BQ31" s="60">
        <f t="shared" si="32"/>
        <v>-84.023869055954648</v>
      </c>
      <c r="BS31" s="39">
        <v>2035</v>
      </c>
      <c r="BT31" s="40">
        <v>0.30538335947824247</v>
      </c>
      <c r="BU31" s="27">
        <v>-56.432517740996161</v>
      </c>
      <c r="BV31" s="41">
        <v>-120.33329999999998</v>
      </c>
      <c r="BW31" s="41">
        <v>141.17044449109343</v>
      </c>
      <c r="BX31" s="42">
        <f t="shared" si="21"/>
        <v>-35.595373249902707</v>
      </c>
      <c r="BY31" s="77">
        <f t="shared" si="22"/>
        <v>-5.4488470971615044</v>
      </c>
      <c r="BZ31" s="84">
        <f t="shared" si="6"/>
        <v>-3.4369146366158381</v>
      </c>
      <c r="CA31" s="69">
        <f>SUMIF('5 kw Subscription'!$D$8:$AH$8,BS31,'5 kw Subscription'!$D$30:$AH$30)</f>
        <v>75.869369045209567</v>
      </c>
      <c r="CB31" s="60">
        <f t="shared" si="33"/>
        <v>-79.306283681825406</v>
      </c>
      <c r="CD31" s="39">
        <v>2035</v>
      </c>
      <c r="CE31" s="40">
        <v>0.30538335947824247</v>
      </c>
      <c r="CF31" s="27">
        <v>-68.323517740996166</v>
      </c>
      <c r="CG31" s="41">
        <v>-120.33329999999998</v>
      </c>
      <c r="CH31" s="41">
        <v>141.17044449109343</v>
      </c>
      <c r="CI31" s="42">
        <f t="shared" si="23"/>
        <v>-47.486373249902698</v>
      </c>
      <c r="CJ31" s="77">
        <f t="shared" si="24"/>
        <v>-6.5969837287702404</v>
      </c>
      <c r="CK31" s="84">
        <f t="shared" si="7"/>
        <v>-4.5850512682245714</v>
      </c>
      <c r="CL31" s="69">
        <f>SUMIF('5 kw Subscription'!$D$8:$AH$8,CD31,'5 kw Subscription'!$D$30:$AH$30)</f>
        <v>75.869369045209567</v>
      </c>
      <c r="CM31" s="60">
        <f t="shared" si="34"/>
        <v>-80.454420313434142</v>
      </c>
      <c r="CO31" s="39">
        <v>2035</v>
      </c>
      <c r="CP31" s="40">
        <v>0.30538335947824247</v>
      </c>
      <c r="CQ31" s="27">
        <v>-86.999517740996083</v>
      </c>
      <c r="CR31" s="41">
        <v>-120.33329999999998</v>
      </c>
      <c r="CS31" s="41">
        <v>141.17044449109343</v>
      </c>
      <c r="CT31" s="42">
        <f t="shared" si="25"/>
        <v>-66.162373249902629</v>
      </c>
      <c r="CU31" s="77">
        <f t="shared" si="26"/>
        <v>-8.4002466782214729</v>
      </c>
      <c r="CV31" s="84">
        <f t="shared" si="8"/>
        <v>-6.3883142176758065</v>
      </c>
      <c r="CW31" s="69">
        <f>SUMIF('5 kw Subscription'!$D$8:$AH$8,CO31,'5 kw Subscription'!$D$30:$AH$30)</f>
        <v>75.869369045209567</v>
      </c>
      <c r="CX31" s="60">
        <f t="shared" si="35"/>
        <v>-82.257683262885379</v>
      </c>
    </row>
    <row r="32" spans="2:102" x14ac:dyDescent="0.3">
      <c r="B32" s="14">
        <v>2036</v>
      </c>
      <c r="C32" s="66">
        <v>125483037.16175075</v>
      </c>
      <c r="E32" s="39">
        <v>2036</v>
      </c>
      <c r="F32" s="40">
        <v>0.28340664875685884</v>
      </c>
      <c r="G32" s="41">
        <v>-98.15169196837499</v>
      </c>
      <c r="H32" s="41">
        <v>-120.33329999999998</v>
      </c>
      <c r="I32" s="41">
        <v>143.53179439396078</v>
      </c>
      <c r="J32" s="42">
        <f t="shared" si="9"/>
        <v>-74.95319757441419</v>
      </c>
      <c r="K32" s="77">
        <f t="shared" si="10"/>
        <v>-9.3862910100132524</v>
      </c>
      <c r="L32" s="84">
        <f t="shared" si="0"/>
        <v>-7.1678084244452247</v>
      </c>
      <c r="M32" s="69">
        <f>SUMIF('5 kw Subscription'!$D$8:$AH$8,E32,'5 kw Subscription'!$D$30:$AH$30)</f>
        <v>83.892770983813136</v>
      </c>
      <c r="N32" s="60">
        <f t="shared" si="27"/>
        <v>-91.060579408258363</v>
      </c>
      <c r="P32" s="39">
        <v>2036</v>
      </c>
      <c r="Q32" s="40">
        <v>0.28340664875685884</v>
      </c>
      <c r="R32" s="27">
        <v>-111.81669196837584</v>
      </c>
      <c r="S32" s="41">
        <v>-120.33329999999998</v>
      </c>
      <c r="T32" s="41">
        <v>143.53179439396078</v>
      </c>
      <c r="U32" s="42">
        <f t="shared" si="11"/>
        <v>-88.618197574415035</v>
      </c>
      <c r="V32" s="77">
        <f t="shared" si="12"/>
        <v>-10.693081184279084</v>
      </c>
      <c r="W32" s="84">
        <f t="shared" si="1"/>
        <v>-8.4745985987110579</v>
      </c>
      <c r="X32" s="69">
        <f>SUMIF('5 kw Subscription'!$D$8:$AH$8,P32,'5 kw Subscription'!$D$30:$AH$30)</f>
        <v>83.892770983813136</v>
      </c>
      <c r="Y32" s="60">
        <f t="shared" si="28"/>
        <v>-92.367369582524191</v>
      </c>
      <c r="AA32" s="39">
        <v>2036</v>
      </c>
      <c r="AB32" s="40">
        <v>0.28340664875685884</v>
      </c>
      <c r="AC32" s="27">
        <v>-131.06069196837515</v>
      </c>
      <c r="AD32" s="41">
        <v>-120.33329999999998</v>
      </c>
      <c r="AE32" s="41">
        <v>143.53179439396078</v>
      </c>
      <c r="AF32" s="42">
        <f t="shared" si="13"/>
        <v>-107.86219757441435</v>
      </c>
      <c r="AG32" s="77">
        <f t="shared" si="14"/>
        <v>-12.533393669721399</v>
      </c>
      <c r="AH32" s="84">
        <f t="shared" si="2"/>
        <v>-10.314911084153371</v>
      </c>
      <c r="AI32" s="69">
        <f>SUMIF('5 kw Subscription'!$D$8:$AH$8,AA32,'5 kw Subscription'!$D$30:$AH$30)</f>
        <v>83.892770983813136</v>
      </c>
      <c r="AJ32" s="60">
        <f t="shared" si="29"/>
        <v>-94.207682067966502</v>
      </c>
      <c r="AL32" s="39">
        <v>2036</v>
      </c>
      <c r="AM32" s="40">
        <v>0.28340664875685884</v>
      </c>
      <c r="AN32" s="27">
        <v>-81.482691968375235</v>
      </c>
      <c r="AO32" s="41">
        <v>-120.33329999999998</v>
      </c>
      <c r="AP32" s="41">
        <v>143.53179439396078</v>
      </c>
      <c r="AQ32" s="42">
        <f t="shared" si="15"/>
        <v>-58.284197574414435</v>
      </c>
      <c r="AR32" s="77">
        <f t="shared" si="16"/>
        <v>-7.792226947456685</v>
      </c>
      <c r="AS32" s="84">
        <f t="shared" si="3"/>
        <v>-5.5737443618886582</v>
      </c>
      <c r="AT32" s="69">
        <f>SUMIF('5 kw Subscription'!$D$8:$AH$8,AL32,'5 kw Subscription'!$D$30:$AH$30)</f>
        <v>83.892770983813136</v>
      </c>
      <c r="AU32" s="60">
        <f t="shared" si="30"/>
        <v>-89.466515345701794</v>
      </c>
      <c r="AW32" s="39">
        <v>2036</v>
      </c>
      <c r="AX32" s="40">
        <v>0.28340664875685884</v>
      </c>
      <c r="AY32" s="41">
        <v>-93.172691968375219</v>
      </c>
      <c r="AZ32" s="41">
        <v>-120.33329999999998</v>
      </c>
      <c r="BA32" s="41">
        <v>143.53179439396078</v>
      </c>
      <c r="BB32" s="42">
        <f t="shared" si="17"/>
        <v>-69.974197574414433</v>
      </c>
      <c r="BC32" s="77">
        <f t="shared" si="18"/>
        <v>-8.9101469721304216</v>
      </c>
      <c r="BD32" s="84">
        <f t="shared" si="4"/>
        <v>-6.6916643865623957</v>
      </c>
      <c r="BE32" s="69">
        <f>SUMIF('5 kw Subscription'!$D$8:$AH$8,AW32,'5 kw Subscription'!$D$30:$AH$30)</f>
        <v>83.892770983813136</v>
      </c>
      <c r="BF32" s="60">
        <f t="shared" si="31"/>
        <v>-90.58443537037553</v>
      </c>
      <c r="BH32" s="39">
        <v>2036</v>
      </c>
      <c r="BI32" s="40">
        <v>0.28340664875685884</v>
      </c>
      <c r="BJ32" s="27">
        <v>-113.263691968375</v>
      </c>
      <c r="BK32" s="41">
        <v>-120.33329999999998</v>
      </c>
      <c r="BL32" s="41">
        <v>143.53179439396078</v>
      </c>
      <c r="BM32" s="42">
        <f t="shared" si="19"/>
        <v>-90.065197574414213</v>
      </c>
      <c r="BN32" s="77">
        <f t="shared" si="20"/>
        <v>-10.831458453372495</v>
      </c>
      <c r="BO32" s="84">
        <f t="shared" si="5"/>
        <v>-8.6129758678044688</v>
      </c>
      <c r="BP32" s="69">
        <f>SUMIF('5 kw Subscription'!$D$8:$AH$8,BH32,'5 kw Subscription'!$D$30:$AH$30)</f>
        <v>83.892770983813136</v>
      </c>
      <c r="BQ32" s="60">
        <f t="shared" si="32"/>
        <v>-92.505746851617602</v>
      </c>
      <c r="BS32" s="39">
        <v>2036</v>
      </c>
      <c r="BT32" s="40">
        <v>0.28340664875685884</v>
      </c>
      <c r="BU32" s="27">
        <v>-61.524691968375066</v>
      </c>
      <c r="BV32" s="41">
        <v>-120.33329999999998</v>
      </c>
      <c r="BW32" s="41">
        <v>143.53179439396078</v>
      </c>
      <c r="BX32" s="42">
        <f t="shared" si="21"/>
        <v>-38.326197574414266</v>
      </c>
      <c r="BY32" s="77">
        <f t="shared" si="22"/>
        <v>-5.8836343167946961</v>
      </c>
      <c r="BZ32" s="84">
        <f t="shared" si="6"/>
        <v>-3.6651517312266693</v>
      </c>
      <c r="CA32" s="69">
        <f>SUMIF('5 kw Subscription'!$D$8:$AH$8,BS32,'5 kw Subscription'!$D$30:$AH$30)</f>
        <v>83.892770983813136</v>
      </c>
      <c r="CB32" s="60">
        <f t="shared" si="33"/>
        <v>-87.557922715039808</v>
      </c>
      <c r="CD32" s="39">
        <v>2036</v>
      </c>
      <c r="CE32" s="40">
        <v>0.28340664875685884</v>
      </c>
      <c r="CF32" s="27">
        <v>-76.051691968375081</v>
      </c>
      <c r="CG32" s="41">
        <v>-120.33329999999998</v>
      </c>
      <c r="CH32" s="41">
        <v>143.53179439396078</v>
      </c>
      <c r="CI32" s="42">
        <f t="shared" si="23"/>
        <v>-52.853197574414281</v>
      </c>
      <c r="CJ32" s="77">
        <f t="shared" si="24"/>
        <v>-7.2728579436925065</v>
      </c>
      <c r="CK32" s="84">
        <f t="shared" si="7"/>
        <v>-5.0543753581244797</v>
      </c>
      <c r="CL32" s="69">
        <f>SUMIF('5 kw Subscription'!$D$8:$AH$8,CD32,'5 kw Subscription'!$D$30:$AH$30)</f>
        <v>83.892770983813136</v>
      </c>
      <c r="CM32" s="60">
        <f t="shared" si="34"/>
        <v>-88.947146341937611</v>
      </c>
      <c r="CO32" s="39">
        <v>2036</v>
      </c>
      <c r="CP32" s="40">
        <v>0.28340664875685884</v>
      </c>
      <c r="CQ32" s="27">
        <v>-94.771691968374967</v>
      </c>
      <c r="CR32" s="41">
        <v>-120.33329999999998</v>
      </c>
      <c r="CS32" s="41">
        <v>143.53179439396078</v>
      </c>
      <c r="CT32" s="42">
        <f t="shared" si="25"/>
        <v>-71.573197574414166</v>
      </c>
      <c r="CU32" s="77">
        <f t="shared" si="26"/>
        <v>-9.0630600704583113</v>
      </c>
      <c r="CV32" s="84">
        <f t="shared" si="8"/>
        <v>-6.8445774848902854</v>
      </c>
      <c r="CW32" s="69">
        <f>SUMIF('5 kw Subscription'!$D$8:$AH$8,CO32,'5 kw Subscription'!$D$30:$AH$30)</f>
        <v>83.892770983813136</v>
      </c>
      <c r="CX32" s="60">
        <f t="shared" si="35"/>
        <v>-90.737348468703416</v>
      </c>
    </row>
    <row r="33" spans="2:102" x14ac:dyDescent="0.3">
      <c r="B33" s="14">
        <v>2037</v>
      </c>
      <c r="C33" s="66">
        <v>126238637.98144083</v>
      </c>
      <c r="E33" s="39">
        <v>2037</v>
      </c>
      <c r="F33" s="40">
        <v>0.26306515242403611</v>
      </c>
      <c r="G33" s="41">
        <v>-102.71914380999802</v>
      </c>
      <c r="H33" s="41">
        <v>-120.33329999999998</v>
      </c>
      <c r="I33" s="41">
        <v>145.13628573441579</v>
      </c>
      <c r="J33" s="42">
        <f t="shared" si="9"/>
        <v>-77.916158075582217</v>
      </c>
      <c r="K33" s="77">
        <f t="shared" si="10"/>
        <v>-9.7642825162704412</v>
      </c>
      <c r="L33" s="84">
        <f t="shared" si="0"/>
        <v>-7.4065588147778207</v>
      </c>
      <c r="M33" s="69">
        <f>SUMIF('5 kw Subscription'!$D$8:$AH$8,E33,'5 kw Subscription'!$D$30:$AH$30)</f>
        <v>89.34451657892663</v>
      </c>
      <c r="N33" s="60">
        <f t="shared" si="27"/>
        <v>-96.751075393704454</v>
      </c>
      <c r="P33" s="39">
        <v>2037</v>
      </c>
      <c r="Q33" s="40">
        <v>0.26306515242403611</v>
      </c>
      <c r="R33" s="27">
        <v>-116.97214380999839</v>
      </c>
      <c r="S33" s="41">
        <v>-120.33329999999998</v>
      </c>
      <c r="T33" s="41">
        <v>145.13628573441579</v>
      </c>
      <c r="U33" s="42">
        <f t="shared" si="11"/>
        <v>-92.169158075582573</v>
      </c>
      <c r="V33" s="77">
        <f t="shared" si="12"/>
        <v>-11.119145042790645</v>
      </c>
      <c r="W33" s="84">
        <f t="shared" si="1"/>
        <v>-8.7614213412980249</v>
      </c>
      <c r="X33" s="69">
        <f>SUMIF('5 kw Subscription'!$D$8:$AH$8,P33,'5 kw Subscription'!$D$30:$AH$30)</f>
        <v>89.34451657892663</v>
      </c>
      <c r="Y33" s="60">
        <f t="shared" si="28"/>
        <v>-98.105937920224648</v>
      </c>
      <c r="AA33" s="39">
        <v>2037</v>
      </c>
      <c r="AB33" s="40">
        <v>0.26306515242403611</v>
      </c>
      <c r="AC33" s="27">
        <v>-136.90514380999798</v>
      </c>
      <c r="AD33" s="41">
        <v>-120.33329999999998</v>
      </c>
      <c r="AE33" s="41">
        <v>145.13628573441579</v>
      </c>
      <c r="AF33" s="42">
        <f t="shared" si="13"/>
        <v>-112.1021580755822</v>
      </c>
      <c r="AG33" s="77">
        <f t="shared" si="14"/>
        <v>-13.013937349050801</v>
      </c>
      <c r="AH33" s="84">
        <f t="shared" si="2"/>
        <v>-10.656213647558182</v>
      </c>
      <c r="AI33" s="69">
        <f>SUMIF('5 kw Subscription'!$D$8:$AH$8,AA33,'5 kw Subscription'!$D$30:$AH$30)</f>
        <v>89.34451657892663</v>
      </c>
      <c r="AJ33" s="60">
        <f t="shared" si="29"/>
        <v>-100.00073022648482</v>
      </c>
      <c r="AL33" s="39">
        <v>2037</v>
      </c>
      <c r="AM33" s="40">
        <v>0.26306515242403611</v>
      </c>
      <c r="AN33" s="27">
        <v>-85.576143809997873</v>
      </c>
      <c r="AO33" s="41">
        <v>-120.33329999999998</v>
      </c>
      <c r="AP33" s="41">
        <v>145.13628573441579</v>
      </c>
      <c r="AQ33" s="42">
        <f t="shared" si="15"/>
        <v>-60.773158075582074</v>
      </c>
      <c r="AR33" s="77">
        <f t="shared" si="16"/>
        <v>-8.1347021968895756</v>
      </c>
      <c r="AS33" s="84">
        <f t="shared" si="3"/>
        <v>-5.7769784953969552</v>
      </c>
      <c r="AT33" s="69">
        <f>SUMIF('5 kw Subscription'!$D$8:$AH$8,AL33,'5 kw Subscription'!$D$30:$AH$30)</f>
        <v>89.34451657892663</v>
      </c>
      <c r="AU33" s="60">
        <f t="shared" si="30"/>
        <v>-95.12149507432359</v>
      </c>
      <c r="AW33" s="39">
        <v>2037</v>
      </c>
      <c r="AX33" s="40">
        <v>0.26306515242403611</v>
      </c>
      <c r="AY33" s="41">
        <v>-97.923143809998209</v>
      </c>
      <c r="AZ33" s="41">
        <v>-120.33329999999998</v>
      </c>
      <c r="BA33" s="41">
        <v>145.13628573441579</v>
      </c>
      <c r="BB33" s="42">
        <f t="shared" si="17"/>
        <v>-73.120158075582395</v>
      </c>
      <c r="BC33" s="77">
        <f t="shared" si="18"/>
        <v>-9.3083840614054658</v>
      </c>
      <c r="BD33" s="84">
        <f t="shared" si="4"/>
        <v>-6.9506603599128436</v>
      </c>
      <c r="BE33" s="69">
        <f>SUMIF('5 kw Subscription'!$D$8:$AH$8,AW33,'5 kw Subscription'!$D$30:$AH$30)</f>
        <v>89.34451657892663</v>
      </c>
      <c r="BF33" s="60">
        <f t="shared" si="31"/>
        <v>-96.295176938839475</v>
      </c>
      <c r="BH33" s="39">
        <v>2037</v>
      </c>
      <c r="BI33" s="40">
        <v>0.26306515242403611</v>
      </c>
      <c r="BJ33" s="27">
        <v>-119.35514380999838</v>
      </c>
      <c r="BK33" s="41">
        <v>-120.33329999999998</v>
      </c>
      <c r="BL33" s="41">
        <v>145.13628573441579</v>
      </c>
      <c r="BM33" s="42">
        <f t="shared" si="19"/>
        <v>-94.552158075582582</v>
      </c>
      <c r="BN33" s="77">
        <f t="shared" si="20"/>
        <v>-11.345668399325939</v>
      </c>
      <c r="BO33" s="84">
        <f t="shared" si="5"/>
        <v>-8.9879446978333188</v>
      </c>
      <c r="BP33" s="69">
        <f>SUMIF('5 kw Subscription'!$D$8:$AH$8,BH33,'5 kw Subscription'!$D$30:$AH$30)</f>
        <v>89.34451657892663</v>
      </c>
      <c r="BQ33" s="60">
        <f t="shared" si="32"/>
        <v>-98.332461276759943</v>
      </c>
      <c r="BS33" s="39">
        <v>2037</v>
      </c>
      <c r="BT33" s="40">
        <v>0.26306515242403611</v>
      </c>
      <c r="BU33" s="27">
        <v>-66.430143809998611</v>
      </c>
      <c r="BV33" s="41">
        <v>-120.33329999999998</v>
      </c>
      <c r="BW33" s="41">
        <v>145.13628573441579</v>
      </c>
      <c r="BX33" s="42">
        <f t="shared" si="21"/>
        <v>-41.627158075582798</v>
      </c>
      <c r="BY33" s="77">
        <f t="shared" si="22"/>
        <v>-6.3147205837025862</v>
      </c>
      <c r="BZ33" s="84">
        <f t="shared" si="6"/>
        <v>-3.956996882209963</v>
      </c>
      <c r="CA33" s="69">
        <f>SUMIF('5 kw Subscription'!$D$8:$AH$8,BS33,'5 kw Subscription'!$D$30:$AH$30)</f>
        <v>89.34451657892663</v>
      </c>
      <c r="CB33" s="60">
        <f t="shared" si="33"/>
        <v>-93.301513461136594</v>
      </c>
      <c r="CD33" s="39">
        <v>2037</v>
      </c>
      <c r="CE33" s="40">
        <v>0.26306515242403611</v>
      </c>
      <c r="CF33" s="27">
        <v>-80.161143809998663</v>
      </c>
      <c r="CG33" s="41">
        <v>-120.33329999999998</v>
      </c>
      <c r="CH33" s="41">
        <v>145.13628573441579</v>
      </c>
      <c r="CI33" s="42">
        <f t="shared" si="23"/>
        <v>-55.35815807558285</v>
      </c>
      <c r="CJ33" s="77">
        <f t="shared" si="24"/>
        <v>-7.6199628030001731</v>
      </c>
      <c r="CK33" s="84">
        <f t="shared" si="7"/>
        <v>-5.2622391015075509</v>
      </c>
      <c r="CL33" s="69">
        <f>SUMIF('5 kw Subscription'!$D$8:$AH$8,CD33,'5 kw Subscription'!$D$30:$AH$30)</f>
        <v>89.34451657892663</v>
      </c>
      <c r="CM33" s="60">
        <f t="shared" si="34"/>
        <v>-94.606755680434176</v>
      </c>
      <c r="CO33" s="39">
        <v>2037</v>
      </c>
      <c r="CP33" s="40">
        <v>0.26306515242403611</v>
      </c>
      <c r="CQ33" s="27">
        <v>-99.798143809998393</v>
      </c>
      <c r="CR33" s="41">
        <v>-120.33329999999998</v>
      </c>
      <c r="CS33" s="41">
        <v>145.13628573441579</v>
      </c>
      <c r="CT33" s="42">
        <f t="shared" si="25"/>
        <v>-74.995158075582566</v>
      </c>
      <c r="CU33" s="77">
        <f t="shared" si="26"/>
        <v>-9.4866179235555812</v>
      </c>
      <c r="CV33" s="84">
        <f t="shared" si="8"/>
        <v>-7.1288942220629572</v>
      </c>
      <c r="CW33" s="69">
        <f>SUMIF('5 kw Subscription'!$D$8:$AH$8,CO33,'5 kw Subscription'!$D$30:$AH$30)</f>
        <v>89.34451657892663</v>
      </c>
      <c r="CX33" s="60">
        <f t="shared" si="35"/>
        <v>-96.473410800989583</v>
      </c>
    </row>
    <row r="34" spans="2:102" x14ac:dyDescent="0.3">
      <c r="B34" s="14">
        <v>2038</v>
      </c>
      <c r="C34" s="66">
        <v>127292396.63123333</v>
      </c>
      <c r="E34" s="39">
        <v>2038</v>
      </c>
      <c r="F34" s="40">
        <v>0.24418366585059359</v>
      </c>
      <c r="G34" s="41">
        <v>-119.69620266979059</v>
      </c>
      <c r="H34" s="41">
        <v>-120.33329999999998</v>
      </c>
      <c r="I34" s="41">
        <v>147.16079178412514</v>
      </c>
      <c r="J34" s="42">
        <f t="shared" si="9"/>
        <v>-92.86871088566545</v>
      </c>
      <c r="K34" s="77">
        <f t="shared" si="10"/>
        <v>-11.283898096432363</v>
      </c>
      <c r="L34" s="84">
        <f t="shared" si="0"/>
        <v>-8.7548397242961684</v>
      </c>
      <c r="M34" s="69">
        <f>SUMIF('5 kw Subscription'!$D$8:$AH$8,E34,'5 kw Subscription'!$D$30:$AH$30)</f>
        <v>96.223389440686105</v>
      </c>
      <c r="N34" s="60">
        <f t="shared" si="27"/>
        <v>-104.97822916498228</v>
      </c>
      <c r="P34" s="39">
        <v>2038</v>
      </c>
      <c r="Q34" s="40">
        <v>0.24418366585059359</v>
      </c>
      <c r="R34" s="27">
        <v>-134.01020266979128</v>
      </c>
      <c r="S34" s="41">
        <v>-120.33329999999998</v>
      </c>
      <c r="T34" s="41">
        <v>147.16079178412514</v>
      </c>
      <c r="U34" s="42">
        <f t="shared" si="11"/>
        <v>-107.18271088566613</v>
      </c>
      <c r="V34" s="77">
        <f t="shared" si="12"/>
        <v>-12.633295268186627</v>
      </c>
      <c r="W34" s="84">
        <f t="shared" si="1"/>
        <v>-10.104236896050432</v>
      </c>
      <c r="X34" s="69">
        <f>SUMIF('5 kw Subscription'!$D$8:$AH$8,P34,'5 kw Subscription'!$D$30:$AH$30)</f>
        <v>96.223389440686105</v>
      </c>
      <c r="Y34" s="60">
        <f t="shared" si="28"/>
        <v>-106.32762633673654</v>
      </c>
      <c r="AA34" s="39">
        <v>2038</v>
      </c>
      <c r="AB34" s="40">
        <v>0.24418366585059359</v>
      </c>
      <c r="AC34" s="27">
        <v>-158.02520266979087</v>
      </c>
      <c r="AD34" s="41">
        <v>-120.33329999999998</v>
      </c>
      <c r="AE34" s="41">
        <v>147.16079178412514</v>
      </c>
      <c r="AF34" s="42">
        <f t="shared" si="13"/>
        <v>-131.19771088566569</v>
      </c>
      <c r="AG34" s="77">
        <f t="shared" si="14"/>
        <v>-14.897216819093188</v>
      </c>
      <c r="AH34" s="84">
        <f t="shared" si="2"/>
        <v>-12.368158446956992</v>
      </c>
      <c r="AI34" s="69">
        <f>SUMIF('5 kw Subscription'!$D$8:$AH$8,AA34,'5 kw Subscription'!$D$30:$AH$30)</f>
        <v>96.223389440686105</v>
      </c>
      <c r="AJ34" s="60">
        <f t="shared" si="29"/>
        <v>-108.5915478876431</v>
      </c>
      <c r="AL34" s="39">
        <v>2038</v>
      </c>
      <c r="AM34" s="40">
        <v>0.24418366585059359</v>
      </c>
      <c r="AN34" s="27">
        <v>-100.31720266979117</v>
      </c>
      <c r="AO34" s="41">
        <v>-120.33329999999998</v>
      </c>
      <c r="AP34" s="41">
        <v>147.16079178412514</v>
      </c>
      <c r="AQ34" s="42">
        <f t="shared" si="15"/>
        <v>-73.489710885666</v>
      </c>
      <c r="AR34" s="77">
        <f t="shared" si="16"/>
        <v>-9.4570175744661871</v>
      </c>
      <c r="AS34" s="84">
        <f t="shared" si="3"/>
        <v>-6.9279592023299905</v>
      </c>
      <c r="AT34" s="69">
        <f>SUMIF('5 kw Subscription'!$D$8:$AH$8,AL34,'5 kw Subscription'!$D$30:$AH$30)</f>
        <v>96.223389440686105</v>
      </c>
      <c r="AU34" s="60">
        <f t="shared" si="30"/>
        <v>-103.15134864301609</v>
      </c>
      <c r="AW34" s="39">
        <v>2038</v>
      </c>
      <c r="AX34" s="40">
        <v>0.24418366585059359</v>
      </c>
      <c r="AY34" s="41">
        <v>-116.90220266979124</v>
      </c>
      <c r="AZ34" s="41">
        <v>-120.33329999999998</v>
      </c>
      <c r="BA34" s="41">
        <v>147.16079178412514</v>
      </c>
      <c r="BB34" s="42">
        <f t="shared" si="17"/>
        <v>-90.074710885666093</v>
      </c>
      <c r="BC34" s="77">
        <f t="shared" si="18"/>
        <v>-11.020504516868275</v>
      </c>
      <c r="BD34" s="84">
        <f t="shared" si="4"/>
        <v>-8.4914461447320804</v>
      </c>
      <c r="BE34" s="69">
        <f>SUMIF('5 kw Subscription'!$D$8:$AH$8,AW34,'5 kw Subscription'!$D$30:$AH$30)</f>
        <v>96.223389440686105</v>
      </c>
      <c r="BF34" s="60">
        <f t="shared" si="31"/>
        <v>-104.71483558541819</v>
      </c>
      <c r="BH34" s="39">
        <v>2038</v>
      </c>
      <c r="BI34" s="40">
        <v>0.24418366585059359</v>
      </c>
      <c r="BJ34" s="27">
        <v>-138.5502026697911</v>
      </c>
      <c r="BK34" s="41">
        <v>-120.33329999999998</v>
      </c>
      <c r="BL34" s="41">
        <v>147.16079178412514</v>
      </c>
      <c r="BM34" s="42">
        <f t="shared" si="19"/>
        <v>-111.72271088566595</v>
      </c>
      <c r="BN34" s="77">
        <f t="shared" si="20"/>
        <v>-13.061286267192063</v>
      </c>
      <c r="BO34" s="84">
        <f t="shared" si="5"/>
        <v>-10.532227895055868</v>
      </c>
      <c r="BP34" s="69">
        <f>SUMIF('5 kw Subscription'!$D$8:$AH$8,BH34,'5 kw Subscription'!$D$30:$AH$30)</f>
        <v>96.223389440686105</v>
      </c>
      <c r="BQ34" s="60">
        <f t="shared" si="32"/>
        <v>-106.75561733574197</v>
      </c>
      <c r="BS34" s="39">
        <v>2038</v>
      </c>
      <c r="BT34" s="40">
        <v>0.24418366585059359</v>
      </c>
      <c r="BU34" s="27">
        <v>-80.876202669790928</v>
      </c>
      <c r="BV34" s="41">
        <v>-120.33329999999998</v>
      </c>
      <c r="BW34" s="41">
        <v>147.16079178412514</v>
      </c>
      <c r="BX34" s="42">
        <f t="shared" si="21"/>
        <v>-54.04871088566577</v>
      </c>
      <c r="BY34" s="77">
        <f t="shared" si="22"/>
        <v>-7.6242922415003003</v>
      </c>
      <c r="BZ34" s="84">
        <f t="shared" si="6"/>
        <v>-5.0952338693641037</v>
      </c>
      <c r="CA34" s="69">
        <f>SUMIF('5 kw Subscription'!$D$8:$AH$8,BS34,'5 kw Subscription'!$D$30:$AH$30)</f>
        <v>96.223389440686105</v>
      </c>
      <c r="CB34" s="60">
        <f t="shared" si="33"/>
        <v>-101.31862331005021</v>
      </c>
      <c r="CD34" s="39">
        <v>2038</v>
      </c>
      <c r="CE34" s="40">
        <v>0.24418366585059359</v>
      </c>
      <c r="CF34" s="27">
        <v>-96.855202669790998</v>
      </c>
      <c r="CG34" s="41">
        <v>-120.33329999999998</v>
      </c>
      <c r="CH34" s="41">
        <v>147.16079178412514</v>
      </c>
      <c r="CI34" s="42">
        <f t="shared" si="23"/>
        <v>-70.02771088566584</v>
      </c>
      <c r="CJ34" s="77">
        <f t="shared" si="24"/>
        <v>-9.1306508699382238</v>
      </c>
      <c r="CK34" s="84">
        <f t="shared" si="7"/>
        <v>-6.6015924978020282</v>
      </c>
      <c r="CL34" s="69">
        <f>SUMIF('5 kw Subscription'!$D$8:$AH$8,CD34,'5 kw Subscription'!$D$30:$AH$30)</f>
        <v>96.223389440686105</v>
      </c>
      <c r="CM34" s="60">
        <f t="shared" si="34"/>
        <v>-102.82498193848814</v>
      </c>
      <c r="CO34" s="39">
        <v>2038</v>
      </c>
      <c r="CP34" s="40">
        <v>0.24418366585059359</v>
      </c>
      <c r="CQ34" s="27">
        <v>-118.62720266979102</v>
      </c>
      <c r="CR34" s="41">
        <v>-120.33329999999998</v>
      </c>
      <c r="CS34" s="41">
        <v>147.16079178412514</v>
      </c>
      <c r="CT34" s="42">
        <f t="shared" si="25"/>
        <v>-91.79971088566586</v>
      </c>
      <c r="CU34" s="77">
        <f t="shared" si="26"/>
        <v>-11.183122242261295</v>
      </c>
      <c r="CV34" s="84">
        <f t="shared" si="8"/>
        <v>-8.6540638701250998</v>
      </c>
      <c r="CW34" s="69">
        <f>SUMIF('5 kw Subscription'!$D$8:$AH$8,CO34,'5 kw Subscription'!$D$30:$AH$30)</f>
        <v>96.223389440686105</v>
      </c>
      <c r="CX34" s="60">
        <f t="shared" si="35"/>
        <v>-104.87745331081121</v>
      </c>
    </row>
    <row r="35" spans="2:102" x14ac:dyDescent="0.3">
      <c r="B35" s="14">
        <v>2039</v>
      </c>
      <c r="C35" s="66">
        <v>128342787.99397725</v>
      </c>
      <c r="E35" s="39">
        <v>2039</v>
      </c>
      <c r="F35" s="40">
        <v>0.22665739691786857</v>
      </c>
      <c r="G35" s="41">
        <v>-129.58061771128035</v>
      </c>
      <c r="H35" s="41">
        <v>-120.33329999999998</v>
      </c>
      <c r="I35" s="41">
        <v>149.2135376687219</v>
      </c>
      <c r="J35" s="42">
        <f t="shared" si="9"/>
        <v>-100.70038004255844</v>
      </c>
      <c r="K35" s="77">
        <f t="shared" si="10"/>
        <v>-12.115736589798367</v>
      </c>
      <c r="L35" s="84">
        <f t="shared" si="0"/>
        <v>-9.41544577142432</v>
      </c>
      <c r="M35" s="69">
        <f>SUMIF('5 kw Subscription'!$D$8:$AH$8,E35,'5 kw Subscription'!$D$30:$AH$30)</f>
        <v>103.19821569999419</v>
      </c>
      <c r="N35" s="60">
        <f t="shared" si="27"/>
        <v>-112.61366147141851</v>
      </c>
      <c r="P35" s="39">
        <v>2039</v>
      </c>
      <c r="Q35" s="40">
        <v>0.22665739691786857</v>
      </c>
      <c r="R35" s="27">
        <v>-145.85661771128022</v>
      </c>
      <c r="S35" s="41">
        <v>-120.33329999999998</v>
      </c>
      <c r="T35" s="41">
        <v>149.2135376687219</v>
      </c>
      <c r="U35" s="42">
        <f t="shared" si="11"/>
        <v>-116.9763800425583</v>
      </c>
      <c r="V35" s="77">
        <f t="shared" si="12"/>
        <v>-13.637536163056534</v>
      </c>
      <c r="W35" s="84">
        <f t="shared" si="1"/>
        <v>-10.937245344682491</v>
      </c>
      <c r="X35" s="69">
        <f>SUMIF('5 kw Subscription'!$D$8:$AH$8,P35,'5 kw Subscription'!$D$30:$AH$30)</f>
        <v>103.19821569999419</v>
      </c>
      <c r="Y35" s="60">
        <f t="shared" si="28"/>
        <v>-114.13546104467669</v>
      </c>
      <c r="AA35" s="39">
        <v>2039</v>
      </c>
      <c r="AB35" s="40">
        <v>0.22665739691786857</v>
      </c>
      <c r="AC35" s="27">
        <v>-167.72661771128048</v>
      </c>
      <c r="AD35" s="41">
        <v>-120.33329999999998</v>
      </c>
      <c r="AE35" s="41">
        <v>149.2135376687219</v>
      </c>
      <c r="AF35" s="42">
        <f t="shared" si="13"/>
        <v>-138.84638004255859</v>
      </c>
      <c r="AG35" s="77">
        <f t="shared" si="14"/>
        <v>-15.682372527467741</v>
      </c>
      <c r="AH35" s="84">
        <f t="shared" si="2"/>
        <v>-12.982081709093706</v>
      </c>
      <c r="AI35" s="69">
        <f>SUMIF('5 kw Subscription'!$D$8:$AH$8,AA35,'5 kw Subscription'!$D$30:$AH$30)</f>
        <v>103.19821569999419</v>
      </c>
      <c r="AJ35" s="60">
        <f t="shared" si="29"/>
        <v>-116.1802974090879</v>
      </c>
      <c r="AL35" s="39">
        <v>2039</v>
      </c>
      <c r="AM35" s="40">
        <v>0.22665739691786857</v>
      </c>
      <c r="AN35" s="27">
        <v>-109.80661771128042</v>
      </c>
      <c r="AO35" s="41">
        <v>-120.33329999999998</v>
      </c>
      <c r="AP35" s="41">
        <v>149.2135376687219</v>
      </c>
      <c r="AQ35" s="42">
        <f t="shared" si="15"/>
        <v>-80.92638004255852</v>
      </c>
      <c r="AR35" s="77">
        <f t="shared" si="16"/>
        <v>-10.266875397760566</v>
      </c>
      <c r="AS35" s="84">
        <f t="shared" si="3"/>
        <v>-7.5665845793865252</v>
      </c>
      <c r="AT35" s="69">
        <f>SUMIF('5 kw Subscription'!$D$8:$AH$8,AL35,'5 kw Subscription'!$D$30:$AH$30)</f>
        <v>103.19821569999419</v>
      </c>
      <c r="AU35" s="60">
        <f t="shared" si="30"/>
        <v>-110.76480027938072</v>
      </c>
      <c r="AW35" s="39">
        <v>2039</v>
      </c>
      <c r="AX35" s="40">
        <v>0.22665739691786857</v>
      </c>
      <c r="AY35" s="41">
        <v>-127.63961771128011</v>
      </c>
      <c r="AZ35" s="41">
        <v>-120.33329999999998</v>
      </c>
      <c r="BA35" s="41">
        <v>149.2135376687219</v>
      </c>
      <c r="BB35" s="42">
        <f t="shared" si="17"/>
        <v>-98.759380042558206</v>
      </c>
      <c r="BC35" s="77">
        <f t="shared" si="18"/>
        <v>-11.934253856221655</v>
      </c>
      <c r="BD35" s="84">
        <f t="shared" si="4"/>
        <v>-9.2339630378476141</v>
      </c>
      <c r="BE35" s="69">
        <f>SUMIF('5 kw Subscription'!$D$8:$AH$8,AW35,'5 kw Subscription'!$D$30:$AH$30)</f>
        <v>103.19821569999419</v>
      </c>
      <c r="BF35" s="60">
        <f t="shared" si="31"/>
        <v>-112.43217873784181</v>
      </c>
      <c r="BH35" s="39">
        <v>2039</v>
      </c>
      <c r="BI35" s="40">
        <v>0.22665739691786857</v>
      </c>
      <c r="BJ35" s="27">
        <v>-149.31961771128022</v>
      </c>
      <c r="BK35" s="41">
        <v>-120.33329999999998</v>
      </c>
      <c r="BL35" s="41">
        <v>149.2135376687219</v>
      </c>
      <c r="BM35" s="42">
        <f t="shared" si="19"/>
        <v>-120.43938004255833</v>
      </c>
      <c r="BN35" s="77">
        <f t="shared" si="20"/>
        <v>-13.961325295656255</v>
      </c>
      <c r="BO35" s="84">
        <f t="shared" si="5"/>
        <v>-11.261034477282216</v>
      </c>
      <c r="BP35" s="69">
        <f>SUMIF('5 kw Subscription'!$D$8:$AH$8,BH35,'5 kw Subscription'!$D$30:$AH$30)</f>
        <v>103.19821569999419</v>
      </c>
      <c r="BQ35" s="60">
        <f t="shared" si="32"/>
        <v>-114.4592501772764</v>
      </c>
      <c r="BS35" s="39">
        <v>2039</v>
      </c>
      <c r="BT35" s="40">
        <v>0.22665739691786857</v>
      </c>
      <c r="BU35" s="27">
        <v>-90.711617711280624</v>
      </c>
      <c r="BV35" s="41">
        <v>-120.33329999999998</v>
      </c>
      <c r="BW35" s="41">
        <v>149.2135376687219</v>
      </c>
      <c r="BX35" s="42">
        <f t="shared" si="21"/>
        <v>-61.83138004255872</v>
      </c>
      <c r="BY35" s="77">
        <f t="shared" si="22"/>
        <v>-8.4815004376128211</v>
      </c>
      <c r="BZ35" s="84">
        <f t="shared" si="6"/>
        <v>-5.7812096192387799</v>
      </c>
      <c r="CA35" s="69">
        <f>SUMIF('5 kw Subscription'!$D$8:$AH$8,BS35,'5 kw Subscription'!$D$30:$AH$30)</f>
        <v>103.19821569999419</v>
      </c>
      <c r="CB35" s="60">
        <f t="shared" si="33"/>
        <v>-108.97942531923297</v>
      </c>
      <c r="CD35" s="39">
        <v>2039</v>
      </c>
      <c r="CE35" s="40">
        <v>0.22665739691786857</v>
      </c>
      <c r="CF35" s="27">
        <v>-107.30861771128043</v>
      </c>
      <c r="CG35" s="41">
        <v>-120.33329999999998</v>
      </c>
      <c r="CH35" s="41">
        <v>149.2135376687219</v>
      </c>
      <c r="CI35" s="42">
        <f t="shared" si="23"/>
        <v>-78.42838004255853</v>
      </c>
      <c r="CJ35" s="77">
        <f t="shared" si="24"/>
        <v>-10.033313384120916</v>
      </c>
      <c r="CK35" s="84">
        <f t="shared" si="7"/>
        <v>-7.3330225657468766</v>
      </c>
      <c r="CL35" s="69">
        <f>SUMIF('5 kw Subscription'!$D$8:$AH$8,CD35,'5 kw Subscription'!$D$30:$AH$30)</f>
        <v>103.19821569999419</v>
      </c>
      <c r="CM35" s="60">
        <f t="shared" si="34"/>
        <v>-110.53123826574107</v>
      </c>
      <c r="CO35" s="39">
        <v>2039</v>
      </c>
      <c r="CP35" s="40">
        <v>0.22665739691786857</v>
      </c>
      <c r="CQ35" s="27">
        <v>-130.68661771128052</v>
      </c>
      <c r="CR35" s="41">
        <v>-120.33329999999998</v>
      </c>
      <c r="CS35" s="41">
        <v>149.2135376687219</v>
      </c>
      <c r="CT35" s="42">
        <f t="shared" si="25"/>
        <v>-101.8063800425586</v>
      </c>
      <c r="CU35" s="77">
        <f t="shared" si="26"/>
        <v>-12.219147153083187</v>
      </c>
      <c r="CV35" s="84">
        <f t="shared" si="8"/>
        <v>-9.5188563347091453</v>
      </c>
      <c r="CW35" s="69">
        <f>SUMIF('5 kw Subscription'!$D$8:$AH$8,CO35,'5 kw Subscription'!$D$30:$AH$30)</f>
        <v>103.19821569999419</v>
      </c>
      <c r="CX35" s="60">
        <f t="shared" si="35"/>
        <v>-112.71707203470334</v>
      </c>
    </row>
    <row r="36" spans="2:102" x14ac:dyDescent="0.3">
      <c r="B36" s="14">
        <v>2040</v>
      </c>
      <c r="C36" s="66">
        <v>129739766.31660275</v>
      </c>
      <c r="E36" s="39">
        <v>2040</v>
      </c>
      <c r="F36" s="40">
        <v>0.21034614782611605</v>
      </c>
      <c r="G36" s="41">
        <v>-100.95281982445593</v>
      </c>
      <c r="H36" s="41">
        <v>-120.33329999999998</v>
      </c>
      <c r="I36" s="41">
        <v>151.70942392841812</v>
      </c>
      <c r="J36" s="42">
        <f t="shared" si="9"/>
        <v>-69.576695896037791</v>
      </c>
      <c r="K36" s="77">
        <f t="shared" si="10"/>
        <v>-9.3374134414364551</v>
      </c>
      <c r="L36" s="84">
        <f t="shared" si="0"/>
        <v>-6.4353464975033567</v>
      </c>
      <c r="M36" s="69">
        <f>SUMIF('5 kw Subscription'!$D$8:$AH$8,E36,'5 kw Subscription'!$D$30:$AH$30)</f>
        <v>111.67874568424759</v>
      </c>
      <c r="N36" s="60">
        <f t="shared" si="27"/>
        <v>-118.11409218175095</v>
      </c>
      <c r="P36" s="39">
        <v>2040</v>
      </c>
      <c r="Q36" s="40">
        <v>0.21034614782611605</v>
      </c>
      <c r="R36" s="27">
        <v>-119.629819824457</v>
      </c>
      <c r="S36" s="41">
        <v>-120.33329999999998</v>
      </c>
      <c r="T36" s="41">
        <v>151.70942392841812</v>
      </c>
      <c r="U36" s="42">
        <f t="shared" si="11"/>
        <v>-88.253695896038863</v>
      </c>
      <c r="V36" s="77">
        <f t="shared" si="12"/>
        <v>-11.064902293644536</v>
      </c>
      <c r="W36" s="84">
        <f t="shared" si="1"/>
        <v>-8.1628353497114379</v>
      </c>
      <c r="X36" s="69">
        <f>SUMIF('5 kw Subscription'!$D$8:$AH$8,P36,'5 kw Subscription'!$D$30:$AH$30)</f>
        <v>111.67874568424759</v>
      </c>
      <c r="Y36" s="60">
        <f t="shared" si="28"/>
        <v>-119.84158103395903</v>
      </c>
      <c r="AA36" s="39">
        <v>2040</v>
      </c>
      <c r="AB36" s="40">
        <v>0.21034614782611605</v>
      </c>
      <c r="AC36" s="27">
        <v>-145.51481982445671</v>
      </c>
      <c r="AD36" s="41">
        <v>-120.33329999999998</v>
      </c>
      <c r="AE36" s="41">
        <v>151.70942392841812</v>
      </c>
      <c r="AF36" s="42">
        <f t="shared" si="13"/>
        <v>-114.1386958960386</v>
      </c>
      <c r="AG36" s="77">
        <f t="shared" si="14"/>
        <v>-13.459079567264666</v>
      </c>
      <c r="AH36" s="84">
        <f t="shared" si="2"/>
        <v>-10.55701262333157</v>
      </c>
      <c r="AI36" s="69">
        <f>SUMIF('5 kw Subscription'!$D$8:$AH$8,AA36,'5 kw Subscription'!$D$30:$AH$30)</f>
        <v>111.67874568424759</v>
      </c>
      <c r="AJ36" s="60">
        <f t="shared" si="29"/>
        <v>-122.23575830757916</v>
      </c>
      <c r="AL36" s="39">
        <v>2040</v>
      </c>
      <c r="AM36" s="40">
        <v>0.21034614782611605</v>
      </c>
      <c r="AN36" s="27">
        <v>-81.643819824456173</v>
      </c>
      <c r="AO36" s="41">
        <v>-120.33329999999998</v>
      </c>
      <c r="AP36" s="41">
        <v>151.70942392841812</v>
      </c>
      <c r="AQ36" s="42">
        <f t="shared" si="15"/>
        <v>-50.267695896038049</v>
      </c>
      <c r="AR36" s="77">
        <f t="shared" si="16"/>
        <v>-7.5514691116573935</v>
      </c>
      <c r="AS36" s="84">
        <f t="shared" si="3"/>
        <v>-4.6494021677242969</v>
      </c>
      <c r="AT36" s="69">
        <f>SUMIF('5 kw Subscription'!$D$8:$AH$8,AL36,'5 kw Subscription'!$D$30:$AH$30)</f>
        <v>111.67874568424759</v>
      </c>
      <c r="AU36" s="60">
        <f t="shared" si="30"/>
        <v>-116.32814785197189</v>
      </c>
      <c r="AW36" s="39">
        <v>2040</v>
      </c>
      <c r="AX36" s="40">
        <v>0.21034614782611605</v>
      </c>
      <c r="AY36" s="41">
        <v>-100.57181982445628</v>
      </c>
      <c r="AZ36" s="41">
        <v>-120.33329999999998</v>
      </c>
      <c r="BA36" s="41">
        <v>151.70942392841812</v>
      </c>
      <c r="BB36" s="42">
        <f t="shared" si="17"/>
        <v>-69.19569589603816</v>
      </c>
      <c r="BC36" s="77">
        <f t="shared" si="18"/>
        <v>-9.3021736677741629</v>
      </c>
      <c r="BD36" s="84">
        <f t="shared" si="4"/>
        <v>-6.4001067238410663</v>
      </c>
      <c r="BE36" s="69">
        <f>SUMIF('5 kw Subscription'!$D$8:$AH$8,AW36,'5 kw Subscription'!$D$30:$AH$30)</f>
        <v>111.67874568424759</v>
      </c>
      <c r="BF36" s="60">
        <f t="shared" si="31"/>
        <v>-118.07885240808865</v>
      </c>
      <c r="BH36" s="39">
        <v>2040</v>
      </c>
      <c r="BI36" s="40">
        <v>0.21034614782611605</v>
      </c>
      <c r="BJ36" s="27">
        <v>-125.52681982445637</v>
      </c>
      <c r="BK36" s="41">
        <v>-120.33329999999998</v>
      </c>
      <c r="BL36" s="41">
        <v>151.70942392841812</v>
      </c>
      <c r="BM36" s="42">
        <f t="shared" si="19"/>
        <v>-94.150695896038229</v>
      </c>
      <c r="BN36" s="77">
        <f t="shared" si="20"/>
        <v>-11.610332596234318</v>
      </c>
      <c r="BO36" s="84">
        <f t="shared" si="5"/>
        <v>-8.7082656523012218</v>
      </c>
      <c r="BP36" s="69">
        <f>SUMIF('5 kw Subscription'!$D$8:$AH$8,BH36,'5 kw Subscription'!$D$30:$AH$30)</f>
        <v>111.67874568424759</v>
      </c>
      <c r="BQ36" s="60">
        <f t="shared" si="32"/>
        <v>-120.38701133654881</v>
      </c>
      <c r="BS36" s="39">
        <v>2040</v>
      </c>
      <c r="BT36" s="40">
        <v>0.21034614782611605</v>
      </c>
      <c r="BU36" s="27">
        <v>-61.888819824456597</v>
      </c>
      <c r="BV36" s="41">
        <v>-120.33329999999998</v>
      </c>
      <c r="BW36" s="41">
        <v>151.70942392841812</v>
      </c>
      <c r="BX36" s="42">
        <f t="shared" si="21"/>
        <v>-30.512695896038451</v>
      </c>
      <c r="BY36" s="77">
        <f t="shared" si="22"/>
        <v>-5.724272973339251</v>
      </c>
      <c r="BZ36" s="84">
        <f t="shared" si="6"/>
        <v>-2.8222060294061517</v>
      </c>
      <c r="CA36" s="69">
        <f>SUMIF('5 kw Subscription'!$D$8:$AH$8,BS36,'5 kw Subscription'!$D$30:$AH$30)</f>
        <v>111.67874568424759</v>
      </c>
      <c r="CB36" s="60">
        <f t="shared" si="33"/>
        <v>-114.50095171365373</v>
      </c>
      <c r="CD36" s="39">
        <v>2040</v>
      </c>
      <c r="CE36" s="40">
        <v>0.21034614782611605</v>
      </c>
      <c r="CF36" s="27">
        <v>-81.89681982445623</v>
      </c>
      <c r="CG36" s="41">
        <v>-120.33329999999998</v>
      </c>
      <c r="CH36" s="41">
        <v>151.70942392841812</v>
      </c>
      <c r="CI36" s="42">
        <f t="shared" si="23"/>
        <v>-50.520695896038092</v>
      </c>
      <c r="CJ36" s="77">
        <f t="shared" si="24"/>
        <v>-7.5748698012546907</v>
      </c>
      <c r="CK36" s="84">
        <f t="shared" si="7"/>
        <v>-4.6728028573215932</v>
      </c>
      <c r="CL36" s="69">
        <f>SUMIF('5 kw Subscription'!$D$8:$AH$8,CD36,'5 kw Subscription'!$D$30:$AH$30)</f>
        <v>111.67874568424759</v>
      </c>
      <c r="CM36" s="60">
        <f t="shared" si="34"/>
        <v>-116.35154854156919</v>
      </c>
      <c r="CO36" s="39">
        <v>2040</v>
      </c>
      <c r="CP36" s="40">
        <v>0.21034614782611605</v>
      </c>
      <c r="CQ36" s="27">
        <v>-104.77981982445658</v>
      </c>
      <c r="CR36" s="41">
        <v>-120.33329999999998</v>
      </c>
      <c r="CS36" s="41">
        <v>151.70942392841812</v>
      </c>
      <c r="CT36" s="42">
        <f t="shared" si="25"/>
        <v>-73.403695896038442</v>
      </c>
      <c r="CU36" s="77">
        <f t="shared" si="26"/>
        <v>-9.691383556412152</v>
      </c>
      <c r="CV36" s="84">
        <f t="shared" si="8"/>
        <v>-6.7893166124790527</v>
      </c>
      <c r="CW36" s="69">
        <f>SUMIF('5 kw Subscription'!$D$8:$AH$8,CO36,'5 kw Subscription'!$D$30:$AH$30)</f>
        <v>111.67874568424759</v>
      </c>
      <c r="CX36" s="60">
        <f t="shared" si="35"/>
        <v>-118.46806229672664</v>
      </c>
    </row>
    <row r="37" spans="2:102" x14ac:dyDescent="0.3">
      <c r="B37" s="14">
        <v>2041</v>
      </c>
      <c r="C37" s="66">
        <v>130815635.96061358</v>
      </c>
      <c r="E37" s="39">
        <v>2041</v>
      </c>
      <c r="F37" s="40">
        <v>0.19524856485339206</v>
      </c>
      <c r="G37" s="41">
        <v>-134.57767372653345</v>
      </c>
      <c r="H37" s="41">
        <v>-120.33329999999998</v>
      </c>
      <c r="I37" s="41">
        <v>153.40533010715953</v>
      </c>
      <c r="J37" s="42">
        <f t="shared" si="9"/>
        <v>-101.5056436193739</v>
      </c>
      <c r="K37" s="77">
        <f t="shared" si="10"/>
        <v>-12.345099825869672</v>
      </c>
      <c r="L37" s="84">
        <f t="shared" si="0"/>
        <v>-9.3113312830526382</v>
      </c>
      <c r="M37" s="69">
        <f>SUMIF('5 kw Subscription'!$D$8:$AH$8,E37,'5 kw Subscription'!$D$30:$AH$30)</f>
        <v>117.44110089712012</v>
      </c>
      <c r="N37" s="60">
        <f t="shared" si="27"/>
        <v>-126.75243218017276</v>
      </c>
      <c r="P37" s="39">
        <v>2041</v>
      </c>
      <c r="Q37" s="40">
        <v>0.19524856485339206</v>
      </c>
      <c r="R37" s="27">
        <v>-154.11967372653288</v>
      </c>
      <c r="S37" s="41">
        <v>-120.33329999999998</v>
      </c>
      <c r="T37" s="41">
        <v>153.40533010715953</v>
      </c>
      <c r="U37" s="42">
        <f t="shared" si="11"/>
        <v>-121.0476436193733</v>
      </c>
      <c r="V37" s="77">
        <f t="shared" si="12"/>
        <v>-14.137729569844609</v>
      </c>
      <c r="W37" s="84">
        <f t="shared" si="1"/>
        <v>-11.103961027027573</v>
      </c>
      <c r="X37" s="69">
        <f>SUMIF('5 kw Subscription'!$D$8:$AH$8,P37,'5 kw Subscription'!$D$30:$AH$30)</f>
        <v>117.44110089712012</v>
      </c>
      <c r="Y37" s="60">
        <f t="shared" si="28"/>
        <v>-128.54506192414769</v>
      </c>
      <c r="AA37" s="39">
        <v>2041</v>
      </c>
      <c r="AB37" s="40">
        <v>0.19524856485339206</v>
      </c>
      <c r="AC37" s="27">
        <v>-182.85167372653268</v>
      </c>
      <c r="AD37" s="41">
        <v>-120.33329999999998</v>
      </c>
      <c r="AE37" s="41">
        <v>153.40533010715953</v>
      </c>
      <c r="AF37" s="42">
        <f t="shared" si="13"/>
        <v>-149.77964361937316</v>
      </c>
      <c r="AG37" s="77">
        <f t="shared" si="14"/>
        <v>-16.773377804615311</v>
      </c>
      <c r="AH37" s="84">
        <f t="shared" si="2"/>
        <v>-13.739609261798275</v>
      </c>
      <c r="AI37" s="69">
        <f>SUMIF('5 kw Subscription'!$D$8:$AH$8,AA37,'5 kw Subscription'!$D$30:$AH$30)</f>
        <v>117.44110089712012</v>
      </c>
      <c r="AJ37" s="60">
        <f t="shared" si="29"/>
        <v>-131.1807101589184</v>
      </c>
      <c r="AL37" s="39">
        <v>2041</v>
      </c>
      <c r="AM37" s="40">
        <v>0.19524856485339206</v>
      </c>
      <c r="AN37" s="27">
        <v>-113.80567372653303</v>
      </c>
      <c r="AO37" s="41">
        <v>-120.33329999999998</v>
      </c>
      <c r="AP37" s="41">
        <v>153.40533010715953</v>
      </c>
      <c r="AQ37" s="42">
        <f t="shared" si="15"/>
        <v>-80.733643619373481</v>
      </c>
      <c r="AR37" s="77">
        <f t="shared" si="16"/>
        <v>-10.43963953307215</v>
      </c>
      <c r="AS37" s="84">
        <f t="shared" si="3"/>
        <v>-7.4058709902551128</v>
      </c>
      <c r="AT37" s="69">
        <f>SUMIF('5 kw Subscription'!$D$8:$AH$8,AL37,'5 kw Subscription'!$D$30:$AH$30)</f>
        <v>117.44110089712012</v>
      </c>
      <c r="AU37" s="60">
        <f t="shared" si="30"/>
        <v>-124.84697188737523</v>
      </c>
      <c r="AW37" s="39">
        <v>2041</v>
      </c>
      <c r="AX37" s="40">
        <v>0.19524856485339206</v>
      </c>
      <c r="AY37" s="41">
        <v>-133.54167372653305</v>
      </c>
      <c r="AZ37" s="41">
        <v>-120.33329999999998</v>
      </c>
      <c r="BA37" s="41">
        <v>153.40533010715953</v>
      </c>
      <c r="BB37" s="42">
        <f t="shared" si="17"/>
        <v>-100.4696436193735</v>
      </c>
      <c r="BC37" s="77">
        <f t="shared" si="18"/>
        <v>-12.250065314828898</v>
      </c>
      <c r="BD37" s="84">
        <f t="shared" si="4"/>
        <v>-9.216296772011864</v>
      </c>
      <c r="BE37" s="69">
        <f>SUMIF('5 kw Subscription'!$D$8:$AH$8,AW37,'5 kw Subscription'!$D$30:$AH$30)</f>
        <v>117.44110089712012</v>
      </c>
      <c r="BF37" s="60">
        <f t="shared" si="31"/>
        <v>-126.65739766913198</v>
      </c>
      <c r="BH37" s="39">
        <v>2041</v>
      </c>
      <c r="BI37" s="40">
        <v>0.19524856485339206</v>
      </c>
      <c r="BJ37" s="27">
        <v>-162.92767372653282</v>
      </c>
      <c r="BK37" s="41">
        <v>-120.33329999999998</v>
      </c>
      <c r="BL37" s="41">
        <v>153.40533010715953</v>
      </c>
      <c r="BM37" s="42">
        <f t="shared" si="19"/>
        <v>-129.8556436193733</v>
      </c>
      <c r="BN37" s="77">
        <f t="shared" si="20"/>
        <v>-14.945706377997901</v>
      </c>
      <c r="BO37" s="84">
        <f t="shared" si="5"/>
        <v>-11.911937835180865</v>
      </c>
      <c r="BP37" s="69">
        <f>SUMIF('5 kw Subscription'!$D$8:$AH$8,BH37,'5 kw Subscription'!$D$30:$AH$30)</f>
        <v>117.44110089712012</v>
      </c>
      <c r="BQ37" s="60">
        <f t="shared" si="32"/>
        <v>-129.353038732301</v>
      </c>
      <c r="BS37" s="39">
        <v>2041</v>
      </c>
      <c r="BT37" s="40">
        <v>0.19524856485339206</v>
      </c>
      <c r="BU37" s="27">
        <v>-91.125673726533179</v>
      </c>
      <c r="BV37" s="41">
        <v>-120.33329999999998</v>
      </c>
      <c r="BW37" s="41">
        <v>153.40533010715953</v>
      </c>
      <c r="BX37" s="42">
        <f t="shared" si="21"/>
        <v>-58.053643619373617</v>
      </c>
      <c r="BY37" s="77">
        <f t="shared" si="22"/>
        <v>-8.3591542913695385</v>
      </c>
      <c r="BZ37" s="84">
        <f t="shared" si="6"/>
        <v>-5.3253857485524989</v>
      </c>
      <c r="CA37" s="69">
        <f>SUMIF('5 kw Subscription'!$D$8:$AH$8,BS37,'5 kw Subscription'!$D$30:$AH$30)</f>
        <v>117.44110089712012</v>
      </c>
      <c r="CB37" s="60">
        <f t="shared" si="33"/>
        <v>-122.76648664567261</v>
      </c>
      <c r="CD37" s="39">
        <v>2041</v>
      </c>
      <c r="CE37" s="40">
        <v>0.19524856485339206</v>
      </c>
      <c r="CF37" s="27">
        <v>-113.51067372653277</v>
      </c>
      <c r="CG37" s="41">
        <v>-120.33329999999998</v>
      </c>
      <c r="CH37" s="41">
        <v>153.40533010715953</v>
      </c>
      <c r="CI37" s="42">
        <f t="shared" si="23"/>
        <v>-80.43864361937321</v>
      </c>
      <c r="CJ37" s="77">
        <f t="shared" si="24"/>
        <v>-10.412578547785429</v>
      </c>
      <c r="CK37" s="84">
        <f t="shared" si="7"/>
        <v>-7.3788100049683925</v>
      </c>
      <c r="CL37" s="69">
        <f>SUMIF('5 kw Subscription'!$D$8:$AH$8,CD37,'5 kw Subscription'!$D$30:$AH$30)</f>
        <v>117.44110089712012</v>
      </c>
      <c r="CM37" s="60">
        <f t="shared" si="34"/>
        <v>-124.81991090208851</v>
      </c>
      <c r="CO37" s="39">
        <v>2041</v>
      </c>
      <c r="CP37" s="40">
        <v>0.19524856485339206</v>
      </c>
      <c r="CQ37" s="27">
        <v>-142.75767372653334</v>
      </c>
      <c r="CR37" s="41">
        <v>-120.33329999999998</v>
      </c>
      <c r="CS37" s="41">
        <v>153.40533010715953</v>
      </c>
      <c r="CT37" s="42">
        <f t="shared" si="25"/>
        <v>-109.68564361937379</v>
      </c>
      <c r="CU37" s="77">
        <f t="shared" si="26"/>
        <v>-13.095468841616027</v>
      </c>
      <c r="CV37" s="84">
        <f t="shared" si="8"/>
        <v>-10.061700298798989</v>
      </c>
      <c r="CW37" s="69">
        <f>SUMIF('5 kw Subscription'!$D$8:$AH$8,CO37,'5 kw Subscription'!$D$30:$AH$30)</f>
        <v>117.44110089712012</v>
      </c>
      <c r="CX37" s="60">
        <f t="shared" si="35"/>
        <v>-127.50280119591912</v>
      </c>
    </row>
    <row r="38" spans="2:102" x14ac:dyDescent="0.3">
      <c r="B38" s="14">
        <v>2042</v>
      </c>
      <c r="C38" s="66">
        <v>132960856.22179009</v>
      </c>
      <c r="E38" s="39">
        <v>2042</v>
      </c>
      <c r="F38" s="40">
        <v>0.1812346100524885</v>
      </c>
      <c r="G38" s="41">
        <v>-145.76299592915848</v>
      </c>
      <c r="H38" s="41">
        <v>-120.33329999999998</v>
      </c>
      <c r="I38" s="41">
        <v>155.54518105682428</v>
      </c>
      <c r="J38" s="42">
        <f t="shared" si="9"/>
        <v>-110.55111487233421</v>
      </c>
      <c r="K38" s="77">
        <f t="shared" si="10"/>
        <v>-13.155420330869108</v>
      </c>
      <c r="L38" s="84">
        <f t="shared" si="0"/>
        <v>-9.9774731914715247</v>
      </c>
      <c r="M38" s="69">
        <f>SUMIF('5 kw Subscription'!$D$8:$AH$8,E38,'5 kw Subscription'!$D$30:$AH$30)</f>
        <v>124.71189301353377</v>
      </c>
      <c r="N38" s="60">
        <f t="shared" si="27"/>
        <v>-134.68936620500529</v>
      </c>
      <c r="P38" s="39">
        <v>2042</v>
      </c>
      <c r="Q38" s="40">
        <v>0.1812346100524885</v>
      </c>
      <c r="R38" s="27">
        <v>-170.24799592915909</v>
      </c>
      <c r="S38" s="41">
        <v>-120.33329999999998</v>
      </c>
      <c r="T38" s="41">
        <v>155.54518105682428</v>
      </c>
      <c r="U38" s="42">
        <f t="shared" si="11"/>
        <v>-135.03611487233479</v>
      </c>
      <c r="V38" s="77">
        <f t="shared" si="12"/>
        <v>-15.365243645408317</v>
      </c>
      <c r="W38" s="84">
        <f t="shared" si="1"/>
        <v>-12.18729650601073</v>
      </c>
      <c r="X38" s="69">
        <f>SUMIF('5 kw Subscription'!$D$8:$AH$8,P38,'5 kw Subscription'!$D$30:$AH$30)</f>
        <v>124.71189301353377</v>
      </c>
      <c r="Y38" s="60">
        <f t="shared" si="28"/>
        <v>-136.89918951954451</v>
      </c>
      <c r="AA38" s="39">
        <v>2042</v>
      </c>
      <c r="AB38" s="40">
        <v>0.1812346100524885</v>
      </c>
      <c r="AC38" s="27">
        <v>-203.91299592915874</v>
      </c>
      <c r="AD38" s="41">
        <v>-120.33329999999998</v>
      </c>
      <c r="AE38" s="41">
        <v>155.54518105682428</v>
      </c>
      <c r="AF38" s="42">
        <f t="shared" si="13"/>
        <v>-168.70111487233441</v>
      </c>
      <c r="AG38" s="77">
        <f t="shared" si="14"/>
        <v>-18.40358148016265</v>
      </c>
      <c r="AH38" s="84">
        <f t="shared" si="2"/>
        <v>-15.22563434076506</v>
      </c>
      <c r="AI38" s="69">
        <f>SUMIF('5 kw Subscription'!$D$8:$AH$8,AA38,'5 kw Subscription'!$D$30:$AH$30)</f>
        <v>124.71189301353377</v>
      </c>
      <c r="AJ38" s="60">
        <f t="shared" si="29"/>
        <v>-139.93752735429882</v>
      </c>
      <c r="AL38" s="39">
        <v>2042</v>
      </c>
      <c r="AM38" s="40">
        <v>0.1812346100524885</v>
      </c>
      <c r="AN38" s="27">
        <v>-125.24599592915955</v>
      </c>
      <c r="AO38" s="41">
        <v>-120.33329999999998</v>
      </c>
      <c r="AP38" s="41">
        <v>155.54518105682428</v>
      </c>
      <c r="AQ38" s="42">
        <f t="shared" si="15"/>
        <v>-90.034114872335238</v>
      </c>
      <c r="AR38" s="77">
        <f t="shared" si="16"/>
        <v>-11.303717453826126</v>
      </c>
      <c r="AS38" s="84">
        <f t="shared" si="3"/>
        <v>-8.1257703144285376</v>
      </c>
      <c r="AT38" s="69">
        <f>SUMIF('5 kw Subscription'!$D$8:$AH$8,AL38,'5 kw Subscription'!$D$30:$AH$30)</f>
        <v>124.71189301353377</v>
      </c>
      <c r="AU38" s="60">
        <f t="shared" si="30"/>
        <v>-132.8376633279623</v>
      </c>
      <c r="AW38" s="39">
        <v>2042</v>
      </c>
      <c r="AX38" s="40">
        <v>0.1812346100524885</v>
      </c>
      <c r="AY38" s="41">
        <v>-151.87899592915895</v>
      </c>
      <c r="AZ38" s="41">
        <v>-120.33329999999998</v>
      </c>
      <c r="BA38" s="41">
        <v>155.54518105682428</v>
      </c>
      <c r="BB38" s="42">
        <f t="shared" si="17"/>
        <v>-116.66711487233465</v>
      </c>
      <c r="BC38" s="77">
        <f t="shared" si="18"/>
        <v>-13.707402335840417</v>
      </c>
      <c r="BD38" s="84">
        <f t="shared" si="4"/>
        <v>-10.529455196442832</v>
      </c>
      <c r="BE38" s="69">
        <f>SUMIF('5 kw Subscription'!$D$8:$AH$8,AW38,'5 kw Subscription'!$D$30:$AH$30)</f>
        <v>124.71189301353377</v>
      </c>
      <c r="BF38" s="60">
        <f t="shared" si="31"/>
        <v>-135.24134820997659</v>
      </c>
      <c r="BH38" s="39">
        <v>2042</v>
      </c>
      <c r="BI38" s="40">
        <v>0.1812346100524885</v>
      </c>
      <c r="BJ38" s="27">
        <v>-185.70399592915908</v>
      </c>
      <c r="BK38" s="41">
        <v>-120.33329999999998</v>
      </c>
      <c r="BL38" s="41">
        <v>155.54518105682428</v>
      </c>
      <c r="BM38" s="42">
        <f t="shared" si="19"/>
        <v>-150.49211487233481</v>
      </c>
      <c r="BN38" s="77">
        <f t="shared" si="20"/>
        <v>-16.760180510816408</v>
      </c>
      <c r="BO38" s="84">
        <f t="shared" si="5"/>
        <v>-13.582233371418827</v>
      </c>
      <c r="BP38" s="69">
        <f>SUMIF('5 kw Subscription'!$D$8:$AH$8,BH38,'5 kw Subscription'!$D$30:$AH$30)</f>
        <v>124.71189301353377</v>
      </c>
      <c r="BQ38" s="60">
        <f t="shared" si="32"/>
        <v>-138.29412638495259</v>
      </c>
      <c r="BS38" s="39">
        <v>2042</v>
      </c>
      <c r="BT38" s="40">
        <v>0.1812346100524885</v>
      </c>
      <c r="BU38" s="27">
        <v>-106.76999592915834</v>
      </c>
      <c r="BV38" s="41">
        <v>-120.33329999999998</v>
      </c>
      <c r="BW38" s="41">
        <v>155.54518105682428</v>
      </c>
      <c r="BX38" s="42">
        <f t="shared" si="21"/>
        <v>-71.558114872334045</v>
      </c>
      <c r="BY38" s="77">
        <f t="shared" si="22"/>
        <v>-9.6362191667349233</v>
      </c>
      <c r="BZ38" s="84">
        <f t="shared" si="6"/>
        <v>-6.4582720273373369</v>
      </c>
      <c r="CA38" s="69">
        <f>SUMIF('5 kw Subscription'!$D$8:$AH$8,BS38,'5 kw Subscription'!$D$30:$AH$30)</f>
        <v>124.71189301353377</v>
      </c>
      <c r="CB38" s="60">
        <f t="shared" si="33"/>
        <v>-131.1701650408711</v>
      </c>
      <c r="CD38" s="39">
        <v>2042</v>
      </c>
      <c r="CE38" s="40">
        <v>0.1812346100524885</v>
      </c>
      <c r="CF38" s="27">
        <v>-132.28499592915878</v>
      </c>
      <c r="CG38" s="41">
        <v>-120.33329999999998</v>
      </c>
      <c r="CH38" s="41">
        <v>155.54518105682428</v>
      </c>
      <c r="CI38" s="42">
        <f t="shared" si="23"/>
        <v>-97.073114872334486</v>
      </c>
      <c r="CJ38" s="77">
        <f t="shared" si="24"/>
        <v>-11.939002171450769</v>
      </c>
      <c r="CK38" s="84">
        <f t="shared" si="7"/>
        <v>-8.7610550320531821</v>
      </c>
      <c r="CL38" s="69">
        <f>SUMIF('5 kw Subscription'!$D$8:$AH$8,CD38,'5 kw Subscription'!$D$30:$AH$30)</f>
        <v>124.71189301353377</v>
      </c>
      <c r="CM38" s="60">
        <f t="shared" si="34"/>
        <v>-133.47294804558695</v>
      </c>
      <c r="CO38" s="39">
        <v>2042</v>
      </c>
      <c r="CP38" s="40">
        <v>0.1812346100524885</v>
      </c>
      <c r="CQ38" s="27">
        <v>-165.06599592915907</v>
      </c>
      <c r="CR38" s="41">
        <v>-120.33329999999998</v>
      </c>
      <c r="CS38" s="41">
        <v>155.54518105682428</v>
      </c>
      <c r="CT38" s="42">
        <f t="shared" si="25"/>
        <v>-129.85411487233478</v>
      </c>
      <c r="CU38" s="77">
        <f t="shared" si="26"/>
        <v>-14.897557126480731</v>
      </c>
      <c r="CV38" s="84">
        <f t="shared" si="8"/>
        <v>-11.719609987083146</v>
      </c>
      <c r="CW38" s="69">
        <f>SUMIF('5 kw Subscription'!$D$8:$AH$8,CO38,'5 kw Subscription'!$D$30:$AH$30)</f>
        <v>124.71189301353377</v>
      </c>
      <c r="CX38" s="60">
        <f t="shared" si="35"/>
        <v>-136.43150300061691</v>
      </c>
    </row>
    <row r="39" spans="2:102" x14ac:dyDescent="0.3">
      <c r="B39" s="14">
        <v>2043</v>
      </c>
      <c r="C39" s="66">
        <v>134271761.41790682</v>
      </c>
      <c r="E39" s="39">
        <v>2043</v>
      </c>
      <c r="F39" s="40">
        <v>0.16822650607209799</v>
      </c>
      <c r="G39" s="41">
        <v>-150.32845313841878</v>
      </c>
      <c r="H39" s="41">
        <v>-120.33329999999998</v>
      </c>
      <c r="I39" s="41">
        <v>157.71488078738591</v>
      </c>
      <c r="J39" s="42">
        <f t="shared" si="9"/>
        <v>-112.94687235103285</v>
      </c>
      <c r="K39" s="77">
        <f t="shared" si="10"/>
        <v>-13.435002405654354</v>
      </c>
      <c r="L39" s="84">
        <f t="shared" si="0"/>
        <v>-10.094173591675542</v>
      </c>
      <c r="M39" s="69">
        <f>SUMIF('5 kw Subscription'!$D$8:$AH$8,E39,'5 kw Subscription'!$D$30:$AH$30)</f>
        <v>132.08410540917964</v>
      </c>
      <c r="N39" s="60">
        <f t="shared" si="27"/>
        <v>-142.17827900085518</v>
      </c>
      <c r="P39" s="39">
        <v>2043</v>
      </c>
      <c r="Q39" s="40">
        <v>0.16822650607209799</v>
      </c>
      <c r="R39" s="27">
        <v>-180.73445313841921</v>
      </c>
      <c r="S39" s="41">
        <v>-120.33329999999998</v>
      </c>
      <c r="T39" s="41">
        <v>157.71488078738591</v>
      </c>
      <c r="U39" s="42">
        <f t="shared" si="11"/>
        <v>-143.35287235103331</v>
      </c>
      <c r="V39" s="77">
        <f t="shared" si="12"/>
        <v>-16.152416671669524</v>
      </c>
      <c r="W39" s="84">
        <f t="shared" si="1"/>
        <v>-12.811587857690718</v>
      </c>
      <c r="X39" s="69">
        <f>SUMIF('5 kw Subscription'!$D$8:$AH$8,P39,'5 kw Subscription'!$D$30:$AH$30)</f>
        <v>132.08410540917964</v>
      </c>
      <c r="Y39" s="60">
        <f t="shared" si="28"/>
        <v>-144.89569326687035</v>
      </c>
      <c r="AA39" s="39">
        <v>2043</v>
      </c>
      <c r="AB39" s="40">
        <v>0.16822650607209799</v>
      </c>
      <c r="AC39" s="27">
        <v>-216.21045313841927</v>
      </c>
      <c r="AD39" s="41">
        <v>-120.33329999999998</v>
      </c>
      <c r="AE39" s="41">
        <v>157.71488078738591</v>
      </c>
      <c r="AF39" s="42">
        <f t="shared" si="13"/>
        <v>-178.82887235103331</v>
      </c>
      <c r="AG39" s="77">
        <f t="shared" si="14"/>
        <v>-19.322941847659553</v>
      </c>
      <c r="AH39" s="84">
        <f t="shared" si="2"/>
        <v>-15.982113033680742</v>
      </c>
      <c r="AI39" s="69">
        <f>SUMIF('5 kw Subscription'!$D$8:$AH$8,AA39,'5 kw Subscription'!$D$30:$AH$30)</f>
        <v>132.08410540917964</v>
      </c>
      <c r="AJ39" s="60">
        <f t="shared" si="29"/>
        <v>-148.06621844286039</v>
      </c>
      <c r="AL39" s="39">
        <v>2043</v>
      </c>
      <c r="AM39" s="40">
        <v>0.16822650607209799</v>
      </c>
      <c r="AN39" s="27">
        <v>-131.29445313841825</v>
      </c>
      <c r="AO39" s="41">
        <v>-120.33329999999998</v>
      </c>
      <c r="AP39" s="41">
        <v>157.71488078738591</v>
      </c>
      <c r="AQ39" s="42">
        <f t="shared" si="15"/>
        <v>-93.91287235103232</v>
      </c>
      <c r="AR39" s="77">
        <f t="shared" si="16"/>
        <v>-11.733915017002987</v>
      </c>
      <c r="AS39" s="84">
        <f t="shared" si="3"/>
        <v>-8.3930862030241773</v>
      </c>
      <c r="AT39" s="69">
        <f>SUMIF('5 kw Subscription'!$D$8:$AH$8,AL39,'5 kw Subscription'!$D$30:$AH$30)</f>
        <v>132.08410540917964</v>
      </c>
      <c r="AU39" s="60">
        <f t="shared" si="30"/>
        <v>-140.47719161220382</v>
      </c>
      <c r="AW39" s="39">
        <v>2043</v>
      </c>
      <c r="AX39" s="40">
        <v>0.16822650607209799</v>
      </c>
      <c r="AY39" s="41">
        <v>-160.94045313841801</v>
      </c>
      <c r="AZ39" s="41">
        <v>-120.33329999999998</v>
      </c>
      <c r="BA39" s="41">
        <v>157.71488078738591</v>
      </c>
      <c r="BB39" s="42">
        <f t="shared" si="17"/>
        <v>-123.55887235103208</v>
      </c>
      <c r="BC39" s="77">
        <f t="shared" si="18"/>
        <v>-14.383407332015942</v>
      </c>
      <c r="BD39" s="84">
        <f t="shared" si="4"/>
        <v>-11.042578518037132</v>
      </c>
      <c r="BE39" s="69">
        <f>SUMIF('5 kw Subscription'!$D$8:$AH$8,AW39,'5 kw Subscription'!$D$30:$AH$30)</f>
        <v>132.08410540917964</v>
      </c>
      <c r="BF39" s="60">
        <f t="shared" si="31"/>
        <v>-143.12668392721679</v>
      </c>
      <c r="BH39" s="39">
        <v>2043</v>
      </c>
      <c r="BI39" s="40">
        <v>0.16822650607209799</v>
      </c>
      <c r="BJ39" s="27">
        <v>-195.89045313841791</v>
      </c>
      <c r="BK39" s="41">
        <v>-120.33329999999998</v>
      </c>
      <c r="BL39" s="41">
        <v>157.71488078738591</v>
      </c>
      <c r="BM39" s="42">
        <f t="shared" si="19"/>
        <v>-158.50887235103201</v>
      </c>
      <c r="BN39" s="77">
        <f t="shared" si="20"/>
        <v>-17.506923368233416</v>
      </c>
      <c r="BO39" s="84">
        <f t="shared" si="5"/>
        <v>-14.166094554254611</v>
      </c>
      <c r="BP39" s="69">
        <f>SUMIF('5 kw Subscription'!$D$8:$AH$8,BH39,'5 kw Subscription'!$D$30:$AH$30)</f>
        <v>132.08410540917964</v>
      </c>
      <c r="BQ39" s="60">
        <f t="shared" si="32"/>
        <v>-146.25019996343426</v>
      </c>
      <c r="BS39" s="39">
        <v>2043</v>
      </c>
      <c r="BT39" s="40">
        <v>0.16822650607209799</v>
      </c>
      <c r="BU39" s="27">
        <v>-108.95345313841824</v>
      </c>
      <c r="BV39" s="41">
        <v>-120.33329999999998</v>
      </c>
      <c r="BW39" s="41">
        <v>157.71488078738591</v>
      </c>
      <c r="BX39" s="42">
        <f t="shared" si="21"/>
        <v>-71.571872351032312</v>
      </c>
      <c r="BY39" s="77">
        <f t="shared" si="22"/>
        <v>-9.7372777705041358</v>
      </c>
      <c r="BZ39" s="84">
        <f t="shared" si="6"/>
        <v>-6.396448956525326</v>
      </c>
      <c r="CA39" s="69">
        <f>SUMIF('5 kw Subscription'!$D$8:$AH$8,BS39,'5 kw Subscription'!$D$30:$AH$30)</f>
        <v>132.08410540917964</v>
      </c>
      <c r="CB39" s="60">
        <f t="shared" si="33"/>
        <v>-138.48055436570496</v>
      </c>
      <c r="CD39" s="39">
        <v>2043</v>
      </c>
      <c r="CE39" s="40">
        <v>0.16822650607209799</v>
      </c>
      <c r="CF39" s="27">
        <v>-139.89745313841786</v>
      </c>
      <c r="CG39" s="41">
        <v>-120.33329999999998</v>
      </c>
      <c r="CH39" s="41">
        <v>157.71488078738591</v>
      </c>
      <c r="CI39" s="42">
        <f t="shared" si="23"/>
        <v>-102.51587235103196</v>
      </c>
      <c r="CJ39" s="77">
        <f t="shared" si="24"/>
        <v>-12.502773628149702</v>
      </c>
      <c r="CK39" s="84">
        <f t="shared" si="7"/>
        <v>-9.1619448141708979</v>
      </c>
      <c r="CL39" s="69">
        <f>SUMIF('5 kw Subscription'!$D$8:$AH$8,CD39,'5 kw Subscription'!$D$30:$AH$30)</f>
        <v>132.08410540917964</v>
      </c>
      <c r="CM39" s="60">
        <f t="shared" si="34"/>
        <v>-141.24605022335055</v>
      </c>
      <c r="CO39" s="39">
        <v>2043</v>
      </c>
      <c r="CP39" s="40">
        <v>0.16822650607209799</v>
      </c>
      <c r="CQ39" s="27">
        <v>-174.47545313841906</v>
      </c>
      <c r="CR39" s="41">
        <v>-120.33329999999998</v>
      </c>
      <c r="CS39" s="41">
        <v>157.71488078738591</v>
      </c>
      <c r="CT39" s="42">
        <f t="shared" si="25"/>
        <v>-137.09387235103313</v>
      </c>
      <c r="CU39" s="77">
        <f t="shared" si="26"/>
        <v>-15.593043656771505</v>
      </c>
      <c r="CV39" s="84">
        <f t="shared" si="8"/>
        <v>-12.252214842792696</v>
      </c>
      <c r="CW39" s="69">
        <f>SUMIF('5 kw Subscription'!$D$8:$AH$8,CO39,'5 kw Subscription'!$D$30:$AH$30)</f>
        <v>132.08410540917964</v>
      </c>
      <c r="CX39" s="60">
        <f t="shared" si="35"/>
        <v>-144.33632025197232</v>
      </c>
    </row>
    <row r="40" spans="2:102" x14ac:dyDescent="0.3">
      <c r="B40" s="14">
        <v>2044</v>
      </c>
      <c r="C40" s="66">
        <v>135945891.16313788</v>
      </c>
      <c r="E40" s="39">
        <v>2044</v>
      </c>
      <c r="F40" s="40">
        <v>0.15612019724789697</v>
      </c>
      <c r="G40" s="41">
        <v>-152.94205290791953</v>
      </c>
      <c r="H40" s="41">
        <v>-120.33329999999998</v>
      </c>
      <c r="I40" s="41">
        <v>160.35296852430969</v>
      </c>
      <c r="J40" s="42">
        <f t="shared" si="9"/>
        <v>-112.92238438360982</v>
      </c>
      <c r="K40" s="77">
        <f t="shared" si="10"/>
        <v>-13.500258221799662</v>
      </c>
      <c r="L40" s="84">
        <f t="shared" si="0"/>
        <v>-9.9677055408552775</v>
      </c>
      <c r="M40" s="69">
        <f>SUMIF('5 kw Subscription'!$D$8:$AH$8,E40,'5 kw Subscription'!$D$30:$AH$30)</f>
        <v>141.0478080086707</v>
      </c>
      <c r="N40" s="60">
        <f t="shared" si="27"/>
        <v>-151.01551354952596</v>
      </c>
      <c r="P40" s="39">
        <v>2044</v>
      </c>
      <c r="Q40" s="40">
        <v>0.15612019724789697</v>
      </c>
      <c r="R40" s="27">
        <v>-186.72605290791941</v>
      </c>
      <c r="S40" s="41">
        <v>-120.33329999999998</v>
      </c>
      <c r="T40" s="41">
        <v>160.35296852430969</v>
      </c>
      <c r="U40" s="42">
        <f t="shared" si="11"/>
        <v>-146.7063843836097</v>
      </c>
      <c r="V40" s="77">
        <f t="shared" si="12"/>
        <v>-16.482385864874221</v>
      </c>
      <c r="W40" s="84">
        <f t="shared" si="1"/>
        <v>-12.949833183929833</v>
      </c>
      <c r="X40" s="69">
        <f>SUMIF('5 kw Subscription'!$D$8:$AH$8,P40,'5 kw Subscription'!$D$30:$AH$30)</f>
        <v>141.0478080086707</v>
      </c>
      <c r="Y40" s="60">
        <f t="shared" si="28"/>
        <v>-153.99764119260053</v>
      </c>
      <c r="AA40" s="39">
        <v>2044</v>
      </c>
      <c r="AB40" s="40">
        <v>0.15612019724789697</v>
      </c>
      <c r="AC40" s="27">
        <v>-226.81605290792061</v>
      </c>
      <c r="AD40" s="41">
        <v>-120.33329999999998</v>
      </c>
      <c r="AE40" s="41">
        <v>160.35296852430969</v>
      </c>
      <c r="AF40" s="42">
        <f t="shared" si="13"/>
        <v>-186.79638438361093</v>
      </c>
      <c r="AG40" s="77">
        <f t="shared" si="14"/>
        <v>-20.021146734246198</v>
      </c>
      <c r="AH40" s="84">
        <f t="shared" si="2"/>
        <v>-16.488594053301817</v>
      </c>
      <c r="AI40" s="69">
        <f>SUMIF('5 kw Subscription'!$D$8:$AH$8,AA40,'5 kw Subscription'!$D$30:$AH$30)</f>
        <v>141.0478080086707</v>
      </c>
      <c r="AJ40" s="60">
        <f t="shared" si="29"/>
        <v>-157.53640206197252</v>
      </c>
      <c r="AL40" s="39">
        <v>2044</v>
      </c>
      <c r="AM40" s="40">
        <v>0.15612019724789697</v>
      </c>
      <c r="AN40" s="27">
        <v>-132.66605290792023</v>
      </c>
      <c r="AO40" s="41">
        <v>-120.33329999999998</v>
      </c>
      <c r="AP40" s="41">
        <v>160.35296852430969</v>
      </c>
      <c r="AQ40" s="42">
        <f t="shared" si="15"/>
        <v>-92.646384383610524</v>
      </c>
      <c r="AR40" s="77">
        <f t="shared" si="16"/>
        <v>-11.710487321640482</v>
      </c>
      <c r="AS40" s="84">
        <f t="shared" si="3"/>
        <v>-8.177934640696094</v>
      </c>
      <c r="AT40" s="69">
        <f>SUMIF('5 kw Subscription'!$D$8:$AH$8,AL40,'5 kw Subscription'!$D$30:$AH$30)</f>
        <v>141.0478080086707</v>
      </c>
      <c r="AU40" s="60">
        <f t="shared" si="30"/>
        <v>-149.22574264936679</v>
      </c>
      <c r="AW40" s="39">
        <v>2044</v>
      </c>
      <c r="AX40" s="40">
        <v>0.15612019724789697</v>
      </c>
      <c r="AY40" s="41">
        <v>-165.16705290791938</v>
      </c>
      <c r="AZ40" s="41">
        <v>-120.33329999999998</v>
      </c>
      <c r="BA40" s="41">
        <v>160.35296852430969</v>
      </c>
      <c r="BB40" s="42">
        <f t="shared" si="17"/>
        <v>-125.14738438360968</v>
      </c>
      <c r="BC40" s="77">
        <f t="shared" si="18"/>
        <v>-14.579364024445475</v>
      </c>
      <c r="BD40" s="84">
        <f t="shared" si="4"/>
        <v>-11.046811343501091</v>
      </c>
      <c r="BE40" s="69">
        <f>SUMIF('5 kw Subscription'!$D$8:$AH$8,AW40,'5 kw Subscription'!$D$30:$AH$30)</f>
        <v>141.0478080086707</v>
      </c>
      <c r="BF40" s="60">
        <f t="shared" si="31"/>
        <v>-152.09461935217178</v>
      </c>
      <c r="BH40" s="39">
        <v>2044</v>
      </c>
      <c r="BI40" s="40">
        <v>0.15612019724789697</v>
      </c>
      <c r="BJ40" s="27">
        <v>-205.86605290792016</v>
      </c>
      <c r="BK40" s="41">
        <v>-120.33329999999998</v>
      </c>
      <c r="BL40" s="41">
        <v>160.35296852430969</v>
      </c>
      <c r="BM40" s="42">
        <f t="shared" si="19"/>
        <v>-165.84638438361043</v>
      </c>
      <c r="BN40" s="77">
        <f t="shared" si="20"/>
        <v>-18.171881575519777</v>
      </c>
      <c r="BO40" s="84">
        <f t="shared" si="5"/>
        <v>-14.639328894575389</v>
      </c>
      <c r="BP40" s="69">
        <f>SUMIF('5 kw Subscription'!$D$8:$AH$8,BH40,'5 kw Subscription'!$D$30:$AH$30)</f>
        <v>141.0478080086707</v>
      </c>
      <c r="BQ40" s="60">
        <f t="shared" si="32"/>
        <v>-155.68713690324608</v>
      </c>
      <c r="BS40" s="39">
        <v>2044</v>
      </c>
      <c r="BT40" s="40">
        <v>0.15612019724789697</v>
      </c>
      <c r="BU40" s="27">
        <v>-112.59205290791994</v>
      </c>
      <c r="BV40" s="41">
        <v>-120.33329999999998</v>
      </c>
      <c r="BW40" s="41">
        <v>160.35296852430969</v>
      </c>
      <c r="BX40" s="42">
        <f t="shared" si="21"/>
        <v>-72.572384383610228</v>
      </c>
      <c r="BY40" s="77">
        <f t="shared" si="22"/>
        <v>-9.9385470449686917</v>
      </c>
      <c r="BZ40" s="84">
        <f t="shared" si="6"/>
        <v>-6.4059943640243038</v>
      </c>
      <c r="CA40" s="69">
        <f>SUMIF('5 kw Subscription'!$D$8:$AH$8,BS40,'5 kw Subscription'!$D$30:$AH$30)</f>
        <v>141.0478080086707</v>
      </c>
      <c r="CB40" s="60">
        <f t="shared" si="33"/>
        <v>-147.45380237269501</v>
      </c>
      <c r="CD40" s="39">
        <v>2044</v>
      </c>
      <c r="CE40" s="40">
        <v>0.15612019724789697</v>
      </c>
      <c r="CF40" s="27">
        <v>-142.23805290792012</v>
      </c>
      <c r="CG40" s="41">
        <v>-120.33329999999998</v>
      </c>
      <c r="CH40" s="41">
        <v>160.35296852430969</v>
      </c>
      <c r="CI40" s="42">
        <f t="shared" si="23"/>
        <v>-102.21838438361038</v>
      </c>
      <c r="CJ40" s="77">
        <f t="shared" si="24"/>
        <v>-12.555411717789825</v>
      </c>
      <c r="CK40" s="84">
        <f t="shared" si="7"/>
        <v>-9.0228590368454356</v>
      </c>
      <c r="CL40" s="69">
        <f>SUMIF('5 kw Subscription'!$D$8:$AH$8,CD40,'5 kw Subscription'!$D$30:$AH$30)</f>
        <v>141.0478080086707</v>
      </c>
      <c r="CM40" s="60">
        <f t="shared" si="34"/>
        <v>-150.07066704551613</v>
      </c>
      <c r="CO40" s="39">
        <v>2044</v>
      </c>
      <c r="CP40" s="40">
        <v>0.15612019724789697</v>
      </c>
      <c r="CQ40" s="27">
        <v>-183.91605290792026</v>
      </c>
      <c r="CR40" s="41">
        <v>-120.33329999999998</v>
      </c>
      <c r="CS40" s="41">
        <v>160.35296852430969</v>
      </c>
      <c r="CT40" s="42">
        <f t="shared" si="25"/>
        <v>-143.89638438361055</v>
      </c>
      <c r="CU40" s="77">
        <f t="shared" si="26"/>
        <v>-16.234346003489037</v>
      </c>
      <c r="CV40" s="84">
        <f t="shared" si="8"/>
        <v>-12.701793322544653</v>
      </c>
      <c r="CW40" s="69">
        <f>SUMIF('5 kw Subscription'!$D$8:$AH$8,CO40,'5 kw Subscription'!$D$30:$AH$30)</f>
        <v>141.0478080086707</v>
      </c>
      <c r="CX40" s="60">
        <f t="shared" si="35"/>
        <v>-153.74960133121536</v>
      </c>
    </row>
    <row r="41" spans="2:102" x14ac:dyDescent="0.3">
      <c r="B41" s="14">
        <v>2045</v>
      </c>
      <c r="C41" s="66">
        <v>136884836.25821617</v>
      </c>
      <c r="E41" s="39">
        <v>2045</v>
      </c>
      <c r="F41" s="40">
        <v>0.14491467883918038</v>
      </c>
      <c r="G41" s="41">
        <v>-169.51382488755812</v>
      </c>
      <c r="H41" s="41">
        <v>-120.33329999999998</v>
      </c>
      <c r="I41" s="41">
        <v>162.14549784159337</v>
      </c>
      <c r="J41" s="42">
        <f t="shared" si="9"/>
        <v>-127.70162704596473</v>
      </c>
      <c r="K41" s="77">
        <f t="shared" si="10"/>
        <v>-14.860418102217668</v>
      </c>
      <c r="L41" s="84">
        <f t="shared" si="0"/>
        <v>-11.19495457963553</v>
      </c>
      <c r="M41" s="69">
        <f>SUMIF('5 kw Subscription'!$D$8:$AH$8,E41,'5 kw Subscription'!$D$30:$AH$30)</f>
        <v>147.13846961787715</v>
      </c>
      <c r="N41" s="60">
        <f t="shared" si="27"/>
        <v>-158.33342419751267</v>
      </c>
      <c r="P41" s="39">
        <v>2045</v>
      </c>
      <c r="Q41" s="40">
        <v>0.14491467883918038</v>
      </c>
      <c r="R41" s="27">
        <v>-203.8718248875582</v>
      </c>
      <c r="S41" s="41">
        <v>-120.33329999999998</v>
      </c>
      <c r="T41" s="41">
        <v>162.14549784159337</v>
      </c>
      <c r="U41" s="42">
        <f t="shared" si="11"/>
        <v>-162.05962704596485</v>
      </c>
      <c r="V41" s="77">
        <f t="shared" si="12"/>
        <v>-17.87240987040926</v>
      </c>
      <c r="W41" s="84">
        <f t="shared" si="1"/>
        <v>-14.206946347827124</v>
      </c>
      <c r="X41" s="69">
        <f>SUMIF('5 kw Subscription'!$D$8:$AH$8,P41,'5 kw Subscription'!$D$30:$AH$30)</f>
        <v>147.13846961787715</v>
      </c>
      <c r="Y41" s="60">
        <f t="shared" si="28"/>
        <v>-161.34541596570426</v>
      </c>
      <c r="AA41" s="39">
        <v>2045</v>
      </c>
      <c r="AB41" s="40">
        <v>0.14491467883918038</v>
      </c>
      <c r="AC41" s="27">
        <v>-257.13082488755742</v>
      </c>
      <c r="AD41" s="41">
        <v>-120.33329999999998</v>
      </c>
      <c r="AE41" s="41">
        <v>162.14549784159337</v>
      </c>
      <c r="AF41" s="42">
        <f t="shared" si="13"/>
        <v>-215.31862704596406</v>
      </c>
      <c r="AG41" s="77">
        <f t="shared" si="14"/>
        <v>-22.54135653733147</v>
      </c>
      <c r="AH41" s="84">
        <f t="shared" si="2"/>
        <v>-18.875893014749334</v>
      </c>
      <c r="AI41" s="69">
        <f>SUMIF('5 kw Subscription'!$D$8:$AH$8,AA41,'5 kw Subscription'!$D$30:$AH$30)</f>
        <v>147.13846961787715</v>
      </c>
      <c r="AJ41" s="60">
        <f t="shared" si="29"/>
        <v>-166.01436263262647</v>
      </c>
      <c r="AL41" s="39">
        <v>2045</v>
      </c>
      <c r="AM41" s="40">
        <v>0.14491467883918038</v>
      </c>
      <c r="AN41" s="27">
        <v>-146.64082488755739</v>
      </c>
      <c r="AO41" s="41">
        <v>-120.33329999999998</v>
      </c>
      <c r="AP41" s="41">
        <v>162.14549784159337</v>
      </c>
      <c r="AQ41" s="42">
        <f t="shared" si="15"/>
        <v>-104.828627045964</v>
      </c>
      <c r="AR41" s="77">
        <f t="shared" si="16"/>
        <v>-12.855258089590386</v>
      </c>
      <c r="AS41" s="84">
        <f t="shared" si="3"/>
        <v>-9.1897945670082439</v>
      </c>
      <c r="AT41" s="69">
        <f>SUMIF('5 kw Subscription'!$D$8:$AH$8,AL41,'5 kw Subscription'!$D$30:$AH$30)</f>
        <v>147.13846961787715</v>
      </c>
      <c r="AU41" s="60">
        <f t="shared" si="30"/>
        <v>-156.3282641848854</v>
      </c>
      <c r="AW41" s="39">
        <v>2045</v>
      </c>
      <c r="AX41" s="40">
        <v>0.14491467883918038</v>
      </c>
      <c r="AY41" s="41">
        <v>-185.47982488755775</v>
      </c>
      <c r="AZ41" s="41">
        <v>-120.33329999999998</v>
      </c>
      <c r="BA41" s="41">
        <v>162.14549784159337</v>
      </c>
      <c r="BB41" s="42">
        <f t="shared" si="17"/>
        <v>-143.66762704596434</v>
      </c>
      <c r="BC41" s="77">
        <f t="shared" si="18"/>
        <v>-16.260076422578162</v>
      </c>
      <c r="BD41" s="84">
        <f t="shared" si="4"/>
        <v>-12.594612899996019</v>
      </c>
      <c r="BE41" s="69">
        <f>SUMIF('5 kw Subscription'!$D$8:$AH$8,AW41,'5 kw Subscription'!$D$30:$AH$30)</f>
        <v>147.13846961787715</v>
      </c>
      <c r="BF41" s="60">
        <f t="shared" si="31"/>
        <v>-159.73308251787316</v>
      </c>
      <c r="BH41" s="39">
        <v>2045</v>
      </c>
      <c r="BI41" s="40">
        <v>0.14491467883918038</v>
      </c>
      <c r="BJ41" s="27">
        <v>-235.82982488755707</v>
      </c>
      <c r="BK41" s="41">
        <v>-120.33329999999998</v>
      </c>
      <c r="BL41" s="41">
        <v>162.14549784159337</v>
      </c>
      <c r="BM41" s="42">
        <f t="shared" si="19"/>
        <v>-194.01762704596368</v>
      </c>
      <c r="BN41" s="77">
        <f t="shared" si="20"/>
        <v>-20.67400579938834</v>
      </c>
      <c r="BO41" s="84">
        <f t="shared" si="5"/>
        <v>-17.0085422768062</v>
      </c>
      <c r="BP41" s="69">
        <f>SUMIF('5 kw Subscription'!$D$8:$AH$8,BH41,'5 kw Subscription'!$D$30:$AH$30)</f>
        <v>147.13846961787715</v>
      </c>
      <c r="BQ41" s="60">
        <f t="shared" si="32"/>
        <v>-164.14701189468335</v>
      </c>
      <c r="BS41" s="39">
        <v>2045</v>
      </c>
      <c r="BT41" s="40">
        <v>0.14491467883918038</v>
      </c>
      <c r="BU41" s="27">
        <v>-129.17382488755752</v>
      </c>
      <c r="BV41" s="41">
        <v>-120.33329999999998</v>
      </c>
      <c r="BW41" s="41">
        <v>162.14549784159337</v>
      </c>
      <c r="BX41" s="42">
        <f t="shared" si="21"/>
        <v>-87.361627045964127</v>
      </c>
      <c r="BY41" s="77">
        <f t="shared" si="22"/>
        <v>-11.324014704789114</v>
      </c>
      <c r="BZ41" s="84">
        <f t="shared" si="6"/>
        <v>-7.6585511822069732</v>
      </c>
      <c r="CA41" s="69">
        <f>SUMIF('5 kw Subscription'!$D$8:$AH$8,BS41,'5 kw Subscription'!$D$30:$AH$30)</f>
        <v>147.13846961787715</v>
      </c>
      <c r="CB41" s="60">
        <f t="shared" si="33"/>
        <v>-154.79702080008411</v>
      </c>
      <c r="CD41" s="39">
        <v>2045</v>
      </c>
      <c r="CE41" s="40">
        <v>0.14491467883918038</v>
      </c>
      <c r="CF41" s="27">
        <v>-166.2888248875571</v>
      </c>
      <c r="CG41" s="41">
        <v>-120.33329999999998</v>
      </c>
      <c r="CH41" s="41">
        <v>162.14549784159337</v>
      </c>
      <c r="CI41" s="42">
        <f t="shared" si="23"/>
        <v>-124.47662704596374</v>
      </c>
      <c r="CJ41" s="77">
        <f t="shared" si="24"/>
        <v>-14.577698693275913</v>
      </c>
      <c r="CK41" s="84">
        <f t="shared" si="7"/>
        <v>-10.912235170693775</v>
      </c>
      <c r="CL41" s="69">
        <f>SUMIF('5 kw Subscription'!$D$8:$AH$8,CD41,'5 kw Subscription'!$D$30:$AH$30)</f>
        <v>147.13846961787715</v>
      </c>
      <c r="CM41" s="60">
        <f t="shared" si="34"/>
        <v>-158.05070478857093</v>
      </c>
      <c r="CO41" s="39">
        <v>2045</v>
      </c>
      <c r="CP41" s="40">
        <v>0.14491467883918038</v>
      </c>
      <c r="CQ41" s="27">
        <v>-213.70082488755759</v>
      </c>
      <c r="CR41" s="41">
        <v>-120.33329999999998</v>
      </c>
      <c r="CS41" s="41">
        <v>162.14549784159337</v>
      </c>
      <c r="CT41" s="42">
        <f t="shared" si="25"/>
        <v>-171.88862704596423</v>
      </c>
      <c r="CU41" s="77">
        <f t="shared" si="26"/>
        <v>-18.734068496917011</v>
      </c>
      <c r="CV41" s="84">
        <f t="shared" si="8"/>
        <v>-15.068604974334871</v>
      </c>
      <c r="CW41" s="69">
        <f>SUMIF('5 kw Subscription'!$D$8:$AH$8,CO41,'5 kw Subscription'!$D$30:$AH$30)</f>
        <v>147.13846961787715</v>
      </c>
      <c r="CX41" s="60">
        <f t="shared" si="35"/>
        <v>-162.20707459221202</v>
      </c>
    </row>
    <row r="42" spans="2:102" x14ac:dyDescent="0.3">
      <c r="B42" s="14">
        <v>2046</v>
      </c>
      <c r="C42" s="66">
        <v>138184984.13262519</v>
      </c>
      <c r="E42" s="39">
        <v>2046</v>
      </c>
      <c r="F42" s="40">
        <v>0.13451343588630835</v>
      </c>
      <c r="G42" s="41">
        <v>-173.50765813438605</v>
      </c>
      <c r="H42" s="41">
        <v>-120.33329999999998</v>
      </c>
      <c r="I42" s="41">
        <v>164.40726539098571</v>
      </c>
      <c r="J42" s="42">
        <f t="shared" si="9"/>
        <v>-129.43369274340031</v>
      </c>
      <c r="K42" s="77">
        <f t="shared" si="10"/>
        <v>-15.0674250945697</v>
      </c>
      <c r="L42" s="84">
        <f t="shared" si="0"/>
        <v>-11.240036843873655</v>
      </c>
      <c r="M42" s="69">
        <f>SUMIF('5 kw Subscription'!$D$8:$AH$8,E42,'5 kw Subscription'!$D$30:$AH$30)</f>
        <v>154.82351033057682</v>
      </c>
      <c r="N42" s="60">
        <f t="shared" si="27"/>
        <v>-166.06354717445049</v>
      </c>
      <c r="P42" s="39">
        <v>2046</v>
      </c>
      <c r="Q42" s="40">
        <v>0.13451343588630835</v>
      </c>
      <c r="R42" s="27">
        <v>-214.90365813438586</v>
      </c>
      <c r="S42" s="41">
        <v>-120.33329999999998</v>
      </c>
      <c r="T42" s="41">
        <v>164.40726539098571</v>
      </c>
      <c r="U42" s="42">
        <f t="shared" si="11"/>
        <v>-170.82969274340016</v>
      </c>
      <c r="V42" s="77">
        <f t="shared" si="12"/>
        <v>-18.662258521067272</v>
      </c>
      <c r="W42" s="84">
        <f t="shared" si="1"/>
        <v>-14.834870270371233</v>
      </c>
      <c r="X42" s="69">
        <f>SUMIF('5 kw Subscription'!$D$8:$AH$8,P42,'5 kw Subscription'!$D$30:$AH$30)</f>
        <v>154.82351033057682</v>
      </c>
      <c r="Y42" s="60">
        <f t="shared" si="28"/>
        <v>-169.65838060094805</v>
      </c>
      <c r="AA42" s="39">
        <v>2046</v>
      </c>
      <c r="AB42" s="40">
        <v>0.13451343588630835</v>
      </c>
      <c r="AC42" s="27">
        <v>-267.8976581343868</v>
      </c>
      <c r="AD42" s="41">
        <v>-120.33329999999998</v>
      </c>
      <c r="AE42" s="41">
        <v>164.40726539098571</v>
      </c>
      <c r="AF42" s="42">
        <f t="shared" si="13"/>
        <v>-223.8236927434011</v>
      </c>
      <c r="AG42" s="77">
        <f t="shared" si="14"/>
        <v>-23.264263608607532</v>
      </c>
      <c r="AH42" s="84">
        <f t="shared" si="2"/>
        <v>-19.436875357911493</v>
      </c>
      <c r="AI42" s="69">
        <f>SUMIF('5 kw Subscription'!$D$8:$AH$8,AA42,'5 kw Subscription'!$D$30:$AH$30)</f>
        <v>154.82351033057682</v>
      </c>
      <c r="AJ42" s="60">
        <f t="shared" si="29"/>
        <v>-174.26038568848833</v>
      </c>
      <c r="AL42" s="39">
        <v>2046</v>
      </c>
      <c r="AM42" s="40">
        <v>0.13451343588630835</v>
      </c>
      <c r="AN42" s="27">
        <v>-152.24565813438653</v>
      </c>
      <c r="AO42" s="41">
        <v>-120.33329999999998</v>
      </c>
      <c r="AP42" s="41">
        <v>164.40726539098571</v>
      </c>
      <c r="AQ42" s="42">
        <f t="shared" si="15"/>
        <v>-108.17169274340083</v>
      </c>
      <c r="AR42" s="77">
        <f t="shared" si="16"/>
        <v>-13.221030556107287</v>
      </c>
      <c r="AS42" s="84">
        <f t="shared" si="3"/>
        <v>-9.3936423054112463</v>
      </c>
      <c r="AT42" s="69">
        <f>SUMIF('5 kw Subscription'!$D$8:$AH$8,AL42,'5 kw Subscription'!$D$30:$AH$30)</f>
        <v>154.82351033057682</v>
      </c>
      <c r="AU42" s="60">
        <f t="shared" si="30"/>
        <v>-164.21715263598807</v>
      </c>
      <c r="AW42" s="39">
        <v>2046</v>
      </c>
      <c r="AX42" s="40">
        <v>0.13451343588630835</v>
      </c>
      <c r="AY42" s="41">
        <v>-193.58865813438663</v>
      </c>
      <c r="AZ42" s="41">
        <v>-120.33329999999998</v>
      </c>
      <c r="BA42" s="41">
        <v>164.40726539098571</v>
      </c>
      <c r="BB42" s="42">
        <f t="shared" si="17"/>
        <v>-149.5146927434009</v>
      </c>
      <c r="BC42" s="77">
        <f t="shared" si="18"/>
        <v>-16.81126145647665</v>
      </c>
      <c r="BD42" s="84">
        <f t="shared" si="4"/>
        <v>-12.983873205780611</v>
      </c>
      <c r="BE42" s="69">
        <f>SUMIF('5 kw Subscription'!$D$8:$AH$8,AW42,'5 kw Subscription'!$D$30:$AH$30)</f>
        <v>154.82351033057682</v>
      </c>
      <c r="BF42" s="60">
        <f t="shared" si="31"/>
        <v>-167.80738353635743</v>
      </c>
      <c r="BH42" s="39">
        <v>2046</v>
      </c>
      <c r="BI42" s="40">
        <v>0.13451343588630835</v>
      </c>
      <c r="BJ42" s="27">
        <v>-249.17365813438681</v>
      </c>
      <c r="BK42" s="41">
        <v>-120.33329999999998</v>
      </c>
      <c r="BL42" s="41">
        <v>164.40726539098571</v>
      </c>
      <c r="BM42" s="42">
        <f t="shared" si="19"/>
        <v>-205.09969274340105</v>
      </c>
      <c r="BN42" s="77">
        <f t="shared" si="20"/>
        <v>-21.638269283606547</v>
      </c>
      <c r="BO42" s="84">
        <f t="shared" si="5"/>
        <v>-17.810881032910501</v>
      </c>
      <c r="BP42" s="69">
        <f>SUMIF('5 kw Subscription'!$D$8:$AH$8,BH42,'5 kw Subscription'!$D$30:$AH$30)</f>
        <v>154.82351033057682</v>
      </c>
      <c r="BQ42" s="60">
        <f t="shared" si="32"/>
        <v>-172.63439136348734</v>
      </c>
      <c r="BS42" s="39">
        <v>2046</v>
      </c>
      <c r="BT42" s="40">
        <v>0.13451343588630835</v>
      </c>
      <c r="BU42" s="27">
        <v>-132.41765813438565</v>
      </c>
      <c r="BV42" s="41">
        <v>-120.33329999999998</v>
      </c>
      <c r="BW42" s="41">
        <v>164.40726539098571</v>
      </c>
      <c r="BX42" s="42">
        <f t="shared" si="21"/>
        <v>-88.343692743399913</v>
      </c>
      <c r="BY42" s="77">
        <f t="shared" si="22"/>
        <v>-11.499164743453953</v>
      </c>
      <c r="BZ42" s="84">
        <f t="shared" si="6"/>
        <v>-7.6717764927579122</v>
      </c>
      <c r="CA42" s="69">
        <f>SUMIF('5 kw Subscription'!$D$8:$AH$8,BS42,'5 kw Subscription'!$D$30:$AH$30)</f>
        <v>154.82351033057682</v>
      </c>
      <c r="CB42" s="60">
        <f t="shared" si="33"/>
        <v>-162.49528682333474</v>
      </c>
      <c r="CD42" s="39">
        <v>2046</v>
      </c>
      <c r="CE42" s="40">
        <v>0.13451343588630835</v>
      </c>
      <c r="CF42" s="27">
        <v>-172.66765813438622</v>
      </c>
      <c r="CG42" s="41">
        <v>-120.33329999999998</v>
      </c>
      <c r="CH42" s="41">
        <v>164.40726539098571</v>
      </c>
      <c r="CI42" s="42">
        <f t="shared" si="23"/>
        <v>-128.59369274340051</v>
      </c>
      <c r="CJ42" s="77">
        <f t="shared" si="24"/>
        <v>-14.994479397442989</v>
      </c>
      <c r="CK42" s="84">
        <f t="shared" si="7"/>
        <v>-11.167091146746948</v>
      </c>
      <c r="CL42" s="69">
        <f>SUMIF('5 kw Subscription'!$D$8:$AH$8,CD42,'5 kw Subscription'!$D$30:$AH$30)</f>
        <v>154.82351033057682</v>
      </c>
      <c r="CM42" s="60">
        <f t="shared" si="34"/>
        <v>-165.99060147732376</v>
      </c>
      <c r="CO42" s="39">
        <v>2046</v>
      </c>
      <c r="CP42" s="40">
        <v>0.13451343588630835</v>
      </c>
      <c r="CQ42" s="27">
        <v>-226.6036581343854</v>
      </c>
      <c r="CR42" s="41">
        <v>-120.33329999999998</v>
      </c>
      <c r="CS42" s="41">
        <v>164.40726539098571</v>
      </c>
      <c r="CT42" s="42">
        <f t="shared" si="25"/>
        <v>-182.52969274339964</v>
      </c>
      <c r="CU42" s="77">
        <f t="shared" si="26"/>
        <v>-19.678287873903784</v>
      </c>
      <c r="CV42" s="84">
        <f t="shared" si="8"/>
        <v>-15.850899623207736</v>
      </c>
      <c r="CW42" s="69">
        <f>SUMIF('5 kw Subscription'!$D$8:$AH$8,CO42,'5 kw Subscription'!$D$30:$AH$30)</f>
        <v>154.82351033057682</v>
      </c>
      <c r="CX42" s="60">
        <f t="shared" si="35"/>
        <v>-170.67440995378456</v>
      </c>
    </row>
    <row r="43" spans="2:102" x14ac:dyDescent="0.3">
      <c r="B43" s="14">
        <v>2047</v>
      </c>
      <c r="C43" s="66">
        <v>139485436.26091185</v>
      </c>
      <c r="E43" s="39">
        <v>2047</v>
      </c>
      <c r="F43" s="40">
        <v>0.12485874156350797</v>
      </c>
      <c r="G43" s="41">
        <v>-159.14408892428358</v>
      </c>
      <c r="H43" s="41">
        <v>-120.33329999999998</v>
      </c>
      <c r="I43" s="41">
        <v>166.70058233592459</v>
      </c>
      <c r="J43" s="42">
        <f t="shared" si="9"/>
        <v>-112.77680658835897</v>
      </c>
      <c r="K43" s="77">
        <f t="shared" si="10"/>
        <v>-13.691243460852753</v>
      </c>
      <c r="L43" s="84">
        <f t="shared" si="0"/>
        <v>-9.7022435842612076</v>
      </c>
      <c r="M43" s="69">
        <f>SUMIF('5 kw Subscription'!$D$8:$AH$8,E43,'5 kw Subscription'!$D$30:$AH$30)</f>
        <v>162.61574967617798</v>
      </c>
      <c r="N43" s="60">
        <f t="shared" si="27"/>
        <v>-172.31799326043918</v>
      </c>
      <c r="P43" s="39">
        <v>2047</v>
      </c>
      <c r="Q43" s="40">
        <v>0.12485874156350797</v>
      </c>
      <c r="R43" s="27">
        <v>-205.48508892428376</v>
      </c>
      <c r="S43" s="41">
        <v>-120.33329999999998</v>
      </c>
      <c r="T43" s="41">
        <v>166.70058233592459</v>
      </c>
      <c r="U43" s="42">
        <f t="shared" si="11"/>
        <v>-159.11780658835914</v>
      </c>
      <c r="V43" s="77">
        <f t="shared" si="12"/>
        <v>-17.677982255287283</v>
      </c>
      <c r="W43" s="84">
        <f t="shared" si="1"/>
        <v>-13.688982378695735</v>
      </c>
      <c r="X43" s="69">
        <f>SUMIF('5 kw Subscription'!$D$8:$AH$8,P43,'5 kw Subscription'!$D$30:$AH$30)</f>
        <v>162.61574967617798</v>
      </c>
      <c r="Y43" s="60">
        <f t="shared" si="28"/>
        <v>-176.30473205487371</v>
      </c>
      <c r="AA43" s="39">
        <v>2047</v>
      </c>
      <c r="AB43" s="40">
        <v>0.12485874156350797</v>
      </c>
      <c r="AC43" s="27">
        <v>-266.0890889242836</v>
      </c>
      <c r="AD43" s="41">
        <v>-120.33329999999998</v>
      </c>
      <c r="AE43" s="41">
        <v>166.70058233592459</v>
      </c>
      <c r="AF43" s="42">
        <f t="shared" si="13"/>
        <v>-219.72180658835902</v>
      </c>
      <c r="AG43" s="77">
        <f t="shared" si="14"/>
        <v>-22.891773884684767</v>
      </c>
      <c r="AH43" s="84">
        <f t="shared" si="2"/>
        <v>-18.902774008093221</v>
      </c>
      <c r="AI43" s="69">
        <f>SUMIF('5 kw Subscription'!$D$8:$AH$8,AA43,'5 kw Subscription'!$D$30:$AH$30)</f>
        <v>162.61574967617798</v>
      </c>
      <c r="AJ43" s="60">
        <f t="shared" si="29"/>
        <v>-181.5185236842712</v>
      </c>
      <c r="AL43" s="39">
        <v>2047</v>
      </c>
      <c r="AM43" s="40">
        <v>0.12485874156350797</v>
      </c>
      <c r="AN43" s="27">
        <v>-137.6760889242835</v>
      </c>
      <c r="AO43" s="41">
        <v>-120.33329999999998</v>
      </c>
      <c r="AP43" s="41">
        <v>166.70058233592459</v>
      </c>
      <c r="AQ43" s="42">
        <f t="shared" si="15"/>
        <v>-91.308806588358891</v>
      </c>
      <c r="AR43" s="77">
        <f t="shared" si="16"/>
        <v>-11.844340967619539</v>
      </c>
      <c r="AS43" s="84">
        <f t="shared" si="3"/>
        <v>-7.8553410910279915</v>
      </c>
      <c r="AT43" s="69">
        <f>SUMIF('5 kw Subscription'!$D$8:$AH$8,AL43,'5 kw Subscription'!$D$30:$AH$30)</f>
        <v>162.61574967617798</v>
      </c>
      <c r="AU43" s="60">
        <f t="shared" si="30"/>
        <v>-170.47109076720596</v>
      </c>
      <c r="AW43" s="39">
        <v>2047</v>
      </c>
      <c r="AX43" s="40">
        <v>0.12485874156350797</v>
      </c>
      <c r="AY43" s="41">
        <v>-183.55908892428369</v>
      </c>
      <c r="AZ43" s="41">
        <v>-120.33329999999998</v>
      </c>
      <c r="BA43" s="41">
        <v>166.70058233592459</v>
      </c>
      <c r="BB43" s="42">
        <f t="shared" si="17"/>
        <v>-137.19180658835904</v>
      </c>
      <c r="BC43" s="77">
        <f t="shared" si="18"/>
        <v>-15.791677799043967</v>
      </c>
      <c r="BD43" s="84">
        <f t="shared" si="4"/>
        <v>-11.802677922452419</v>
      </c>
      <c r="BE43" s="69">
        <f>SUMIF('5 kw Subscription'!$D$8:$AH$8,AW43,'5 kw Subscription'!$D$30:$AH$30)</f>
        <v>162.61574967617798</v>
      </c>
      <c r="BF43" s="60">
        <f t="shared" si="31"/>
        <v>-174.41842759863042</v>
      </c>
      <c r="BH43" s="39">
        <v>2047</v>
      </c>
      <c r="BI43" s="40">
        <v>0.12485874156350797</v>
      </c>
      <c r="BJ43" s="27">
        <v>-243.71408892428389</v>
      </c>
      <c r="BK43" s="41">
        <v>-120.33329999999998</v>
      </c>
      <c r="BL43" s="41">
        <v>166.70058233592459</v>
      </c>
      <c r="BM43" s="42">
        <f t="shared" si="19"/>
        <v>-197.34680658835924</v>
      </c>
      <c r="BN43" s="77">
        <f t="shared" si="20"/>
        <v>-20.966841739813674</v>
      </c>
      <c r="BO43" s="84">
        <f t="shared" si="5"/>
        <v>-16.977841863222128</v>
      </c>
      <c r="BP43" s="69">
        <f>SUMIF('5 kw Subscription'!$D$8:$AH$8,BH43,'5 kw Subscription'!$D$30:$AH$30)</f>
        <v>162.61574967617798</v>
      </c>
      <c r="BQ43" s="60">
        <f t="shared" si="32"/>
        <v>-179.59359153940011</v>
      </c>
      <c r="BS43" s="39">
        <v>2047</v>
      </c>
      <c r="BT43" s="40">
        <v>0.12485874156350797</v>
      </c>
      <c r="BU43" s="27">
        <v>-117.65008892428429</v>
      </c>
      <c r="BV43" s="41">
        <v>-120.33329999999998</v>
      </c>
      <c r="BW43" s="41">
        <v>166.70058233592459</v>
      </c>
      <c r="BX43" s="42">
        <f t="shared" si="21"/>
        <v>-71.282806588359676</v>
      </c>
      <c r="BY43" s="77">
        <f t="shared" si="22"/>
        <v>-10.121494436527364</v>
      </c>
      <c r="BZ43" s="84">
        <f t="shared" si="6"/>
        <v>-6.132494559935818</v>
      </c>
      <c r="CA43" s="69">
        <f>SUMIF('5 kw Subscription'!$D$8:$AH$8,BS43,'5 kw Subscription'!$D$30:$AH$30)</f>
        <v>162.61574967617798</v>
      </c>
      <c r="CB43" s="60">
        <f t="shared" si="33"/>
        <v>-168.74824423611381</v>
      </c>
      <c r="CD43" s="39">
        <v>2047</v>
      </c>
      <c r="CE43" s="40">
        <v>0.12485874156350797</v>
      </c>
      <c r="CF43" s="27">
        <v>-159.64408892428429</v>
      </c>
      <c r="CG43" s="41">
        <v>-120.33329999999998</v>
      </c>
      <c r="CH43" s="41">
        <v>166.70058233592459</v>
      </c>
      <c r="CI43" s="42">
        <f t="shared" si="23"/>
        <v>-113.27680658835965</v>
      </c>
      <c r="CJ43" s="77">
        <f t="shared" si="24"/>
        <v>-13.734258704313623</v>
      </c>
      <c r="CK43" s="84">
        <f t="shared" si="7"/>
        <v>-9.745258827722072</v>
      </c>
      <c r="CL43" s="69">
        <f>SUMIF('5 kw Subscription'!$D$8:$AH$8,CD43,'5 kw Subscription'!$D$30:$AH$30)</f>
        <v>162.61574967617798</v>
      </c>
      <c r="CM43" s="60">
        <f t="shared" si="34"/>
        <v>-172.36100850390005</v>
      </c>
      <c r="CO43" s="39">
        <v>2047</v>
      </c>
      <c r="CP43" s="40">
        <v>0.12485874156350797</v>
      </c>
      <c r="CQ43" s="27">
        <v>-221.47008892428445</v>
      </c>
      <c r="CR43" s="41">
        <v>-120.33329999999998</v>
      </c>
      <c r="CS43" s="41">
        <v>166.70058233592459</v>
      </c>
      <c r="CT43" s="42">
        <f t="shared" si="25"/>
        <v>-175.10280658835984</v>
      </c>
      <c r="CU43" s="77">
        <f t="shared" si="26"/>
        <v>-19.053179588729343</v>
      </c>
      <c r="CV43" s="84">
        <f t="shared" si="8"/>
        <v>-15.064179712137797</v>
      </c>
      <c r="CW43" s="69">
        <f>SUMIF('5 kw Subscription'!$D$8:$AH$8,CO43,'5 kw Subscription'!$D$30:$AH$30)</f>
        <v>162.61574967617798</v>
      </c>
      <c r="CX43" s="60">
        <f t="shared" si="35"/>
        <v>-177.67992938831577</v>
      </c>
    </row>
    <row r="44" spans="2:102" x14ac:dyDescent="0.3">
      <c r="B44" s="14">
        <v>2048</v>
      </c>
      <c r="C44" s="66">
        <v>141122973.4144952</v>
      </c>
      <c r="E44" s="39">
        <v>2048</v>
      </c>
      <c r="F44" s="40">
        <v>0.11587336512038617</v>
      </c>
      <c r="G44" s="41">
        <v>-189.36750736671175</v>
      </c>
      <c r="H44" s="41">
        <v>-120.33329999999998</v>
      </c>
      <c r="I44" s="41">
        <v>169.48897338566519</v>
      </c>
      <c r="J44" s="42">
        <f t="shared" si="9"/>
        <v>-140.21183398104654</v>
      </c>
      <c r="K44" s="77">
        <f t="shared" si="10"/>
        <v>-16.102339919711003</v>
      </c>
      <c r="L44" s="84">
        <f t="shared" si="0"/>
        <v>-11.922523789452265</v>
      </c>
      <c r="M44" s="69">
        <f>SUMIF('5 kw Subscription'!$D$8:$AH$8,E44,'5 kw Subscription'!$D$30:$AH$30)</f>
        <v>172.09015333270804</v>
      </c>
      <c r="N44" s="60">
        <f t="shared" si="27"/>
        <v>-184.01267712216031</v>
      </c>
      <c r="P44" s="39">
        <v>2048</v>
      </c>
      <c r="Q44" s="40">
        <v>0.11587336512038617</v>
      </c>
      <c r="R44" s="27">
        <v>-239.34350736671212</v>
      </c>
      <c r="S44" s="41">
        <v>-120.33329999999998</v>
      </c>
      <c r="T44" s="41">
        <v>169.48897338566519</v>
      </c>
      <c r="U44" s="42">
        <f t="shared" si="11"/>
        <v>-190.18783398104688</v>
      </c>
      <c r="V44" s="77">
        <f t="shared" si="12"/>
        <v>-20.35191024472519</v>
      </c>
      <c r="W44" s="84">
        <f t="shared" si="1"/>
        <v>-16.172094114466447</v>
      </c>
      <c r="X44" s="69">
        <f>SUMIF('5 kw Subscription'!$D$8:$AH$8,P44,'5 kw Subscription'!$D$30:$AH$30)</f>
        <v>172.09015333270804</v>
      </c>
      <c r="Y44" s="60">
        <f t="shared" si="28"/>
        <v>-188.2622474471745</v>
      </c>
      <c r="AA44" s="39">
        <v>2048</v>
      </c>
      <c r="AB44" s="40">
        <v>0.11587336512038617</v>
      </c>
      <c r="AC44" s="27">
        <v>-307.776507366712</v>
      </c>
      <c r="AD44" s="41">
        <v>-120.33329999999998</v>
      </c>
      <c r="AE44" s="41">
        <v>169.48897338566519</v>
      </c>
      <c r="AF44" s="42">
        <f t="shared" si="13"/>
        <v>-258.62083398104676</v>
      </c>
      <c r="AG44" s="77">
        <f t="shared" si="14"/>
        <v>-26.170920290581062</v>
      </c>
      <c r="AH44" s="84">
        <f t="shared" si="2"/>
        <v>-21.991104160322319</v>
      </c>
      <c r="AI44" s="69">
        <f>SUMIF('5 kw Subscription'!$D$8:$AH$8,AA44,'5 kw Subscription'!$D$30:$AH$30)</f>
        <v>172.09015333270804</v>
      </c>
      <c r="AJ44" s="60">
        <f t="shared" si="29"/>
        <v>-194.08125749303036</v>
      </c>
      <c r="AL44" s="39">
        <v>2048</v>
      </c>
      <c r="AM44" s="40">
        <v>0.11587336512038617</v>
      </c>
      <c r="AN44" s="27">
        <v>-167.85650736671204</v>
      </c>
      <c r="AO44" s="41">
        <v>-120.33329999999998</v>
      </c>
      <c r="AP44" s="41">
        <v>169.48897338566519</v>
      </c>
      <c r="AQ44" s="42">
        <f t="shared" si="15"/>
        <v>-118.7008339810468</v>
      </c>
      <c r="AR44" s="77">
        <f t="shared" si="16"/>
        <v>-14.273211792982611</v>
      </c>
      <c r="AS44" s="84">
        <f t="shared" si="3"/>
        <v>-10.093395662723868</v>
      </c>
      <c r="AT44" s="69">
        <f>SUMIF('5 kw Subscription'!$D$8:$AH$8,AL44,'5 kw Subscription'!$D$30:$AH$30)</f>
        <v>172.09015333270804</v>
      </c>
      <c r="AU44" s="60">
        <f t="shared" si="30"/>
        <v>-182.18354899543192</v>
      </c>
      <c r="AW44" s="39">
        <v>2048</v>
      </c>
      <c r="AX44" s="40">
        <v>0.11587336512038617</v>
      </c>
      <c r="AY44" s="41">
        <v>-217.14150736671155</v>
      </c>
      <c r="AZ44" s="41">
        <v>-120.33329999999998</v>
      </c>
      <c r="BA44" s="41">
        <v>169.48897338566519</v>
      </c>
      <c r="BB44" s="42">
        <f t="shared" si="17"/>
        <v>-167.98583398104631</v>
      </c>
      <c r="BC44" s="77">
        <f t="shared" si="18"/>
        <v>-18.464024852617648</v>
      </c>
      <c r="BD44" s="84">
        <f t="shared" si="4"/>
        <v>-14.284208722358901</v>
      </c>
      <c r="BE44" s="69">
        <f>SUMIF('5 kw Subscription'!$D$8:$AH$8,AW44,'5 kw Subscription'!$D$30:$AH$30)</f>
        <v>172.09015333270804</v>
      </c>
      <c r="BF44" s="60">
        <f t="shared" si="31"/>
        <v>-186.37436205506694</v>
      </c>
      <c r="BH44" s="39">
        <v>2048</v>
      </c>
      <c r="BI44" s="40">
        <v>0.11587336512038617</v>
      </c>
      <c r="BJ44" s="27">
        <v>-286.38950736671211</v>
      </c>
      <c r="BK44" s="41">
        <v>-120.33329999999998</v>
      </c>
      <c r="BL44" s="41">
        <v>169.48897338566519</v>
      </c>
      <c r="BM44" s="42">
        <f t="shared" si="19"/>
        <v>-237.23383398104693</v>
      </c>
      <c r="BN44" s="77">
        <f t="shared" si="20"/>
        <v>-24.352336159376534</v>
      </c>
      <c r="BO44" s="84">
        <f t="shared" si="5"/>
        <v>-20.172520029117798</v>
      </c>
      <c r="BP44" s="69">
        <f>SUMIF('5 kw Subscription'!$D$8:$AH$8,BH44,'5 kw Subscription'!$D$30:$AH$30)</f>
        <v>172.09015333270804</v>
      </c>
      <c r="BQ44" s="60">
        <f t="shared" si="32"/>
        <v>-192.26267336182585</v>
      </c>
      <c r="BS44" s="39">
        <v>2048</v>
      </c>
      <c r="BT44" s="40">
        <v>0.11587336512038617</v>
      </c>
      <c r="BU44" s="27">
        <v>-147.0835073667113</v>
      </c>
      <c r="BV44" s="41">
        <v>-120.33329999999998</v>
      </c>
      <c r="BW44" s="41">
        <v>169.48897338566519</v>
      </c>
      <c r="BX44" s="42">
        <f t="shared" si="21"/>
        <v>-97.927833981046092</v>
      </c>
      <c r="BY44" s="77">
        <f t="shared" si="22"/>
        <v>-12.506837446065651</v>
      </c>
      <c r="BZ44" s="84">
        <f t="shared" si="6"/>
        <v>-8.3270213158069062</v>
      </c>
      <c r="CA44" s="69">
        <f>SUMIF('5 kw Subscription'!$D$8:$AH$8,BS44,'5 kw Subscription'!$D$30:$AH$30)</f>
        <v>172.09015333270804</v>
      </c>
      <c r="CB44" s="60">
        <f t="shared" si="33"/>
        <v>-180.41717464851496</v>
      </c>
      <c r="CD44" s="39">
        <v>2048</v>
      </c>
      <c r="CE44" s="40">
        <v>0.11587336512038617</v>
      </c>
      <c r="CF44" s="27">
        <v>-195.96750736671149</v>
      </c>
      <c r="CG44" s="41">
        <v>-120.33329999999998</v>
      </c>
      <c r="CH44" s="41">
        <v>169.48897338566519</v>
      </c>
      <c r="CI44" s="42">
        <f t="shared" si="23"/>
        <v>-146.81183398104628</v>
      </c>
      <c r="CJ44" s="77">
        <f t="shared" si="24"/>
        <v>-16.663552584692042</v>
      </c>
      <c r="CK44" s="84">
        <f t="shared" si="7"/>
        <v>-12.483736454433302</v>
      </c>
      <c r="CL44" s="69">
        <f>SUMIF('5 kw Subscription'!$D$8:$AH$8,CD44,'5 kw Subscription'!$D$30:$AH$30)</f>
        <v>172.09015333270804</v>
      </c>
      <c r="CM44" s="60">
        <f t="shared" si="34"/>
        <v>-184.57388978714135</v>
      </c>
      <c r="CO44" s="39">
        <v>2048</v>
      </c>
      <c r="CP44" s="40">
        <v>0.11587336512038617</v>
      </c>
      <c r="CQ44" s="27">
        <v>-264.69850736671191</v>
      </c>
      <c r="CR44" s="41">
        <v>-120.33329999999998</v>
      </c>
      <c r="CS44" s="41">
        <v>169.48897338566519</v>
      </c>
      <c r="CT44" s="42">
        <f t="shared" si="25"/>
        <v>-215.54283398104667</v>
      </c>
      <c r="CU44" s="77">
        <f t="shared" si="26"/>
        <v>-22.507902232694072</v>
      </c>
      <c r="CV44" s="84">
        <f t="shared" si="8"/>
        <v>-18.328086102435329</v>
      </c>
      <c r="CW44" s="69">
        <f>SUMIF('5 kw Subscription'!$D$8:$AH$8,CO44,'5 kw Subscription'!$D$30:$AH$30)</f>
        <v>172.09015333270804</v>
      </c>
      <c r="CX44" s="60">
        <f t="shared" si="35"/>
        <v>-190.41823943514336</v>
      </c>
    </row>
    <row r="45" spans="2:102" x14ac:dyDescent="0.3">
      <c r="B45" s="14">
        <v>2049</v>
      </c>
      <c r="C45" s="66">
        <v>142047750.52975354</v>
      </c>
      <c r="E45" s="39">
        <v>2049</v>
      </c>
      <c r="F45" s="40">
        <v>0.10755656083224707</v>
      </c>
      <c r="G45" s="41">
        <v>-180.12669593712488</v>
      </c>
      <c r="H45" s="41">
        <v>-120.33329999999998</v>
      </c>
      <c r="I45" s="41">
        <v>171.38363088122668</v>
      </c>
      <c r="J45" s="42">
        <f t="shared" si="9"/>
        <v>-129.07636505589818</v>
      </c>
      <c r="K45" s="77">
        <f t="shared" si="10"/>
        <v>-15.21685731160342</v>
      </c>
      <c r="L45" s="84">
        <f t="shared" si="0"/>
        <v>-10.904195067463174</v>
      </c>
      <c r="M45" s="69">
        <f>SUMIF('5 kw Subscription'!$D$8:$AH$8,E45,'5 kw Subscription'!$D$30:$AH$30)</f>
        <v>178.5278263791372</v>
      </c>
      <c r="N45" s="60">
        <f t="shared" si="27"/>
        <v>-189.43202144660037</v>
      </c>
      <c r="P45" s="39">
        <v>2049</v>
      </c>
      <c r="Q45" s="40">
        <v>0.10755656083224707</v>
      </c>
      <c r="R45" s="27">
        <v>-234.60069593712493</v>
      </c>
      <c r="S45" s="41">
        <v>-120.33329999999998</v>
      </c>
      <c r="T45" s="41">
        <v>171.38363088122668</v>
      </c>
      <c r="U45" s="42">
        <f t="shared" si="11"/>
        <v>-183.55036505589823</v>
      </c>
      <c r="V45" s="77">
        <f t="shared" si="12"/>
        <v>-19.818746447912396</v>
      </c>
      <c r="W45" s="84">
        <f t="shared" si="1"/>
        <v>-15.506084203772152</v>
      </c>
      <c r="X45" s="69">
        <f>SUMIF('5 kw Subscription'!$D$8:$AH$8,P45,'5 kw Subscription'!$D$30:$AH$30)</f>
        <v>178.5278263791372</v>
      </c>
      <c r="Y45" s="60">
        <f t="shared" si="28"/>
        <v>-194.03391058290936</v>
      </c>
      <c r="AA45" s="39">
        <v>2049</v>
      </c>
      <c r="AB45" s="40">
        <v>0.10755656083224707</v>
      </c>
      <c r="AC45" s="27">
        <v>-311.61269593712484</v>
      </c>
      <c r="AD45" s="41">
        <v>-120.33329999999998</v>
      </c>
      <c r="AE45" s="41">
        <v>171.38363088122668</v>
      </c>
      <c r="AF45" s="42">
        <f t="shared" si="13"/>
        <v>-260.56236505589817</v>
      </c>
      <c r="AG45" s="77">
        <f t="shared" si="14"/>
        <v>-26.324615048812387</v>
      </c>
      <c r="AH45" s="84">
        <f t="shared" si="2"/>
        <v>-22.011952804672148</v>
      </c>
      <c r="AI45" s="69">
        <f>SUMIF('5 kw Subscription'!$D$8:$AH$8,AA45,'5 kw Subscription'!$D$30:$AH$30)</f>
        <v>178.5278263791372</v>
      </c>
      <c r="AJ45" s="60">
        <f t="shared" si="29"/>
        <v>-200.53977918380934</v>
      </c>
      <c r="AL45" s="39">
        <v>2049</v>
      </c>
      <c r="AM45" s="40">
        <v>0.10755656083224707</v>
      </c>
      <c r="AN45" s="27">
        <v>-156.90069593712514</v>
      </c>
      <c r="AO45" s="41">
        <v>-120.33329999999998</v>
      </c>
      <c r="AP45" s="41">
        <v>171.38363088122668</v>
      </c>
      <c r="AQ45" s="42">
        <f t="shared" si="15"/>
        <v>-105.85036505589841</v>
      </c>
      <c r="AR45" s="77">
        <f t="shared" si="16"/>
        <v>-13.254756546469391</v>
      </c>
      <c r="AS45" s="84">
        <f t="shared" si="3"/>
        <v>-8.9420943023291439</v>
      </c>
      <c r="AT45" s="69">
        <f>SUMIF('5 kw Subscription'!$D$8:$AH$8,AL45,'5 kw Subscription'!$D$30:$AH$30)</f>
        <v>178.5278263791372</v>
      </c>
      <c r="AU45" s="60">
        <f t="shared" si="30"/>
        <v>-187.46992068146633</v>
      </c>
      <c r="AW45" s="39">
        <v>2049</v>
      </c>
      <c r="AX45" s="40">
        <v>0.10755656083224707</v>
      </c>
      <c r="AY45" s="41">
        <v>-213.69069593712453</v>
      </c>
      <c r="AZ45" s="41">
        <v>-120.33329999999998</v>
      </c>
      <c r="BA45" s="41">
        <v>171.38363088122668</v>
      </c>
      <c r="BB45" s="42">
        <f t="shared" si="17"/>
        <v>-162.6403650558978</v>
      </c>
      <c r="BC45" s="77">
        <f t="shared" si="18"/>
        <v>-18.052298200303952</v>
      </c>
      <c r="BD45" s="84">
        <f t="shared" si="4"/>
        <v>-13.739635956163706</v>
      </c>
      <c r="BE45" s="69">
        <f>SUMIF('5 kw Subscription'!$D$8:$AH$8,AW45,'5 kw Subscription'!$D$30:$AH$30)</f>
        <v>178.5278263791372</v>
      </c>
      <c r="BF45" s="60">
        <f t="shared" si="31"/>
        <v>-192.26746233530091</v>
      </c>
      <c r="BH45" s="39">
        <v>2049</v>
      </c>
      <c r="BI45" s="40">
        <v>0.10755656083224707</v>
      </c>
      <c r="BJ45" s="27">
        <v>-289.90669593712431</v>
      </c>
      <c r="BK45" s="41">
        <v>-120.33329999999998</v>
      </c>
      <c r="BL45" s="41">
        <v>171.38363088122668</v>
      </c>
      <c r="BM45" s="42">
        <f t="shared" si="19"/>
        <v>-238.85636505589758</v>
      </c>
      <c r="BN45" s="77">
        <f t="shared" si="20"/>
        <v>-24.490921808133812</v>
      </c>
      <c r="BO45" s="84">
        <f t="shared" si="5"/>
        <v>-20.178259563993564</v>
      </c>
      <c r="BP45" s="69">
        <f>SUMIF('5 kw Subscription'!$D$8:$AH$8,BH45,'5 kw Subscription'!$D$30:$AH$30)</f>
        <v>178.5278263791372</v>
      </c>
      <c r="BQ45" s="60">
        <f t="shared" si="32"/>
        <v>-198.70608594313074</v>
      </c>
      <c r="BS45" s="39">
        <v>2049</v>
      </c>
      <c r="BT45" s="40">
        <v>0.10755656083224707</v>
      </c>
      <c r="BU45" s="27">
        <v>-135.81969593712441</v>
      </c>
      <c r="BV45" s="41">
        <v>-120.33329999999998</v>
      </c>
      <c r="BW45" s="41">
        <v>171.38363088122668</v>
      </c>
      <c r="BX45" s="42">
        <f t="shared" si="21"/>
        <v>-84.769365055897708</v>
      </c>
      <c r="BY45" s="77">
        <f t="shared" si="22"/>
        <v>-11.473862452359672</v>
      </c>
      <c r="BZ45" s="84">
        <f t="shared" si="6"/>
        <v>-7.1612002082194284</v>
      </c>
      <c r="CA45" s="69">
        <f>SUMIF('5 kw Subscription'!$D$8:$AH$8,BS45,'5 kw Subscription'!$D$30:$AH$30)</f>
        <v>178.5278263791372</v>
      </c>
      <c r="CB45" s="60">
        <f t="shared" si="33"/>
        <v>-185.68902658735664</v>
      </c>
      <c r="CD45" s="39">
        <v>2049</v>
      </c>
      <c r="CE45" s="40">
        <v>0.10755656083224707</v>
      </c>
      <c r="CF45" s="27">
        <v>-189.95269593712456</v>
      </c>
      <c r="CG45" s="41">
        <v>-120.33329999999998</v>
      </c>
      <c r="CH45" s="41">
        <v>171.38363088122668</v>
      </c>
      <c r="CI45" s="42">
        <f t="shared" si="23"/>
        <v>-138.90236505589786</v>
      </c>
      <c r="CJ45" s="77">
        <f t="shared" si="24"/>
        <v>-16.046944374300679</v>
      </c>
      <c r="CK45" s="84">
        <f t="shared" si="7"/>
        <v>-11.734282130160434</v>
      </c>
      <c r="CL45" s="69">
        <f>SUMIF('5 kw Subscription'!$D$8:$AH$8,CD45,'5 kw Subscription'!$D$30:$AH$30)</f>
        <v>178.5278263791372</v>
      </c>
      <c r="CM45" s="60">
        <f t="shared" si="34"/>
        <v>-190.26210850929763</v>
      </c>
      <c r="CO45" s="39">
        <v>2049</v>
      </c>
      <c r="CP45" s="40">
        <v>0.10755656083224707</v>
      </c>
      <c r="CQ45" s="27">
        <v>-265.1466959371258</v>
      </c>
      <c r="CR45" s="41">
        <v>-120.33329999999998</v>
      </c>
      <c r="CS45" s="41">
        <v>171.38363088122668</v>
      </c>
      <c r="CT45" s="42">
        <f t="shared" si="25"/>
        <v>-214.09636505589907</v>
      </c>
      <c r="CU45" s="77">
        <f t="shared" si="26"/>
        <v>-22.399230817661227</v>
      </c>
      <c r="CV45" s="84">
        <f t="shared" si="8"/>
        <v>-18.086568573520985</v>
      </c>
      <c r="CW45" s="69">
        <f>SUMIF('5 kw Subscription'!$D$8:$AH$8,CO45,'5 kw Subscription'!$D$30:$AH$30)</f>
        <v>178.5278263791372</v>
      </c>
      <c r="CX45" s="60">
        <f t="shared" si="35"/>
        <v>-196.61439495265819</v>
      </c>
    </row>
    <row r="46" spans="2:102" x14ac:dyDescent="0.3">
      <c r="B46" s="14">
        <v>2050</v>
      </c>
      <c r="C46" s="66">
        <v>143351956.56060624</v>
      </c>
      <c r="E46" s="39">
        <v>2050</v>
      </c>
      <c r="F46" s="40">
        <v>9.983669470582747E-2</v>
      </c>
      <c r="G46" s="41">
        <v>-195.58061614043865</v>
      </c>
      <c r="H46" s="41">
        <v>-87.241642500000069</v>
      </c>
      <c r="I46" s="41">
        <v>126.031919970827</v>
      </c>
      <c r="J46" s="42">
        <f t="shared" si="9"/>
        <v>-156.79033866961169</v>
      </c>
      <c r="K46" s="77">
        <f t="shared" si="10"/>
        <v>-16.372063904778408</v>
      </c>
      <c r="L46" s="84">
        <f t="shared" si="0"/>
        <v>-13.124927689702565</v>
      </c>
      <c r="M46" s="69">
        <f>SUMIF('5 kw Subscription'!$D$8:$AH$8,E46,'5 kw Subscription'!$D$30:$AH$30)</f>
        <v>15.807374287433248</v>
      </c>
      <c r="N46" s="60">
        <f t="shared" si="27"/>
        <v>-28.932301977135815</v>
      </c>
      <c r="P46" s="39">
        <v>2050</v>
      </c>
      <c r="Q46" s="40">
        <v>9.983669470582747E-2</v>
      </c>
      <c r="R46" s="27">
        <v>-251.14102796947589</v>
      </c>
      <c r="S46" s="41">
        <v>-87.241642500000069</v>
      </c>
      <c r="T46" s="41">
        <v>126.031919970827</v>
      </c>
      <c r="U46" s="42">
        <f t="shared" si="11"/>
        <v>-212.35075049864895</v>
      </c>
      <c r="V46" s="77">
        <f t="shared" si="12"/>
        <v>-21.023028969678442</v>
      </c>
      <c r="W46" s="84">
        <f t="shared" si="1"/>
        <v>-17.775892754602602</v>
      </c>
      <c r="X46" s="69">
        <f>SUMIF('5 kw Subscription'!$D$8:$AH$8,P46,'5 kw Subscription'!$D$30:$AH$30)</f>
        <v>15.807374287433248</v>
      </c>
      <c r="Y46" s="60">
        <f t="shared" si="28"/>
        <v>-33.58326704203585</v>
      </c>
      <c r="AA46" s="39">
        <v>2050</v>
      </c>
      <c r="AB46" s="40">
        <v>9.983669470582747E-2</v>
      </c>
      <c r="AC46" s="27">
        <v>-329.7674477779758</v>
      </c>
      <c r="AD46" s="41">
        <v>-87.241642500000069</v>
      </c>
      <c r="AE46" s="41">
        <v>126.031919970827</v>
      </c>
      <c r="AF46" s="42">
        <f t="shared" si="13"/>
        <v>-290.97717030714887</v>
      </c>
      <c r="AG46" s="77">
        <f t="shared" si="14"/>
        <v>-27.604850804130344</v>
      </c>
      <c r="AH46" s="84">
        <f t="shared" si="2"/>
        <v>-24.357714589054503</v>
      </c>
      <c r="AI46" s="69">
        <f>SUMIF('5 kw Subscription'!$D$8:$AH$8,AA46,'5 kw Subscription'!$D$30:$AH$30)</f>
        <v>15.807374287433248</v>
      </c>
      <c r="AJ46" s="60">
        <f t="shared" si="29"/>
        <v>-40.165088876487751</v>
      </c>
      <c r="AL46" s="39">
        <v>2050</v>
      </c>
      <c r="AM46" s="40">
        <v>9.983669470582747E-2</v>
      </c>
      <c r="AN46" s="27">
        <v>-172.00366357662048</v>
      </c>
      <c r="AO46" s="41">
        <v>-87.241642500000069</v>
      </c>
      <c r="AP46" s="41">
        <v>126.031919970827</v>
      </c>
      <c r="AQ46" s="42">
        <f t="shared" si="15"/>
        <v>-133.21338610579352</v>
      </c>
      <c r="AR46" s="77">
        <f t="shared" si="16"/>
        <v>-14.398435936567148</v>
      </c>
      <c r="AS46" s="84">
        <f t="shared" si="3"/>
        <v>-11.151299721491306</v>
      </c>
      <c r="AT46" s="69">
        <f>SUMIF('5 kw Subscription'!$D$8:$AH$8,AL46,'5 kw Subscription'!$D$30:$AH$30)</f>
        <v>15.807374287433248</v>
      </c>
      <c r="AU46" s="60">
        <f t="shared" si="30"/>
        <v>-26.958674008924554</v>
      </c>
      <c r="AW46" s="39">
        <v>2050</v>
      </c>
      <c r="AX46" s="40">
        <v>9.983669470582747E-2</v>
      </c>
      <c r="AY46" s="41">
        <v>-229.91375612085471</v>
      </c>
      <c r="AZ46" s="41">
        <v>-87.241642500000069</v>
      </c>
      <c r="BA46" s="41">
        <v>126.031919970827</v>
      </c>
      <c r="BB46" s="42">
        <f t="shared" si="17"/>
        <v>-191.12347865002778</v>
      </c>
      <c r="BC46" s="77">
        <f t="shared" si="18"/>
        <v>-19.246092900614322</v>
      </c>
      <c r="BD46" s="84">
        <f t="shared" si="4"/>
        <v>-15.998956685538481</v>
      </c>
      <c r="BE46" s="69">
        <f>SUMIF('5 kw Subscription'!$D$8:$AH$8,AW46,'5 kw Subscription'!$D$30:$AH$30)</f>
        <v>15.807374287433248</v>
      </c>
      <c r="BF46" s="60">
        <f t="shared" si="31"/>
        <v>-31.806330972971729</v>
      </c>
      <c r="BH46" s="39">
        <v>2050</v>
      </c>
      <c r="BI46" s="40">
        <v>9.983669470582747E-2</v>
      </c>
      <c r="BJ46" s="27">
        <v>-307.73240696403809</v>
      </c>
      <c r="BK46" s="41">
        <v>-87.241642500000069</v>
      </c>
      <c r="BL46" s="41">
        <v>126.031919970827</v>
      </c>
      <c r="BM46" s="42">
        <f t="shared" si="19"/>
        <v>-268.94212949321116</v>
      </c>
      <c r="BN46" s="77">
        <f t="shared" si="20"/>
        <v>-25.760296351499207</v>
      </c>
      <c r="BO46" s="84">
        <f t="shared" si="5"/>
        <v>-22.513160136423362</v>
      </c>
      <c r="BP46" s="69">
        <f>SUMIF('5 kw Subscription'!$D$8:$AH$8,BH46,'5 kw Subscription'!$D$30:$AH$30)</f>
        <v>15.807374287433248</v>
      </c>
      <c r="BQ46" s="60">
        <f t="shared" si="32"/>
        <v>-38.320534423856614</v>
      </c>
      <c r="BS46" s="39">
        <v>2050</v>
      </c>
      <c r="BT46" s="40">
        <v>9.983669470582747E-2</v>
      </c>
      <c r="BU46" s="27">
        <v>-150.60180684231526</v>
      </c>
      <c r="BV46" s="41">
        <v>-87.241642500000069</v>
      </c>
      <c r="BW46" s="41">
        <v>126.031919970827</v>
      </c>
      <c r="BX46" s="42">
        <f t="shared" si="21"/>
        <v>-111.81152937148832</v>
      </c>
      <c r="BY46" s="77">
        <f t="shared" si="22"/>
        <v>-12.606885357324906</v>
      </c>
      <c r="BZ46" s="84">
        <f t="shared" si="6"/>
        <v>-9.3597491422490666</v>
      </c>
      <c r="CA46" s="69">
        <f>SUMIF('5 kw Subscription'!$D$8:$AH$8,BS46,'5 kw Subscription'!$D$30:$AH$30)</f>
        <v>15.807374287433248</v>
      </c>
      <c r="CB46" s="60">
        <f t="shared" si="33"/>
        <v>-25.167123429682313</v>
      </c>
      <c r="CD46" s="39">
        <v>2050</v>
      </c>
      <c r="CE46" s="40">
        <v>9.983669470582747E-2</v>
      </c>
      <c r="CF46" s="27">
        <v>-205.83709170358685</v>
      </c>
      <c r="CG46" s="41">
        <v>-87.241642500000069</v>
      </c>
      <c r="CH46" s="41">
        <v>126.031919970827</v>
      </c>
      <c r="CI46" s="42">
        <f t="shared" si="23"/>
        <v>-167.04681423275991</v>
      </c>
      <c r="CJ46" s="77">
        <f t="shared" si="24"/>
        <v>-17.230634026252432</v>
      </c>
      <c r="CK46" s="84">
        <f t="shared" si="7"/>
        <v>-13.983497811176591</v>
      </c>
      <c r="CL46" s="69">
        <f>SUMIF('5 kw Subscription'!$D$8:$AH$8,CD46,'5 kw Subscription'!$D$30:$AH$30)</f>
        <v>15.807374287433248</v>
      </c>
      <c r="CM46" s="60">
        <f t="shared" si="34"/>
        <v>-29.790872098609839</v>
      </c>
      <c r="CO46" s="39">
        <v>2050</v>
      </c>
      <c r="CP46" s="40">
        <v>9.983669470582747E-2</v>
      </c>
      <c r="CQ46" s="27">
        <v>-282.61663516914382</v>
      </c>
      <c r="CR46" s="41">
        <v>-87.241642500000069</v>
      </c>
      <c r="CS46" s="41">
        <v>126.031919970827</v>
      </c>
      <c r="CT46" s="42">
        <f t="shared" si="25"/>
        <v>-243.82635769831688</v>
      </c>
      <c r="CU46" s="77">
        <f t="shared" si="26"/>
        <v>-23.657853742623402</v>
      </c>
      <c r="CV46" s="84">
        <f t="shared" si="8"/>
        <v>-20.410717527547561</v>
      </c>
      <c r="CW46" s="69">
        <f>SUMIF('5 kw Subscription'!$D$8:$AH$8,CO46,'5 kw Subscription'!$D$30:$AH$30)</f>
        <v>15.807374287433248</v>
      </c>
      <c r="CX46" s="60">
        <f t="shared" si="35"/>
        <v>-36.218091814980809</v>
      </c>
    </row>
    <row r="47" spans="2:102" ht="14.5" thickBot="1" x14ac:dyDescent="0.35">
      <c r="B47" s="15">
        <v>2051</v>
      </c>
      <c r="C47" s="67">
        <v>144660642.23799643</v>
      </c>
      <c r="E47" s="43">
        <v>2051</v>
      </c>
      <c r="F47" s="44">
        <v>9.267092153802145E-2</v>
      </c>
      <c r="G47" s="45">
        <v>12.718693738047982</v>
      </c>
      <c r="H47" s="45">
        <v>-12.033329999999998</v>
      </c>
      <c r="I47" s="45">
        <v>17.575728846491774</v>
      </c>
      <c r="J47" s="46">
        <f t="shared" si="9"/>
        <v>18.26109258453976</v>
      </c>
      <c r="K47" s="78">
        <f t="shared" si="10"/>
        <v>1.055050789871909</v>
      </c>
      <c r="L47" s="85">
        <f t="shared" si="0"/>
        <v>1.5148080889476363</v>
      </c>
      <c r="M47" s="70">
        <f>SUMIF('5 kw Subscription'!$D$8:$AH$8,E47,'5 kw Subscription'!$D$30:$AH$30)</f>
        <v>0</v>
      </c>
      <c r="N47" s="61">
        <f t="shared" si="27"/>
        <v>1.5148080889476363</v>
      </c>
      <c r="P47" s="43">
        <v>2051</v>
      </c>
      <c r="Q47" s="44">
        <v>9.267092153802145E-2</v>
      </c>
      <c r="R47" s="28">
        <v>12.718693738047982</v>
      </c>
      <c r="S47" s="45">
        <v>-12.033329999999998</v>
      </c>
      <c r="T47" s="45">
        <v>17.575728846491774</v>
      </c>
      <c r="U47" s="46">
        <f t="shared" si="11"/>
        <v>18.26109258453976</v>
      </c>
      <c r="V47" s="78">
        <f t="shared" si="12"/>
        <v>1.055050789871909</v>
      </c>
      <c r="W47" s="85">
        <f t="shared" si="1"/>
        <v>1.5148080889476363</v>
      </c>
      <c r="X47" s="70">
        <f>SUMIF('5 kw Subscription'!$D$8:$AH$8,P47,'5 kw Subscription'!$D$30:$AH$30)</f>
        <v>0</v>
      </c>
      <c r="Y47" s="61">
        <f t="shared" si="28"/>
        <v>1.5148080889476363</v>
      </c>
      <c r="AA47" s="43">
        <v>2051</v>
      </c>
      <c r="AB47" s="44">
        <v>9.267092153802145E-2</v>
      </c>
      <c r="AC47" s="28">
        <v>12.718693738047982</v>
      </c>
      <c r="AD47" s="45">
        <v>-12.033329999999998</v>
      </c>
      <c r="AE47" s="45">
        <v>17.575728846491774</v>
      </c>
      <c r="AF47" s="46">
        <f t="shared" si="13"/>
        <v>18.26109258453976</v>
      </c>
      <c r="AG47" s="78">
        <f t="shared" si="14"/>
        <v>1.055050789871909</v>
      </c>
      <c r="AH47" s="85">
        <f t="shared" si="2"/>
        <v>1.5148080889476363</v>
      </c>
      <c r="AI47" s="70">
        <f>SUMIF('5 kw Subscription'!$D$8:$AH$8,AA47,'5 kw Subscription'!$D$30:$AH$30)</f>
        <v>0</v>
      </c>
      <c r="AJ47" s="61">
        <f t="shared" si="29"/>
        <v>1.5148080889476363</v>
      </c>
      <c r="AL47" s="43">
        <v>2051</v>
      </c>
      <c r="AM47" s="44">
        <v>9.267092153802145E-2</v>
      </c>
      <c r="AN47" s="28">
        <v>12.718693738047982</v>
      </c>
      <c r="AO47" s="45">
        <v>-12.033329999999998</v>
      </c>
      <c r="AP47" s="45">
        <v>17.575728846491774</v>
      </c>
      <c r="AQ47" s="46">
        <f t="shared" si="15"/>
        <v>18.26109258453976</v>
      </c>
      <c r="AR47" s="78">
        <f t="shared" si="16"/>
        <v>1.055050789871909</v>
      </c>
      <c r="AS47" s="85">
        <f t="shared" si="3"/>
        <v>1.5148080889476363</v>
      </c>
      <c r="AT47" s="70">
        <f>SUMIF('5 kw Subscription'!$D$8:$AH$8,AL47,'5 kw Subscription'!$D$30:$AH$30)</f>
        <v>0</v>
      </c>
      <c r="AU47" s="61">
        <f t="shared" si="30"/>
        <v>1.5148080889476363</v>
      </c>
      <c r="AW47" s="43">
        <v>2051</v>
      </c>
      <c r="AX47" s="44">
        <v>9.267092153802145E-2</v>
      </c>
      <c r="AY47" s="45">
        <v>12.718693738047982</v>
      </c>
      <c r="AZ47" s="45">
        <v>-12.033329999999998</v>
      </c>
      <c r="BA47" s="45">
        <v>17.575728846491774</v>
      </c>
      <c r="BB47" s="46">
        <f t="shared" si="17"/>
        <v>18.26109258453976</v>
      </c>
      <c r="BC47" s="78">
        <f t="shared" si="18"/>
        <v>1.055050789871909</v>
      </c>
      <c r="BD47" s="85">
        <f t="shared" si="4"/>
        <v>1.5148080889476363</v>
      </c>
      <c r="BE47" s="70">
        <f>SUMIF('5 kw Subscription'!$D$8:$AH$8,AW47,'5 kw Subscription'!$D$30:$AH$30)</f>
        <v>0</v>
      </c>
      <c r="BF47" s="61">
        <f t="shared" si="31"/>
        <v>1.5148080889476363</v>
      </c>
      <c r="BH47" s="43">
        <v>2051</v>
      </c>
      <c r="BI47" s="44">
        <v>9.267092153802145E-2</v>
      </c>
      <c r="BJ47" s="28">
        <v>12.718693738047982</v>
      </c>
      <c r="BK47" s="45">
        <v>-12.033329999999998</v>
      </c>
      <c r="BL47" s="45">
        <v>17.575728846491774</v>
      </c>
      <c r="BM47" s="46">
        <f t="shared" si="19"/>
        <v>18.26109258453976</v>
      </c>
      <c r="BN47" s="78">
        <f t="shared" si="20"/>
        <v>1.055050789871909</v>
      </c>
      <c r="BO47" s="85">
        <f t="shared" si="5"/>
        <v>1.5148080889476363</v>
      </c>
      <c r="BP47" s="70">
        <f>SUMIF('5 kw Subscription'!$D$8:$AH$8,BH47,'5 kw Subscription'!$D$30:$AH$30)</f>
        <v>0</v>
      </c>
      <c r="BQ47" s="61">
        <f t="shared" si="32"/>
        <v>1.5148080889476363</v>
      </c>
      <c r="BS47" s="43">
        <v>2051</v>
      </c>
      <c r="BT47" s="44">
        <v>9.267092153802145E-2</v>
      </c>
      <c r="BU47" s="28">
        <v>12.718693738047982</v>
      </c>
      <c r="BV47" s="45">
        <v>-12.033329999999998</v>
      </c>
      <c r="BW47" s="45">
        <v>17.575728846491774</v>
      </c>
      <c r="BX47" s="46">
        <f t="shared" si="21"/>
        <v>18.26109258453976</v>
      </c>
      <c r="BY47" s="78">
        <f t="shared" si="22"/>
        <v>1.055050789871909</v>
      </c>
      <c r="BZ47" s="85">
        <f t="shared" si="6"/>
        <v>1.5148080889476363</v>
      </c>
      <c r="CA47" s="70">
        <f>SUMIF('5 kw Subscription'!$D$8:$AH$8,BS47,'5 kw Subscription'!$D$30:$AH$30)</f>
        <v>0</v>
      </c>
      <c r="CB47" s="61">
        <f t="shared" si="33"/>
        <v>1.5148080889476363</v>
      </c>
      <c r="CD47" s="43">
        <v>2051</v>
      </c>
      <c r="CE47" s="44">
        <v>9.267092153802145E-2</v>
      </c>
      <c r="CF47" s="28">
        <v>12.718693738047982</v>
      </c>
      <c r="CG47" s="45">
        <v>-12.033329999999998</v>
      </c>
      <c r="CH47" s="45">
        <v>17.575728846491774</v>
      </c>
      <c r="CI47" s="46">
        <f t="shared" si="23"/>
        <v>18.26109258453976</v>
      </c>
      <c r="CJ47" s="78">
        <f t="shared" si="24"/>
        <v>1.055050789871909</v>
      </c>
      <c r="CK47" s="85">
        <f t="shared" si="7"/>
        <v>1.5148080889476363</v>
      </c>
      <c r="CL47" s="70">
        <f>SUMIF('5 kw Subscription'!$D$8:$AH$8,CD47,'5 kw Subscription'!$D$30:$AH$30)</f>
        <v>0</v>
      </c>
      <c r="CM47" s="61">
        <f t="shared" si="34"/>
        <v>1.5148080889476363</v>
      </c>
      <c r="CO47" s="43">
        <v>2051</v>
      </c>
      <c r="CP47" s="44">
        <v>9.267092153802145E-2</v>
      </c>
      <c r="CQ47" s="28">
        <v>12.718693738047982</v>
      </c>
      <c r="CR47" s="45">
        <v>-12.033329999999998</v>
      </c>
      <c r="CS47" s="45">
        <v>17.575728846491774</v>
      </c>
      <c r="CT47" s="46">
        <f t="shared" si="25"/>
        <v>18.26109258453976</v>
      </c>
      <c r="CU47" s="78">
        <f t="shared" si="26"/>
        <v>1.055050789871909</v>
      </c>
      <c r="CV47" s="85">
        <f t="shared" si="8"/>
        <v>1.5148080889476363</v>
      </c>
      <c r="CW47" s="70">
        <f>SUMIF('5 kw Subscription'!$D$8:$AH$8,CO47,'5 kw Subscription'!$D$30:$AH$30)</f>
        <v>0</v>
      </c>
      <c r="CX47" s="61">
        <f t="shared" si="35"/>
        <v>1.5148080889476363</v>
      </c>
    </row>
    <row r="48" spans="2:102" ht="42.5" thickBot="1" x14ac:dyDescent="0.35">
      <c r="F48" s="47" t="s">
        <v>27</v>
      </c>
      <c r="G48" s="48">
        <f>SUMPRODUCT(G15:G47,$F$15:$F$47)</f>
        <v>-323.01192390779426</v>
      </c>
      <c r="H48" s="48">
        <f t="shared" ref="H48:J48" si="36">SUMPRODUCT(H15:H47,$F$15:$F$47)</f>
        <v>-1315.489534934472</v>
      </c>
      <c r="I48" s="48">
        <f t="shared" si="36"/>
        <v>1452.2306591718714</v>
      </c>
      <c r="J48" s="49">
        <f t="shared" si="36"/>
        <v>-186.27079967039487</v>
      </c>
      <c r="K48" s="62"/>
      <c r="L48" s="62"/>
      <c r="M48" s="62"/>
      <c r="N48" s="62"/>
      <c r="Q48" s="47" t="s">
        <v>27</v>
      </c>
      <c r="R48" s="48">
        <f>SUMPRODUCT(R15:R47,$F$15:$F$47)</f>
        <v>-414.20772908906599</v>
      </c>
      <c r="S48" s="48">
        <f t="shared" ref="S48:U48" si="37">SUMPRODUCT(S15:S47,$F$15:$F$47)</f>
        <v>-1315.489534934472</v>
      </c>
      <c r="T48" s="48">
        <f t="shared" si="37"/>
        <v>1452.2306591718714</v>
      </c>
      <c r="U48" s="49">
        <f t="shared" si="37"/>
        <v>-277.46660485166672</v>
      </c>
      <c r="V48" s="62"/>
      <c r="W48" s="62"/>
      <c r="X48" s="62"/>
      <c r="Y48" s="62"/>
      <c r="AB48" s="47" t="s">
        <v>27</v>
      </c>
      <c r="AC48" s="48">
        <f>SUMPRODUCT(AC15:AC47,$F$15:$F$47)</f>
        <v>-563.35204121222057</v>
      </c>
      <c r="AD48" s="48">
        <f t="shared" ref="AD48:AF48" si="38">SUMPRODUCT(AD15:AD47,$F$15:$F$47)</f>
        <v>-1315.489534934472</v>
      </c>
      <c r="AE48" s="48">
        <f t="shared" si="38"/>
        <v>1452.2306591718714</v>
      </c>
      <c r="AF48" s="49">
        <f t="shared" si="38"/>
        <v>-426.61091697482152</v>
      </c>
      <c r="AG48" s="62"/>
      <c r="AH48" s="62"/>
      <c r="AI48" s="62"/>
      <c r="AJ48" s="62"/>
      <c r="AM48" s="47" t="s">
        <v>27</v>
      </c>
      <c r="AN48" s="48">
        <f>SUMPRODUCT(AN15:AN47,$F$15:$F$47)</f>
        <v>-158.98908995654514</v>
      </c>
      <c r="AO48" s="48">
        <f t="shared" ref="AO48:AQ48" si="39">SUMPRODUCT(AO15:AO47,$F$15:$F$47)</f>
        <v>-1315.489534934472</v>
      </c>
      <c r="AP48" s="48">
        <f t="shared" si="39"/>
        <v>1452.2306591718714</v>
      </c>
      <c r="AQ48" s="49">
        <f t="shared" si="39"/>
        <v>-22.247965719145871</v>
      </c>
      <c r="AR48" s="62"/>
      <c r="AS48" s="62"/>
      <c r="AT48" s="62"/>
      <c r="AU48" s="62"/>
      <c r="AX48" s="47" t="s">
        <v>27</v>
      </c>
      <c r="AY48" s="48">
        <f>SUMPRODUCT(AY15:AY47,$F$15:$F$47)</f>
        <v>-248.62022588618083</v>
      </c>
      <c r="AZ48" s="48">
        <f t="shared" ref="AZ48:BB48" si="40">SUMPRODUCT(AZ15:AZ47,$F$15:$F$47)</f>
        <v>-1315.489534934472</v>
      </c>
      <c r="BA48" s="48">
        <f t="shared" si="40"/>
        <v>1452.2306591718714</v>
      </c>
      <c r="BB48" s="49">
        <f t="shared" si="40"/>
        <v>-111.87910164878157</v>
      </c>
      <c r="BC48" s="62"/>
      <c r="BD48" s="62"/>
      <c r="BE48" s="62"/>
      <c r="BF48" s="62"/>
      <c r="BI48" s="47" t="s">
        <v>27</v>
      </c>
      <c r="BJ48" s="48">
        <f>SUMPRODUCT(BJ15:BJ47,$F$15:$F$47)</f>
        <v>-401.39534542161641</v>
      </c>
      <c r="BK48" s="48">
        <f t="shared" ref="BK48:BM48" si="41">SUMPRODUCT(BK15:BK47,$F$15:$F$47)</f>
        <v>-1315.489534934472</v>
      </c>
      <c r="BL48" s="48">
        <f t="shared" si="41"/>
        <v>1452.2306591718714</v>
      </c>
      <c r="BM48" s="49">
        <f t="shared" si="41"/>
        <v>-264.65422118421725</v>
      </c>
      <c r="BN48" s="62"/>
      <c r="BO48" s="62"/>
      <c r="BP48" s="62"/>
      <c r="BQ48" s="62"/>
      <c r="BT48" s="47" t="s">
        <v>27</v>
      </c>
      <c r="BU48" s="48">
        <f>SUMPRODUCT(BU15:BU47,$F$15:$F$47)</f>
        <v>8.3103734927809096</v>
      </c>
      <c r="BV48" s="48">
        <f t="shared" ref="BV48:BX48" si="42">SUMPRODUCT(BV15:BV47,$F$15:$F$47)</f>
        <v>-1315.489534934472</v>
      </c>
      <c r="BW48" s="48">
        <f t="shared" si="42"/>
        <v>1452.2306591718714</v>
      </c>
      <c r="BX48" s="49">
        <f t="shared" si="42"/>
        <v>145.05149773018027</v>
      </c>
      <c r="BY48" s="62"/>
      <c r="BZ48" s="62"/>
      <c r="CA48" s="62"/>
      <c r="CB48" s="62"/>
      <c r="CE48" s="47" t="s">
        <v>27</v>
      </c>
      <c r="CF48" s="48">
        <f>SUMPRODUCT(CF15:CF47,$F$15:$F$47)</f>
        <v>-82.274445176053135</v>
      </c>
      <c r="CG48" s="48">
        <f t="shared" ref="CG48:CI48" si="43">SUMPRODUCT(CG15:CG47,$F$15:$F$47)</f>
        <v>-1315.489534934472</v>
      </c>
      <c r="CH48" s="48">
        <f t="shared" si="43"/>
        <v>1452.2306591718714</v>
      </c>
      <c r="CI48" s="49">
        <f t="shared" si="43"/>
        <v>54.466679061346014</v>
      </c>
      <c r="CJ48" s="62"/>
      <c r="CK48" s="62"/>
      <c r="CL48" s="62"/>
      <c r="CM48" s="62"/>
      <c r="CP48" s="47" t="s">
        <v>27</v>
      </c>
      <c r="CQ48" s="48">
        <f>SUMPRODUCT(CQ15:CQ47,$F$15:$F$47)</f>
        <v>-232.26347384735138</v>
      </c>
      <c r="CR48" s="48">
        <f t="shared" ref="CR48:CT48" si="44">SUMPRODUCT(CR15:CR47,$F$15:$F$47)</f>
        <v>-1315.489534934472</v>
      </c>
      <c r="CS48" s="48">
        <f t="shared" si="44"/>
        <v>1452.2306591718714</v>
      </c>
      <c r="CT48" s="49">
        <f t="shared" si="44"/>
        <v>-95.522349609952002</v>
      </c>
    </row>
    <row r="50" spans="5:13" ht="15.5" x14ac:dyDescent="0.35">
      <c r="E50" s="50" t="s">
        <v>15</v>
      </c>
      <c r="I50" s="51"/>
    </row>
    <row r="51" spans="5:13" x14ac:dyDescent="0.3">
      <c r="I51" s="51"/>
    </row>
    <row r="56" spans="5:13" x14ac:dyDescent="0.3">
      <c r="G56" s="29"/>
      <c r="H56" s="1"/>
      <c r="I56" s="1"/>
      <c r="J56" s="1"/>
      <c r="K56" s="1"/>
      <c r="L56" s="1"/>
      <c r="M56" s="1"/>
    </row>
    <row r="57" spans="5:13" x14ac:dyDescent="0.3">
      <c r="G57" s="29"/>
      <c r="H57" s="1"/>
      <c r="I57" s="1"/>
      <c r="J57" s="1"/>
      <c r="K57" s="1"/>
      <c r="L57" s="1"/>
      <c r="M57" s="1"/>
    </row>
    <row r="58" spans="5:13" x14ac:dyDescent="0.3">
      <c r="G58" s="30"/>
      <c r="H58" s="1"/>
      <c r="I58" s="1"/>
      <c r="J58" s="1"/>
      <c r="K58" s="1"/>
      <c r="L58" s="1"/>
      <c r="M58" s="1"/>
    </row>
    <row r="59" spans="5:13" x14ac:dyDescent="0.3">
      <c r="G59" s="30"/>
      <c r="H59" s="1"/>
      <c r="I59" s="1"/>
      <c r="J59" s="1"/>
      <c r="K59" s="1"/>
      <c r="L59" s="1"/>
      <c r="M59" s="1"/>
    </row>
    <row r="60" spans="5:13" x14ac:dyDescent="0.3">
      <c r="G60" s="30"/>
      <c r="H60" s="1"/>
      <c r="I60" s="1"/>
      <c r="J60" s="1"/>
      <c r="K60" s="1"/>
      <c r="L60" s="1"/>
      <c r="M60" s="1"/>
    </row>
    <row r="61" spans="5:13" ht="14.5" thickBot="1" x14ac:dyDescent="0.35">
      <c r="G61" s="1"/>
      <c r="H61" s="1"/>
      <c r="I61" s="1"/>
      <c r="J61" s="1"/>
      <c r="K61" s="1"/>
      <c r="L61" s="1"/>
      <c r="M61" s="1"/>
    </row>
    <row r="62" spans="5:13" ht="15.5" x14ac:dyDescent="0.35">
      <c r="G62" s="2"/>
      <c r="H62" s="3" t="s">
        <v>0</v>
      </c>
      <c r="I62" s="3"/>
      <c r="J62" s="3"/>
      <c r="K62" s="3"/>
      <c r="L62" s="3"/>
      <c r="M62" s="1"/>
    </row>
    <row r="63" spans="5:13" ht="15.5" x14ac:dyDescent="0.35">
      <c r="G63" s="4" t="s">
        <v>1</v>
      </c>
      <c r="H63" s="5" t="s">
        <v>2</v>
      </c>
      <c r="I63" s="5" t="s">
        <v>17</v>
      </c>
      <c r="J63" s="5" t="s">
        <v>19</v>
      </c>
      <c r="K63" s="5" t="s">
        <v>19</v>
      </c>
      <c r="L63" s="5" t="s">
        <v>22</v>
      </c>
      <c r="M63" s="1"/>
    </row>
    <row r="64" spans="5:13" ht="15.5" x14ac:dyDescent="0.35">
      <c r="G64" s="4" t="s">
        <v>3</v>
      </c>
      <c r="H64" s="5" t="s">
        <v>3</v>
      </c>
      <c r="I64" s="5" t="s">
        <v>18</v>
      </c>
      <c r="J64" s="5" t="s">
        <v>20</v>
      </c>
      <c r="K64" s="5" t="s">
        <v>21</v>
      </c>
      <c r="L64" s="5" t="s">
        <v>23</v>
      </c>
      <c r="M64" s="1"/>
    </row>
    <row r="65" spans="7:13" ht="15.5" x14ac:dyDescent="0.35">
      <c r="G65" s="4" t="s">
        <v>4</v>
      </c>
      <c r="H65" s="5" t="s">
        <v>4</v>
      </c>
      <c r="I65" s="5" t="s">
        <v>5</v>
      </c>
      <c r="J65" s="5" t="s">
        <v>5</v>
      </c>
      <c r="K65" s="5" t="s">
        <v>5</v>
      </c>
      <c r="L65" s="5" t="s">
        <v>5</v>
      </c>
      <c r="M65" s="1"/>
    </row>
    <row r="66" spans="7:13" ht="16" thickBot="1" x14ac:dyDescent="0.4">
      <c r="G66" s="4" t="s">
        <v>6</v>
      </c>
      <c r="H66" s="6" t="s">
        <v>6</v>
      </c>
      <c r="I66" s="6" t="s">
        <v>6</v>
      </c>
      <c r="J66" s="6" t="s">
        <v>6</v>
      </c>
      <c r="K66" s="6" t="s">
        <v>6</v>
      </c>
      <c r="L66" s="6" t="s">
        <v>7</v>
      </c>
      <c r="M66" s="1"/>
    </row>
    <row r="67" spans="7:13" ht="17.5" x14ac:dyDescent="0.45">
      <c r="G67" s="2" t="s">
        <v>8</v>
      </c>
      <c r="H67" s="2" t="s">
        <v>9</v>
      </c>
      <c r="I67" s="19">
        <f>'With Adj DSM'!G48</f>
        <v>-323.01192390779426</v>
      </c>
      <c r="J67" s="19">
        <f>'With Adj DSM'!H48</f>
        <v>-1315.489534934472</v>
      </c>
      <c r="K67" s="20">
        <f>'With Adj DSM'!I48</f>
        <v>1452.2306591718714</v>
      </c>
      <c r="L67" s="22">
        <f>'With Adj DSM'!J48</f>
        <v>-186.27079967039487</v>
      </c>
      <c r="M67" s="1"/>
    </row>
    <row r="68" spans="7:13" ht="17.5" x14ac:dyDescent="0.45">
      <c r="G68" s="4" t="s">
        <v>8</v>
      </c>
      <c r="H68" s="4" t="s">
        <v>10</v>
      </c>
      <c r="I68" s="20">
        <f>'With Adj DSM'!R48</f>
        <v>-414.20772908906599</v>
      </c>
      <c r="J68" s="20">
        <f>'With Adj DSM'!S48</f>
        <v>-1315.489534934472</v>
      </c>
      <c r="K68" s="20">
        <f>'With Adj DSM'!T48</f>
        <v>1452.2306591718714</v>
      </c>
      <c r="L68" s="23">
        <f>'With Adj DSM'!U48</f>
        <v>-277.46660485166672</v>
      </c>
      <c r="M68" s="1"/>
    </row>
    <row r="69" spans="7:13" ht="18" thickBot="1" x14ac:dyDescent="0.5">
      <c r="G69" s="7" t="s">
        <v>8</v>
      </c>
      <c r="H69" s="7" t="s">
        <v>11</v>
      </c>
      <c r="I69" s="21">
        <f>'With Adj DSM'!AC48</f>
        <v>-563.35204121222057</v>
      </c>
      <c r="J69" s="21">
        <f>'With Adj DSM'!AD48</f>
        <v>-1315.489534934472</v>
      </c>
      <c r="K69" s="21">
        <f>'With Adj DSM'!AE48</f>
        <v>1452.2306591718714</v>
      </c>
      <c r="L69" s="24">
        <f>'With Adj DSM'!AF48</f>
        <v>-426.61091697482152</v>
      </c>
      <c r="M69" s="1"/>
    </row>
    <row r="70" spans="7:13" ht="17.5" x14ac:dyDescent="0.45">
      <c r="G70" s="2" t="s">
        <v>12</v>
      </c>
      <c r="H70" s="2" t="s">
        <v>9</v>
      </c>
      <c r="I70" s="19">
        <f>'With Adj DSM'!AN48</f>
        <v>-158.98908995654514</v>
      </c>
      <c r="J70" s="19">
        <f>'With Adj DSM'!AO48</f>
        <v>-1315.489534934472</v>
      </c>
      <c r="K70" s="19">
        <f>'With Adj DSM'!AP48</f>
        <v>1452.2306591718714</v>
      </c>
      <c r="L70" s="22">
        <f>'With Adj DSM'!AQ48</f>
        <v>-22.247965719145871</v>
      </c>
      <c r="M70" s="1"/>
    </row>
    <row r="71" spans="7:13" ht="17.5" x14ac:dyDescent="0.45">
      <c r="G71" s="4" t="s">
        <v>12</v>
      </c>
      <c r="H71" s="4" t="s">
        <v>10</v>
      </c>
      <c r="I71" s="20">
        <f>'With Adj DSM'!AY48</f>
        <v>-248.62022588618083</v>
      </c>
      <c r="J71" s="20">
        <f>'With Adj DSM'!AZ48</f>
        <v>-1315.489534934472</v>
      </c>
      <c r="K71" s="20">
        <f>'With Adj DSM'!BA48</f>
        <v>1452.2306591718714</v>
      </c>
      <c r="L71" s="23">
        <f>'With Adj DSM'!BB48</f>
        <v>-111.87910164878157</v>
      </c>
      <c r="M71" s="1" t="s">
        <v>13</v>
      </c>
    </row>
    <row r="72" spans="7:13" ht="18" thickBot="1" x14ac:dyDescent="0.5">
      <c r="G72" s="7" t="s">
        <v>12</v>
      </c>
      <c r="H72" s="7" t="s">
        <v>11</v>
      </c>
      <c r="I72" s="21">
        <f>'With Adj DSM'!BJ48</f>
        <v>-401.39534542161641</v>
      </c>
      <c r="J72" s="21">
        <f>'With Adj DSM'!BK48</f>
        <v>-1315.489534934472</v>
      </c>
      <c r="K72" s="21">
        <f>'With Adj DSM'!BL48</f>
        <v>1452.2306591718714</v>
      </c>
      <c r="L72" s="24">
        <f>'With Adj DSM'!BM48</f>
        <v>-264.65422118421725</v>
      </c>
      <c r="M72" s="1"/>
    </row>
    <row r="73" spans="7:13" ht="17.5" x14ac:dyDescent="0.45">
      <c r="G73" s="2" t="s">
        <v>14</v>
      </c>
      <c r="H73" s="2" t="s">
        <v>9</v>
      </c>
      <c r="I73" s="19">
        <f>'With Adj DSM'!BU48</f>
        <v>8.3103734927809096</v>
      </c>
      <c r="J73" s="19">
        <f>'With Adj DSM'!BV48</f>
        <v>-1315.489534934472</v>
      </c>
      <c r="K73" s="19">
        <f>'With Adj DSM'!BW48</f>
        <v>1452.2306591718714</v>
      </c>
      <c r="L73" s="22">
        <f>'With Adj DSM'!BX48</f>
        <v>145.05149773018027</v>
      </c>
      <c r="M73" s="1"/>
    </row>
    <row r="74" spans="7:13" ht="17.5" x14ac:dyDescent="0.45">
      <c r="G74" s="4" t="s">
        <v>14</v>
      </c>
      <c r="H74" s="4" t="s">
        <v>10</v>
      </c>
      <c r="I74" s="20">
        <f>'With Adj DSM'!CF48</f>
        <v>-82.274445176053135</v>
      </c>
      <c r="J74" s="20">
        <f>'With Adj DSM'!CG48</f>
        <v>-1315.489534934472</v>
      </c>
      <c r="K74" s="20">
        <f>'With Adj DSM'!CH48</f>
        <v>1452.2306591718714</v>
      </c>
      <c r="L74" s="23">
        <f>'With Adj DSM'!CI48</f>
        <v>54.466679061346014</v>
      </c>
      <c r="M74" s="1"/>
    </row>
    <row r="75" spans="7:13" ht="18" thickBot="1" x14ac:dyDescent="0.5">
      <c r="G75" s="7" t="s">
        <v>14</v>
      </c>
      <c r="H75" s="7" t="s">
        <v>11</v>
      </c>
      <c r="I75" s="21">
        <f>'With Adj DSM'!CQ48</f>
        <v>-232.26347384735138</v>
      </c>
      <c r="J75" s="21">
        <f>'With Adj DSM'!CR48</f>
        <v>-1315.489534934472</v>
      </c>
      <c r="K75" s="21">
        <f>'With Adj DSM'!CS48</f>
        <v>1452.2306591718714</v>
      </c>
      <c r="L75" s="24">
        <f>'With Adj DSM'!CT48</f>
        <v>-95.522349609952002</v>
      </c>
      <c r="M75" s="1"/>
    </row>
    <row r="76" spans="7:13" x14ac:dyDescent="0.3">
      <c r="G76" s="8"/>
      <c r="H76" s="9"/>
      <c r="I76" s="9"/>
      <c r="J76" s="9"/>
      <c r="K76" s="9"/>
      <c r="L76" s="10"/>
      <c r="M76" s="1"/>
    </row>
    <row r="77" spans="7:13" ht="15.5" x14ac:dyDescent="0.35">
      <c r="G77" s="11" t="s">
        <v>15</v>
      </c>
      <c r="H77" s="12"/>
      <c r="I77" s="12"/>
      <c r="J77" s="12"/>
      <c r="K77" s="12"/>
      <c r="L77" s="12"/>
      <c r="M77" s="1"/>
    </row>
    <row r="78" spans="7:13" ht="17.5" x14ac:dyDescent="0.45">
      <c r="G78" s="11" t="s">
        <v>16</v>
      </c>
      <c r="H78" s="12"/>
      <c r="I78" s="12"/>
      <c r="J78" s="12"/>
      <c r="K78" s="12"/>
      <c r="L78" s="12"/>
      <c r="M78" s="1"/>
    </row>
  </sheetData>
  <mergeCells count="9">
    <mergeCell ref="BU9:BX9"/>
    <mergeCell ref="CF9:CI9"/>
    <mergeCell ref="CQ9:CT9"/>
    <mergeCell ref="G9:J9"/>
    <mergeCell ref="R9:U9"/>
    <mergeCell ref="AC9:AF9"/>
    <mergeCell ref="AN9:AQ9"/>
    <mergeCell ref="AY9:BB9"/>
    <mergeCell ref="BJ9:BM9"/>
  </mergeCells>
  <pageMargins left="0.7" right="0.7" top="0.75" bottom="0.75" header="0.3" footer="0.3"/>
  <pageSetup scale="68" orientation="landscape" r:id="rId1"/>
  <colBreaks count="8" manualBreakCount="8">
    <brk id="14" max="47" man="1"/>
    <brk id="25" max="47" man="1"/>
    <brk id="36" max="47" man="1"/>
    <brk id="47" max="47" man="1"/>
    <brk id="58" max="47" man="1"/>
    <brk id="69" max="47" man="1"/>
    <brk id="80" max="47" man="1"/>
    <brk id="9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796875" defaultRowHeight="14" x14ac:dyDescent="0.3"/>
  <cols>
    <col min="1" max="1" width="9.1796875" style="1"/>
    <col min="2" max="2" width="57" style="1" customWidth="1"/>
    <col min="3" max="3" width="3.26953125" style="1" customWidth="1"/>
    <col min="4" max="34" width="10.7265625" style="1" customWidth="1"/>
    <col min="35" max="16384" width="9.1796875" style="1"/>
  </cols>
  <sheetData>
    <row r="1" spans="2:34" x14ac:dyDescent="0.3">
      <c r="B1" s="117" t="s">
        <v>37</v>
      </c>
    </row>
    <row r="2" spans="2:34" x14ac:dyDescent="0.3">
      <c r="B2" s="117" t="s">
        <v>38</v>
      </c>
    </row>
    <row r="3" spans="2:34" x14ac:dyDescent="0.3">
      <c r="B3" s="117" t="s">
        <v>76</v>
      </c>
    </row>
    <row r="4" spans="2:34" x14ac:dyDescent="0.3">
      <c r="B4" s="117" t="s">
        <v>73</v>
      </c>
    </row>
    <row r="5" spans="2:34" x14ac:dyDescent="0.3">
      <c r="B5" s="117" t="s">
        <v>74</v>
      </c>
    </row>
    <row r="6" spans="2:34" x14ac:dyDescent="0.3">
      <c r="B6" s="117" t="s">
        <v>77</v>
      </c>
    </row>
    <row r="8" spans="2:34" x14ac:dyDescent="0.3">
      <c r="B8" s="109" t="s">
        <v>69</v>
      </c>
      <c r="D8" s="110">
        <v>2020</v>
      </c>
      <c r="E8" s="110">
        <f>+D8+1</f>
        <v>2021</v>
      </c>
      <c r="F8" s="110">
        <f t="shared" ref="F8:AH8" si="0">+E8+1</f>
        <v>2022</v>
      </c>
      <c r="G8" s="110">
        <f t="shared" si="0"/>
        <v>2023</v>
      </c>
      <c r="H8" s="110">
        <f t="shared" si="0"/>
        <v>2024</v>
      </c>
      <c r="I8" s="110">
        <f t="shared" si="0"/>
        <v>2025</v>
      </c>
      <c r="J8" s="110">
        <f t="shared" si="0"/>
        <v>2026</v>
      </c>
      <c r="K8" s="110">
        <f t="shared" si="0"/>
        <v>2027</v>
      </c>
      <c r="L8" s="110">
        <f t="shared" si="0"/>
        <v>2028</v>
      </c>
      <c r="M8" s="110">
        <f t="shared" si="0"/>
        <v>2029</v>
      </c>
      <c r="N8" s="110">
        <f t="shared" si="0"/>
        <v>2030</v>
      </c>
      <c r="O8" s="110">
        <f t="shared" si="0"/>
        <v>2031</v>
      </c>
      <c r="P8" s="110">
        <f t="shared" si="0"/>
        <v>2032</v>
      </c>
      <c r="Q8" s="110">
        <f t="shared" si="0"/>
        <v>2033</v>
      </c>
      <c r="R8" s="110">
        <f t="shared" si="0"/>
        <v>2034</v>
      </c>
      <c r="S8" s="110">
        <f t="shared" si="0"/>
        <v>2035</v>
      </c>
      <c r="T8" s="110">
        <f t="shared" si="0"/>
        <v>2036</v>
      </c>
      <c r="U8" s="110">
        <f t="shared" si="0"/>
        <v>2037</v>
      </c>
      <c r="V8" s="110">
        <f t="shared" si="0"/>
        <v>2038</v>
      </c>
      <c r="W8" s="110">
        <f t="shared" si="0"/>
        <v>2039</v>
      </c>
      <c r="X8" s="110">
        <f t="shared" si="0"/>
        <v>2040</v>
      </c>
      <c r="Y8" s="110">
        <f t="shared" si="0"/>
        <v>2041</v>
      </c>
      <c r="Z8" s="110">
        <f t="shared" si="0"/>
        <v>2042</v>
      </c>
      <c r="AA8" s="110">
        <f t="shared" si="0"/>
        <v>2043</v>
      </c>
      <c r="AB8" s="110">
        <f t="shared" si="0"/>
        <v>2044</v>
      </c>
      <c r="AC8" s="110">
        <f t="shared" si="0"/>
        <v>2045</v>
      </c>
      <c r="AD8" s="110">
        <f t="shared" si="0"/>
        <v>2046</v>
      </c>
      <c r="AE8" s="110">
        <f t="shared" si="0"/>
        <v>2047</v>
      </c>
      <c r="AF8" s="110">
        <f t="shared" si="0"/>
        <v>2048</v>
      </c>
      <c r="AG8" s="110">
        <f t="shared" si="0"/>
        <v>2049</v>
      </c>
      <c r="AH8" s="110">
        <f t="shared" si="0"/>
        <v>2050</v>
      </c>
    </row>
    <row r="10" spans="2:34" x14ac:dyDescent="0.3">
      <c r="B10" s="100" t="s">
        <v>59</v>
      </c>
      <c r="C10" s="101"/>
      <c r="D10" s="101">
        <v>11</v>
      </c>
      <c r="E10" s="101">
        <v>12</v>
      </c>
      <c r="F10" s="101">
        <v>12</v>
      </c>
      <c r="G10" s="101">
        <v>12</v>
      </c>
      <c r="H10" s="101">
        <v>12</v>
      </c>
      <c r="I10" s="101">
        <v>12</v>
      </c>
      <c r="J10" s="101">
        <v>12</v>
      </c>
      <c r="K10" s="101">
        <v>12</v>
      </c>
      <c r="L10" s="101">
        <v>12</v>
      </c>
      <c r="M10" s="101">
        <v>12</v>
      </c>
      <c r="N10" s="101">
        <v>12</v>
      </c>
      <c r="O10" s="101">
        <v>12</v>
      </c>
      <c r="P10" s="101">
        <v>12</v>
      </c>
      <c r="Q10" s="101">
        <v>12</v>
      </c>
      <c r="R10" s="101">
        <v>12</v>
      </c>
      <c r="S10" s="101">
        <v>12</v>
      </c>
      <c r="T10" s="101">
        <v>12</v>
      </c>
      <c r="U10" s="101">
        <v>12</v>
      </c>
      <c r="V10" s="101">
        <v>12</v>
      </c>
      <c r="W10" s="101">
        <v>12</v>
      </c>
      <c r="X10" s="101">
        <v>12</v>
      </c>
      <c r="Y10" s="101">
        <v>12</v>
      </c>
      <c r="Z10" s="101">
        <v>12</v>
      </c>
      <c r="AA10" s="101">
        <v>12</v>
      </c>
      <c r="AB10" s="101">
        <v>12</v>
      </c>
      <c r="AC10" s="101">
        <v>12</v>
      </c>
      <c r="AD10" s="101">
        <v>12</v>
      </c>
      <c r="AE10" s="101">
        <v>12</v>
      </c>
      <c r="AF10" s="101">
        <v>12</v>
      </c>
      <c r="AG10" s="101">
        <v>12</v>
      </c>
      <c r="AH10" s="101">
        <v>1</v>
      </c>
    </row>
    <row r="11" spans="2:34" x14ac:dyDescent="0.3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</row>
    <row r="12" spans="2:34" x14ac:dyDescent="0.3">
      <c r="B12" s="100" t="s">
        <v>60</v>
      </c>
      <c r="C12" s="101"/>
      <c r="D12" s="116">
        <v>5</v>
      </c>
      <c r="E12" s="101">
        <f t="shared" ref="E12:AH12" si="1">+D12*(E10&gt;0)</f>
        <v>5</v>
      </c>
      <c r="F12" s="101">
        <f t="shared" si="1"/>
        <v>5</v>
      </c>
      <c r="G12" s="101">
        <f t="shared" si="1"/>
        <v>5</v>
      </c>
      <c r="H12" s="101">
        <f t="shared" si="1"/>
        <v>5</v>
      </c>
      <c r="I12" s="101">
        <f t="shared" si="1"/>
        <v>5</v>
      </c>
      <c r="J12" s="101">
        <f t="shared" si="1"/>
        <v>5</v>
      </c>
      <c r="K12" s="101">
        <f t="shared" si="1"/>
        <v>5</v>
      </c>
      <c r="L12" s="101">
        <f t="shared" si="1"/>
        <v>5</v>
      </c>
      <c r="M12" s="101">
        <f t="shared" si="1"/>
        <v>5</v>
      </c>
      <c r="N12" s="101">
        <f t="shared" si="1"/>
        <v>5</v>
      </c>
      <c r="O12" s="101">
        <f t="shared" si="1"/>
        <v>5</v>
      </c>
      <c r="P12" s="101">
        <f t="shared" si="1"/>
        <v>5</v>
      </c>
      <c r="Q12" s="101">
        <f t="shared" si="1"/>
        <v>5</v>
      </c>
      <c r="R12" s="101">
        <f t="shared" si="1"/>
        <v>5</v>
      </c>
      <c r="S12" s="101">
        <f t="shared" si="1"/>
        <v>5</v>
      </c>
      <c r="T12" s="101">
        <f t="shared" si="1"/>
        <v>5</v>
      </c>
      <c r="U12" s="101">
        <f t="shared" si="1"/>
        <v>5</v>
      </c>
      <c r="V12" s="101">
        <f t="shared" si="1"/>
        <v>5</v>
      </c>
      <c r="W12" s="101">
        <f t="shared" si="1"/>
        <v>5</v>
      </c>
      <c r="X12" s="101">
        <f t="shared" si="1"/>
        <v>5</v>
      </c>
      <c r="Y12" s="101">
        <f t="shared" si="1"/>
        <v>5</v>
      </c>
      <c r="Z12" s="101">
        <f t="shared" si="1"/>
        <v>5</v>
      </c>
      <c r="AA12" s="101">
        <f t="shared" si="1"/>
        <v>5</v>
      </c>
      <c r="AB12" s="101">
        <f t="shared" si="1"/>
        <v>5</v>
      </c>
      <c r="AC12" s="101">
        <f t="shared" si="1"/>
        <v>5</v>
      </c>
      <c r="AD12" s="101">
        <f t="shared" si="1"/>
        <v>5</v>
      </c>
      <c r="AE12" s="101">
        <f t="shared" si="1"/>
        <v>5</v>
      </c>
      <c r="AF12" s="101">
        <f t="shared" si="1"/>
        <v>5</v>
      </c>
      <c r="AG12" s="101">
        <f t="shared" si="1"/>
        <v>5</v>
      </c>
      <c r="AH12" s="101">
        <f t="shared" si="1"/>
        <v>5</v>
      </c>
    </row>
    <row r="13" spans="2:34" x14ac:dyDescent="0.3">
      <c r="B13" s="100" t="s">
        <v>61</v>
      </c>
      <c r="C13" s="101"/>
      <c r="D13" s="101">
        <v>6.73</v>
      </c>
      <c r="E13" s="101">
        <f t="shared" ref="E13:AH13" si="2">+D13</f>
        <v>6.73</v>
      </c>
      <c r="F13" s="101">
        <f t="shared" si="2"/>
        <v>6.73</v>
      </c>
      <c r="G13" s="101">
        <f t="shared" si="2"/>
        <v>6.73</v>
      </c>
      <c r="H13" s="101">
        <f t="shared" si="2"/>
        <v>6.73</v>
      </c>
      <c r="I13" s="101">
        <f t="shared" si="2"/>
        <v>6.73</v>
      </c>
      <c r="J13" s="101">
        <f t="shared" si="2"/>
        <v>6.73</v>
      </c>
      <c r="K13" s="101">
        <f t="shared" si="2"/>
        <v>6.73</v>
      </c>
      <c r="L13" s="101">
        <f t="shared" si="2"/>
        <v>6.73</v>
      </c>
      <c r="M13" s="101">
        <f t="shared" si="2"/>
        <v>6.73</v>
      </c>
      <c r="N13" s="101">
        <f t="shared" si="2"/>
        <v>6.73</v>
      </c>
      <c r="O13" s="101">
        <f t="shared" si="2"/>
        <v>6.73</v>
      </c>
      <c r="P13" s="101">
        <f t="shared" si="2"/>
        <v>6.73</v>
      </c>
      <c r="Q13" s="101">
        <f t="shared" si="2"/>
        <v>6.73</v>
      </c>
      <c r="R13" s="101">
        <f t="shared" si="2"/>
        <v>6.73</v>
      </c>
      <c r="S13" s="101">
        <f t="shared" si="2"/>
        <v>6.73</v>
      </c>
      <c r="T13" s="101">
        <f t="shared" si="2"/>
        <v>6.73</v>
      </c>
      <c r="U13" s="101">
        <f t="shared" si="2"/>
        <v>6.73</v>
      </c>
      <c r="V13" s="101">
        <f t="shared" si="2"/>
        <v>6.73</v>
      </c>
      <c r="W13" s="101">
        <f t="shared" si="2"/>
        <v>6.73</v>
      </c>
      <c r="X13" s="101">
        <f t="shared" si="2"/>
        <v>6.73</v>
      </c>
      <c r="Y13" s="101">
        <f t="shared" si="2"/>
        <v>6.73</v>
      </c>
      <c r="Z13" s="101">
        <f t="shared" si="2"/>
        <v>6.73</v>
      </c>
      <c r="AA13" s="101">
        <f t="shared" si="2"/>
        <v>6.73</v>
      </c>
      <c r="AB13" s="101">
        <f t="shared" si="2"/>
        <v>6.73</v>
      </c>
      <c r="AC13" s="101">
        <f t="shared" si="2"/>
        <v>6.73</v>
      </c>
      <c r="AD13" s="101">
        <f t="shared" si="2"/>
        <v>6.73</v>
      </c>
      <c r="AE13" s="101">
        <f t="shared" si="2"/>
        <v>6.73</v>
      </c>
      <c r="AF13" s="101">
        <f t="shared" si="2"/>
        <v>6.73</v>
      </c>
      <c r="AG13" s="101">
        <f t="shared" si="2"/>
        <v>6.73</v>
      </c>
      <c r="AH13" s="101">
        <f t="shared" si="2"/>
        <v>6.73</v>
      </c>
    </row>
    <row r="14" spans="2:34" x14ac:dyDescent="0.3">
      <c r="B14" s="100" t="s">
        <v>56</v>
      </c>
      <c r="C14" s="101"/>
      <c r="D14" s="93">
        <f t="shared" ref="D14:AH14" si="3">-D13*D12*D10</f>
        <v>-370.15000000000009</v>
      </c>
      <c r="E14" s="93">
        <f t="shared" si="3"/>
        <v>-403.80000000000007</v>
      </c>
      <c r="F14" s="93">
        <f t="shared" si="3"/>
        <v>-403.80000000000007</v>
      </c>
      <c r="G14" s="93">
        <f t="shared" si="3"/>
        <v>-403.80000000000007</v>
      </c>
      <c r="H14" s="93">
        <f t="shared" si="3"/>
        <v>-403.80000000000007</v>
      </c>
      <c r="I14" s="93">
        <f t="shared" si="3"/>
        <v>-403.80000000000007</v>
      </c>
      <c r="J14" s="93">
        <f t="shared" si="3"/>
        <v>-403.80000000000007</v>
      </c>
      <c r="K14" s="93">
        <f t="shared" si="3"/>
        <v>-403.80000000000007</v>
      </c>
      <c r="L14" s="93">
        <f t="shared" si="3"/>
        <v>-403.80000000000007</v>
      </c>
      <c r="M14" s="93">
        <f t="shared" si="3"/>
        <v>-403.80000000000007</v>
      </c>
      <c r="N14" s="93">
        <f t="shared" si="3"/>
        <v>-403.80000000000007</v>
      </c>
      <c r="O14" s="93">
        <f t="shared" si="3"/>
        <v>-403.80000000000007</v>
      </c>
      <c r="P14" s="93">
        <f t="shared" si="3"/>
        <v>-403.80000000000007</v>
      </c>
      <c r="Q14" s="93">
        <f t="shared" si="3"/>
        <v>-403.80000000000007</v>
      </c>
      <c r="R14" s="93">
        <f t="shared" si="3"/>
        <v>-403.80000000000007</v>
      </c>
      <c r="S14" s="93">
        <f t="shared" si="3"/>
        <v>-403.80000000000007</v>
      </c>
      <c r="T14" s="93">
        <f t="shared" si="3"/>
        <v>-403.80000000000007</v>
      </c>
      <c r="U14" s="93">
        <f t="shared" si="3"/>
        <v>-403.80000000000007</v>
      </c>
      <c r="V14" s="93">
        <f t="shared" si="3"/>
        <v>-403.80000000000007</v>
      </c>
      <c r="W14" s="93">
        <f t="shared" si="3"/>
        <v>-403.80000000000007</v>
      </c>
      <c r="X14" s="93">
        <f t="shared" si="3"/>
        <v>-403.80000000000007</v>
      </c>
      <c r="Y14" s="93">
        <f t="shared" si="3"/>
        <v>-403.80000000000007</v>
      </c>
      <c r="Z14" s="93">
        <f t="shared" si="3"/>
        <v>-403.80000000000007</v>
      </c>
      <c r="AA14" s="93">
        <f t="shared" si="3"/>
        <v>-403.80000000000007</v>
      </c>
      <c r="AB14" s="93">
        <f t="shared" si="3"/>
        <v>-403.80000000000007</v>
      </c>
      <c r="AC14" s="93">
        <f t="shared" si="3"/>
        <v>-403.80000000000007</v>
      </c>
      <c r="AD14" s="93">
        <f t="shared" si="3"/>
        <v>-403.80000000000007</v>
      </c>
      <c r="AE14" s="93">
        <f t="shared" si="3"/>
        <v>-403.80000000000007</v>
      </c>
      <c r="AF14" s="93">
        <f t="shared" si="3"/>
        <v>-403.80000000000007</v>
      </c>
      <c r="AG14" s="93">
        <f t="shared" si="3"/>
        <v>-403.80000000000007</v>
      </c>
      <c r="AH14" s="93">
        <f t="shared" si="3"/>
        <v>-33.650000000000006</v>
      </c>
    </row>
    <row r="15" spans="2:34" x14ac:dyDescent="0.3"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</row>
    <row r="16" spans="2:34" x14ac:dyDescent="0.3">
      <c r="B16" s="100" t="s">
        <v>70</v>
      </c>
      <c r="C16" s="101"/>
      <c r="D16" s="102">
        <v>932564.12040000001</v>
      </c>
      <c r="E16" s="102">
        <v>3074671.8434725404</v>
      </c>
      <c r="F16" s="102">
        <v>3408692.1570380819</v>
      </c>
      <c r="G16" s="102">
        <v>3398466.0805669678</v>
      </c>
      <c r="H16" s="102">
        <v>3397553.6157015008</v>
      </c>
      <c r="I16" s="102">
        <v>3378105.8702782905</v>
      </c>
      <c r="J16" s="102">
        <v>3367971.5526674562</v>
      </c>
      <c r="K16" s="102">
        <v>3357867.6380094537</v>
      </c>
      <c r="L16" s="102">
        <v>3356966.0735477419</v>
      </c>
      <c r="M16" s="102">
        <v>3337750.6529901391</v>
      </c>
      <c r="N16" s="102">
        <v>3327737.4010311686</v>
      </c>
      <c r="O16" s="102">
        <v>3317754.1888280753</v>
      </c>
      <c r="P16" s="102">
        <v>3316863.3945527188</v>
      </c>
      <c r="Q16" s="102">
        <v>3297877.523482806</v>
      </c>
      <c r="R16" s="102">
        <v>3287983.8909123577</v>
      </c>
      <c r="S16" s="102">
        <v>3278119.9392396212</v>
      </c>
      <c r="T16" s="102">
        <v>3277239.7864888115</v>
      </c>
      <c r="U16" s="102">
        <v>3258480.7226836365</v>
      </c>
      <c r="V16" s="102">
        <v>3248705.2805155856</v>
      </c>
      <c r="W16" s="102">
        <v>3238959.164674039</v>
      </c>
      <c r="X16" s="102">
        <v>3238089.5263229758</v>
      </c>
      <c r="Y16" s="102">
        <v>3219554.5603184765</v>
      </c>
      <c r="Z16" s="102">
        <v>3209895.8966375208</v>
      </c>
      <c r="AA16" s="102">
        <v>3200266.2089476087</v>
      </c>
      <c r="AB16" s="102">
        <v>3199406.9593901378</v>
      </c>
      <c r="AC16" s="102">
        <v>3181093.4140898036</v>
      </c>
      <c r="AD16" s="102">
        <v>3171550.1338475337</v>
      </c>
      <c r="AE16" s="102">
        <v>3162035.4834459913</v>
      </c>
      <c r="AF16" s="102">
        <v>3161186.4985764641</v>
      </c>
      <c r="AG16" s="102">
        <v>3143091.7288646665</v>
      </c>
      <c r="AH16" s="102">
        <v>2283593.8671170422</v>
      </c>
    </row>
    <row r="17" spans="2:34" x14ac:dyDescent="0.3"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</row>
    <row r="18" spans="2:34" x14ac:dyDescent="0.3">
      <c r="B18" s="100" t="s">
        <v>57</v>
      </c>
      <c r="C18" s="101"/>
      <c r="D18" s="103">
        <v>409.75</v>
      </c>
      <c r="E18" s="103">
        <v>1341</v>
      </c>
      <c r="F18" s="103">
        <v>1490</v>
      </c>
      <c r="G18" s="103">
        <v>1490</v>
      </c>
      <c r="H18" s="103">
        <v>1490</v>
      </c>
      <c r="I18" s="103">
        <v>1490</v>
      </c>
      <c r="J18" s="103">
        <v>1490</v>
      </c>
      <c r="K18" s="103">
        <v>1490</v>
      </c>
      <c r="L18" s="103">
        <v>1490</v>
      </c>
      <c r="M18" s="103">
        <v>1490</v>
      </c>
      <c r="N18" s="103">
        <v>1490</v>
      </c>
      <c r="O18" s="103">
        <v>1490</v>
      </c>
      <c r="P18" s="103">
        <v>1490</v>
      </c>
      <c r="Q18" s="103">
        <v>1490</v>
      </c>
      <c r="R18" s="103">
        <v>1490</v>
      </c>
      <c r="S18" s="103">
        <v>1490</v>
      </c>
      <c r="T18" s="103">
        <v>1490</v>
      </c>
      <c r="U18" s="103">
        <v>1490</v>
      </c>
      <c r="V18" s="103">
        <v>1490</v>
      </c>
      <c r="W18" s="103">
        <v>1490</v>
      </c>
      <c r="X18" s="103">
        <v>1490</v>
      </c>
      <c r="Y18" s="103">
        <v>1490</v>
      </c>
      <c r="Z18" s="103">
        <v>1490</v>
      </c>
      <c r="AA18" s="103">
        <v>1490</v>
      </c>
      <c r="AB18" s="103">
        <v>1490</v>
      </c>
      <c r="AC18" s="103">
        <v>1490</v>
      </c>
      <c r="AD18" s="103">
        <v>1490</v>
      </c>
      <c r="AE18" s="103">
        <v>1490</v>
      </c>
      <c r="AF18" s="103">
        <v>1490</v>
      </c>
      <c r="AG18" s="103">
        <v>1490</v>
      </c>
      <c r="AH18" s="103">
        <v>1080.2500000000011</v>
      </c>
    </row>
    <row r="19" spans="2:34" x14ac:dyDescent="0.3">
      <c r="B19" s="100" t="s">
        <v>62</v>
      </c>
      <c r="C19" s="101"/>
      <c r="D19" s="94">
        <f t="shared" ref="D19:AH19" si="4">+D12/(D18*1000)/12*D10</f>
        <v>1.1185682326621925E-5</v>
      </c>
      <c r="E19" s="94">
        <f t="shared" si="4"/>
        <v>3.7285607755406411E-6</v>
      </c>
      <c r="F19" s="94">
        <f t="shared" si="4"/>
        <v>3.3557046979865777E-6</v>
      </c>
      <c r="G19" s="94">
        <f t="shared" si="4"/>
        <v>3.3557046979865777E-6</v>
      </c>
      <c r="H19" s="94">
        <f t="shared" si="4"/>
        <v>3.3557046979865777E-6</v>
      </c>
      <c r="I19" s="94">
        <f t="shared" si="4"/>
        <v>3.3557046979865777E-6</v>
      </c>
      <c r="J19" s="94">
        <f t="shared" si="4"/>
        <v>3.3557046979865777E-6</v>
      </c>
      <c r="K19" s="94">
        <f t="shared" si="4"/>
        <v>3.3557046979865777E-6</v>
      </c>
      <c r="L19" s="94">
        <f t="shared" si="4"/>
        <v>3.3557046979865777E-6</v>
      </c>
      <c r="M19" s="94">
        <f t="shared" si="4"/>
        <v>3.3557046979865777E-6</v>
      </c>
      <c r="N19" s="94">
        <f t="shared" si="4"/>
        <v>3.3557046979865777E-6</v>
      </c>
      <c r="O19" s="94">
        <f t="shared" si="4"/>
        <v>3.3557046979865777E-6</v>
      </c>
      <c r="P19" s="94">
        <f t="shared" si="4"/>
        <v>3.3557046979865777E-6</v>
      </c>
      <c r="Q19" s="94">
        <f t="shared" si="4"/>
        <v>3.3557046979865777E-6</v>
      </c>
      <c r="R19" s="94">
        <f t="shared" si="4"/>
        <v>3.3557046979865777E-6</v>
      </c>
      <c r="S19" s="94">
        <f t="shared" si="4"/>
        <v>3.3557046979865777E-6</v>
      </c>
      <c r="T19" s="94">
        <f t="shared" si="4"/>
        <v>3.3557046979865777E-6</v>
      </c>
      <c r="U19" s="94">
        <f t="shared" si="4"/>
        <v>3.3557046979865777E-6</v>
      </c>
      <c r="V19" s="94">
        <f t="shared" si="4"/>
        <v>3.3557046979865777E-6</v>
      </c>
      <c r="W19" s="94">
        <f t="shared" si="4"/>
        <v>3.3557046979865777E-6</v>
      </c>
      <c r="X19" s="94">
        <f t="shared" si="4"/>
        <v>3.3557046979865777E-6</v>
      </c>
      <c r="Y19" s="94">
        <f t="shared" si="4"/>
        <v>3.3557046979865777E-6</v>
      </c>
      <c r="Z19" s="94">
        <f t="shared" si="4"/>
        <v>3.3557046979865777E-6</v>
      </c>
      <c r="AA19" s="94">
        <f t="shared" si="4"/>
        <v>3.3557046979865777E-6</v>
      </c>
      <c r="AB19" s="94">
        <f t="shared" si="4"/>
        <v>3.3557046979865777E-6</v>
      </c>
      <c r="AC19" s="94">
        <f t="shared" si="4"/>
        <v>3.3557046979865777E-6</v>
      </c>
      <c r="AD19" s="94">
        <f t="shared" si="4"/>
        <v>3.3557046979865777E-6</v>
      </c>
      <c r="AE19" s="94">
        <f t="shared" si="4"/>
        <v>3.3557046979865777E-6</v>
      </c>
      <c r="AF19" s="94">
        <f t="shared" si="4"/>
        <v>3.3557046979865777E-6</v>
      </c>
      <c r="AG19" s="94">
        <f t="shared" si="4"/>
        <v>3.3557046979865777E-6</v>
      </c>
      <c r="AH19" s="94">
        <f t="shared" si="4"/>
        <v>3.8571318367661763E-7</v>
      </c>
    </row>
    <row r="20" spans="2:34" x14ac:dyDescent="0.3">
      <c r="B20" s="100"/>
      <c r="C20" s="101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</row>
    <row r="21" spans="2:34" x14ac:dyDescent="0.3">
      <c r="B21" s="100" t="s">
        <v>63</v>
      </c>
      <c r="C21" s="101"/>
      <c r="D21" s="104">
        <f>+D19*D16*1000</f>
        <v>10431.366</v>
      </c>
      <c r="E21" s="104">
        <f t="shared" ref="E21:AH21" si="5">+E19*E16*1000</f>
        <v>11464.100833230948</v>
      </c>
      <c r="F21" s="104">
        <f t="shared" si="5"/>
        <v>11438.564285362692</v>
      </c>
      <c r="G21" s="104">
        <f t="shared" si="5"/>
        <v>11404.248592506605</v>
      </c>
      <c r="H21" s="104">
        <f t="shared" si="5"/>
        <v>11401.18662987081</v>
      </c>
      <c r="I21" s="104">
        <f t="shared" si="5"/>
        <v>11335.925739188897</v>
      </c>
      <c r="J21" s="104">
        <f t="shared" si="5"/>
        <v>11301.91796197133</v>
      </c>
      <c r="K21" s="104">
        <f t="shared" si="5"/>
        <v>11268.012208085416</v>
      </c>
      <c r="L21" s="104">
        <f t="shared" si="5"/>
        <v>11264.986823985711</v>
      </c>
      <c r="M21" s="104">
        <f t="shared" si="5"/>
        <v>11200.505546946777</v>
      </c>
      <c r="N21" s="104">
        <f t="shared" si="5"/>
        <v>11166.904030305936</v>
      </c>
      <c r="O21" s="104">
        <f t="shared" si="5"/>
        <v>11133.40331821502</v>
      </c>
      <c r="P21" s="104">
        <f t="shared" si="5"/>
        <v>11130.414075680266</v>
      </c>
      <c r="Q21" s="104">
        <f t="shared" si="5"/>
        <v>11066.703098935592</v>
      </c>
      <c r="R21" s="104">
        <f t="shared" si="5"/>
        <v>11033.502989638786</v>
      </c>
      <c r="S21" s="104">
        <f t="shared" si="5"/>
        <v>11000.402480669871</v>
      </c>
      <c r="T21" s="104">
        <f t="shared" si="5"/>
        <v>10997.448947949033</v>
      </c>
      <c r="U21" s="104">
        <f t="shared" si="5"/>
        <v>10934.499069408177</v>
      </c>
      <c r="V21" s="104">
        <f t="shared" si="5"/>
        <v>10901.695572199953</v>
      </c>
      <c r="W21" s="104">
        <f t="shared" si="5"/>
        <v>10868.990485483353</v>
      </c>
      <c r="X21" s="104">
        <f t="shared" si="5"/>
        <v>10866.072235983142</v>
      </c>
      <c r="Y21" s="104">
        <f t="shared" si="5"/>
        <v>10803.874363484823</v>
      </c>
      <c r="Z21" s="104">
        <f t="shared" si="5"/>
        <v>10771.462740394365</v>
      </c>
      <c r="AA21" s="104">
        <f t="shared" si="5"/>
        <v>10739.148352173184</v>
      </c>
      <c r="AB21" s="104">
        <f t="shared" si="5"/>
        <v>10736.264964396436</v>
      </c>
      <c r="AC21" s="104">
        <f t="shared" si="5"/>
        <v>10674.810114395315</v>
      </c>
      <c r="AD21" s="104">
        <f t="shared" si="5"/>
        <v>10642.785684052129</v>
      </c>
      <c r="AE21" s="104">
        <f t="shared" si="5"/>
        <v>10610.857326999972</v>
      </c>
      <c r="AF21" s="104">
        <f t="shared" si="5"/>
        <v>10608.00838448478</v>
      </c>
      <c r="AG21" s="104">
        <f t="shared" si="5"/>
        <v>10547.287680753916</v>
      </c>
      <c r="AH21" s="104">
        <f t="shared" si="5"/>
        <v>880.81226071011315</v>
      </c>
    </row>
    <row r="22" spans="2:34" x14ac:dyDescent="0.3">
      <c r="B22" s="100"/>
      <c r="C22" s="101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2:34" x14ac:dyDescent="0.3">
      <c r="B23" s="100" t="s">
        <v>64</v>
      </c>
      <c r="C23" s="101"/>
      <c r="D23" s="106">
        <v>1</v>
      </c>
      <c r="E23" s="106">
        <v>1.0155723623073776</v>
      </c>
      <c r="F23" s="106">
        <v>1.032837092466603</v>
      </c>
      <c r="G23" s="106">
        <v>1.0503953230385352</v>
      </c>
      <c r="H23" s="106">
        <v>1.0682520435301901</v>
      </c>
      <c r="I23" s="106">
        <v>1.0864123282702032</v>
      </c>
      <c r="J23" s="106">
        <v>1.1048813378507967</v>
      </c>
      <c r="K23" s="106">
        <v>1.12366432059426</v>
      </c>
      <c r="L23" s="106">
        <v>1.1427666140443624</v>
      </c>
      <c r="M23" s="106">
        <v>1.1621936464831164</v>
      </c>
      <c r="N23" s="106">
        <v>1.1819509384733293</v>
      </c>
      <c r="O23" s="106">
        <v>1.2020441044273757</v>
      </c>
      <c r="P23" s="106">
        <v>1.222478854202641</v>
      </c>
      <c r="Q23" s="106">
        <v>1.2432609947240858</v>
      </c>
      <c r="R23" s="106">
        <v>1.2643964316343952</v>
      </c>
      <c r="S23" s="106">
        <v>1.2858911709721796</v>
      </c>
      <c r="T23" s="106">
        <v>1.3077513208787068</v>
      </c>
      <c r="U23" s="106">
        <v>1.3299830933336445</v>
      </c>
      <c r="V23" s="106">
        <v>1.3525928059203165</v>
      </c>
      <c r="W23" s="106">
        <v>1.3755868836209617</v>
      </c>
      <c r="X23" s="106">
        <v>1.3989718606425179</v>
      </c>
      <c r="Y23" s="106">
        <v>1.4227543822734405</v>
      </c>
      <c r="Z23" s="106">
        <v>1.4469412067720888</v>
      </c>
      <c r="AA23" s="106">
        <v>1.4715392072872142</v>
      </c>
      <c r="AB23" s="106">
        <v>1.4965553738110968</v>
      </c>
      <c r="AC23" s="106">
        <v>1.5219968151658854</v>
      </c>
      <c r="AD23" s="106">
        <v>1.5478707610237052</v>
      </c>
      <c r="AE23" s="106">
        <v>1.5741845639611081</v>
      </c>
      <c r="AF23" s="106">
        <v>1.6009457015484467</v>
      </c>
      <c r="AG23" s="106">
        <v>1.6281617784747702</v>
      </c>
      <c r="AH23" s="106">
        <v>1.6558405287088411</v>
      </c>
    </row>
    <row r="24" spans="2:34" x14ac:dyDescent="0.3">
      <c r="B24" s="100" t="s">
        <v>65</v>
      </c>
      <c r="C24" s="101"/>
      <c r="D24" s="96">
        <v>3.391010981472635E-2</v>
      </c>
      <c r="E24" s="96">
        <f t="shared" ref="E24:AH24" si="6">+$D$24*E23</f>
        <v>3.4438170330644231E-2</v>
      </c>
      <c r="F24" s="96">
        <f t="shared" si="6"/>
        <v>3.5023619226265179E-2</v>
      </c>
      <c r="G24" s="96">
        <f t="shared" si="6"/>
        <v>3.5619020753111685E-2</v>
      </c>
      <c r="H24" s="96">
        <f t="shared" si="6"/>
        <v>3.622454410591458E-2</v>
      </c>
      <c r="I24" s="96">
        <f t="shared" si="6"/>
        <v>3.6840361355715119E-2</v>
      </c>
      <c r="J24" s="96">
        <f t="shared" si="6"/>
        <v>3.746664749876228E-2</v>
      </c>
      <c r="K24" s="96">
        <f t="shared" si="6"/>
        <v>3.8103580506241234E-2</v>
      </c>
      <c r="L24" s="96">
        <f t="shared" si="6"/>
        <v>3.8751341374847335E-2</v>
      </c>
      <c r="M24" s="96">
        <f t="shared" si="6"/>
        <v>3.9410114178219734E-2</v>
      </c>
      <c r="N24" s="96">
        <f t="shared" si="6"/>
        <v>4.0080086119249465E-2</v>
      </c>
      <c r="O24" s="96">
        <f t="shared" si="6"/>
        <v>4.0761447583276697E-2</v>
      </c>
      <c r="P24" s="96">
        <f t="shared" si="6"/>
        <v>4.1454392192192401E-2</v>
      </c>
      <c r="Q24" s="96">
        <f t="shared" si="6"/>
        <v>4.2159116859459667E-2</v>
      </c>
      <c r="R24" s="96">
        <f t="shared" si="6"/>
        <v>4.2875821846070479E-2</v>
      </c>
      <c r="S24" s="96">
        <f t="shared" si="6"/>
        <v>4.3604710817453665E-2</v>
      </c>
      <c r="T24" s="96">
        <f t="shared" si="6"/>
        <v>4.4345990901350385E-2</v>
      </c>
      <c r="U24" s="96">
        <f t="shared" si="6"/>
        <v>4.5099872746673327E-2</v>
      </c>
      <c r="V24" s="96">
        <f t="shared" si="6"/>
        <v>4.5866570583366774E-2</v>
      </c>
      <c r="W24" s="96">
        <f t="shared" si="6"/>
        <v>4.6646302283284008E-2</v>
      </c>
      <c r="X24" s="96">
        <f t="shared" si="6"/>
        <v>4.743928942209983E-2</v>
      </c>
      <c r="Y24" s="96">
        <f t="shared" si="6"/>
        <v>4.8245757342275521E-2</v>
      </c>
      <c r="Z24" s="96">
        <f t="shared" si="6"/>
        <v>4.9065935217094195E-2</v>
      </c>
      <c r="AA24" s="96">
        <f t="shared" si="6"/>
        <v>4.9900056115784797E-2</v>
      </c>
      <c r="AB24" s="96">
        <f t="shared" si="6"/>
        <v>5.0748357069753135E-2</v>
      </c>
      <c r="AC24" s="96">
        <f t="shared" si="6"/>
        <v>5.1611079139938933E-2</v>
      </c>
      <c r="AD24" s="96">
        <f t="shared" si="6"/>
        <v>5.2488467485317894E-2</v>
      </c>
      <c r="AE24" s="96">
        <f t="shared" si="6"/>
        <v>5.3380771432568287E-2</v>
      </c>
      <c r="AF24" s="96">
        <f t="shared" si="6"/>
        <v>5.4288244546921945E-2</v>
      </c>
      <c r="AG24" s="96">
        <f t="shared" si="6"/>
        <v>5.521114470421961E-2</v>
      </c>
      <c r="AH24" s="96">
        <f t="shared" si="6"/>
        <v>5.6149734164191341E-2</v>
      </c>
    </row>
    <row r="25" spans="2:34" x14ac:dyDescent="0.3">
      <c r="B25" s="100" t="s">
        <v>66</v>
      </c>
      <c r="C25" s="101"/>
      <c r="D25" s="97">
        <f t="shared" ref="D25:AH25" si="7">+D21*D24</f>
        <v>353.72876657760276</v>
      </c>
      <c r="E25" s="97">
        <f t="shared" si="7"/>
        <v>394.80265718248785</v>
      </c>
      <c r="F25" s="97">
        <f t="shared" si="7"/>
        <v>400.619920025699</v>
      </c>
      <c r="G25" s="97">
        <f t="shared" si="7"/>
        <v>406.20816729013751</v>
      </c>
      <c r="H25" s="97">
        <f t="shared" si="7"/>
        <v>413.00278793351879</v>
      </c>
      <c r="I25" s="97">
        <f t="shared" si="7"/>
        <v>417.61960053327095</v>
      </c>
      <c r="J25" s="97">
        <f t="shared" si="7"/>
        <v>423.44497634110962</v>
      </c>
      <c r="K25" s="97">
        <f t="shared" si="7"/>
        <v>429.35161031609169</v>
      </c>
      <c r="L25" s="97">
        <f t="shared" si="7"/>
        <v>436.53334999942757</v>
      </c>
      <c r="M25" s="97">
        <f t="shared" si="7"/>
        <v>441.41320245895594</v>
      </c>
      <c r="N25" s="97">
        <f t="shared" si="7"/>
        <v>447.57047522005581</v>
      </c>
      <c r="O25" s="97">
        <f t="shared" si="7"/>
        <v>453.81363577890039</v>
      </c>
      <c r="P25" s="97">
        <f t="shared" si="7"/>
        <v>461.40455035474844</v>
      </c>
      <c r="Q25" s="97">
        <f t="shared" si="7"/>
        <v>466.56242919697002</v>
      </c>
      <c r="R25" s="97">
        <f t="shared" si="7"/>
        <v>473.07050852183858</v>
      </c>
      <c r="S25" s="97">
        <f t="shared" si="7"/>
        <v>479.66936904520963</v>
      </c>
      <c r="T25" s="97">
        <f t="shared" si="7"/>
        <v>487.6927709838132</v>
      </c>
      <c r="U25" s="97">
        <f t="shared" si="7"/>
        <v>493.1445165789267</v>
      </c>
      <c r="V25" s="97">
        <f t="shared" si="7"/>
        <v>500.02338944068617</v>
      </c>
      <c r="W25" s="97">
        <f t="shared" si="7"/>
        <v>506.99821569999426</v>
      </c>
      <c r="X25" s="97">
        <f t="shared" si="7"/>
        <v>515.47874568424766</v>
      </c>
      <c r="Y25" s="97">
        <f t="shared" si="7"/>
        <v>521.24110089712019</v>
      </c>
      <c r="Z25" s="97">
        <f t="shared" si="7"/>
        <v>528.51189301353384</v>
      </c>
      <c r="AA25" s="97">
        <f t="shared" si="7"/>
        <v>535.88410540917971</v>
      </c>
      <c r="AB25" s="97">
        <f t="shared" si="7"/>
        <v>544.84780800867077</v>
      </c>
      <c r="AC25" s="97">
        <f t="shared" si="7"/>
        <v>550.93846961787722</v>
      </c>
      <c r="AD25" s="97">
        <f t="shared" si="7"/>
        <v>558.62351033057689</v>
      </c>
      <c r="AE25" s="97">
        <f t="shared" si="7"/>
        <v>566.41574967617805</v>
      </c>
      <c r="AF25" s="97">
        <f t="shared" si="7"/>
        <v>575.89015333270811</v>
      </c>
      <c r="AG25" s="97">
        <f t="shared" si="7"/>
        <v>582.32782637913726</v>
      </c>
      <c r="AH25" s="97">
        <f t="shared" si="7"/>
        <v>49.457374287433254</v>
      </c>
    </row>
    <row r="26" spans="2:34" x14ac:dyDescent="0.3">
      <c r="B26" s="100"/>
      <c r="C26" s="101"/>
      <c r="D26" s="101"/>
      <c r="E26" s="101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2:34" x14ac:dyDescent="0.3">
      <c r="B27" s="107" t="s">
        <v>58</v>
      </c>
      <c r="C27" s="101"/>
      <c r="D27" s="101"/>
      <c r="E27" s="101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2:34" x14ac:dyDescent="0.3">
      <c r="B28" s="100" t="s">
        <v>56</v>
      </c>
      <c r="C28" s="101"/>
      <c r="D28" s="99">
        <f t="shared" ref="D28:AH28" si="8">+D14</f>
        <v>-370.15000000000009</v>
      </c>
      <c r="E28" s="99">
        <f t="shared" si="8"/>
        <v>-403.80000000000007</v>
      </c>
      <c r="F28" s="99">
        <f t="shared" si="8"/>
        <v>-403.80000000000007</v>
      </c>
      <c r="G28" s="99">
        <f t="shared" si="8"/>
        <v>-403.80000000000007</v>
      </c>
      <c r="H28" s="99">
        <f t="shared" si="8"/>
        <v>-403.80000000000007</v>
      </c>
      <c r="I28" s="99">
        <f t="shared" si="8"/>
        <v>-403.80000000000007</v>
      </c>
      <c r="J28" s="99">
        <f t="shared" si="8"/>
        <v>-403.80000000000007</v>
      </c>
      <c r="K28" s="99">
        <f t="shared" si="8"/>
        <v>-403.80000000000007</v>
      </c>
      <c r="L28" s="99">
        <f t="shared" si="8"/>
        <v>-403.80000000000007</v>
      </c>
      <c r="M28" s="99">
        <f t="shared" si="8"/>
        <v>-403.80000000000007</v>
      </c>
      <c r="N28" s="99">
        <f t="shared" si="8"/>
        <v>-403.80000000000007</v>
      </c>
      <c r="O28" s="99">
        <f t="shared" si="8"/>
        <v>-403.80000000000007</v>
      </c>
      <c r="P28" s="99">
        <f t="shared" si="8"/>
        <v>-403.80000000000007</v>
      </c>
      <c r="Q28" s="99">
        <f t="shared" si="8"/>
        <v>-403.80000000000007</v>
      </c>
      <c r="R28" s="99">
        <f t="shared" si="8"/>
        <v>-403.80000000000007</v>
      </c>
      <c r="S28" s="99">
        <f t="shared" si="8"/>
        <v>-403.80000000000007</v>
      </c>
      <c r="T28" s="99">
        <f t="shared" si="8"/>
        <v>-403.80000000000007</v>
      </c>
      <c r="U28" s="99">
        <f t="shared" si="8"/>
        <v>-403.80000000000007</v>
      </c>
      <c r="V28" s="99">
        <f t="shared" si="8"/>
        <v>-403.80000000000007</v>
      </c>
      <c r="W28" s="99">
        <f t="shared" si="8"/>
        <v>-403.80000000000007</v>
      </c>
      <c r="X28" s="99">
        <f t="shared" si="8"/>
        <v>-403.80000000000007</v>
      </c>
      <c r="Y28" s="99">
        <f t="shared" si="8"/>
        <v>-403.80000000000007</v>
      </c>
      <c r="Z28" s="99">
        <f t="shared" si="8"/>
        <v>-403.80000000000007</v>
      </c>
      <c r="AA28" s="99">
        <f t="shared" si="8"/>
        <v>-403.80000000000007</v>
      </c>
      <c r="AB28" s="99">
        <f t="shared" si="8"/>
        <v>-403.80000000000007</v>
      </c>
      <c r="AC28" s="99">
        <f t="shared" si="8"/>
        <v>-403.80000000000007</v>
      </c>
      <c r="AD28" s="99">
        <f t="shared" si="8"/>
        <v>-403.80000000000007</v>
      </c>
      <c r="AE28" s="99">
        <f t="shared" si="8"/>
        <v>-403.80000000000007</v>
      </c>
      <c r="AF28" s="99">
        <f t="shared" si="8"/>
        <v>-403.80000000000007</v>
      </c>
      <c r="AG28" s="99">
        <f t="shared" si="8"/>
        <v>-403.80000000000007</v>
      </c>
      <c r="AH28" s="99">
        <f t="shared" si="8"/>
        <v>-33.650000000000006</v>
      </c>
    </row>
    <row r="29" spans="2:34" x14ac:dyDescent="0.3">
      <c r="B29" s="100" t="s">
        <v>66</v>
      </c>
      <c r="C29" s="101"/>
      <c r="D29" s="105">
        <f t="shared" ref="D29:AH29" si="9">+D25</f>
        <v>353.72876657760276</v>
      </c>
      <c r="E29" s="105">
        <f t="shared" si="9"/>
        <v>394.80265718248785</v>
      </c>
      <c r="F29" s="105">
        <f t="shared" si="9"/>
        <v>400.619920025699</v>
      </c>
      <c r="G29" s="105">
        <f t="shared" si="9"/>
        <v>406.20816729013751</v>
      </c>
      <c r="H29" s="105">
        <f t="shared" si="9"/>
        <v>413.00278793351879</v>
      </c>
      <c r="I29" s="105">
        <f t="shared" si="9"/>
        <v>417.61960053327095</v>
      </c>
      <c r="J29" s="105">
        <f t="shared" si="9"/>
        <v>423.44497634110962</v>
      </c>
      <c r="K29" s="105">
        <f t="shared" si="9"/>
        <v>429.35161031609169</v>
      </c>
      <c r="L29" s="105">
        <f t="shared" si="9"/>
        <v>436.53334999942757</v>
      </c>
      <c r="M29" s="105">
        <f t="shared" si="9"/>
        <v>441.41320245895594</v>
      </c>
      <c r="N29" s="105">
        <f t="shared" si="9"/>
        <v>447.57047522005581</v>
      </c>
      <c r="O29" s="105">
        <f t="shared" si="9"/>
        <v>453.81363577890039</v>
      </c>
      <c r="P29" s="105">
        <f t="shared" si="9"/>
        <v>461.40455035474844</v>
      </c>
      <c r="Q29" s="105">
        <f t="shared" si="9"/>
        <v>466.56242919697002</v>
      </c>
      <c r="R29" s="105">
        <f t="shared" si="9"/>
        <v>473.07050852183858</v>
      </c>
      <c r="S29" s="105">
        <f t="shared" si="9"/>
        <v>479.66936904520963</v>
      </c>
      <c r="T29" s="105">
        <f t="shared" si="9"/>
        <v>487.6927709838132</v>
      </c>
      <c r="U29" s="105">
        <f t="shared" si="9"/>
        <v>493.1445165789267</v>
      </c>
      <c r="V29" s="105">
        <f t="shared" si="9"/>
        <v>500.02338944068617</v>
      </c>
      <c r="W29" s="105">
        <f t="shared" si="9"/>
        <v>506.99821569999426</v>
      </c>
      <c r="X29" s="105">
        <f t="shared" si="9"/>
        <v>515.47874568424766</v>
      </c>
      <c r="Y29" s="105">
        <f t="shared" si="9"/>
        <v>521.24110089712019</v>
      </c>
      <c r="Z29" s="105">
        <f t="shared" si="9"/>
        <v>528.51189301353384</v>
      </c>
      <c r="AA29" s="105">
        <f t="shared" si="9"/>
        <v>535.88410540917971</v>
      </c>
      <c r="AB29" s="105">
        <f t="shared" si="9"/>
        <v>544.84780800867077</v>
      </c>
      <c r="AC29" s="105">
        <f t="shared" si="9"/>
        <v>550.93846961787722</v>
      </c>
      <c r="AD29" s="105">
        <f t="shared" si="9"/>
        <v>558.62351033057689</v>
      </c>
      <c r="AE29" s="105">
        <f t="shared" si="9"/>
        <v>566.41574967617805</v>
      </c>
      <c r="AF29" s="105">
        <f t="shared" si="9"/>
        <v>575.89015333270811</v>
      </c>
      <c r="AG29" s="105">
        <f t="shared" si="9"/>
        <v>582.32782637913726</v>
      </c>
      <c r="AH29" s="105">
        <f t="shared" si="9"/>
        <v>49.457374287433254</v>
      </c>
    </row>
    <row r="30" spans="2:34" x14ac:dyDescent="0.3">
      <c r="B30" s="111" t="s">
        <v>67</v>
      </c>
      <c r="C30" s="112"/>
      <c r="D30" s="113">
        <f t="shared" ref="D30:AH30" si="10">SUM(D28:D29)</f>
        <v>-16.421233422397336</v>
      </c>
      <c r="E30" s="113">
        <f t="shared" si="10"/>
        <v>-8.9973428175122194</v>
      </c>
      <c r="F30" s="113">
        <f t="shared" si="10"/>
        <v>-3.1800799743010657</v>
      </c>
      <c r="G30" s="113">
        <f t="shared" si="10"/>
        <v>2.4081672901374418</v>
      </c>
      <c r="H30" s="113">
        <f t="shared" si="10"/>
        <v>9.2027879335187208</v>
      </c>
      <c r="I30" s="113">
        <f t="shared" si="10"/>
        <v>13.819600533270886</v>
      </c>
      <c r="J30" s="113">
        <f t="shared" si="10"/>
        <v>19.644976341109555</v>
      </c>
      <c r="K30" s="113">
        <f t="shared" si="10"/>
        <v>25.551610316091626</v>
      </c>
      <c r="L30" s="113">
        <f t="shared" si="10"/>
        <v>32.733349999427503</v>
      </c>
      <c r="M30" s="113">
        <f t="shared" si="10"/>
        <v>37.613202458955868</v>
      </c>
      <c r="N30" s="113">
        <f t="shared" si="10"/>
        <v>43.770475220055744</v>
      </c>
      <c r="O30" s="113">
        <f t="shared" si="10"/>
        <v>50.013635778900323</v>
      </c>
      <c r="P30" s="113">
        <f t="shared" si="10"/>
        <v>57.604550354748369</v>
      </c>
      <c r="Q30" s="113">
        <f t="shared" si="10"/>
        <v>62.762429196969947</v>
      </c>
      <c r="R30" s="113">
        <f t="shared" si="10"/>
        <v>69.270508521838508</v>
      </c>
      <c r="S30" s="113">
        <f t="shared" si="10"/>
        <v>75.869369045209567</v>
      </c>
      <c r="T30" s="113">
        <f t="shared" si="10"/>
        <v>83.892770983813136</v>
      </c>
      <c r="U30" s="113">
        <f t="shared" si="10"/>
        <v>89.34451657892663</v>
      </c>
      <c r="V30" s="113">
        <f t="shared" si="10"/>
        <v>96.223389440686105</v>
      </c>
      <c r="W30" s="113">
        <f t="shared" si="10"/>
        <v>103.19821569999419</v>
      </c>
      <c r="X30" s="113">
        <f t="shared" si="10"/>
        <v>111.67874568424759</v>
      </c>
      <c r="Y30" s="113">
        <f t="shared" si="10"/>
        <v>117.44110089712012</v>
      </c>
      <c r="Z30" s="113">
        <f t="shared" si="10"/>
        <v>124.71189301353377</v>
      </c>
      <c r="AA30" s="113">
        <f t="shared" si="10"/>
        <v>132.08410540917964</v>
      </c>
      <c r="AB30" s="113">
        <f t="shared" si="10"/>
        <v>141.0478080086707</v>
      </c>
      <c r="AC30" s="113">
        <f t="shared" si="10"/>
        <v>147.13846961787715</v>
      </c>
      <c r="AD30" s="113">
        <f t="shared" si="10"/>
        <v>154.82351033057682</v>
      </c>
      <c r="AE30" s="113">
        <f t="shared" si="10"/>
        <v>162.61574967617798</v>
      </c>
      <c r="AF30" s="113">
        <f t="shared" si="10"/>
        <v>172.09015333270804</v>
      </c>
      <c r="AG30" s="113">
        <f t="shared" si="10"/>
        <v>178.5278263791372</v>
      </c>
      <c r="AH30" s="113">
        <f t="shared" si="10"/>
        <v>15.807374287433248</v>
      </c>
    </row>
    <row r="31" spans="2:34" x14ac:dyDescent="0.3">
      <c r="B31" s="108" t="s">
        <v>68</v>
      </c>
      <c r="C31" s="101"/>
      <c r="D31" s="105">
        <f t="shared" ref="D31:AH31" si="11">+IFERROR(D30/D10,0)</f>
        <v>-1.4928394020361215</v>
      </c>
      <c r="E31" s="105">
        <f t="shared" si="11"/>
        <v>-0.74977856812601829</v>
      </c>
      <c r="F31" s="105">
        <f t="shared" si="11"/>
        <v>-0.26500666452508881</v>
      </c>
      <c r="G31" s="105">
        <f t="shared" si="11"/>
        <v>0.20068060751145347</v>
      </c>
      <c r="H31" s="105">
        <f t="shared" si="11"/>
        <v>0.7668989944598934</v>
      </c>
      <c r="I31" s="105">
        <f t="shared" si="11"/>
        <v>1.1516333777725738</v>
      </c>
      <c r="J31" s="105">
        <f t="shared" si="11"/>
        <v>1.6370813617591295</v>
      </c>
      <c r="K31" s="105">
        <f t="shared" si="11"/>
        <v>2.1293008596743022</v>
      </c>
      <c r="L31" s="105">
        <f t="shared" si="11"/>
        <v>2.7277791666189586</v>
      </c>
      <c r="M31" s="105">
        <f t="shared" si="11"/>
        <v>3.1344335382463222</v>
      </c>
      <c r="N31" s="105">
        <f t="shared" si="11"/>
        <v>3.647539601671312</v>
      </c>
      <c r="O31" s="105">
        <f t="shared" si="11"/>
        <v>4.1678029815750266</v>
      </c>
      <c r="P31" s="105">
        <f t="shared" si="11"/>
        <v>4.8003791962290308</v>
      </c>
      <c r="Q31" s="105">
        <f t="shared" si="11"/>
        <v>5.2302024330808292</v>
      </c>
      <c r="R31" s="105">
        <f t="shared" si="11"/>
        <v>5.7725423768198754</v>
      </c>
      <c r="S31" s="105">
        <f t="shared" si="11"/>
        <v>6.3224474204341305</v>
      </c>
      <c r="T31" s="105">
        <f t="shared" si="11"/>
        <v>6.991064248651095</v>
      </c>
      <c r="U31" s="105">
        <f t="shared" si="11"/>
        <v>7.4453763815772191</v>
      </c>
      <c r="V31" s="105">
        <f t="shared" si="11"/>
        <v>8.0186157867238421</v>
      </c>
      <c r="W31" s="105">
        <f t="shared" si="11"/>
        <v>8.5998513083328501</v>
      </c>
      <c r="X31" s="105">
        <f t="shared" si="11"/>
        <v>9.3065621403539662</v>
      </c>
      <c r="Y31" s="105">
        <f t="shared" si="11"/>
        <v>9.786758408093343</v>
      </c>
      <c r="Z31" s="105">
        <f t="shared" si="11"/>
        <v>10.392657751127814</v>
      </c>
      <c r="AA31" s="105">
        <f t="shared" si="11"/>
        <v>11.007008784098304</v>
      </c>
      <c r="AB31" s="105">
        <f t="shared" si="11"/>
        <v>11.753984000722559</v>
      </c>
      <c r="AC31" s="105">
        <f t="shared" si="11"/>
        <v>12.261539134823096</v>
      </c>
      <c r="AD31" s="105">
        <f t="shared" si="11"/>
        <v>12.901959194214735</v>
      </c>
      <c r="AE31" s="105">
        <f t="shared" si="11"/>
        <v>13.551312473014832</v>
      </c>
      <c r="AF31" s="105">
        <f t="shared" si="11"/>
        <v>14.340846111059003</v>
      </c>
      <c r="AG31" s="105">
        <f t="shared" si="11"/>
        <v>14.8773188649281</v>
      </c>
      <c r="AH31" s="105">
        <f t="shared" si="11"/>
        <v>15.807374287433248</v>
      </c>
    </row>
  </sheetData>
  <pageMargins left="0.7" right="0.7" top="0.75" bottom="0.75" header="0.3" footer="0.3"/>
  <pageSetup scale="73" orientation="landscape" r:id="rId1"/>
  <colBreaks count="1" manualBreakCount="1">
    <brk id="13" min="8" max="31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1E394B3-0C90-4929-874F-B64CAD29E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895C5-5375-4BFE-A5C6-877DFFD3B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B581F-6DC2-40E8-B1D1-2EEFD9BDF4A7}">
  <ds:schemaRefs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With Adj DSM</vt:lpstr>
      <vt:lpstr>5 kw Subscription</vt:lpstr>
      <vt:lpstr>'5 kw Subscription'!Print_Area</vt:lpstr>
      <vt:lpstr>'With Adj DSM'!Print_Area</vt:lpstr>
      <vt:lpstr>'5 kw Subscription'!Print_Titles</vt:lpstr>
      <vt:lpstr>'With Adj DSM'!Print_Titles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