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m0lwf\AppData\Local\Temp\Workshare\cz1r2mxw.o0i\38\"/>
    </mc:Choice>
  </mc:AlternateContent>
  <bookViews>
    <workbookView xWindow="0" yWindow="0" windowWidth="28800" windowHeight="13500"/>
  </bookViews>
  <sheets>
    <sheet name="Bill Impact Summary" sheetId="9" r:id="rId1"/>
    <sheet name="Bill Impact Detail" sheetId="5" r:id="rId2"/>
    <sheet name="Reg Part 5 kw" sheetId="6" r:id="rId3"/>
    <sheet name="Low Income Part 5 kw " sheetId="8" r:id="rId4"/>
  </sheets>
  <definedNames>
    <definedName name="_xlnm.Print_Area" localSheetId="1">'Bill Impact Detail'!$D$1:$DP$50</definedName>
    <definedName name="_xlnm.Print_Area" localSheetId="0">'Bill Impact Summary'!$B$1:$AT$50</definedName>
    <definedName name="_xlnm.Print_Area" localSheetId="3">'Low Income Part 5 kw '!$D$9:$AG$31</definedName>
    <definedName name="_xlnm.Print_Area" localSheetId="2">'Reg Part 5 kw'!$D$9:$AG$31</definedName>
    <definedName name="_xlnm.Print_Titles" localSheetId="1">'Bill Impact Detail'!$B:$C</definedName>
    <definedName name="_xlnm.Print_Titles" localSheetId="3">'Low Income Part 5 kw '!$B:$C,'Low Income Part 5 kw '!$7:$8</definedName>
    <definedName name="_xlnm.Print_Titles" localSheetId="2">'Reg Part 5 kw'!$B:$C,'Reg Part 5 kw'!$7:$8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" i="9" l="1"/>
  <c r="R8" i="9"/>
  <c r="AR48" i="9"/>
  <c r="AR47" i="9"/>
  <c r="AR46" i="9"/>
  <c r="AR45" i="9"/>
  <c r="AR44" i="9"/>
  <c r="AR43" i="9"/>
  <c r="AR42" i="9"/>
  <c r="AR41" i="9"/>
  <c r="AR40" i="9"/>
  <c r="AR39" i="9"/>
  <c r="AR38" i="9"/>
  <c r="AR37" i="9"/>
  <c r="AR36" i="9"/>
  <c r="AR35" i="9"/>
  <c r="AR34" i="9"/>
  <c r="AR33" i="9"/>
  <c r="AR32" i="9"/>
  <c r="AR31" i="9"/>
  <c r="AR30" i="9"/>
  <c r="AR29" i="9"/>
  <c r="AR28" i="9"/>
  <c r="AR27" i="9"/>
  <c r="AR26" i="9"/>
  <c r="AR25" i="9"/>
  <c r="AR24" i="9"/>
  <c r="AR23" i="9"/>
  <c r="AR22" i="9"/>
  <c r="AR21" i="9"/>
  <c r="AR20" i="9"/>
  <c r="AR19" i="9"/>
  <c r="AR18" i="9"/>
  <c r="AR17" i="9"/>
  <c r="AT16" i="9"/>
  <c r="AS16" i="9"/>
  <c r="AR16" i="9"/>
  <c r="AM48" i="9"/>
  <c r="AM47" i="9"/>
  <c r="AM46" i="9"/>
  <c r="AM45" i="9"/>
  <c r="AM44" i="9"/>
  <c r="AM43" i="9"/>
  <c r="AM42" i="9"/>
  <c r="AM41" i="9"/>
  <c r="AM40" i="9"/>
  <c r="AM39" i="9"/>
  <c r="AM38" i="9"/>
  <c r="AM37" i="9"/>
  <c r="AM36" i="9"/>
  <c r="AM35" i="9"/>
  <c r="AM34" i="9"/>
  <c r="AM33" i="9"/>
  <c r="AM32" i="9"/>
  <c r="AM31" i="9"/>
  <c r="AM30" i="9"/>
  <c r="AM29" i="9"/>
  <c r="AM28" i="9"/>
  <c r="AM27" i="9"/>
  <c r="AM26" i="9"/>
  <c r="AM25" i="9"/>
  <c r="AM24" i="9"/>
  <c r="AM23" i="9"/>
  <c r="AM22" i="9"/>
  <c r="AM21" i="9"/>
  <c r="AM20" i="9"/>
  <c r="AM19" i="9"/>
  <c r="AM18" i="9"/>
  <c r="AM17" i="9"/>
  <c r="AO16" i="9"/>
  <c r="AN16" i="9"/>
  <c r="AM16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6" i="9"/>
  <c r="AH35" i="9"/>
  <c r="AH34" i="9"/>
  <c r="AH33" i="9"/>
  <c r="AH32" i="9"/>
  <c r="AH31" i="9"/>
  <c r="AH30" i="9"/>
  <c r="AH29" i="9"/>
  <c r="AH28" i="9"/>
  <c r="AH27" i="9"/>
  <c r="AH26" i="9"/>
  <c r="AH25" i="9"/>
  <c r="AH24" i="9"/>
  <c r="AH23" i="9"/>
  <c r="AH22" i="9"/>
  <c r="AH21" i="9"/>
  <c r="AH20" i="9"/>
  <c r="AH19" i="9"/>
  <c r="AH18" i="9"/>
  <c r="AH17" i="9"/>
  <c r="AJ16" i="9"/>
  <c r="AI16" i="9"/>
  <c r="AH16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E16" i="9"/>
  <c r="AD16" i="9"/>
  <c r="AC16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Z16" i="9"/>
  <c r="Y16" i="9"/>
  <c r="X16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U16" i="9"/>
  <c r="T16" i="9"/>
  <c r="S16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P16" i="9"/>
  <c r="O16" i="9"/>
  <c r="N16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K16" i="9"/>
  <c r="J16" i="9"/>
  <c r="I16" i="9"/>
  <c r="D16" i="9"/>
  <c r="E16" i="9"/>
  <c r="F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O47" i="5"/>
  <c r="DM47" i="5"/>
  <c r="DK47" i="5"/>
  <c r="DO46" i="5"/>
  <c r="DM46" i="5"/>
  <c r="DK46" i="5"/>
  <c r="DO45" i="5"/>
  <c r="DM45" i="5"/>
  <c r="DK45" i="5"/>
  <c r="DO44" i="5"/>
  <c r="DM44" i="5"/>
  <c r="DK44" i="5"/>
  <c r="DO43" i="5"/>
  <c r="DM43" i="5"/>
  <c r="DK43" i="5"/>
  <c r="DO42" i="5"/>
  <c r="DM42" i="5"/>
  <c r="DK42" i="5"/>
  <c r="DO41" i="5"/>
  <c r="DM41" i="5"/>
  <c r="DK41" i="5"/>
  <c r="DO40" i="5"/>
  <c r="DM40" i="5"/>
  <c r="DK40" i="5"/>
  <c r="DO39" i="5"/>
  <c r="DM39" i="5"/>
  <c r="DK39" i="5"/>
  <c r="DO38" i="5"/>
  <c r="DM38" i="5"/>
  <c r="DK38" i="5"/>
  <c r="DO37" i="5"/>
  <c r="DM37" i="5"/>
  <c r="DK37" i="5"/>
  <c r="DO36" i="5"/>
  <c r="DM36" i="5"/>
  <c r="DK36" i="5"/>
  <c r="DO35" i="5"/>
  <c r="DM35" i="5"/>
  <c r="DK35" i="5"/>
  <c r="DO34" i="5"/>
  <c r="DM34" i="5"/>
  <c r="DK34" i="5"/>
  <c r="DO33" i="5"/>
  <c r="DM33" i="5"/>
  <c r="DK33" i="5"/>
  <c r="DO32" i="5"/>
  <c r="DM32" i="5"/>
  <c r="DK32" i="5"/>
  <c r="DO31" i="5"/>
  <c r="DM31" i="5"/>
  <c r="DK31" i="5"/>
  <c r="DO30" i="5"/>
  <c r="DM30" i="5"/>
  <c r="DK30" i="5"/>
  <c r="DO29" i="5"/>
  <c r="DM29" i="5"/>
  <c r="DK29" i="5"/>
  <c r="DO28" i="5"/>
  <c r="DM28" i="5"/>
  <c r="DK28" i="5"/>
  <c r="DO27" i="5"/>
  <c r="DM27" i="5"/>
  <c r="DK27" i="5"/>
  <c r="DO26" i="5"/>
  <c r="DM26" i="5"/>
  <c r="DK26" i="5"/>
  <c r="DO25" i="5"/>
  <c r="DM25" i="5"/>
  <c r="DK25" i="5"/>
  <c r="DO24" i="5"/>
  <c r="DM24" i="5"/>
  <c r="DK24" i="5"/>
  <c r="DO23" i="5"/>
  <c r="DM23" i="5"/>
  <c r="DK23" i="5"/>
  <c r="DO22" i="5"/>
  <c r="DM22" i="5"/>
  <c r="DK22" i="5"/>
  <c r="DO21" i="5"/>
  <c r="DM21" i="5"/>
  <c r="DK21" i="5"/>
  <c r="DO20" i="5"/>
  <c r="DM20" i="5"/>
  <c r="DK20" i="5"/>
  <c r="DO19" i="5"/>
  <c r="DM19" i="5"/>
  <c r="DK19" i="5"/>
  <c r="DO18" i="5"/>
  <c r="DM18" i="5"/>
  <c r="DK18" i="5"/>
  <c r="DO17" i="5"/>
  <c r="DM17" i="5"/>
  <c r="DK17" i="5"/>
  <c r="DO16" i="5"/>
  <c r="DM16" i="5"/>
  <c r="DK16" i="5"/>
  <c r="DK15" i="5"/>
  <c r="DB47" i="5"/>
  <c r="DB46" i="5"/>
  <c r="DB45" i="5"/>
  <c r="DB44" i="5"/>
  <c r="DB43" i="5"/>
  <c r="DB42" i="5"/>
  <c r="DB41" i="5"/>
  <c r="DB40" i="5"/>
  <c r="DB39" i="5"/>
  <c r="DB38" i="5"/>
  <c r="DB37" i="5"/>
  <c r="DB36" i="5"/>
  <c r="DB35" i="5"/>
  <c r="DB34" i="5"/>
  <c r="DB33" i="5"/>
  <c r="DB32" i="5"/>
  <c r="DB31" i="5"/>
  <c r="DB30" i="5"/>
  <c r="DB29" i="5"/>
  <c r="DB28" i="5"/>
  <c r="DB27" i="5"/>
  <c r="DB26" i="5"/>
  <c r="DB25" i="5"/>
  <c r="DB24" i="5"/>
  <c r="DB23" i="5"/>
  <c r="DB22" i="5"/>
  <c r="DB21" i="5"/>
  <c r="DB20" i="5"/>
  <c r="DB19" i="5"/>
  <c r="DB18" i="5"/>
  <c r="DB17" i="5"/>
  <c r="DB16" i="5"/>
  <c r="CO47" i="5"/>
  <c r="CO46" i="5"/>
  <c r="CO45" i="5"/>
  <c r="CO44" i="5"/>
  <c r="CO43" i="5"/>
  <c r="CO42" i="5"/>
  <c r="CO41" i="5"/>
  <c r="CO40" i="5"/>
  <c r="CO39" i="5"/>
  <c r="CO38" i="5"/>
  <c r="CO37" i="5"/>
  <c r="CO36" i="5"/>
  <c r="CO35" i="5"/>
  <c r="CO34" i="5"/>
  <c r="CO33" i="5"/>
  <c r="CO32" i="5"/>
  <c r="CO31" i="5"/>
  <c r="CO30" i="5"/>
  <c r="CO29" i="5"/>
  <c r="CO28" i="5"/>
  <c r="CO27" i="5"/>
  <c r="CO26" i="5"/>
  <c r="CO25" i="5"/>
  <c r="CO24" i="5"/>
  <c r="CO23" i="5"/>
  <c r="CO22" i="5"/>
  <c r="CO21" i="5"/>
  <c r="CO20" i="5"/>
  <c r="CO19" i="5"/>
  <c r="CO18" i="5"/>
  <c r="CO17" i="5"/>
  <c r="CO16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BO47" i="5"/>
  <c r="BO46" i="5"/>
  <c r="BO45" i="5"/>
  <c r="BO44" i="5"/>
  <c r="BO43" i="5"/>
  <c r="BO42" i="5"/>
  <c r="BO41" i="5"/>
  <c r="BO40" i="5"/>
  <c r="BO39" i="5"/>
  <c r="BO38" i="5"/>
  <c r="BO37" i="5"/>
  <c r="BO36" i="5"/>
  <c r="BO35" i="5"/>
  <c r="BO34" i="5"/>
  <c r="BO33" i="5"/>
  <c r="BO32" i="5"/>
  <c r="BO31" i="5"/>
  <c r="BO30" i="5"/>
  <c r="BO29" i="5"/>
  <c r="BO28" i="5"/>
  <c r="BO27" i="5"/>
  <c r="BO26" i="5"/>
  <c r="BO25" i="5"/>
  <c r="BO24" i="5"/>
  <c r="BO23" i="5"/>
  <c r="BO22" i="5"/>
  <c r="BO21" i="5"/>
  <c r="BO20" i="5"/>
  <c r="BO19" i="5"/>
  <c r="BO18" i="5"/>
  <c r="BO17" i="5"/>
  <c r="BO16" i="5"/>
  <c r="BB47" i="5"/>
  <c r="BB46" i="5"/>
  <c r="BB45" i="5"/>
  <c r="BB44" i="5"/>
  <c r="BB43" i="5"/>
  <c r="BB42" i="5"/>
  <c r="BB41" i="5"/>
  <c r="BB40" i="5"/>
  <c r="BB39" i="5"/>
  <c r="BB38" i="5"/>
  <c r="BB37" i="5"/>
  <c r="BB36" i="5"/>
  <c r="BB35" i="5"/>
  <c r="BB34" i="5"/>
  <c r="BB33" i="5"/>
  <c r="BB32" i="5"/>
  <c r="BB31" i="5"/>
  <c r="BB30" i="5"/>
  <c r="BB29" i="5"/>
  <c r="BB28" i="5"/>
  <c r="BB27" i="5"/>
  <c r="BB26" i="5"/>
  <c r="BB25" i="5"/>
  <c r="BB24" i="5"/>
  <c r="BB23" i="5"/>
  <c r="BB22" i="5"/>
  <c r="BB21" i="5"/>
  <c r="BB20" i="5"/>
  <c r="BB19" i="5"/>
  <c r="BB18" i="5"/>
  <c r="BB17" i="5"/>
  <c r="BB16" i="5"/>
  <c r="AO47" i="5"/>
  <c r="AO46" i="5"/>
  <c r="AO45" i="5"/>
  <c r="AO44" i="5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7" i="5"/>
  <c r="AO16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AH25" i="8" l="1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D28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E21" i="8"/>
  <c r="E29" i="8" s="1"/>
  <c r="D19" i="8"/>
  <c r="D21" i="8" s="1"/>
  <c r="D14" i="8"/>
  <c r="E13" i="8"/>
  <c r="F13" i="8" s="1"/>
  <c r="F12" i="8"/>
  <c r="F19" i="8" s="1"/>
  <c r="F21" i="8" s="1"/>
  <c r="E12" i="8"/>
  <c r="E19" i="8" s="1"/>
  <c r="F8" i="8"/>
  <c r="E8" i="8"/>
  <c r="D29" i="8" l="1"/>
  <c r="D30" i="8"/>
  <c r="D31" i="8" s="1"/>
  <c r="F29" i="8"/>
  <c r="G8" i="8"/>
  <c r="G13" i="8"/>
  <c r="F14" i="8"/>
  <c r="F28" i="8" s="1"/>
  <c r="F30" i="8" s="1"/>
  <c r="G12" i="8"/>
  <c r="E14" i="8"/>
  <c r="E28" i="8" s="1"/>
  <c r="E30" i="8" s="1"/>
  <c r="CX47" i="5"/>
  <c r="CX46" i="5"/>
  <c r="CX45" i="5"/>
  <c r="CX44" i="5"/>
  <c r="CX43" i="5"/>
  <c r="CX42" i="5"/>
  <c r="CX41" i="5"/>
  <c r="CX40" i="5"/>
  <c r="CX39" i="5"/>
  <c r="CX38" i="5"/>
  <c r="CX37" i="5"/>
  <c r="CX36" i="5"/>
  <c r="CX35" i="5"/>
  <c r="CX34" i="5"/>
  <c r="CX33" i="5"/>
  <c r="CX32" i="5"/>
  <c r="CX31" i="5"/>
  <c r="CX30" i="5"/>
  <c r="CX29" i="5"/>
  <c r="CX28" i="5"/>
  <c r="CX27" i="5"/>
  <c r="CX26" i="5"/>
  <c r="CX25" i="5"/>
  <c r="CX24" i="5"/>
  <c r="CX23" i="5"/>
  <c r="CX22" i="5"/>
  <c r="CX21" i="5"/>
  <c r="CX20" i="5"/>
  <c r="CX19" i="5"/>
  <c r="CX18" i="5"/>
  <c r="CX17" i="5"/>
  <c r="CX16" i="5"/>
  <c r="CX15" i="5"/>
  <c r="CK47" i="5"/>
  <c r="CK46" i="5"/>
  <c r="CK45" i="5"/>
  <c r="CK44" i="5"/>
  <c r="CK43" i="5"/>
  <c r="CK42" i="5"/>
  <c r="CK41" i="5"/>
  <c r="CK40" i="5"/>
  <c r="CK39" i="5"/>
  <c r="CK38" i="5"/>
  <c r="CK37" i="5"/>
  <c r="CK36" i="5"/>
  <c r="CK35" i="5"/>
  <c r="CK34" i="5"/>
  <c r="CK33" i="5"/>
  <c r="CK32" i="5"/>
  <c r="CK31" i="5"/>
  <c r="CK30" i="5"/>
  <c r="CK29" i="5"/>
  <c r="CK28" i="5"/>
  <c r="CK27" i="5"/>
  <c r="CK26" i="5"/>
  <c r="CK25" i="5"/>
  <c r="CK24" i="5"/>
  <c r="CK23" i="5"/>
  <c r="CK22" i="5"/>
  <c r="CK21" i="5"/>
  <c r="CK20" i="5"/>
  <c r="CK19" i="5"/>
  <c r="CK18" i="5"/>
  <c r="CK17" i="5"/>
  <c r="CK16" i="5"/>
  <c r="CK15" i="5"/>
  <c r="BX47" i="5"/>
  <c r="BX46" i="5"/>
  <c r="BX45" i="5"/>
  <c r="BX44" i="5"/>
  <c r="BX43" i="5"/>
  <c r="BX42" i="5"/>
  <c r="BX41" i="5"/>
  <c r="BX40" i="5"/>
  <c r="BX39" i="5"/>
  <c r="BX38" i="5"/>
  <c r="BX37" i="5"/>
  <c r="BX36" i="5"/>
  <c r="BX35" i="5"/>
  <c r="BX34" i="5"/>
  <c r="BX33" i="5"/>
  <c r="BX32" i="5"/>
  <c r="BX31" i="5"/>
  <c r="BX30" i="5"/>
  <c r="BX29" i="5"/>
  <c r="BX28" i="5"/>
  <c r="BX27" i="5"/>
  <c r="BX26" i="5"/>
  <c r="BX25" i="5"/>
  <c r="BX24" i="5"/>
  <c r="BX23" i="5"/>
  <c r="BX22" i="5"/>
  <c r="BX21" i="5"/>
  <c r="BX20" i="5"/>
  <c r="BX19" i="5"/>
  <c r="BX18" i="5"/>
  <c r="BX17" i="5"/>
  <c r="BX16" i="5"/>
  <c r="BX15" i="5"/>
  <c r="BK47" i="5"/>
  <c r="BK46" i="5"/>
  <c r="BK45" i="5"/>
  <c r="BK44" i="5"/>
  <c r="BK43" i="5"/>
  <c r="BK42" i="5"/>
  <c r="BK41" i="5"/>
  <c r="BK40" i="5"/>
  <c r="BK39" i="5"/>
  <c r="BK38" i="5"/>
  <c r="BK37" i="5"/>
  <c r="BK36" i="5"/>
  <c r="BK35" i="5"/>
  <c r="BK34" i="5"/>
  <c r="BK33" i="5"/>
  <c r="BK32" i="5"/>
  <c r="BK31" i="5"/>
  <c r="BK30" i="5"/>
  <c r="BK29" i="5"/>
  <c r="BK28" i="5"/>
  <c r="BK27" i="5"/>
  <c r="BK26" i="5"/>
  <c r="BK25" i="5"/>
  <c r="BK24" i="5"/>
  <c r="BK23" i="5"/>
  <c r="BK22" i="5"/>
  <c r="BK21" i="5"/>
  <c r="BK20" i="5"/>
  <c r="BK19" i="5"/>
  <c r="BK18" i="5"/>
  <c r="BK17" i="5"/>
  <c r="BK16" i="5"/>
  <c r="BK15" i="5"/>
  <c r="AX47" i="5"/>
  <c r="AX46" i="5"/>
  <c r="AX45" i="5"/>
  <c r="AX44" i="5"/>
  <c r="AX43" i="5"/>
  <c r="AX42" i="5"/>
  <c r="AX41" i="5"/>
  <c r="AX40" i="5"/>
  <c r="AX39" i="5"/>
  <c r="AX38" i="5"/>
  <c r="AX37" i="5"/>
  <c r="AX36" i="5"/>
  <c r="AX35" i="5"/>
  <c r="AX34" i="5"/>
  <c r="AX33" i="5"/>
  <c r="AX32" i="5"/>
  <c r="AX31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E8" i="6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AA8" i="6" s="1"/>
  <c r="AB8" i="6" s="1"/>
  <c r="AC8" i="6" s="1"/>
  <c r="AD8" i="6" s="1"/>
  <c r="AE8" i="6" s="1"/>
  <c r="AF8" i="6" s="1"/>
  <c r="AG8" i="6" s="1"/>
  <c r="AH8" i="6" s="1"/>
  <c r="D19" i="6"/>
  <c r="D21" i="6" s="1"/>
  <c r="D14" i="6"/>
  <c r="D28" i="6" s="1"/>
  <c r="E13" i="6"/>
  <c r="E12" i="6"/>
  <c r="F12" i="6" s="1"/>
  <c r="E31" i="8" l="1"/>
  <c r="G19" i="8"/>
  <c r="G21" i="8" s="1"/>
  <c r="G29" i="8" s="1"/>
  <c r="H12" i="8"/>
  <c r="F31" i="8"/>
  <c r="H8" i="8"/>
  <c r="H13" i="8"/>
  <c r="G14" i="8"/>
  <c r="G28" i="8" s="1"/>
  <c r="G30" i="8" s="1"/>
  <c r="G31" i="8" s="1"/>
  <c r="AM47" i="5"/>
  <c r="Z47" i="5"/>
  <c r="AZ47" i="5"/>
  <c r="BM47" i="5"/>
  <c r="BZ47" i="5"/>
  <c r="CM47" i="5"/>
  <c r="CZ47" i="5"/>
  <c r="M47" i="5"/>
  <c r="G12" i="6"/>
  <c r="F19" i="6"/>
  <c r="F21" i="6" s="1"/>
  <c r="E19" i="6"/>
  <c r="E21" i="6" s="1"/>
  <c r="E14" i="6"/>
  <c r="E28" i="6" s="1"/>
  <c r="F13" i="6"/>
  <c r="H14" i="8" l="1"/>
  <c r="H28" i="8" s="1"/>
  <c r="I13" i="8"/>
  <c r="H19" i="8"/>
  <c r="H21" i="8" s="1"/>
  <c r="H29" i="8" s="1"/>
  <c r="I12" i="8"/>
  <c r="I8" i="8"/>
  <c r="H12" i="6"/>
  <c r="G19" i="6"/>
  <c r="G21" i="6" s="1"/>
  <c r="G13" i="6"/>
  <c r="F14" i="6"/>
  <c r="F28" i="6" s="1"/>
  <c r="DI48" i="5"/>
  <c r="K75" i="5" s="1"/>
  <c r="DH48" i="5"/>
  <c r="J75" i="5" s="1"/>
  <c r="DG48" i="5"/>
  <c r="I75" i="5" s="1"/>
  <c r="CV48" i="5"/>
  <c r="K74" i="5" s="1"/>
  <c r="CU48" i="5"/>
  <c r="J74" i="5" s="1"/>
  <c r="CT48" i="5"/>
  <c r="I74" i="5" s="1"/>
  <c r="CI48" i="5"/>
  <c r="K73" i="5" s="1"/>
  <c r="CH48" i="5"/>
  <c r="J73" i="5" s="1"/>
  <c r="CG48" i="5"/>
  <c r="I73" i="5" s="1"/>
  <c r="BV48" i="5"/>
  <c r="K72" i="5" s="1"/>
  <c r="BU48" i="5"/>
  <c r="J72" i="5" s="1"/>
  <c r="BT48" i="5"/>
  <c r="I72" i="5" s="1"/>
  <c r="BI48" i="5"/>
  <c r="K71" i="5" s="1"/>
  <c r="BH48" i="5"/>
  <c r="J71" i="5" s="1"/>
  <c r="BG48" i="5"/>
  <c r="I71" i="5" s="1"/>
  <c r="AV48" i="5"/>
  <c r="K70" i="5" s="1"/>
  <c r="AU48" i="5"/>
  <c r="J70" i="5" s="1"/>
  <c r="AT48" i="5"/>
  <c r="I70" i="5" s="1"/>
  <c r="AI48" i="5"/>
  <c r="K69" i="5" s="1"/>
  <c r="AH48" i="5"/>
  <c r="J69" i="5" s="1"/>
  <c r="AG48" i="5"/>
  <c r="I69" i="5" s="1"/>
  <c r="V48" i="5"/>
  <c r="K68" i="5" s="1"/>
  <c r="U48" i="5"/>
  <c r="J68" i="5" s="1"/>
  <c r="T48" i="5"/>
  <c r="I68" i="5" s="1"/>
  <c r="I48" i="5"/>
  <c r="K67" i="5" s="1"/>
  <c r="H48" i="5"/>
  <c r="J67" i="5" s="1"/>
  <c r="G48" i="5"/>
  <c r="I67" i="5" s="1"/>
  <c r="DJ47" i="5"/>
  <c r="DL47" i="5" s="1"/>
  <c r="CW47" i="5"/>
  <c r="CY47" i="5" s="1"/>
  <c r="CJ47" i="5"/>
  <c r="CL47" i="5" s="1"/>
  <c r="BW47" i="5"/>
  <c r="BY47" i="5" s="1"/>
  <c r="BJ47" i="5"/>
  <c r="BL47" i="5" s="1"/>
  <c r="AW47" i="5"/>
  <c r="AY47" i="5" s="1"/>
  <c r="AJ47" i="5"/>
  <c r="AL47" i="5" s="1"/>
  <c r="W47" i="5"/>
  <c r="Y47" i="5" s="1"/>
  <c r="J47" i="5"/>
  <c r="L47" i="5" s="1"/>
  <c r="DJ46" i="5"/>
  <c r="DL46" i="5" s="1"/>
  <c r="CW46" i="5"/>
  <c r="CY46" i="5" s="1"/>
  <c r="DC46" i="5" s="1"/>
  <c r="AO47" i="9" s="1"/>
  <c r="CJ46" i="5"/>
  <c r="CL46" i="5" s="1"/>
  <c r="CP46" i="5" s="1"/>
  <c r="AJ47" i="9" s="1"/>
  <c r="BW46" i="5"/>
  <c r="BY46" i="5" s="1"/>
  <c r="CC46" i="5" s="1"/>
  <c r="AE47" i="9" s="1"/>
  <c r="BJ46" i="5"/>
  <c r="BL46" i="5" s="1"/>
  <c r="BP46" i="5" s="1"/>
  <c r="Z47" i="9" s="1"/>
  <c r="AW46" i="5"/>
  <c r="AY46" i="5" s="1"/>
  <c r="BC46" i="5" s="1"/>
  <c r="U47" i="9" s="1"/>
  <c r="AJ46" i="5"/>
  <c r="AL46" i="5" s="1"/>
  <c r="AP46" i="5" s="1"/>
  <c r="P47" i="9" s="1"/>
  <c r="W46" i="5"/>
  <c r="Y46" i="5" s="1"/>
  <c r="AC46" i="5" s="1"/>
  <c r="K47" i="9" s="1"/>
  <c r="J46" i="5"/>
  <c r="L46" i="5" s="1"/>
  <c r="P46" i="5" s="1"/>
  <c r="F47" i="9" s="1"/>
  <c r="DJ45" i="5"/>
  <c r="DL45" i="5" s="1"/>
  <c r="CW45" i="5"/>
  <c r="CY45" i="5" s="1"/>
  <c r="DC45" i="5" s="1"/>
  <c r="AO46" i="9" s="1"/>
  <c r="CJ45" i="5"/>
  <c r="CL45" i="5" s="1"/>
  <c r="CP45" i="5" s="1"/>
  <c r="AJ46" i="9" s="1"/>
  <c r="BW45" i="5"/>
  <c r="BY45" i="5" s="1"/>
  <c r="CC45" i="5" s="1"/>
  <c r="AE46" i="9" s="1"/>
  <c r="BJ45" i="5"/>
  <c r="BL45" i="5" s="1"/>
  <c r="BP45" i="5" s="1"/>
  <c r="Z46" i="9" s="1"/>
  <c r="AW45" i="5"/>
  <c r="AY45" i="5" s="1"/>
  <c r="BC45" i="5" s="1"/>
  <c r="U46" i="9" s="1"/>
  <c r="AJ45" i="5"/>
  <c r="AL45" i="5" s="1"/>
  <c r="AP45" i="5" s="1"/>
  <c r="P46" i="9" s="1"/>
  <c r="W45" i="5"/>
  <c r="Y45" i="5" s="1"/>
  <c r="AC45" i="5" s="1"/>
  <c r="K46" i="9" s="1"/>
  <c r="J45" i="5"/>
  <c r="L45" i="5" s="1"/>
  <c r="P45" i="5" s="1"/>
  <c r="F46" i="9" s="1"/>
  <c r="DJ44" i="5"/>
  <c r="DL44" i="5" s="1"/>
  <c r="CW44" i="5"/>
  <c r="CY44" i="5" s="1"/>
  <c r="DC44" i="5" s="1"/>
  <c r="AO45" i="9" s="1"/>
  <c r="CJ44" i="5"/>
  <c r="CL44" i="5" s="1"/>
  <c r="CP44" i="5" s="1"/>
  <c r="AJ45" i="9" s="1"/>
  <c r="BW44" i="5"/>
  <c r="BY44" i="5" s="1"/>
  <c r="CC44" i="5" s="1"/>
  <c r="AE45" i="9" s="1"/>
  <c r="BJ44" i="5"/>
  <c r="BL44" i="5" s="1"/>
  <c r="BP44" i="5" s="1"/>
  <c r="Z45" i="9" s="1"/>
  <c r="AW44" i="5"/>
  <c r="AY44" i="5" s="1"/>
  <c r="BC44" i="5" s="1"/>
  <c r="U45" i="9" s="1"/>
  <c r="AJ44" i="5"/>
  <c r="AL44" i="5" s="1"/>
  <c r="AP44" i="5" s="1"/>
  <c r="P45" i="9" s="1"/>
  <c r="W44" i="5"/>
  <c r="Y44" i="5" s="1"/>
  <c r="AC44" i="5" s="1"/>
  <c r="K45" i="9" s="1"/>
  <c r="J44" i="5"/>
  <c r="L44" i="5" s="1"/>
  <c r="P44" i="5" s="1"/>
  <c r="F45" i="9" s="1"/>
  <c r="DJ43" i="5"/>
  <c r="DL43" i="5" s="1"/>
  <c r="CW43" i="5"/>
  <c r="CY43" i="5" s="1"/>
  <c r="DC43" i="5" s="1"/>
  <c r="AO44" i="9" s="1"/>
  <c r="CJ43" i="5"/>
  <c r="CL43" i="5" s="1"/>
  <c r="CP43" i="5" s="1"/>
  <c r="AJ44" i="9" s="1"/>
  <c r="BW43" i="5"/>
  <c r="BY43" i="5" s="1"/>
  <c r="CC43" i="5" s="1"/>
  <c r="AE44" i="9" s="1"/>
  <c r="BJ43" i="5"/>
  <c r="BL43" i="5" s="1"/>
  <c r="BP43" i="5" s="1"/>
  <c r="Z44" i="9" s="1"/>
  <c r="AW43" i="5"/>
  <c r="AY43" i="5" s="1"/>
  <c r="BC43" i="5" s="1"/>
  <c r="U44" i="9" s="1"/>
  <c r="AJ43" i="5"/>
  <c r="AL43" i="5" s="1"/>
  <c r="AP43" i="5" s="1"/>
  <c r="P44" i="9" s="1"/>
  <c r="W43" i="5"/>
  <c r="Y43" i="5" s="1"/>
  <c r="AC43" i="5" s="1"/>
  <c r="K44" i="9" s="1"/>
  <c r="J43" i="5"/>
  <c r="L43" i="5" s="1"/>
  <c r="P43" i="5" s="1"/>
  <c r="F44" i="9" s="1"/>
  <c r="DJ42" i="5"/>
  <c r="DL42" i="5" s="1"/>
  <c r="CW42" i="5"/>
  <c r="CY42" i="5" s="1"/>
  <c r="DC42" i="5" s="1"/>
  <c r="AO43" i="9" s="1"/>
  <c r="CJ42" i="5"/>
  <c r="CL42" i="5" s="1"/>
  <c r="CP42" i="5" s="1"/>
  <c r="AJ43" i="9" s="1"/>
  <c r="BW42" i="5"/>
  <c r="BY42" i="5" s="1"/>
  <c r="CC42" i="5" s="1"/>
  <c r="AE43" i="9" s="1"/>
  <c r="BJ42" i="5"/>
  <c r="BL42" i="5" s="1"/>
  <c r="BP42" i="5" s="1"/>
  <c r="Z43" i="9" s="1"/>
  <c r="AW42" i="5"/>
  <c r="AY42" i="5" s="1"/>
  <c r="BC42" i="5" s="1"/>
  <c r="U43" i="9" s="1"/>
  <c r="AJ42" i="5"/>
  <c r="AL42" i="5" s="1"/>
  <c r="AP42" i="5" s="1"/>
  <c r="P43" i="9" s="1"/>
  <c r="W42" i="5"/>
  <c r="Y42" i="5" s="1"/>
  <c r="AC42" i="5" s="1"/>
  <c r="K43" i="9" s="1"/>
  <c r="J42" i="5"/>
  <c r="L42" i="5" s="1"/>
  <c r="P42" i="5" s="1"/>
  <c r="F43" i="9" s="1"/>
  <c r="DJ41" i="5"/>
  <c r="DL41" i="5" s="1"/>
  <c r="CW41" i="5"/>
  <c r="CY41" i="5" s="1"/>
  <c r="DC41" i="5" s="1"/>
  <c r="AO42" i="9" s="1"/>
  <c r="CJ41" i="5"/>
  <c r="CL41" i="5" s="1"/>
  <c r="CP41" i="5" s="1"/>
  <c r="AJ42" i="9" s="1"/>
  <c r="BW41" i="5"/>
  <c r="BY41" i="5" s="1"/>
  <c r="CC41" i="5" s="1"/>
  <c r="AE42" i="9" s="1"/>
  <c r="BJ41" i="5"/>
  <c r="BL41" i="5" s="1"/>
  <c r="BP41" i="5" s="1"/>
  <c r="Z42" i="9" s="1"/>
  <c r="AW41" i="5"/>
  <c r="AY41" i="5" s="1"/>
  <c r="BC41" i="5" s="1"/>
  <c r="U42" i="9" s="1"/>
  <c r="AJ41" i="5"/>
  <c r="AL41" i="5" s="1"/>
  <c r="AP41" i="5" s="1"/>
  <c r="P42" i="9" s="1"/>
  <c r="W41" i="5"/>
  <c r="Y41" i="5" s="1"/>
  <c r="AC41" i="5" s="1"/>
  <c r="K42" i="9" s="1"/>
  <c r="J41" i="5"/>
  <c r="L41" i="5" s="1"/>
  <c r="P41" i="5" s="1"/>
  <c r="F42" i="9" s="1"/>
  <c r="DJ40" i="5"/>
  <c r="DL40" i="5" s="1"/>
  <c r="CW40" i="5"/>
  <c r="CY40" i="5" s="1"/>
  <c r="DC40" i="5" s="1"/>
  <c r="AO41" i="9" s="1"/>
  <c r="CJ40" i="5"/>
  <c r="CL40" i="5" s="1"/>
  <c r="CP40" i="5" s="1"/>
  <c r="AJ41" i="9" s="1"/>
  <c r="BW40" i="5"/>
  <c r="BY40" i="5" s="1"/>
  <c r="CC40" i="5" s="1"/>
  <c r="AE41" i="9" s="1"/>
  <c r="BJ40" i="5"/>
  <c r="BL40" i="5" s="1"/>
  <c r="BP40" i="5" s="1"/>
  <c r="Z41" i="9" s="1"/>
  <c r="AW40" i="5"/>
  <c r="AY40" i="5" s="1"/>
  <c r="BC40" i="5" s="1"/>
  <c r="U41" i="9" s="1"/>
  <c r="AJ40" i="5"/>
  <c r="AL40" i="5" s="1"/>
  <c r="AP40" i="5" s="1"/>
  <c r="P41" i="9" s="1"/>
  <c r="W40" i="5"/>
  <c r="Y40" i="5" s="1"/>
  <c r="AC40" i="5" s="1"/>
  <c r="K41" i="9" s="1"/>
  <c r="J40" i="5"/>
  <c r="L40" i="5" s="1"/>
  <c r="P40" i="5" s="1"/>
  <c r="F41" i="9" s="1"/>
  <c r="DJ39" i="5"/>
  <c r="DL39" i="5" s="1"/>
  <c r="CW39" i="5"/>
  <c r="CY39" i="5" s="1"/>
  <c r="DC39" i="5" s="1"/>
  <c r="AO40" i="9" s="1"/>
  <c r="CJ39" i="5"/>
  <c r="CL39" i="5" s="1"/>
  <c r="CP39" i="5" s="1"/>
  <c r="AJ40" i="9" s="1"/>
  <c r="BW39" i="5"/>
  <c r="BY39" i="5" s="1"/>
  <c r="CC39" i="5" s="1"/>
  <c r="AE40" i="9" s="1"/>
  <c r="BJ39" i="5"/>
  <c r="BL39" i="5" s="1"/>
  <c r="BP39" i="5" s="1"/>
  <c r="Z40" i="9" s="1"/>
  <c r="AW39" i="5"/>
  <c r="AY39" i="5" s="1"/>
  <c r="BC39" i="5" s="1"/>
  <c r="U40" i="9" s="1"/>
  <c r="AJ39" i="5"/>
  <c r="AL39" i="5" s="1"/>
  <c r="AP39" i="5" s="1"/>
  <c r="P40" i="9" s="1"/>
  <c r="W39" i="5"/>
  <c r="Y39" i="5" s="1"/>
  <c r="AC39" i="5" s="1"/>
  <c r="K40" i="9" s="1"/>
  <c r="J39" i="5"/>
  <c r="L39" i="5" s="1"/>
  <c r="P39" i="5" s="1"/>
  <c r="F40" i="9" s="1"/>
  <c r="DJ38" i="5"/>
  <c r="DL38" i="5" s="1"/>
  <c r="CW38" i="5"/>
  <c r="CY38" i="5" s="1"/>
  <c r="DC38" i="5" s="1"/>
  <c r="AO39" i="9" s="1"/>
  <c r="CJ38" i="5"/>
  <c r="CL38" i="5" s="1"/>
  <c r="CP38" i="5" s="1"/>
  <c r="AJ39" i="9" s="1"/>
  <c r="BW38" i="5"/>
  <c r="BY38" i="5" s="1"/>
  <c r="CC38" i="5" s="1"/>
  <c r="AE39" i="9" s="1"/>
  <c r="BJ38" i="5"/>
  <c r="BL38" i="5" s="1"/>
  <c r="BP38" i="5" s="1"/>
  <c r="Z39" i="9" s="1"/>
  <c r="AW38" i="5"/>
  <c r="AY38" i="5" s="1"/>
  <c r="BC38" i="5" s="1"/>
  <c r="U39" i="9" s="1"/>
  <c r="AJ38" i="5"/>
  <c r="AL38" i="5" s="1"/>
  <c r="AP38" i="5" s="1"/>
  <c r="P39" i="9" s="1"/>
  <c r="W38" i="5"/>
  <c r="Y38" i="5" s="1"/>
  <c r="AC38" i="5" s="1"/>
  <c r="K39" i="9" s="1"/>
  <c r="J38" i="5"/>
  <c r="L38" i="5" s="1"/>
  <c r="P38" i="5" s="1"/>
  <c r="F39" i="9" s="1"/>
  <c r="DJ37" i="5"/>
  <c r="DL37" i="5" s="1"/>
  <c r="CW37" i="5"/>
  <c r="CY37" i="5" s="1"/>
  <c r="DC37" i="5" s="1"/>
  <c r="AO38" i="9" s="1"/>
  <c r="CJ37" i="5"/>
  <c r="CL37" i="5" s="1"/>
  <c r="CP37" i="5" s="1"/>
  <c r="AJ38" i="9" s="1"/>
  <c r="BW37" i="5"/>
  <c r="BY37" i="5" s="1"/>
  <c r="CC37" i="5" s="1"/>
  <c r="AE38" i="9" s="1"/>
  <c r="BJ37" i="5"/>
  <c r="BL37" i="5" s="1"/>
  <c r="BP37" i="5" s="1"/>
  <c r="Z38" i="9" s="1"/>
  <c r="AW37" i="5"/>
  <c r="AY37" i="5" s="1"/>
  <c r="BC37" i="5" s="1"/>
  <c r="U38" i="9" s="1"/>
  <c r="AJ37" i="5"/>
  <c r="AL37" i="5" s="1"/>
  <c r="AP37" i="5" s="1"/>
  <c r="P38" i="9" s="1"/>
  <c r="W37" i="5"/>
  <c r="Y37" i="5" s="1"/>
  <c r="AC37" i="5" s="1"/>
  <c r="K38" i="9" s="1"/>
  <c r="J37" i="5"/>
  <c r="L37" i="5" s="1"/>
  <c r="P37" i="5" s="1"/>
  <c r="F38" i="9" s="1"/>
  <c r="DJ36" i="5"/>
  <c r="DL36" i="5" s="1"/>
  <c r="CW36" i="5"/>
  <c r="CY36" i="5" s="1"/>
  <c r="DC36" i="5" s="1"/>
  <c r="AO37" i="9" s="1"/>
  <c r="CJ36" i="5"/>
  <c r="CL36" i="5" s="1"/>
  <c r="CP36" i="5" s="1"/>
  <c r="AJ37" i="9" s="1"/>
  <c r="BW36" i="5"/>
  <c r="BY36" i="5" s="1"/>
  <c r="CC36" i="5" s="1"/>
  <c r="AE37" i="9" s="1"/>
  <c r="BJ36" i="5"/>
  <c r="BL36" i="5" s="1"/>
  <c r="BP36" i="5" s="1"/>
  <c r="Z37" i="9" s="1"/>
  <c r="AW36" i="5"/>
  <c r="AY36" i="5" s="1"/>
  <c r="BC36" i="5" s="1"/>
  <c r="U37" i="9" s="1"/>
  <c r="AJ36" i="5"/>
  <c r="AL36" i="5" s="1"/>
  <c r="AP36" i="5" s="1"/>
  <c r="P37" i="9" s="1"/>
  <c r="W36" i="5"/>
  <c r="Y36" i="5" s="1"/>
  <c r="AC36" i="5" s="1"/>
  <c r="K37" i="9" s="1"/>
  <c r="J36" i="5"/>
  <c r="L36" i="5" s="1"/>
  <c r="P36" i="5" s="1"/>
  <c r="F37" i="9" s="1"/>
  <c r="DJ35" i="5"/>
  <c r="DL35" i="5" s="1"/>
  <c r="CW35" i="5"/>
  <c r="CY35" i="5" s="1"/>
  <c r="DC35" i="5" s="1"/>
  <c r="AO36" i="9" s="1"/>
  <c r="CJ35" i="5"/>
  <c r="CL35" i="5" s="1"/>
  <c r="CP35" i="5" s="1"/>
  <c r="AJ36" i="9" s="1"/>
  <c r="BW35" i="5"/>
  <c r="BY35" i="5" s="1"/>
  <c r="CC35" i="5" s="1"/>
  <c r="AE36" i="9" s="1"/>
  <c r="BJ35" i="5"/>
  <c r="BL35" i="5" s="1"/>
  <c r="BP35" i="5" s="1"/>
  <c r="Z36" i="9" s="1"/>
  <c r="AW35" i="5"/>
  <c r="AY35" i="5" s="1"/>
  <c r="BC35" i="5" s="1"/>
  <c r="U36" i="9" s="1"/>
  <c r="AJ35" i="5"/>
  <c r="AL35" i="5" s="1"/>
  <c r="AP35" i="5" s="1"/>
  <c r="P36" i="9" s="1"/>
  <c r="W35" i="5"/>
  <c r="Y35" i="5" s="1"/>
  <c r="AC35" i="5" s="1"/>
  <c r="K36" i="9" s="1"/>
  <c r="J35" i="5"/>
  <c r="L35" i="5" s="1"/>
  <c r="P35" i="5" s="1"/>
  <c r="F36" i="9" s="1"/>
  <c r="DJ34" i="5"/>
  <c r="DL34" i="5" s="1"/>
  <c r="CW34" i="5"/>
  <c r="CY34" i="5" s="1"/>
  <c r="DC34" i="5" s="1"/>
  <c r="AO35" i="9" s="1"/>
  <c r="CJ34" i="5"/>
  <c r="CL34" i="5" s="1"/>
  <c r="CP34" i="5" s="1"/>
  <c r="AJ35" i="9" s="1"/>
  <c r="BW34" i="5"/>
  <c r="BY34" i="5" s="1"/>
  <c r="CC34" i="5" s="1"/>
  <c r="AE35" i="9" s="1"/>
  <c r="BJ34" i="5"/>
  <c r="BL34" i="5" s="1"/>
  <c r="BP34" i="5" s="1"/>
  <c r="Z35" i="9" s="1"/>
  <c r="AW34" i="5"/>
  <c r="AY34" i="5" s="1"/>
  <c r="BC34" i="5" s="1"/>
  <c r="U35" i="9" s="1"/>
  <c r="AJ34" i="5"/>
  <c r="AL34" i="5" s="1"/>
  <c r="AP34" i="5" s="1"/>
  <c r="P35" i="9" s="1"/>
  <c r="W34" i="5"/>
  <c r="Y34" i="5" s="1"/>
  <c r="AC34" i="5" s="1"/>
  <c r="K35" i="9" s="1"/>
  <c r="J34" i="5"/>
  <c r="L34" i="5" s="1"/>
  <c r="P34" i="5" s="1"/>
  <c r="F35" i="9" s="1"/>
  <c r="DJ33" i="5"/>
  <c r="DL33" i="5" s="1"/>
  <c r="CW33" i="5"/>
  <c r="CY33" i="5" s="1"/>
  <c r="DC33" i="5" s="1"/>
  <c r="AO34" i="9" s="1"/>
  <c r="CJ33" i="5"/>
  <c r="CL33" i="5" s="1"/>
  <c r="CP33" i="5" s="1"/>
  <c r="AJ34" i="9" s="1"/>
  <c r="BW33" i="5"/>
  <c r="BY33" i="5" s="1"/>
  <c r="CC33" i="5" s="1"/>
  <c r="AE34" i="9" s="1"/>
  <c r="BJ33" i="5"/>
  <c r="BL33" i="5" s="1"/>
  <c r="BP33" i="5" s="1"/>
  <c r="Z34" i="9" s="1"/>
  <c r="AW33" i="5"/>
  <c r="AY33" i="5" s="1"/>
  <c r="BC33" i="5" s="1"/>
  <c r="U34" i="9" s="1"/>
  <c r="AJ33" i="5"/>
  <c r="AL33" i="5" s="1"/>
  <c r="AP33" i="5" s="1"/>
  <c r="P34" i="9" s="1"/>
  <c r="W33" i="5"/>
  <c r="Y33" i="5" s="1"/>
  <c r="AC33" i="5" s="1"/>
  <c r="K34" i="9" s="1"/>
  <c r="J33" i="5"/>
  <c r="L33" i="5" s="1"/>
  <c r="P33" i="5" s="1"/>
  <c r="F34" i="9" s="1"/>
  <c r="DJ32" i="5"/>
  <c r="DL32" i="5" s="1"/>
  <c r="CW32" i="5"/>
  <c r="CY32" i="5" s="1"/>
  <c r="DC32" i="5" s="1"/>
  <c r="AO33" i="9" s="1"/>
  <c r="CJ32" i="5"/>
  <c r="CL32" i="5" s="1"/>
  <c r="CP32" i="5" s="1"/>
  <c r="AJ33" i="9" s="1"/>
  <c r="BW32" i="5"/>
  <c r="BY32" i="5" s="1"/>
  <c r="CC32" i="5" s="1"/>
  <c r="AE33" i="9" s="1"/>
  <c r="BJ32" i="5"/>
  <c r="BL32" i="5" s="1"/>
  <c r="BP32" i="5" s="1"/>
  <c r="Z33" i="9" s="1"/>
  <c r="AW32" i="5"/>
  <c r="AY32" i="5" s="1"/>
  <c r="BC32" i="5" s="1"/>
  <c r="U33" i="9" s="1"/>
  <c r="AJ32" i="5"/>
  <c r="AL32" i="5" s="1"/>
  <c r="AP32" i="5" s="1"/>
  <c r="P33" i="9" s="1"/>
  <c r="W32" i="5"/>
  <c r="Y32" i="5" s="1"/>
  <c r="AC32" i="5" s="1"/>
  <c r="K33" i="9" s="1"/>
  <c r="J32" i="5"/>
  <c r="L32" i="5" s="1"/>
  <c r="P32" i="5" s="1"/>
  <c r="F33" i="9" s="1"/>
  <c r="DJ31" i="5"/>
  <c r="DL31" i="5" s="1"/>
  <c r="CW31" i="5"/>
  <c r="CY31" i="5" s="1"/>
  <c r="DC31" i="5" s="1"/>
  <c r="AO32" i="9" s="1"/>
  <c r="CJ31" i="5"/>
  <c r="CL31" i="5" s="1"/>
  <c r="CP31" i="5" s="1"/>
  <c r="AJ32" i="9" s="1"/>
  <c r="BW31" i="5"/>
  <c r="BY31" i="5" s="1"/>
  <c r="CC31" i="5" s="1"/>
  <c r="AE32" i="9" s="1"/>
  <c r="BJ31" i="5"/>
  <c r="BL31" i="5" s="1"/>
  <c r="BP31" i="5" s="1"/>
  <c r="Z32" i="9" s="1"/>
  <c r="AW31" i="5"/>
  <c r="AY31" i="5" s="1"/>
  <c r="BC31" i="5" s="1"/>
  <c r="U32" i="9" s="1"/>
  <c r="AJ31" i="5"/>
  <c r="AL31" i="5" s="1"/>
  <c r="AP31" i="5" s="1"/>
  <c r="P32" i="9" s="1"/>
  <c r="W31" i="5"/>
  <c r="Y31" i="5" s="1"/>
  <c r="AC31" i="5" s="1"/>
  <c r="K32" i="9" s="1"/>
  <c r="J31" i="5"/>
  <c r="L31" i="5" s="1"/>
  <c r="P31" i="5" s="1"/>
  <c r="F32" i="9" s="1"/>
  <c r="DJ30" i="5"/>
  <c r="DL30" i="5" s="1"/>
  <c r="CW30" i="5"/>
  <c r="CY30" i="5" s="1"/>
  <c r="DC30" i="5" s="1"/>
  <c r="AO31" i="9" s="1"/>
  <c r="CJ30" i="5"/>
  <c r="CL30" i="5" s="1"/>
  <c r="CP30" i="5" s="1"/>
  <c r="AJ31" i="9" s="1"/>
  <c r="BW30" i="5"/>
  <c r="BY30" i="5" s="1"/>
  <c r="CC30" i="5" s="1"/>
  <c r="AE31" i="9" s="1"/>
  <c r="BJ30" i="5"/>
  <c r="BL30" i="5" s="1"/>
  <c r="BP30" i="5" s="1"/>
  <c r="Z31" i="9" s="1"/>
  <c r="AW30" i="5"/>
  <c r="AY30" i="5" s="1"/>
  <c r="BC30" i="5" s="1"/>
  <c r="U31" i="9" s="1"/>
  <c r="AJ30" i="5"/>
  <c r="AL30" i="5" s="1"/>
  <c r="AP30" i="5" s="1"/>
  <c r="P31" i="9" s="1"/>
  <c r="W30" i="5"/>
  <c r="Y30" i="5" s="1"/>
  <c r="AC30" i="5" s="1"/>
  <c r="K31" i="9" s="1"/>
  <c r="J30" i="5"/>
  <c r="L30" i="5" s="1"/>
  <c r="P30" i="5" s="1"/>
  <c r="F31" i="9" s="1"/>
  <c r="DJ29" i="5"/>
  <c r="DL29" i="5" s="1"/>
  <c r="CW29" i="5"/>
  <c r="CY29" i="5" s="1"/>
  <c r="DC29" i="5" s="1"/>
  <c r="AO30" i="9" s="1"/>
  <c r="CJ29" i="5"/>
  <c r="CL29" i="5" s="1"/>
  <c r="CP29" i="5" s="1"/>
  <c r="AJ30" i="9" s="1"/>
  <c r="BW29" i="5"/>
  <c r="BY29" i="5" s="1"/>
  <c r="CC29" i="5" s="1"/>
  <c r="AE30" i="9" s="1"/>
  <c r="BJ29" i="5"/>
  <c r="BL29" i="5" s="1"/>
  <c r="BP29" i="5" s="1"/>
  <c r="Z30" i="9" s="1"/>
  <c r="AW29" i="5"/>
  <c r="AY29" i="5" s="1"/>
  <c r="BC29" i="5" s="1"/>
  <c r="U30" i="9" s="1"/>
  <c r="AJ29" i="5"/>
  <c r="AL29" i="5" s="1"/>
  <c r="AP29" i="5" s="1"/>
  <c r="P30" i="9" s="1"/>
  <c r="W29" i="5"/>
  <c r="Y29" i="5" s="1"/>
  <c r="AC29" i="5" s="1"/>
  <c r="K30" i="9" s="1"/>
  <c r="J29" i="5"/>
  <c r="L29" i="5" s="1"/>
  <c r="P29" i="5" s="1"/>
  <c r="F30" i="9" s="1"/>
  <c r="DJ28" i="5"/>
  <c r="DL28" i="5" s="1"/>
  <c r="CW28" i="5"/>
  <c r="CY28" i="5" s="1"/>
  <c r="DC28" i="5" s="1"/>
  <c r="AO29" i="9" s="1"/>
  <c r="CJ28" i="5"/>
  <c r="CL28" i="5" s="1"/>
  <c r="CP28" i="5" s="1"/>
  <c r="AJ29" i="9" s="1"/>
  <c r="BW28" i="5"/>
  <c r="BY28" i="5" s="1"/>
  <c r="CC28" i="5" s="1"/>
  <c r="AE29" i="9" s="1"/>
  <c r="BJ28" i="5"/>
  <c r="BL28" i="5" s="1"/>
  <c r="BP28" i="5" s="1"/>
  <c r="Z29" i="9" s="1"/>
  <c r="AW28" i="5"/>
  <c r="AY28" i="5" s="1"/>
  <c r="BC28" i="5" s="1"/>
  <c r="U29" i="9" s="1"/>
  <c r="AJ28" i="5"/>
  <c r="AL28" i="5" s="1"/>
  <c r="AP28" i="5" s="1"/>
  <c r="P29" i="9" s="1"/>
  <c r="W28" i="5"/>
  <c r="Y28" i="5" s="1"/>
  <c r="AC28" i="5" s="1"/>
  <c r="K29" i="9" s="1"/>
  <c r="J28" i="5"/>
  <c r="L28" i="5" s="1"/>
  <c r="P28" i="5" s="1"/>
  <c r="F29" i="9" s="1"/>
  <c r="DJ27" i="5"/>
  <c r="DL27" i="5" s="1"/>
  <c r="CW27" i="5"/>
  <c r="CY27" i="5" s="1"/>
  <c r="DC27" i="5" s="1"/>
  <c r="AO28" i="9" s="1"/>
  <c r="CJ27" i="5"/>
  <c r="CL27" i="5" s="1"/>
  <c r="CP27" i="5" s="1"/>
  <c r="AJ28" i="9" s="1"/>
  <c r="BW27" i="5"/>
  <c r="BY27" i="5" s="1"/>
  <c r="CC27" i="5" s="1"/>
  <c r="AE28" i="9" s="1"/>
  <c r="BJ27" i="5"/>
  <c r="BL27" i="5" s="1"/>
  <c r="BP27" i="5" s="1"/>
  <c r="Z28" i="9" s="1"/>
  <c r="AW27" i="5"/>
  <c r="AY27" i="5" s="1"/>
  <c r="BC27" i="5" s="1"/>
  <c r="U28" i="9" s="1"/>
  <c r="AJ27" i="5"/>
  <c r="AL27" i="5" s="1"/>
  <c r="AP27" i="5" s="1"/>
  <c r="P28" i="9" s="1"/>
  <c r="W27" i="5"/>
  <c r="Y27" i="5" s="1"/>
  <c r="AC27" i="5" s="1"/>
  <c r="K28" i="9" s="1"/>
  <c r="J27" i="5"/>
  <c r="L27" i="5" s="1"/>
  <c r="P27" i="5" s="1"/>
  <c r="F28" i="9" s="1"/>
  <c r="DJ26" i="5"/>
  <c r="DL26" i="5" s="1"/>
  <c r="CW26" i="5"/>
  <c r="CY26" i="5" s="1"/>
  <c r="DC26" i="5" s="1"/>
  <c r="AO27" i="9" s="1"/>
  <c r="CJ26" i="5"/>
  <c r="CL26" i="5" s="1"/>
  <c r="CP26" i="5" s="1"/>
  <c r="AJ27" i="9" s="1"/>
  <c r="BW26" i="5"/>
  <c r="BY26" i="5" s="1"/>
  <c r="CC26" i="5" s="1"/>
  <c r="AE27" i="9" s="1"/>
  <c r="BJ26" i="5"/>
  <c r="BL26" i="5" s="1"/>
  <c r="BP26" i="5" s="1"/>
  <c r="Z27" i="9" s="1"/>
  <c r="AW26" i="5"/>
  <c r="AY26" i="5" s="1"/>
  <c r="BC26" i="5" s="1"/>
  <c r="U27" i="9" s="1"/>
  <c r="AJ26" i="5"/>
  <c r="AL26" i="5" s="1"/>
  <c r="AP26" i="5" s="1"/>
  <c r="P27" i="9" s="1"/>
  <c r="W26" i="5"/>
  <c r="Y26" i="5" s="1"/>
  <c r="AC26" i="5" s="1"/>
  <c r="K27" i="9" s="1"/>
  <c r="J26" i="5"/>
  <c r="L26" i="5" s="1"/>
  <c r="P26" i="5" s="1"/>
  <c r="F27" i="9" s="1"/>
  <c r="DJ25" i="5"/>
  <c r="DL25" i="5" s="1"/>
  <c r="CW25" i="5"/>
  <c r="CY25" i="5" s="1"/>
  <c r="DC25" i="5" s="1"/>
  <c r="AO26" i="9" s="1"/>
  <c r="CJ25" i="5"/>
  <c r="CL25" i="5" s="1"/>
  <c r="CP25" i="5" s="1"/>
  <c r="AJ26" i="9" s="1"/>
  <c r="BW25" i="5"/>
  <c r="BY25" i="5" s="1"/>
  <c r="CC25" i="5" s="1"/>
  <c r="AE26" i="9" s="1"/>
  <c r="BJ25" i="5"/>
  <c r="BL25" i="5" s="1"/>
  <c r="BP25" i="5" s="1"/>
  <c r="Z26" i="9" s="1"/>
  <c r="AW25" i="5"/>
  <c r="AY25" i="5" s="1"/>
  <c r="BC25" i="5" s="1"/>
  <c r="U26" i="9" s="1"/>
  <c r="AJ25" i="5"/>
  <c r="AL25" i="5" s="1"/>
  <c r="AP25" i="5" s="1"/>
  <c r="P26" i="9" s="1"/>
  <c r="W25" i="5"/>
  <c r="Y25" i="5" s="1"/>
  <c r="AC25" i="5" s="1"/>
  <c r="K26" i="9" s="1"/>
  <c r="J25" i="5"/>
  <c r="L25" i="5" s="1"/>
  <c r="P25" i="5" s="1"/>
  <c r="F26" i="9" s="1"/>
  <c r="DJ24" i="5"/>
  <c r="DL24" i="5" s="1"/>
  <c r="CW24" i="5"/>
  <c r="CY24" i="5" s="1"/>
  <c r="DC24" i="5" s="1"/>
  <c r="AO25" i="9" s="1"/>
  <c r="CJ24" i="5"/>
  <c r="CL24" i="5" s="1"/>
  <c r="CP24" i="5" s="1"/>
  <c r="AJ25" i="9" s="1"/>
  <c r="BW24" i="5"/>
  <c r="BY24" i="5" s="1"/>
  <c r="CC24" i="5" s="1"/>
  <c r="AE25" i="9" s="1"/>
  <c r="BJ24" i="5"/>
  <c r="BL24" i="5" s="1"/>
  <c r="BP24" i="5" s="1"/>
  <c r="Z25" i="9" s="1"/>
  <c r="AW24" i="5"/>
  <c r="AY24" i="5" s="1"/>
  <c r="BC24" i="5" s="1"/>
  <c r="U25" i="9" s="1"/>
  <c r="AJ24" i="5"/>
  <c r="AL24" i="5" s="1"/>
  <c r="AP24" i="5" s="1"/>
  <c r="P25" i="9" s="1"/>
  <c r="W24" i="5"/>
  <c r="Y24" i="5" s="1"/>
  <c r="AC24" i="5" s="1"/>
  <c r="K25" i="9" s="1"/>
  <c r="J24" i="5"/>
  <c r="L24" i="5" s="1"/>
  <c r="P24" i="5" s="1"/>
  <c r="F25" i="9" s="1"/>
  <c r="DJ23" i="5"/>
  <c r="DL23" i="5" s="1"/>
  <c r="CW23" i="5"/>
  <c r="CY23" i="5" s="1"/>
  <c r="DC23" i="5" s="1"/>
  <c r="AO24" i="9" s="1"/>
  <c r="CJ23" i="5"/>
  <c r="CL23" i="5" s="1"/>
  <c r="CP23" i="5" s="1"/>
  <c r="AJ24" i="9" s="1"/>
  <c r="BW23" i="5"/>
  <c r="BY23" i="5" s="1"/>
  <c r="CC23" i="5" s="1"/>
  <c r="AE24" i="9" s="1"/>
  <c r="BJ23" i="5"/>
  <c r="BL23" i="5" s="1"/>
  <c r="BP23" i="5" s="1"/>
  <c r="Z24" i="9" s="1"/>
  <c r="AW23" i="5"/>
  <c r="AY23" i="5" s="1"/>
  <c r="BC23" i="5" s="1"/>
  <c r="U24" i="9" s="1"/>
  <c r="AJ23" i="5"/>
  <c r="AL23" i="5" s="1"/>
  <c r="AP23" i="5" s="1"/>
  <c r="P24" i="9" s="1"/>
  <c r="W23" i="5"/>
  <c r="Y23" i="5" s="1"/>
  <c r="AC23" i="5" s="1"/>
  <c r="K24" i="9" s="1"/>
  <c r="J23" i="5"/>
  <c r="L23" i="5" s="1"/>
  <c r="P23" i="5" s="1"/>
  <c r="F24" i="9" s="1"/>
  <c r="DJ22" i="5"/>
  <c r="DL22" i="5" s="1"/>
  <c r="CW22" i="5"/>
  <c r="CY22" i="5" s="1"/>
  <c r="DC22" i="5" s="1"/>
  <c r="AO23" i="9" s="1"/>
  <c r="CJ22" i="5"/>
  <c r="CL22" i="5" s="1"/>
  <c r="CP22" i="5" s="1"/>
  <c r="AJ23" i="9" s="1"/>
  <c r="BW22" i="5"/>
  <c r="BY22" i="5" s="1"/>
  <c r="CC22" i="5" s="1"/>
  <c r="AE23" i="9" s="1"/>
  <c r="BJ22" i="5"/>
  <c r="BL22" i="5" s="1"/>
  <c r="BP22" i="5" s="1"/>
  <c r="Z23" i="9" s="1"/>
  <c r="AW22" i="5"/>
  <c r="AY22" i="5" s="1"/>
  <c r="BC22" i="5" s="1"/>
  <c r="U23" i="9" s="1"/>
  <c r="AJ22" i="5"/>
  <c r="AL22" i="5" s="1"/>
  <c r="AP22" i="5" s="1"/>
  <c r="P23" i="9" s="1"/>
  <c r="W22" i="5"/>
  <c r="Y22" i="5" s="1"/>
  <c r="AC22" i="5" s="1"/>
  <c r="K23" i="9" s="1"/>
  <c r="J22" i="5"/>
  <c r="L22" i="5" s="1"/>
  <c r="P22" i="5" s="1"/>
  <c r="F23" i="9" s="1"/>
  <c r="DJ21" i="5"/>
  <c r="DL21" i="5" s="1"/>
  <c r="CW21" i="5"/>
  <c r="CY21" i="5" s="1"/>
  <c r="DC21" i="5" s="1"/>
  <c r="AO22" i="9" s="1"/>
  <c r="CJ21" i="5"/>
  <c r="CL21" i="5" s="1"/>
  <c r="CP21" i="5" s="1"/>
  <c r="AJ22" i="9" s="1"/>
  <c r="BW21" i="5"/>
  <c r="BY21" i="5" s="1"/>
  <c r="CC21" i="5" s="1"/>
  <c r="AE22" i="9" s="1"/>
  <c r="BJ21" i="5"/>
  <c r="BL21" i="5" s="1"/>
  <c r="BP21" i="5" s="1"/>
  <c r="Z22" i="9" s="1"/>
  <c r="AW21" i="5"/>
  <c r="AY21" i="5" s="1"/>
  <c r="BC21" i="5" s="1"/>
  <c r="U22" i="9" s="1"/>
  <c r="AJ21" i="5"/>
  <c r="AL21" i="5" s="1"/>
  <c r="AP21" i="5" s="1"/>
  <c r="P22" i="9" s="1"/>
  <c r="W21" i="5"/>
  <c r="Y21" i="5" s="1"/>
  <c r="AC21" i="5" s="1"/>
  <c r="K22" i="9" s="1"/>
  <c r="J21" i="5"/>
  <c r="L21" i="5" s="1"/>
  <c r="P21" i="5" s="1"/>
  <c r="F22" i="9" s="1"/>
  <c r="DJ20" i="5"/>
  <c r="DL20" i="5" s="1"/>
  <c r="CW20" i="5"/>
  <c r="CY20" i="5" s="1"/>
  <c r="DC20" i="5" s="1"/>
  <c r="AO21" i="9" s="1"/>
  <c r="CJ20" i="5"/>
  <c r="CL20" i="5" s="1"/>
  <c r="CP20" i="5" s="1"/>
  <c r="AJ21" i="9" s="1"/>
  <c r="BW20" i="5"/>
  <c r="BY20" i="5" s="1"/>
  <c r="CC20" i="5" s="1"/>
  <c r="AE21" i="9" s="1"/>
  <c r="BJ20" i="5"/>
  <c r="BL20" i="5" s="1"/>
  <c r="BP20" i="5" s="1"/>
  <c r="Z21" i="9" s="1"/>
  <c r="AW20" i="5"/>
  <c r="AY20" i="5" s="1"/>
  <c r="BC20" i="5" s="1"/>
  <c r="U21" i="9" s="1"/>
  <c r="AJ20" i="5"/>
  <c r="AL20" i="5" s="1"/>
  <c r="AP20" i="5" s="1"/>
  <c r="P21" i="9" s="1"/>
  <c r="W20" i="5"/>
  <c r="Y20" i="5" s="1"/>
  <c r="AC20" i="5" s="1"/>
  <c r="K21" i="9" s="1"/>
  <c r="J20" i="5"/>
  <c r="L20" i="5" s="1"/>
  <c r="P20" i="5" s="1"/>
  <c r="F21" i="9" s="1"/>
  <c r="DJ19" i="5"/>
  <c r="DL19" i="5" s="1"/>
  <c r="CW19" i="5"/>
  <c r="CY19" i="5" s="1"/>
  <c r="DC19" i="5" s="1"/>
  <c r="AO20" i="9" s="1"/>
  <c r="CJ19" i="5"/>
  <c r="CL19" i="5" s="1"/>
  <c r="CP19" i="5" s="1"/>
  <c r="AJ20" i="9" s="1"/>
  <c r="BW19" i="5"/>
  <c r="BY19" i="5" s="1"/>
  <c r="CC19" i="5" s="1"/>
  <c r="AE20" i="9" s="1"/>
  <c r="BJ19" i="5"/>
  <c r="BL19" i="5" s="1"/>
  <c r="BP19" i="5" s="1"/>
  <c r="Z20" i="9" s="1"/>
  <c r="AW19" i="5"/>
  <c r="AY19" i="5" s="1"/>
  <c r="BC19" i="5" s="1"/>
  <c r="U20" i="9" s="1"/>
  <c r="AJ19" i="5"/>
  <c r="AL19" i="5" s="1"/>
  <c r="AP19" i="5" s="1"/>
  <c r="P20" i="9" s="1"/>
  <c r="W19" i="5"/>
  <c r="Y19" i="5" s="1"/>
  <c r="AC19" i="5" s="1"/>
  <c r="K20" i="9" s="1"/>
  <c r="J19" i="5"/>
  <c r="L19" i="5" s="1"/>
  <c r="P19" i="5" s="1"/>
  <c r="F20" i="9" s="1"/>
  <c r="DJ18" i="5"/>
  <c r="DL18" i="5" s="1"/>
  <c r="CW18" i="5"/>
  <c r="CY18" i="5" s="1"/>
  <c r="DC18" i="5" s="1"/>
  <c r="AO19" i="9" s="1"/>
  <c r="CJ18" i="5"/>
  <c r="CL18" i="5" s="1"/>
  <c r="CP18" i="5" s="1"/>
  <c r="AJ19" i="9" s="1"/>
  <c r="BW18" i="5"/>
  <c r="BY18" i="5" s="1"/>
  <c r="CC18" i="5" s="1"/>
  <c r="AE19" i="9" s="1"/>
  <c r="BJ18" i="5"/>
  <c r="BL18" i="5" s="1"/>
  <c r="BP18" i="5" s="1"/>
  <c r="Z19" i="9" s="1"/>
  <c r="AW18" i="5"/>
  <c r="AY18" i="5" s="1"/>
  <c r="BC18" i="5" s="1"/>
  <c r="U19" i="9" s="1"/>
  <c r="AJ18" i="5"/>
  <c r="AL18" i="5" s="1"/>
  <c r="AP18" i="5" s="1"/>
  <c r="P19" i="9" s="1"/>
  <c r="W18" i="5"/>
  <c r="Y18" i="5" s="1"/>
  <c r="AC18" i="5" s="1"/>
  <c r="K19" i="9" s="1"/>
  <c r="J18" i="5"/>
  <c r="L18" i="5" s="1"/>
  <c r="P18" i="5" s="1"/>
  <c r="F19" i="9" s="1"/>
  <c r="DJ17" i="5"/>
  <c r="DL17" i="5" s="1"/>
  <c r="CW17" i="5"/>
  <c r="CY17" i="5" s="1"/>
  <c r="DC17" i="5" s="1"/>
  <c r="AO18" i="9" s="1"/>
  <c r="CJ17" i="5"/>
  <c r="CL17" i="5" s="1"/>
  <c r="CP17" i="5" s="1"/>
  <c r="AJ18" i="9" s="1"/>
  <c r="BW17" i="5"/>
  <c r="BY17" i="5" s="1"/>
  <c r="CC17" i="5" s="1"/>
  <c r="AE18" i="9" s="1"/>
  <c r="BJ17" i="5"/>
  <c r="BL17" i="5" s="1"/>
  <c r="BP17" i="5" s="1"/>
  <c r="Z18" i="9" s="1"/>
  <c r="AW17" i="5"/>
  <c r="AY17" i="5" s="1"/>
  <c r="BC17" i="5" s="1"/>
  <c r="U18" i="9" s="1"/>
  <c r="AJ17" i="5"/>
  <c r="AL17" i="5" s="1"/>
  <c r="AP17" i="5" s="1"/>
  <c r="P18" i="9" s="1"/>
  <c r="W17" i="5"/>
  <c r="Y17" i="5" s="1"/>
  <c r="AC17" i="5" s="1"/>
  <c r="K18" i="9" s="1"/>
  <c r="J17" i="5"/>
  <c r="L17" i="5" s="1"/>
  <c r="P17" i="5" s="1"/>
  <c r="F18" i="9" s="1"/>
  <c r="DJ16" i="5"/>
  <c r="DL16" i="5" s="1"/>
  <c r="CW16" i="5"/>
  <c r="CY16" i="5" s="1"/>
  <c r="DC16" i="5" s="1"/>
  <c r="AO17" i="9" s="1"/>
  <c r="CJ16" i="5"/>
  <c r="CL16" i="5" s="1"/>
  <c r="CP16" i="5" s="1"/>
  <c r="AJ17" i="9" s="1"/>
  <c r="BW16" i="5"/>
  <c r="BY16" i="5" s="1"/>
  <c r="CC16" i="5" s="1"/>
  <c r="AE17" i="9" s="1"/>
  <c r="BJ16" i="5"/>
  <c r="BL16" i="5" s="1"/>
  <c r="BP16" i="5" s="1"/>
  <c r="Z17" i="9" s="1"/>
  <c r="AW16" i="5"/>
  <c r="AY16" i="5" s="1"/>
  <c r="BC16" i="5" s="1"/>
  <c r="U17" i="9" s="1"/>
  <c r="AJ16" i="5"/>
  <c r="AL16" i="5" s="1"/>
  <c r="AP16" i="5" s="1"/>
  <c r="P17" i="9" s="1"/>
  <c r="W16" i="5"/>
  <c r="Y16" i="5" s="1"/>
  <c r="AC16" i="5" s="1"/>
  <c r="K17" i="9" s="1"/>
  <c r="J16" i="5"/>
  <c r="L16" i="5" s="1"/>
  <c r="P16" i="5" s="1"/>
  <c r="F17" i="9" s="1"/>
  <c r="DJ15" i="5"/>
  <c r="DL15" i="5" s="1"/>
  <c r="CW15" i="5"/>
  <c r="CY15" i="5" s="1"/>
  <c r="CJ15" i="5"/>
  <c r="CL15" i="5" s="1"/>
  <c r="BW15" i="5"/>
  <c r="BY15" i="5" s="1"/>
  <c r="BJ15" i="5"/>
  <c r="BL15" i="5" s="1"/>
  <c r="AW15" i="5"/>
  <c r="AY15" i="5" s="1"/>
  <c r="AJ15" i="5"/>
  <c r="AL15" i="5" s="1"/>
  <c r="W15" i="5"/>
  <c r="Y15" i="5" s="1"/>
  <c r="J15" i="5"/>
  <c r="L15" i="5" s="1"/>
  <c r="CA15" i="5" l="1"/>
  <c r="CC15" i="5"/>
  <c r="DN29" i="5"/>
  <c r="AS30" i="9" s="1"/>
  <c r="DP29" i="5"/>
  <c r="AT30" i="9" s="1"/>
  <c r="DN37" i="5"/>
  <c r="AS38" i="9" s="1"/>
  <c r="DP37" i="5"/>
  <c r="AT38" i="9" s="1"/>
  <c r="DN45" i="5"/>
  <c r="AS46" i="9" s="1"/>
  <c r="DP45" i="5"/>
  <c r="AT46" i="9" s="1"/>
  <c r="CN47" i="5"/>
  <c r="AI48" i="9" s="1"/>
  <c r="CP47" i="5"/>
  <c r="AJ48" i="9" s="1"/>
  <c r="DP21" i="5"/>
  <c r="AT22" i="9" s="1"/>
  <c r="DN21" i="5"/>
  <c r="AS22" i="9" s="1"/>
  <c r="DN22" i="5"/>
  <c r="AS23" i="9" s="1"/>
  <c r="DP22" i="5"/>
  <c r="AT23" i="9" s="1"/>
  <c r="DN30" i="5"/>
  <c r="AS31" i="9" s="1"/>
  <c r="DP30" i="5"/>
  <c r="AT31" i="9" s="1"/>
  <c r="DN38" i="5"/>
  <c r="AS39" i="9" s="1"/>
  <c r="DP38" i="5"/>
  <c r="AT39" i="9" s="1"/>
  <c r="DN46" i="5"/>
  <c r="AS47" i="9" s="1"/>
  <c r="DP46" i="5"/>
  <c r="AT47" i="9" s="1"/>
  <c r="DA47" i="5"/>
  <c r="AN48" i="9" s="1"/>
  <c r="DC47" i="5"/>
  <c r="AO48" i="9" s="1"/>
  <c r="DP28" i="5"/>
  <c r="AT29" i="9" s="1"/>
  <c r="DN28" i="5"/>
  <c r="AS29" i="9" s="1"/>
  <c r="DP36" i="5"/>
  <c r="AT37" i="9" s="1"/>
  <c r="DN36" i="5"/>
  <c r="AS37" i="9" s="1"/>
  <c r="DP15" i="5"/>
  <c r="DN15" i="5"/>
  <c r="DP23" i="5"/>
  <c r="AT24" i="9" s="1"/>
  <c r="DN23" i="5"/>
  <c r="AS24" i="9" s="1"/>
  <c r="DP31" i="5"/>
  <c r="AT32" i="9" s="1"/>
  <c r="DN31" i="5"/>
  <c r="AS32" i="9" s="1"/>
  <c r="DP39" i="5"/>
  <c r="AT40" i="9" s="1"/>
  <c r="DN39" i="5"/>
  <c r="AS40" i="9" s="1"/>
  <c r="N47" i="5"/>
  <c r="E48" i="9" s="1"/>
  <c r="P47" i="5"/>
  <c r="F48" i="9" s="1"/>
  <c r="DP47" i="5"/>
  <c r="AT48" i="9" s="1"/>
  <c r="DN47" i="5"/>
  <c r="AS48" i="9" s="1"/>
  <c r="DA15" i="5"/>
  <c r="DC15" i="5"/>
  <c r="N15" i="5"/>
  <c r="P15" i="5"/>
  <c r="AA15" i="5"/>
  <c r="AC15" i="5"/>
  <c r="DP16" i="5"/>
  <c r="AT17" i="9" s="1"/>
  <c r="DN16" i="5"/>
  <c r="AS17" i="9" s="1"/>
  <c r="DP24" i="5"/>
  <c r="AT25" i="9" s="1"/>
  <c r="DN24" i="5"/>
  <c r="AS25" i="9" s="1"/>
  <c r="DP32" i="5"/>
  <c r="AT33" i="9" s="1"/>
  <c r="DN32" i="5"/>
  <c r="AS33" i="9" s="1"/>
  <c r="DP40" i="5"/>
  <c r="AT41" i="9" s="1"/>
  <c r="DN40" i="5"/>
  <c r="AS41" i="9" s="1"/>
  <c r="AA47" i="5"/>
  <c r="J48" i="9" s="1"/>
  <c r="AC47" i="5"/>
  <c r="K48" i="9" s="1"/>
  <c r="CN15" i="5"/>
  <c r="CP15" i="5"/>
  <c r="AN15" i="5"/>
  <c r="AP15" i="5"/>
  <c r="DN25" i="5"/>
  <c r="AS26" i="9" s="1"/>
  <c r="DP25" i="5"/>
  <c r="AT26" i="9" s="1"/>
  <c r="DN33" i="5"/>
  <c r="AS34" i="9" s="1"/>
  <c r="DP33" i="5"/>
  <c r="AT34" i="9" s="1"/>
  <c r="DN41" i="5"/>
  <c r="AS42" i="9" s="1"/>
  <c r="DP41" i="5"/>
  <c r="AT42" i="9" s="1"/>
  <c r="AN47" i="5"/>
  <c r="O48" i="9" s="1"/>
  <c r="AP47" i="5"/>
  <c r="P48" i="9" s="1"/>
  <c r="DP20" i="5"/>
  <c r="AT21" i="9" s="1"/>
  <c r="DN20" i="5"/>
  <c r="AS21" i="9" s="1"/>
  <c r="DP44" i="5"/>
  <c r="AT45" i="9" s="1"/>
  <c r="DN44" i="5"/>
  <c r="AS45" i="9" s="1"/>
  <c r="CA47" i="5"/>
  <c r="AD48" i="9" s="1"/>
  <c r="CC47" i="5"/>
  <c r="AE48" i="9" s="1"/>
  <c r="DN17" i="5"/>
  <c r="AS18" i="9" s="1"/>
  <c r="DP17" i="5"/>
  <c r="AT18" i="9" s="1"/>
  <c r="BA15" i="5"/>
  <c r="BC15" i="5"/>
  <c r="DN18" i="5"/>
  <c r="AS19" i="9" s="1"/>
  <c r="DP18" i="5"/>
  <c r="AT19" i="9" s="1"/>
  <c r="DN26" i="5"/>
  <c r="AS27" i="9" s="1"/>
  <c r="DP26" i="5"/>
  <c r="AT27" i="9" s="1"/>
  <c r="DN34" i="5"/>
  <c r="AS35" i="9" s="1"/>
  <c r="DP34" i="5"/>
  <c r="AT35" i="9" s="1"/>
  <c r="DN42" i="5"/>
  <c r="AS43" i="9" s="1"/>
  <c r="DP42" i="5"/>
  <c r="AT43" i="9" s="1"/>
  <c r="BA47" i="5"/>
  <c r="T48" i="9" s="1"/>
  <c r="BC47" i="5"/>
  <c r="U48" i="9" s="1"/>
  <c r="BN15" i="5"/>
  <c r="BP15" i="5"/>
  <c r="DP19" i="5"/>
  <c r="AT20" i="9" s="1"/>
  <c r="DN19" i="5"/>
  <c r="AS20" i="9" s="1"/>
  <c r="DP27" i="5"/>
  <c r="AT28" i="9" s="1"/>
  <c r="DN27" i="5"/>
  <c r="AS28" i="9" s="1"/>
  <c r="DP35" i="5"/>
  <c r="AT36" i="9" s="1"/>
  <c r="DN35" i="5"/>
  <c r="AS36" i="9" s="1"/>
  <c r="DP43" i="5"/>
  <c r="AT44" i="9" s="1"/>
  <c r="DN43" i="5"/>
  <c r="AS44" i="9" s="1"/>
  <c r="BN47" i="5"/>
  <c r="Y48" i="9" s="1"/>
  <c r="BP47" i="5"/>
  <c r="Z48" i="9" s="1"/>
  <c r="J8" i="8"/>
  <c r="I19" i="8"/>
  <c r="I21" i="8" s="1"/>
  <c r="I29" i="8" s="1"/>
  <c r="J12" i="8"/>
  <c r="I14" i="8"/>
  <c r="I28" i="8" s="1"/>
  <c r="J13" i="8"/>
  <c r="H30" i="8"/>
  <c r="H19" i="6"/>
  <c r="H21" i="6" s="1"/>
  <c r="I12" i="6"/>
  <c r="H13" i="6"/>
  <c r="G14" i="6"/>
  <c r="G28" i="6" s="1"/>
  <c r="AJ48" i="5"/>
  <c r="L69" i="5" s="1"/>
  <c r="W48" i="5"/>
  <c r="L68" i="5" s="1"/>
  <c r="AW48" i="5"/>
  <c r="L70" i="5" s="1"/>
  <c r="BJ48" i="5"/>
  <c r="L71" i="5" s="1"/>
  <c r="CJ48" i="5"/>
  <c r="L73" i="5" s="1"/>
  <c r="CW48" i="5"/>
  <c r="L74" i="5" s="1"/>
  <c r="BW48" i="5"/>
  <c r="L72" i="5" s="1"/>
  <c r="J48" i="5"/>
  <c r="L67" i="5" s="1"/>
  <c r="DJ48" i="5"/>
  <c r="L75" i="5" s="1"/>
  <c r="I30" i="8" l="1"/>
  <c r="I31" i="8" s="1"/>
  <c r="K13" i="8"/>
  <c r="J14" i="8"/>
  <c r="J28" i="8" s="1"/>
  <c r="J19" i="8"/>
  <c r="J21" i="8" s="1"/>
  <c r="J29" i="8" s="1"/>
  <c r="K12" i="8"/>
  <c r="K8" i="8"/>
  <c r="H31" i="8"/>
  <c r="I19" i="6"/>
  <c r="I21" i="6" s="1"/>
  <c r="J12" i="6"/>
  <c r="H14" i="6"/>
  <c r="H28" i="6" s="1"/>
  <c r="I13" i="6"/>
  <c r="L13" i="8" l="1"/>
  <c r="K14" i="8"/>
  <c r="K28" i="8" s="1"/>
  <c r="L8" i="8"/>
  <c r="L12" i="8"/>
  <c r="K19" i="8"/>
  <c r="K21" i="8" s="1"/>
  <c r="K29" i="8" s="1"/>
  <c r="J30" i="8"/>
  <c r="J19" i="6"/>
  <c r="J21" i="6" s="1"/>
  <c r="K12" i="6"/>
  <c r="J13" i="6"/>
  <c r="I14" i="6"/>
  <c r="I28" i="6" s="1"/>
  <c r="M12" i="8" l="1"/>
  <c r="L19" i="8"/>
  <c r="L21" i="8" s="1"/>
  <c r="L29" i="8" s="1"/>
  <c r="M8" i="8"/>
  <c r="J31" i="8"/>
  <c r="K30" i="8"/>
  <c r="M13" i="8"/>
  <c r="L14" i="8"/>
  <c r="L28" i="8" s="1"/>
  <c r="L30" i="8" s="1"/>
  <c r="K19" i="6"/>
  <c r="K21" i="6" s="1"/>
  <c r="L12" i="6"/>
  <c r="K13" i="6"/>
  <c r="J14" i="6"/>
  <c r="J28" i="6" s="1"/>
  <c r="N8" i="8" l="1"/>
  <c r="N13" i="8"/>
  <c r="M14" i="8"/>
  <c r="M28" i="8" s="1"/>
  <c r="L31" i="8"/>
  <c r="K31" i="8"/>
  <c r="N12" i="8"/>
  <c r="M19" i="8"/>
  <c r="M21" i="8" s="1"/>
  <c r="M29" i="8" s="1"/>
  <c r="L19" i="6"/>
  <c r="L21" i="6" s="1"/>
  <c r="M12" i="6"/>
  <c r="L13" i="6"/>
  <c r="K14" i="6"/>
  <c r="K28" i="6" s="1"/>
  <c r="M30" i="8" l="1"/>
  <c r="O13" i="8"/>
  <c r="N14" i="8"/>
  <c r="N28" i="8" s="1"/>
  <c r="N19" i="8"/>
  <c r="N21" i="8" s="1"/>
  <c r="N29" i="8" s="1"/>
  <c r="O12" i="8"/>
  <c r="O8" i="8"/>
  <c r="M19" i="6"/>
  <c r="M21" i="6" s="1"/>
  <c r="N12" i="6"/>
  <c r="L14" i="6"/>
  <c r="L28" i="6" s="1"/>
  <c r="M13" i="6"/>
  <c r="P8" i="8" l="1"/>
  <c r="O19" i="8"/>
  <c r="O21" i="8" s="1"/>
  <c r="O29" i="8" s="1"/>
  <c r="P12" i="8"/>
  <c r="N30" i="8"/>
  <c r="P13" i="8"/>
  <c r="O14" i="8"/>
  <c r="O28" i="8" s="1"/>
  <c r="M31" i="8"/>
  <c r="N19" i="6"/>
  <c r="N21" i="6" s="1"/>
  <c r="O12" i="6"/>
  <c r="M14" i="6"/>
  <c r="M28" i="6" s="1"/>
  <c r="N13" i="6"/>
  <c r="P19" i="8" l="1"/>
  <c r="P21" i="8" s="1"/>
  <c r="P29" i="8" s="1"/>
  <c r="Q12" i="8"/>
  <c r="O30" i="8"/>
  <c r="O31" i="8" s="1"/>
  <c r="P14" i="8"/>
  <c r="P28" i="8" s="1"/>
  <c r="Q13" i="8"/>
  <c r="N31" i="8"/>
  <c r="Q8" i="8"/>
  <c r="R8" i="8" s="1"/>
  <c r="S8" i="8" s="1"/>
  <c r="T8" i="8" s="1"/>
  <c r="U8" i="8" s="1"/>
  <c r="V8" i="8" s="1"/>
  <c r="W8" i="8" s="1"/>
  <c r="X8" i="8" s="1"/>
  <c r="Y8" i="8" s="1"/>
  <c r="Z8" i="8" s="1"/>
  <c r="AA8" i="8" s="1"/>
  <c r="AB8" i="8" s="1"/>
  <c r="AC8" i="8" s="1"/>
  <c r="AD8" i="8" s="1"/>
  <c r="AE8" i="8" s="1"/>
  <c r="AF8" i="8" s="1"/>
  <c r="AG8" i="8" s="1"/>
  <c r="AH8" i="8" s="1"/>
  <c r="O19" i="6"/>
  <c r="O21" i="6" s="1"/>
  <c r="P12" i="6"/>
  <c r="O13" i="6"/>
  <c r="N14" i="6"/>
  <c r="N28" i="6" s="1"/>
  <c r="P30" i="8" l="1"/>
  <c r="P31" i="8" s="1"/>
  <c r="Q14" i="8"/>
  <c r="Q28" i="8" s="1"/>
  <c r="R13" i="8"/>
  <c r="Q19" i="8"/>
  <c r="Q21" i="8" s="1"/>
  <c r="Q29" i="8" s="1"/>
  <c r="R12" i="8"/>
  <c r="P19" i="6"/>
  <c r="P21" i="6" s="1"/>
  <c r="Q12" i="6"/>
  <c r="P13" i="6"/>
  <c r="O14" i="6"/>
  <c r="O28" i="6" s="1"/>
  <c r="Q30" i="8" l="1"/>
  <c r="S13" i="8"/>
  <c r="R14" i="8"/>
  <c r="R28" i="8" s="1"/>
  <c r="R19" i="8"/>
  <c r="R21" i="8" s="1"/>
  <c r="R29" i="8" s="1"/>
  <c r="S12" i="8"/>
  <c r="Q19" i="6"/>
  <c r="Q21" i="6" s="1"/>
  <c r="R12" i="6"/>
  <c r="P14" i="6"/>
  <c r="P28" i="6" s="1"/>
  <c r="Q13" i="6"/>
  <c r="Q31" i="8" l="1"/>
  <c r="T12" i="8"/>
  <c r="S19" i="8"/>
  <c r="S21" i="8" s="1"/>
  <c r="S29" i="8" s="1"/>
  <c r="R30" i="8"/>
  <c r="T13" i="8"/>
  <c r="S14" i="8"/>
  <c r="S28" i="8" s="1"/>
  <c r="S30" i="8" s="1"/>
  <c r="R19" i="6"/>
  <c r="R21" i="6" s="1"/>
  <c r="S12" i="6"/>
  <c r="R13" i="6"/>
  <c r="Q14" i="6"/>
  <c r="Q28" i="6" s="1"/>
  <c r="S31" i="8" l="1"/>
  <c r="U13" i="8"/>
  <c r="T14" i="8"/>
  <c r="T28" i="8" s="1"/>
  <c r="R31" i="8"/>
  <c r="U12" i="8"/>
  <c r="T19" i="8"/>
  <c r="T21" i="8" s="1"/>
  <c r="T29" i="8" s="1"/>
  <c r="S19" i="6"/>
  <c r="S21" i="6" s="1"/>
  <c r="T12" i="6"/>
  <c r="S13" i="6"/>
  <c r="R14" i="6"/>
  <c r="R28" i="6" s="1"/>
  <c r="V12" i="8" l="1"/>
  <c r="U19" i="8"/>
  <c r="U21" i="8" s="1"/>
  <c r="U29" i="8" s="1"/>
  <c r="V13" i="8"/>
  <c r="U14" i="8"/>
  <c r="U28" i="8" s="1"/>
  <c r="U30" i="8" s="1"/>
  <c r="T30" i="8"/>
  <c r="T19" i="6"/>
  <c r="T21" i="6" s="1"/>
  <c r="U12" i="6"/>
  <c r="T13" i="6"/>
  <c r="S14" i="6"/>
  <c r="S28" i="6" s="1"/>
  <c r="T31" i="8" l="1"/>
  <c r="U31" i="8"/>
  <c r="W13" i="8"/>
  <c r="V14" i="8"/>
  <c r="V28" i="8" s="1"/>
  <c r="V19" i="8"/>
  <c r="V21" i="8" s="1"/>
  <c r="V29" i="8" s="1"/>
  <c r="W12" i="8"/>
  <c r="U19" i="6"/>
  <c r="U21" i="6" s="1"/>
  <c r="V12" i="6"/>
  <c r="T14" i="6"/>
  <c r="T28" i="6" s="1"/>
  <c r="U13" i="6"/>
  <c r="V30" i="8" l="1"/>
  <c r="W19" i="8"/>
  <c r="W21" i="8" s="1"/>
  <c r="W29" i="8" s="1"/>
  <c r="X12" i="8"/>
  <c r="X13" i="8"/>
  <c r="W14" i="8"/>
  <c r="W28" i="8" s="1"/>
  <c r="W30" i="8" s="1"/>
  <c r="V19" i="6"/>
  <c r="V21" i="6" s="1"/>
  <c r="W12" i="6"/>
  <c r="V13" i="6"/>
  <c r="U14" i="6"/>
  <c r="U28" i="6" s="1"/>
  <c r="X14" i="8" l="1"/>
  <c r="X28" i="8" s="1"/>
  <c r="Y13" i="8"/>
  <c r="W31" i="8"/>
  <c r="X19" i="8"/>
  <c r="X21" i="8" s="1"/>
  <c r="X29" i="8" s="1"/>
  <c r="Y12" i="8"/>
  <c r="V31" i="8"/>
  <c r="W19" i="6"/>
  <c r="W21" i="6" s="1"/>
  <c r="X12" i="6"/>
  <c r="W13" i="6"/>
  <c r="V14" i="6"/>
  <c r="V28" i="6" s="1"/>
  <c r="Y19" i="8" l="1"/>
  <c r="Y21" i="8" s="1"/>
  <c r="Y29" i="8" s="1"/>
  <c r="Z12" i="8"/>
  <c r="Y14" i="8"/>
  <c r="Y28" i="8" s="1"/>
  <c r="Z13" i="8"/>
  <c r="X30" i="8"/>
  <c r="X19" i="6"/>
  <c r="X21" i="6" s="1"/>
  <c r="Y12" i="6"/>
  <c r="X13" i="6"/>
  <c r="W14" i="6"/>
  <c r="W28" i="6" s="1"/>
  <c r="X31" i="8" l="1"/>
  <c r="AA13" i="8"/>
  <c r="Z14" i="8"/>
  <c r="Z28" i="8" s="1"/>
  <c r="Y30" i="8"/>
  <c r="Z19" i="8"/>
  <c r="Z21" i="8" s="1"/>
  <c r="Z29" i="8" s="1"/>
  <c r="AA12" i="8"/>
  <c r="Y19" i="6"/>
  <c r="Y21" i="6" s="1"/>
  <c r="Z12" i="6"/>
  <c r="Y13" i="6"/>
  <c r="X14" i="6"/>
  <c r="X28" i="6" s="1"/>
  <c r="AB12" i="8" l="1"/>
  <c r="AA19" i="8"/>
  <c r="AA21" i="8" s="1"/>
  <c r="AA29" i="8" s="1"/>
  <c r="Y31" i="8"/>
  <c r="Z30" i="8"/>
  <c r="AB13" i="8"/>
  <c r="AA14" i="8"/>
  <c r="AA28" i="8" s="1"/>
  <c r="AA30" i="8" s="1"/>
  <c r="Z19" i="6"/>
  <c r="Z21" i="6" s="1"/>
  <c r="AA12" i="6"/>
  <c r="Z13" i="6"/>
  <c r="Y14" i="6"/>
  <c r="Y28" i="6" s="1"/>
  <c r="Z31" i="8" l="1"/>
  <c r="AA31" i="8"/>
  <c r="AC13" i="8"/>
  <c r="AB14" i="8"/>
  <c r="AB28" i="8" s="1"/>
  <c r="AC12" i="8"/>
  <c r="AB19" i="8"/>
  <c r="AB21" i="8" s="1"/>
  <c r="AB29" i="8" s="1"/>
  <c r="AA19" i="6"/>
  <c r="AA21" i="6" s="1"/>
  <c r="AB12" i="6"/>
  <c r="AA13" i="6"/>
  <c r="Z14" i="6"/>
  <c r="Z28" i="6" s="1"/>
  <c r="AB30" i="8" l="1"/>
  <c r="AD13" i="8"/>
  <c r="AC14" i="8"/>
  <c r="AC28" i="8" s="1"/>
  <c r="AD12" i="8"/>
  <c r="AC19" i="8"/>
  <c r="AC21" i="8" s="1"/>
  <c r="AC29" i="8" s="1"/>
  <c r="AB19" i="6"/>
  <c r="AB21" i="6" s="1"/>
  <c r="AC12" i="6"/>
  <c r="AB13" i="6"/>
  <c r="AA14" i="6"/>
  <c r="AA28" i="6" s="1"/>
  <c r="AD19" i="8" l="1"/>
  <c r="AD21" i="8" s="1"/>
  <c r="AD29" i="8" s="1"/>
  <c r="AE12" i="8"/>
  <c r="AC30" i="8"/>
  <c r="AE13" i="8"/>
  <c r="AD14" i="8"/>
  <c r="AD28" i="8" s="1"/>
  <c r="AD30" i="8" s="1"/>
  <c r="AB31" i="8"/>
  <c r="AC19" i="6"/>
  <c r="AC21" i="6" s="1"/>
  <c r="AD12" i="6"/>
  <c r="AB14" i="6"/>
  <c r="AB28" i="6" s="1"/>
  <c r="AC13" i="6"/>
  <c r="AD31" i="8" l="1"/>
  <c r="AC31" i="8"/>
  <c r="AE19" i="8"/>
  <c r="AE21" i="8" s="1"/>
  <c r="AE29" i="8" s="1"/>
  <c r="AF12" i="8"/>
  <c r="AF13" i="8"/>
  <c r="AE14" i="8"/>
  <c r="AE28" i="8" s="1"/>
  <c r="AE30" i="8" s="1"/>
  <c r="AD19" i="6"/>
  <c r="AD21" i="6" s="1"/>
  <c r="AE12" i="6"/>
  <c r="AC14" i="6"/>
  <c r="AC28" i="6" s="1"/>
  <c r="AD13" i="6"/>
  <c r="AF19" i="8" l="1"/>
  <c r="AF21" i="8" s="1"/>
  <c r="AF29" i="8" s="1"/>
  <c r="AG12" i="8"/>
  <c r="AE31" i="8"/>
  <c r="AF14" i="8"/>
  <c r="AF28" i="8" s="1"/>
  <c r="AG13" i="8"/>
  <c r="AE19" i="6"/>
  <c r="AE21" i="6" s="1"/>
  <c r="AF12" i="6"/>
  <c r="AE13" i="6"/>
  <c r="AD14" i="6"/>
  <c r="AD28" i="6" s="1"/>
  <c r="AF30" i="8" l="1"/>
  <c r="AG14" i="8"/>
  <c r="AG28" i="8" s="1"/>
  <c r="AH13" i="8"/>
  <c r="AG19" i="8"/>
  <c r="AG21" i="8" s="1"/>
  <c r="AG29" i="8" s="1"/>
  <c r="AH12" i="8"/>
  <c r="AH19" i="8" s="1"/>
  <c r="AH21" i="8" s="1"/>
  <c r="AH29" i="8" s="1"/>
  <c r="AF19" i="6"/>
  <c r="AF21" i="6" s="1"/>
  <c r="AG12" i="6"/>
  <c r="AF13" i="6"/>
  <c r="AE14" i="6"/>
  <c r="AE28" i="6" s="1"/>
  <c r="AF31" i="8" l="1"/>
  <c r="AH14" i="8"/>
  <c r="AH28" i="8" s="1"/>
  <c r="AH30" i="8" s="1"/>
  <c r="AG30" i="8"/>
  <c r="AG19" i="6"/>
  <c r="AG21" i="6" s="1"/>
  <c r="AH12" i="6"/>
  <c r="AF14" i="6"/>
  <c r="AF28" i="6" s="1"/>
  <c r="AG13" i="6"/>
  <c r="AG31" i="8" l="1"/>
  <c r="AH31" i="8"/>
  <c r="AH19" i="6"/>
  <c r="AH21" i="6" s="1"/>
  <c r="AH13" i="6"/>
  <c r="AG14" i="6"/>
  <c r="AG28" i="6" s="1"/>
  <c r="AH14" i="6" l="1"/>
  <c r="AH28" i="6" s="1"/>
  <c r="AE24" i="6" l="1"/>
  <c r="AE25" i="6" s="1"/>
  <c r="AE29" i="6" s="1"/>
  <c r="AE30" i="6" s="1"/>
  <c r="X24" i="6"/>
  <c r="X25" i="6" s="1"/>
  <c r="X29" i="6" s="1"/>
  <c r="X30" i="6" s="1"/>
  <c r="AA24" i="6"/>
  <c r="AA25" i="6" s="1"/>
  <c r="AA29" i="6" s="1"/>
  <c r="AA30" i="6" s="1"/>
  <c r="F24" i="6"/>
  <c r="F25" i="6" s="1"/>
  <c r="F29" i="6" s="1"/>
  <c r="F30" i="6" s="1"/>
  <c r="L24" i="6"/>
  <c r="L25" i="6" s="1"/>
  <c r="L29" i="6" s="1"/>
  <c r="L30" i="6" s="1"/>
  <c r="Y24" i="6"/>
  <c r="Y25" i="6" s="1"/>
  <c r="Y29" i="6" s="1"/>
  <c r="Y30" i="6" s="1"/>
  <c r="R24" i="6"/>
  <c r="R25" i="6" s="1"/>
  <c r="R29" i="6" s="1"/>
  <c r="R30" i="6" s="1"/>
  <c r="AB24" i="6"/>
  <c r="AB25" i="6" s="1"/>
  <c r="AB29" i="6" s="1"/>
  <c r="AB30" i="6" s="1"/>
  <c r="AD24" i="6"/>
  <c r="AD25" i="6" s="1"/>
  <c r="AD29" i="6" s="1"/>
  <c r="AD30" i="6" s="1"/>
  <c r="D25" i="6"/>
  <c r="D29" i="6" s="1"/>
  <c r="D30" i="6" s="1"/>
  <c r="P24" i="6"/>
  <c r="P25" i="6" s="1"/>
  <c r="P29" i="6" s="1"/>
  <c r="P30" i="6" s="1"/>
  <c r="S24" i="6"/>
  <c r="S25" i="6" s="1"/>
  <c r="S29" i="6" s="1"/>
  <c r="S30" i="6" s="1"/>
  <c r="AC24" i="6"/>
  <c r="AC25" i="6" s="1"/>
  <c r="AC29" i="6" s="1"/>
  <c r="AC30" i="6" s="1"/>
  <c r="I24" i="6"/>
  <c r="I25" i="6" s="1"/>
  <c r="I29" i="6" s="1"/>
  <c r="I30" i="6" s="1"/>
  <c r="Z24" i="6"/>
  <c r="Z25" i="6" s="1"/>
  <c r="Z29" i="6" s="1"/>
  <c r="Z30" i="6" s="1"/>
  <c r="E24" i="6"/>
  <c r="E25" i="6" s="1"/>
  <c r="E29" i="6" s="1"/>
  <c r="E30" i="6" s="1"/>
  <c r="G24" i="6"/>
  <c r="G25" i="6" s="1"/>
  <c r="G29" i="6" s="1"/>
  <c r="G30" i="6" s="1"/>
  <c r="AG24" i="6"/>
  <c r="AG25" i="6" s="1"/>
  <c r="AG29" i="6" s="1"/>
  <c r="AG30" i="6" s="1"/>
  <c r="AH24" i="6"/>
  <c r="AH25" i="6" s="1"/>
  <c r="AH29" i="6" s="1"/>
  <c r="AH30" i="6" s="1"/>
  <c r="M24" i="6"/>
  <c r="M25" i="6" s="1"/>
  <c r="M29" i="6" s="1"/>
  <c r="M30" i="6" s="1"/>
  <c r="O24" i="6"/>
  <c r="O25" i="6" s="1"/>
  <c r="O29" i="6" s="1"/>
  <c r="O30" i="6" s="1"/>
  <c r="H24" i="6"/>
  <c r="H25" i="6" s="1"/>
  <c r="H29" i="6" s="1"/>
  <c r="H30" i="6" s="1"/>
  <c r="K24" i="6"/>
  <c r="K25" i="6" s="1"/>
  <c r="K29" i="6" s="1"/>
  <c r="K30" i="6" s="1"/>
  <c r="U24" i="6"/>
  <c r="U25" i="6" s="1"/>
  <c r="U29" i="6" s="1"/>
  <c r="U30" i="6" s="1"/>
  <c r="W24" i="6"/>
  <c r="W25" i="6" s="1"/>
  <c r="W29" i="6" s="1"/>
  <c r="W30" i="6" s="1"/>
  <c r="AF24" i="6"/>
  <c r="AF25" i="6" s="1"/>
  <c r="AF29" i="6" s="1"/>
  <c r="AF30" i="6" s="1"/>
  <c r="N24" i="6"/>
  <c r="N25" i="6" s="1"/>
  <c r="N29" i="6" s="1"/>
  <c r="N30" i="6" s="1"/>
  <c r="Q24" i="6"/>
  <c r="Q25" i="6" s="1"/>
  <c r="Q29" i="6" s="1"/>
  <c r="Q30" i="6" s="1"/>
  <c r="T24" i="6"/>
  <c r="T25" i="6" s="1"/>
  <c r="T29" i="6" s="1"/>
  <c r="T30" i="6" s="1"/>
  <c r="V24" i="6"/>
  <c r="V25" i="6" s="1"/>
  <c r="V29" i="6" s="1"/>
  <c r="V30" i="6" s="1"/>
  <c r="J24" i="6"/>
  <c r="J25" i="6" s="1"/>
  <c r="J29" i="6" s="1"/>
  <c r="J30" i="6" s="1"/>
  <c r="M33" i="5" l="1"/>
  <c r="N33" i="5" s="1"/>
  <c r="E34" i="9" s="1"/>
  <c r="AM33" i="5"/>
  <c r="AN33" i="5" s="1"/>
  <c r="O34" i="9" s="1"/>
  <c r="BM33" i="5"/>
  <c r="BN33" i="5" s="1"/>
  <c r="Y34" i="9" s="1"/>
  <c r="U31" i="6"/>
  <c r="BZ33" i="5"/>
  <c r="CA33" i="5" s="1"/>
  <c r="AD34" i="9" s="1"/>
  <c r="CZ33" i="5"/>
  <c r="DA33" i="5" s="1"/>
  <c r="AN34" i="9" s="1"/>
  <c r="CM33" i="5"/>
  <c r="CN33" i="5" s="1"/>
  <c r="AI34" i="9" s="1"/>
  <c r="Z33" i="5"/>
  <c r="AA33" i="5" s="1"/>
  <c r="J34" i="9" s="1"/>
  <c r="AZ33" i="5"/>
  <c r="BA33" i="5" s="1"/>
  <c r="T34" i="9" s="1"/>
  <c r="E31" i="6"/>
  <c r="AM17" i="5"/>
  <c r="AN17" i="5" s="1"/>
  <c r="O18" i="9" s="1"/>
  <c r="CM17" i="5"/>
  <c r="CN17" i="5" s="1"/>
  <c r="AI18" i="9" s="1"/>
  <c r="CZ17" i="5"/>
  <c r="DA17" i="5" s="1"/>
  <c r="AN18" i="9" s="1"/>
  <c r="AZ17" i="5"/>
  <c r="BA17" i="5" s="1"/>
  <c r="T18" i="9" s="1"/>
  <c r="BM17" i="5"/>
  <c r="BN17" i="5" s="1"/>
  <c r="Y18" i="9" s="1"/>
  <c r="Z17" i="5"/>
  <c r="AA17" i="5" s="1"/>
  <c r="J18" i="9" s="1"/>
  <c r="BZ17" i="5"/>
  <c r="CA17" i="5" s="1"/>
  <c r="AD18" i="9" s="1"/>
  <c r="M17" i="5"/>
  <c r="N17" i="5" s="1"/>
  <c r="E18" i="9" s="1"/>
  <c r="BZ40" i="5"/>
  <c r="CA40" i="5" s="1"/>
  <c r="AD41" i="9" s="1"/>
  <c r="AB31" i="6"/>
  <c r="CM40" i="5"/>
  <c r="CN40" i="5" s="1"/>
  <c r="AI41" i="9" s="1"/>
  <c r="AZ40" i="5"/>
  <c r="BA40" i="5" s="1"/>
  <c r="T41" i="9" s="1"/>
  <c r="M40" i="5"/>
  <c r="N40" i="5" s="1"/>
  <c r="E41" i="9" s="1"/>
  <c r="BM40" i="5"/>
  <c r="BN40" i="5" s="1"/>
  <c r="Y41" i="9" s="1"/>
  <c r="Z40" i="5"/>
  <c r="AA40" i="5" s="1"/>
  <c r="J41" i="9" s="1"/>
  <c r="CZ40" i="5"/>
  <c r="DA40" i="5" s="1"/>
  <c r="AN41" i="9" s="1"/>
  <c r="AM40" i="5"/>
  <c r="AN40" i="5" s="1"/>
  <c r="O41" i="9" s="1"/>
  <c r="Z22" i="5"/>
  <c r="AA22" i="5" s="1"/>
  <c r="J23" i="9" s="1"/>
  <c r="J31" i="6"/>
  <c r="BM22" i="5"/>
  <c r="BN22" i="5" s="1"/>
  <c r="Y23" i="9" s="1"/>
  <c r="AZ22" i="5"/>
  <c r="BA22" i="5" s="1"/>
  <c r="T23" i="9" s="1"/>
  <c r="AM22" i="5"/>
  <c r="AN22" i="5" s="1"/>
  <c r="O23" i="9" s="1"/>
  <c r="BZ22" i="5"/>
  <c r="CA22" i="5" s="1"/>
  <c r="AD23" i="9" s="1"/>
  <c r="M22" i="5"/>
  <c r="N22" i="5" s="1"/>
  <c r="E23" i="9" s="1"/>
  <c r="CZ22" i="5"/>
  <c r="DA22" i="5" s="1"/>
  <c r="AN23" i="9" s="1"/>
  <c r="CM22" i="5"/>
  <c r="CN22" i="5" s="1"/>
  <c r="AI23" i="9" s="1"/>
  <c r="AM34" i="5"/>
  <c r="AN34" i="5" s="1"/>
  <c r="O35" i="9" s="1"/>
  <c r="BZ34" i="5"/>
  <c r="CA34" i="5" s="1"/>
  <c r="AD35" i="9" s="1"/>
  <c r="Z34" i="5"/>
  <c r="AA34" i="5" s="1"/>
  <c r="J35" i="9" s="1"/>
  <c r="V31" i="6"/>
  <c r="CM34" i="5"/>
  <c r="CN34" i="5" s="1"/>
  <c r="AI35" i="9" s="1"/>
  <c r="M34" i="5"/>
  <c r="N34" i="5" s="1"/>
  <c r="E35" i="9" s="1"/>
  <c r="BM34" i="5"/>
  <c r="BN34" i="5" s="1"/>
  <c r="Y35" i="9" s="1"/>
  <c r="CZ34" i="5"/>
  <c r="DA34" i="5" s="1"/>
  <c r="AN35" i="9" s="1"/>
  <c r="AZ34" i="5"/>
  <c r="BA34" i="5" s="1"/>
  <c r="T35" i="9" s="1"/>
  <c r="BM20" i="5"/>
  <c r="BN20" i="5" s="1"/>
  <c r="Y21" i="9" s="1"/>
  <c r="AM20" i="5"/>
  <c r="AN20" i="5" s="1"/>
  <c r="O21" i="9" s="1"/>
  <c r="CZ20" i="5"/>
  <c r="DA20" i="5" s="1"/>
  <c r="AN21" i="9" s="1"/>
  <c r="CM20" i="5"/>
  <c r="CN20" i="5" s="1"/>
  <c r="AI21" i="9" s="1"/>
  <c r="BZ20" i="5"/>
  <c r="CA20" i="5" s="1"/>
  <c r="AD21" i="9" s="1"/>
  <c r="AZ20" i="5"/>
  <c r="BA20" i="5" s="1"/>
  <c r="T21" i="9" s="1"/>
  <c r="H31" i="6"/>
  <c r="M20" i="5"/>
  <c r="N20" i="5" s="1"/>
  <c r="E21" i="9" s="1"/>
  <c r="Z20" i="5"/>
  <c r="AA20" i="5" s="1"/>
  <c r="J21" i="9" s="1"/>
  <c r="CM21" i="5"/>
  <c r="CN21" i="5" s="1"/>
  <c r="AI22" i="9" s="1"/>
  <c r="BM21" i="5"/>
  <c r="BN21" i="5" s="1"/>
  <c r="Y22" i="9" s="1"/>
  <c r="CZ21" i="5"/>
  <c r="DA21" i="5" s="1"/>
  <c r="AN22" i="9" s="1"/>
  <c r="Z21" i="5"/>
  <c r="AA21" i="5" s="1"/>
  <c r="J22" i="9" s="1"/>
  <c r="BZ21" i="5"/>
  <c r="CA21" i="5" s="1"/>
  <c r="AD22" i="9" s="1"/>
  <c r="AM21" i="5"/>
  <c r="AN21" i="5" s="1"/>
  <c r="O22" i="9" s="1"/>
  <c r="AZ21" i="5"/>
  <c r="BA21" i="5" s="1"/>
  <c r="T22" i="9" s="1"/>
  <c r="M21" i="5"/>
  <c r="N21" i="5" s="1"/>
  <c r="E22" i="9" s="1"/>
  <c r="I31" i="6"/>
  <c r="Z37" i="5"/>
  <c r="AA37" i="5" s="1"/>
  <c r="J38" i="9" s="1"/>
  <c r="BZ37" i="5"/>
  <c r="CA37" i="5" s="1"/>
  <c r="AD38" i="9" s="1"/>
  <c r="AM37" i="5"/>
  <c r="AN37" i="5" s="1"/>
  <c r="O38" i="9" s="1"/>
  <c r="Y31" i="6"/>
  <c r="BM37" i="5"/>
  <c r="BN37" i="5" s="1"/>
  <c r="Y38" i="9" s="1"/>
  <c r="CZ37" i="5"/>
  <c r="DA37" i="5" s="1"/>
  <c r="AN38" i="9" s="1"/>
  <c r="CM37" i="5"/>
  <c r="CN37" i="5" s="1"/>
  <c r="AI38" i="9" s="1"/>
  <c r="AZ37" i="5"/>
  <c r="BA37" i="5" s="1"/>
  <c r="T38" i="9" s="1"/>
  <c r="M37" i="5"/>
  <c r="N37" i="5" s="1"/>
  <c r="E38" i="9" s="1"/>
  <c r="AM38" i="5"/>
  <c r="AN38" i="5" s="1"/>
  <c r="O39" i="9" s="1"/>
  <c r="CM38" i="5"/>
  <c r="CN38" i="5" s="1"/>
  <c r="AI39" i="9" s="1"/>
  <c r="AZ38" i="5"/>
  <c r="BA38" i="5" s="1"/>
  <c r="T39" i="9" s="1"/>
  <c r="Z31" i="6"/>
  <c r="BZ38" i="5"/>
  <c r="CA38" i="5" s="1"/>
  <c r="AD39" i="9" s="1"/>
  <c r="BM38" i="5"/>
  <c r="BN38" i="5" s="1"/>
  <c r="Y39" i="9" s="1"/>
  <c r="M38" i="5"/>
  <c r="N38" i="5" s="1"/>
  <c r="E39" i="9" s="1"/>
  <c r="CZ38" i="5"/>
  <c r="DA38" i="5" s="1"/>
  <c r="AN39" i="9" s="1"/>
  <c r="Z38" i="5"/>
  <c r="AA38" i="5" s="1"/>
  <c r="J39" i="9" s="1"/>
  <c r="BM32" i="5"/>
  <c r="BN32" i="5" s="1"/>
  <c r="Y33" i="9" s="1"/>
  <c r="BZ32" i="5"/>
  <c r="CA32" i="5" s="1"/>
  <c r="AD33" i="9" s="1"/>
  <c r="Z32" i="5"/>
  <c r="AA32" i="5" s="1"/>
  <c r="J33" i="9" s="1"/>
  <c r="M32" i="5"/>
  <c r="N32" i="5" s="1"/>
  <c r="E33" i="9" s="1"/>
  <c r="AM32" i="5"/>
  <c r="AN32" i="5" s="1"/>
  <c r="O33" i="9" s="1"/>
  <c r="T31" i="6"/>
  <c r="CM32" i="5"/>
  <c r="CN32" i="5" s="1"/>
  <c r="AI33" i="9" s="1"/>
  <c r="CZ32" i="5"/>
  <c r="DA32" i="5" s="1"/>
  <c r="AN33" i="9" s="1"/>
  <c r="AZ32" i="5"/>
  <c r="BA32" i="5" s="1"/>
  <c r="T33" i="9" s="1"/>
  <c r="AM27" i="5"/>
  <c r="AN27" i="5" s="1"/>
  <c r="O28" i="9" s="1"/>
  <c r="M27" i="5"/>
  <c r="N27" i="5" s="1"/>
  <c r="E28" i="9" s="1"/>
  <c r="CZ27" i="5"/>
  <c r="DA27" i="5" s="1"/>
  <c r="AN28" i="9" s="1"/>
  <c r="Z27" i="5"/>
  <c r="AA27" i="5" s="1"/>
  <c r="J28" i="9" s="1"/>
  <c r="AZ27" i="5"/>
  <c r="BA27" i="5" s="1"/>
  <c r="T28" i="9" s="1"/>
  <c r="O31" i="6"/>
  <c r="CM27" i="5"/>
  <c r="CN27" i="5" s="1"/>
  <c r="AI28" i="9" s="1"/>
  <c r="BM27" i="5"/>
  <c r="BN27" i="5" s="1"/>
  <c r="Y28" i="9" s="1"/>
  <c r="BZ27" i="5"/>
  <c r="CA27" i="5" s="1"/>
  <c r="AD28" i="9" s="1"/>
  <c r="Z41" i="5"/>
  <c r="AA41" i="5" s="1"/>
  <c r="J42" i="9" s="1"/>
  <c r="AZ41" i="5"/>
  <c r="BA41" i="5" s="1"/>
  <c r="T42" i="9" s="1"/>
  <c r="AC31" i="6"/>
  <c r="CZ41" i="5"/>
  <c r="DA41" i="5" s="1"/>
  <c r="AN42" i="9" s="1"/>
  <c r="M41" i="5"/>
  <c r="N41" i="5" s="1"/>
  <c r="E42" i="9" s="1"/>
  <c r="AM41" i="5"/>
  <c r="AN41" i="5" s="1"/>
  <c r="O42" i="9" s="1"/>
  <c r="CM41" i="5"/>
  <c r="CN41" i="5" s="1"/>
  <c r="AI42" i="9" s="1"/>
  <c r="BZ41" i="5"/>
  <c r="CA41" i="5" s="1"/>
  <c r="AD42" i="9" s="1"/>
  <c r="BM41" i="5"/>
  <c r="BN41" i="5" s="1"/>
  <c r="Y42" i="9" s="1"/>
  <c r="M24" i="5"/>
  <c r="N24" i="5" s="1"/>
  <c r="E25" i="9" s="1"/>
  <c r="BZ24" i="5"/>
  <c r="CA24" i="5" s="1"/>
  <c r="AD25" i="9" s="1"/>
  <c r="AM24" i="5"/>
  <c r="AN24" i="5" s="1"/>
  <c r="O25" i="9" s="1"/>
  <c r="BM24" i="5"/>
  <c r="BN24" i="5" s="1"/>
  <c r="Y25" i="9" s="1"/>
  <c r="CM24" i="5"/>
  <c r="CN24" i="5" s="1"/>
  <c r="AI25" i="9" s="1"/>
  <c r="Z24" i="5"/>
  <c r="AA24" i="5" s="1"/>
  <c r="J25" i="9" s="1"/>
  <c r="CZ24" i="5"/>
  <c r="DA24" i="5" s="1"/>
  <c r="AN25" i="9" s="1"/>
  <c r="L31" i="6"/>
  <c r="AZ24" i="5"/>
  <c r="BA24" i="5" s="1"/>
  <c r="T25" i="9" s="1"/>
  <c r="M30" i="5"/>
  <c r="N30" i="5" s="1"/>
  <c r="E31" i="9" s="1"/>
  <c r="CM30" i="5"/>
  <c r="CN30" i="5" s="1"/>
  <c r="AI31" i="9" s="1"/>
  <c r="AM30" i="5"/>
  <c r="AN30" i="5" s="1"/>
  <c r="O31" i="9" s="1"/>
  <c r="R31" i="6"/>
  <c r="BM30" i="5"/>
  <c r="BN30" i="5" s="1"/>
  <c r="Y31" i="9" s="1"/>
  <c r="AZ30" i="5"/>
  <c r="BA30" i="5" s="1"/>
  <c r="T31" i="9" s="1"/>
  <c r="Z30" i="5"/>
  <c r="AA30" i="5" s="1"/>
  <c r="J31" i="9" s="1"/>
  <c r="CZ30" i="5"/>
  <c r="DA30" i="5" s="1"/>
  <c r="AN31" i="9" s="1"/>
  <c r="BZ30" i="5"/>
  <c r="CA30" i="5" s="1"/>
  <c r="AD31" i="9" s="1"/>
  <c r="M29" i="5"/>
  <c r="N29" i="5" s="1"/>
  <c r="E30" i="9" s="1"/>
  <c r="CZ29" i="5"/>
  <c r="DA29" i="5" s="1"/>
  <c r="AN30" i="9" s="1"/>
  <c r="CM29" i="5"/>
  <c r="CN29" i="5" s="1"/>
  <c r="AI30" i="9" s="1"/>
  <c r="AZ29" i="5"/>
  <c r="BA29" i="5" s="1"/>
  <c r="T30" i="9" s="1"/>
  <c r="Q31" i="6"/>
  <c r="BZ29" i="5"/>
  <c r="CA29" i="5" s="1"/>
  <c r="AD30" i="9" s="1"/>
  <c r="BM29" i="5"/>
  <c r="BN29" i="5" s="1"/>
  <c r="Y30" i="9" s="1"/>
  <c r="AM29" i="5"/>
  <c r="AN29" i="5" s="1"/>
  <c r="O30" i="9" s="1"/>
  <c r="Z29" i="5"/>
  <c r="AA29" i="5" s="1"/>
  <c r="J30" i="9" s="1"/>
  <c r="BM25" i="5"/>
  <c r="BN25" i="5" s="1"/>
  <c r="Y26" i="9" s="1"/>
  <c r="M31" i="6"/>
  <c r="Z25" i="5"/>
  <c r="AA25" i="5" s="1"/>
  <c r="J26" i="9" s="1"/>
  <c r="AZ25" i="5"/>
  <c r="BA25" i="5" s="1"/>
  <c r="T26" i="9" s="1"/>
  <c r="CM25" i="5"/>
  <c r="CN25" i="5" s="1"/>
  <c r="AI26" i="9" s="1"/>
  <c r="CZ25" i="5"/>
  <c r="DA25" i="5" s="1"/>
  <c r="AN26" i="9" s="1"/>
  <c r="AM25" i="5"/>
  <c r="AN25" i="5" s="1"/>
  <c r="O26" i="9" s="1"/>
  <c r="BZ25" i="5"/>
  <c r="CA25" i="5" s="1"/>
  <c r="AD26" i="9" s="1"/>
  <c r="M25" i="5"/>
  <c r="N25" i="5" s="1"/>
  <c r="E26" i="9" s="1"/>
  <c r="BM31" i="5"/>
  <c r="BN31" i="5" s="1"/>
  <c r="Y32" i="9" s="1"/>
  <c r="AZ31" i="5"/>
  <c r="BA31" i="5" s="1"/>
  <c r="T32" i="9" s="1"/>
  <c r="S31" i="6"/>
  <c r="CM31" i="5"/>
  <c r="CN31" i="5" s="1"/>
  <c r="AI32" i="9" s="1"/>
  <c r="AM31" i="5"/>
  <c r="AN31" i="5" s="1"/>
  <c r="O32" i="9" s="1"/>
  <c r="Z31" i="5"/>
  <c r="AA31" i="5" s="1"/>
  <c r="J32" i="9" s="1"/>
  <c r="BZ31" i="5"/>
  <c r="CA31" i="5" s="1"/>
  <c r="AD32" i="9" s="1"/>
  <c r="M31" i="5"/>
  <c r="N31" i="5" s="1"/>
  <c r="E32" i="9" s="1"/>
  <c r="CZ31" i="5"/>
  <c r="DA31" i="5" s="1"/>
  <c r="AN32" i="9" s="1"/>
  <c r="Z18" i="5"/>
  <c r="AA18" i="5" s="1"/>
  <c r="J19" i="9" s="1"/>
  <c r="CZ18" i="5"/>
  <c r="DA18" i="5" s="1"/>
  <c r="AN19" i="9" s="1"/>
  <c r="BM18" i="5"/>
  <c r="BN18" i="5" s="1"/>
  <c r="Y19" i="9" s="1"/>
  <c r="F31" i="6"/>
  <c r="AZ18" i="5"/>
  <c r="BA18" i="5" s="1"/>
  <c r="T19" i="9" s="1"/>
  <c r="AM18" i="5"/>
  <c r="AN18" i="5" s="1"/>
  <c r="O19" i="9" s="1"/>
  <c r="BZ18" i="5"/>
  <c r="CA18" i="5" s="1"/>
  <c r="AD19" i="9" s="1"/>
  <c r="M18" i="5"/>
  <c r="N18" i="5" s="1"/>
  <c r="E19" i="9" s="1"/>
  <c r="CM18" i="5"/>
  <c r="CN18" i="5" s="1"/>
  <c r="AI19" i="9" s="1"/>
  <c r="BM23" i="5"/>
  <c r="BN23" i="5" s="1"/>
  <c r="Y24" i="9" s="1"/>
  <c r="M23" i="5"/>
  <c r="N23" i="5" s="1"/>
  <c r="E24" i="9" s="1"/>
  <c r="AZ23" i="5"/>
  <c r="BA23" i="5" s="1"/>
  <c r="T24" i="9" s="1"/>
  <c r="CZ23" i="5"/>
  <c r="DA23" i="5" s="1"/>
  <c r="AN24" i="9" s="1"/>
  <c r="AM23" i="5"/>
  <c r="AN23" i="5" s="1"/>
  <c r="O24" i="9" s="1"/>
  <c r="Z23" i="5"/>
  <c r="AA23" i="5" s="1"/>
  <c r="J24" i="9" s="1"/>
  <c r="BZ23" i="5"/>
  <c r="CA23" i="5" s="1"/>
  <c r="AD24" i="9" s="1"/>
  <c r="CM23" i="5"/>
  <c r="CN23" i="5" s="1"/>
  <c r="AI24" i="9" s="1"/>
  <c r="K31" i="6"/>
  <c r="CM26" i="5"/>
  <c r="CN26" i="5" s="1"/>
  <c r="AI27" i="9" s="1"/>
  <c r="Z26" i="5"/>
  <c r="AA26" i="5" s="1"/>
  <c r="J27" i="9" s="1"/>
  <c r="N31" i="6"/>
  <c r="AZ26" i="5"/>
  <c r="BA26" i="5" s="1"/>
  <c r="T27" i="9" s="1"/>
  <c r="BZ26" i="5"/>
  <c r="CA26" i="5" s="1"/>
  <c r="AD27" i="9" s="1"/>
  <c r="CZ26" i="5"/>
  <c r="DA26" i="5" s="1"/>
  <c r="AN27" i="9" s="1"/>
  <c r="BM26" i="5"/>
  <c r="BN26" i="5" s="1"/>
  <c r="Y27" i="9" s="1"/>
  <c r="AM26" i="5"/>
  <c r="AN26" i="5" s="1"/>
  <c r="O27" i="9" s="1"/>
  <c r="M26" i="5"/>
  <c r="N26" i="5" s="1"/>
  <c r="E27" i="9" s="1"/>
  <c r="M46" i="5"/>
  <c r="N46" i="5" s="1"/>
  <c r="E47" i="9" s="1"/>
  <c r="AM46" i="5"/>
  <c r="AN46" i="5" s="1"/>
  <c r="O47" i="9" s="1"/>
  <c r="CZ46" i="5"/>
  <c r="DA46" i="5" s="1"/>
  <c r="AN47" i="9" s="1"/>
  <c r="AH31" i="6"/>
  <c r="CM46" i="5"/>
  <c r="CN46" i="5" s="1"/>
  <c r="AI47" i="9" s="1"/>
  <c r="Z46" i="5"/>
  <c r="AA46" i="5" s="1"/>
  <c r="J47" i="9" s="1"/>
  <c r="BZ46" i="5"/>
  <c r="CA46" i="5" s="1"/>
  <c r="AD47" i="9" s="1"/>
  <c r="BM46" i="5"/>
  <c r="BN46" i="5" s="1"/>
  <c r="Y47" i="9" s="1"/>
  <c r="AZ46" i="5"/>
  <c r="BA46" i="5" s="1"/>
  <c r="T47" i="9" s="1"/>
  <c r="CZ28" i="5"/>
  <c r="DA28" i="5" s="1"/>
  <c r="AN29" i="9" s="1"/>
  <c r="Z28" i="5"/>
  <c r="AA28" i="5" s="1"/>
  <c r="J29" i="9" s="1"/>
  <c r="BM28" i="5"/>
  <c r="BN28" i="5" s="1"/>
  <c r="Y29" i="9" s="1"/>
  <c r="P31" i="6"/>
  <c r="AZ28" i="5"/>
  <c r="BA28" i="5" s="1"/>
  <c r="T29" i="9" s="1"/>
  <c r="BZ28" i="5"/>
  <c r="CA28" i="5" s="1"/>
  <c r="AD29" i="9" s="1"/>
  <c r="AM28" i="5"/>
  <c r="AN28" i="5" s="1"/>
  <c r="O29" i="9" s="1"/>
  <c r="M28" i="5"/>
  <c r="N28" i="5" s="1"/>
  <c r="E29" i="9" s="1"/>
  <c r="CM28" i="5"/>
  <c r="CN28" i="5" s="1"/>
  <c r="AI29" i="9" s="1"/>
  <c r="AZ39" i="5"/>
  <c r="BA39" i="5" s="1"/>
  <c r="T40" i="9" s="1"/>
  <c r="CM39" i="5"/>
  <c r="CN39" i="5" s="1"/>
  <c r="AI40" i="9" s="1"/>
  <c r="AA31" i="6"/>
  <c r="Z39" i="5"/>
  <c r="AA39" i="5" s="1"/>
  <c r="J40" i="9" s="1"/>
  <c r="BZ39" i="5"/>
  <c r="CA39" i="5" s="1"/>
  <c r="AD40" i="9" s="1"/>
  <c r="AM39" i="5"/>
  <c r="AN39" i="5" s="1"/>
  <c r="O40" i="9" s="1"/>
  <c r="BM39" i="5"/>
  <c r="BN39" i="5" s="1"/>
  <c r="Y40" i="9" s="1"/>
  <c r="M39" i="5"/>
  <c r="N39" i="5" s="1"/>
  <c r="E40" i="9" s="1"/>
  <c r="CZ39" i="5"/>
  <c r="DA39" i="5" s="1"/>
  <c r="AN40" i="9" s="1"/>
  <c r="AZ44" i="5"/>
  <c r="BA44" i="5" s="1"/>
  <c r="T45" i="9" s="1"/>
  <c r="BZ44" i="5"/>
  <c r="CA44" i="5" s="1"/>
  <c r="AD45" i="9" s="1"/>
  <c r="AF31" i="6"/>
  <c r="BM44" i="5"/>
  <c r="BN44" i="5" s="1"/>
  <c r="Y45" i="9" s="1"/>
  <c r="CZ44" i="5"/>
  <c r="DA44" i="5" s="1"/>
  <c r="AN45" i="9" s="1"/>
  <c r="M44" i="5"/>
  <c r="N44" i="5" s="1"/>
  <c r="E45" i="9" s="1"/>
  <c r="Z44" i="5"/>
  <c r="AA44" i="5" s="1"/>
  <c r="J45" i="9" s="1"/>
  <c r="AM44" i="5"/>
  <c r="AN44" i="5" s="1"/>
  <c r="O45" i="9" s="1"/>
  <c r="CM44" i="5"/>
  <c r="CN44" i="5" s="1"/>
  <c r="AI45" i="9" s="1"/>
  <c r="BZ45" i="5"/>
  <c r="CA45" i="5" s="1"/>
  <c r="AD46" i="9" s="1"/>
  <c r="AZ45" i="5"/>
  <c r="BA45" i="5" s="1"/>
  <c r="T46" i="9" s="1"/>
  <c r="AG31" i="6"/>
  <c r="BM45" i="5"/>
  <c r="BN45" i="5" s="1"/>
  <c r="Y46" i="9" s="1"/>
  <c r="Z45" i="5"/>
  <c r="AA45" i="5" s="1"/>
  <c r="J46" i="9" s="1"/>
  <c r="CM45" i="5"/>
  <c r="CN45" i="5" s="1"/>
  <c r="AI46" i="9" s="1"/>
  <c r="AM45" i="5"/>
  <c r="AN45" i="5" s="1"/>
  <c r="O46" i="9" s="1"/>
  <c r="M45" i="5"/>
  <c r="N45" i="5" s="1"/>
  <c r="E46" i="9" s="1"/>
  <c r="CZ45" i="5"/>
  <c r="DA45" i="5" s="1"/>
  <c r="AN46" i="9" s="1"/>
  <c r="M16" i="5"/>
  <c r="N16" i="5" s="1"/>
  <c r="E17" i="9" s="1"/>
  <c r="D31" i="6"/>
  <c r="AM16" i="5"/>
  <c r="AN16" i="5" s="1"/>
  <c r="O17" i="9" s="1"/>
  <c r="CM16" i="5"/>
  <c r="CN16" i="5" s="1"/>
  <c r="AI17" i="9" s="1"/>
  <c r="Z16" i="5"/>
  <c r="AA16" i="5" s="1"/>
  <c r="J17" i="9" s="1"/>
  <c r="CZ16" i="5"/>
  <c r="DA16" i="5" s="1"/>
  <c r="AN17" i="9" s="1"/>
  <c r="BZ16" i="5"/>
  <c r="CA16" i="5" s="1"/>
  <c r="AD17" i="9" s="1"/>
  <c r="BM16" i="5"/>
  <c r="BN16" i="5" s="1"/>
  <c r="Y17" i="9" s="1"/>
  <c r="AZ16" i="5"/>
  <c r="BA16" i="5" s="1"/>
  <c r="T17" i="9" s="1"/>
  <c r="Z36" i="5"/>
  <c r="AA36" i="5" s="1"/>
  <c r="J37" i="9" s="1"/>
  <c r="CM36" i="5"/>
  <c r="CN36" i="5" s="1"/>
  <c r="AI37" i="9" s="1"/>
  <c r="M36" i="5"/>
  <c r="N36" i="5" s="1"/>
  <c r="E37" i="9" s="1"/>
  <c r="BZ36" i="5"/>
  <c r="CA36" i="5" s="1"/>
  <c r="AD37" i="9" s="1"/>
  <c r="AM36" i="5"/>
  <c r="AN36" i="5" s="1"/>
  <c r="O37" i="9" s="1"/>
  <c r="CZ36" i="5"/>
  <c r="DA36" i="5" s="1"/>
  <c r="AN37" i="9" s="1"/>
  <c r="X31" i="6"/>
  <c r="BM36" i="5"/>
  <c r="BN36" i="5" s="1"/>
  <c r="Y37" i="9" s="1"/>
  <c r="AZ36" i="5"/>
  <c r="BA36" i="5" s="1"/>
  <c r="T37" i="9" s="1"/>
  <c r="BZ35" i="5"/>
  <c r="CA35" i="5" s="1"/>
  <c r="AD36" i="9" s="1"/>
  <c r="M35" i="5"/>
  <c r="N35" i="5" s="1"/>
  <c r="E36" i="9" s="1"/>
  <c r="AZ35" i="5"/>
  <c r="BA35" i="5" s="1"/>
  <c r="T36" i="9" s="1"/>
  <c r="CM35" i="5"/>
  <c r="CN35" i="5" s="1"/>
  <c r="AI36" i="9" s="1"/>
  <c r="W31" i="6"/>
  <c r="AM35" i="5"/>
  <c r="AN35" i="5" s="1"/>
  <c r="O36" i="9" s="1"/>
  <c r="Z35" i="5"/>
  <c r="AA35" i="5" s="1"/>
  <c r="J36" i="9" s="1"/>
  <c r="CZ35" i="5"/>
  <c r="DA35" i="5" s="1"/>
  <c r="AN36" i="9" s="1"/>
  <c r="BM35" i="5"/>
  <c r="BN35" i="5" s="1"/>
  <c r="Y36" i="9" s="1"/>
  <c r="CM19" i="5"/>
  <c r="CN19" i="5" s="1"/>
  <c r="AI20" i="9" s="1"/>
  <c r="G31" i="6"/>
  <c r="BM19" i="5"/>
  <c r="BN19" i="5" s="1"/>
  <c r="Y20" i="9" s="1"/>
  <c r="AM19" i="5"/>
  <c r="AN19" i="5" s="1"/>
  <c r="O20" i="9" s="1"/>
  <c r="Z19" i="5"/>
  <c r="AA19" i="5" s="1"/>
  <c r="J20" i="9" s="1"/>
  <c r="AZ19" i="5"/>
  <c r="BA19" i="5" s="1"/>
  <c r="T20" i="9" s="1"/>
  <c r="CZ19" i="5"/>
  <c r="DA19" i="5" s="1"/>
  <c r="AN20" i="9" s="1"/>
  <c r="BZ19" i="5"/>
  <c r="CA19" i="5" s="1"/>
  <c r="AD20" i="9" s="1"/>
  <c r="M19" i="5"/>
  <c r="N19" i="5" s="1"/>
  <c r="E20" i="9" s="1"/>
  <c r="AZ42" i="5"/>
  <c r="BA42" i="5" s="1"/>
  <c r="T43" i="9" s="1"/>
  <c r="CZ42" i="5"/>
  <c r="DA42" i="5" s="1"/>
  <c r="AN43" i="9" s="1"/>
  <c r="AD31" i="6"/>
  <c r="AM42" i="5"/>
  <c r="AN42" i="5" s="1"/>
  <c r="O43" i="9" s="1"/>
  <c r="CM42" i="5"/>
  <c r="CN42" i="5" s="1"/>
  <c r="AI43" i="9" s="1"/>
  <c r="BM42" i="5"/>
  <c r="BN42" i="5" s="1"/>
  <c r="Y43" i="9" s="1"/>
  <c r="M42" i="5"/>
  <c r="N42" i="5" s="1"/>
  <c r="E43" i="9" s="1"/>
  <c r="BZ42" i="5"/>
  <c r="CA42" i="5" s="1"/>
  <c r="AD43" i="9" s="1"/>
  <c r="Z42" i="5"/>
  <c r="AA42" i="5" s="1"/>
  <c r="J43" i="9" s="1"/>
  <c r="BZ43" i="5"/>
  <c r="CA43" i="5" s="1"/>
  <c r="AD44" i="9" s="1"/>
  <c r="CM43" i="5"/>
  <c r="CN43" i="5" s="1"/>
  <c r="AI44" i="9" s="1"/>
  <c r="AE31" i="6"/>
  <c r="CZ43" i="5"/>
  <c r="DA43" i="5" s="1"/>
  <c r="AN44" i="9" s="1"/>
  <c r="M43" i="5"/>
  <c r="N43" i="5" s="1"/>
  <c r="E44" i="9" s="1"/>
  <c r="AM43" i="5"/>
  <c r="AN43" i="5" s="1"/>
  <c r="O44" i="9" s="1"/>
  <c r="BM43" i="5"/>
  <c r="BN43" i="5" s="1"/>
  <c r="Y44" i="9" s="1"/>
  <c r="AZ43" i="5"/>
  <c r="BA43" i="5" s="1"/>
  <c r="T44" i="9" s="1"/>
  <c r="Z43" i="5"/>
  <c r="AA43" i="5" s="1"/>
  <c r="J44" i="9" s="1"/>
</calcChain>
</file>

<file path=xl/sharedStrings.xml><?xml version="1.0" encoding="utf-8"?>
<sst xmlns="http://schemas.openxmlformats.org/spreadsheetml/2006/main" count="634" uniqueCount="90">
  <si>
    <t>Environmental</t>
  </si>
  <si>
    <t>Fuel</t>
  </si>
  <si>
    <t>Compliance</t>
  </si>
  <si>
    <t>Cost</t>
  </si>
  <si>
    <t>Forecast</t>
  </si>
  <si>
    <t>(Millions)</t>
  </si>
  <si>
    <t xml:space="preserve"> ---------</t>
  </si>
  <si>
    <t xml:space="preserve"> --------------</t>
  </si>
  <si>
    <t>High Fuel Cost</t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</si>
  <si>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</si>
  <si>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</si>
  <si>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r>
      <t>High CO</t>
    </r>
    <r>
      <rPr>
        <vertAlign val="subscript"/>
        <sz val="12"/>
        <rFont val="Times New Roman"/>
        <family val="1"/>
      </rPr>
      <t>2</t>
    </r>
  </si>
  <si>
    <t>Mid Fuel Cost</t>
  </si>
  <si>
    <t>&lt;--- Base Case Scenario</t>
  </si>
  <si>
    <t>Low Fuel Cost</t>
  </si>
  <si>
    <t xml:space="preserve"> - Negative ( ) Indicates Savings to FPL Customers.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</si>
  <si>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</si>
  <si>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t>Net System</t>
  </si>
  <si>
    <t>Savings</t>
  </si>
  <si>
    <t>SolarTogether</t>
  </si>
  <si>
    <t>Charges</t>
  </si>
  <si>
    <t>Credits</t>
  </si>
  <si>
    <t>Remaining Net</t>
  </si>
  <si>
    <t>System Savings</t>
  </si>
  <si>
    <t>Discount</t>
  </si>
  <si>
    <t>Year</t>
  </si>
  <si>
    <t>Factor</t>
  </si>
  <si>
    <t>CPVRR Thru 2051</t>
  </si>
  <si>
    <r>
      <t>High Fuel &amp; Low CO</t>
    </r>
    <r>
      <rPr>
        <vertAlign val="subscript"/>
        <sz val="11"/>
        <rFont val="Times New Roman"/>
        <family val="1"/>
      </rPr>
      <t>2</t>
    </r>
  </si>
  <si>
    <r>
      <t>High Fuel &amp; Mid CO</t>
    </r>
    <r>
      <rPr>
        <vertAlign val="subscript"/>
        <sz val="11"/>
        <rFont val="Times New Roman"/>
        <family val="1"/>
      </rPr>
      <t>2</t>
    </r>
  </si>
  <si>
    <r>
      <t>High Fuel &amp; High CO</t>
    </r>
    <r>
      <rPr>
        <vertAlign val="subscript"/>
        <sz val="11"/>
        <rFont val="Times New Roman"/>
        <family val="1"/>
      </rPr>
      <t>2</t>
    </r>
  </si>
  <si>
    <r>
      <t>Mid Fuel &amp; Low CO</t>
    </r>
    <r>
      <rPr>
        <vertAlign val="subscript"/>
        <sz val="11"/>
        <rFont val="Times New Roman"/>
        <family val="1"/>
      </rPr>
      <t>2</t>
    </r>
  </si>
  <si>
    <r>
      <t>Mid Fuel &amp; Mid CO</t>
    </r>
    <r>
      <rPr>
        <vertAlign val="subscript"/>
        <sz val="11"/>
        <rFont val="Times New Roman"/>
        <family val="1"/>
      </rPr>
      <t>2</t>
    </r>
  </si>
  <si>
    <r>
      <t>Mid Fuel &amp; High CO</t>
    </r>
    <r>
      <rPr>
        <vertAlign val="subscript"/>
        <sz val="11"/>
        <rFont val="Times New Roman"/>
        <family val="1"/>
      </rPr>
      <t>2</t>
    </r>
  </si>
  <si>
    <r>
      <t>Low Fuel &amp; Low CO</t>
    </r>
    <r>
      <rPr>
        <vertAlign val="subscript"/>
        <sz val="11"/>
        <rFont val="Times New Roman"/>
        <family val="1"/>
      </rPr>
      <t>2</t>
    </r>
  </si>
  <si>
    <r>
      <t>Low Fuel &amp; Mid CO</t>
    </r>
    <r>
      <rPr>
        <vertAlign val="subscript"/>
        <sz val="11"/>
        <rFont val="Times New Roman"/>
        <family val="1"/>
      </rPr>
      <t>2</t>
    </r>
  </si>
  <si>
    <r>
      <t>Low Fuel &amp; High CO</t>
    </r>
    <r>
      <rPr>
        <vertAlign val="subscript"/>
        <sz val="11"/>
        <rFont val="Times New Roman"/>
        <family val="1"/>
      </rPr>
      <t>2</t>
    </r>
  </si>
  <si>
    <t>Florida Power &amp; Light Company</t>
  </si>
  <si>
    <t>Docket No. 20190061-EI</t>
  </si>
  <si>
    <t>Forecasted</t>
  </si>
  <si>
    <t>Total Billed</t>
  </si>
  <si>
    <t>Retail Energy Sales</t>
  </si>
  <si>
    <t>(MWh)</t>
  </si>
  <si>
    <t>Without</t>
  </si>
  <si>
    <t>With</t>
  </si>
  <si>
    <t>Annual Bill Impact @ 1,000 kWh/month</t>
  </si>
  <si>
    <t>General Body</t>
  </si>
  <si>
    <t>of Customers</t>
  </si>
  <si>
    <t>With SolarTogether</t>
  </si>
  <si>
    <t>with 5 kw</t>
  </si>
  <si>
    <t>Subscription</t>
  </si>
  <si>
    <t>Total Bill</t>
  </si>
  <si>
    <t>Impact</t>
  </si>
  <si>
    <t>(Charge) Credit</t>
  </si>
  <si>
    <t>Cost (Savings)</t>
  </si>
  <si>
    <t>Subscription Charge</t>
  </si>
  <si>
    <t>Wgtd Avg MW's (Partial Year Factor * MWs for Each Project)</t>
  </si>
  <si>
    <t>Participant Net Benefit (Payments)</t>
  </si>
  <si>
    <t>Months</t>
  </si>
  <si>
    <t>Subscription Level (kW)</t>
  </si>
  <si>
    <t>Subscription Rate ($/kW-Month)</t>
  </si>
  <si>
    <t>Subscribers % of Total MW</t>
  </si>
  <si>
    <t>Subscriber's Share of Generation, in kWh</t>
  </si>
  <si>
    <t>Subscription Benefit Rate Escalation Factor</t>
  </si>
  <si>
    <t>Subscription Benefit Rate, With Escalation ($/kWh)</t>
  </si>
  <si>
    <t>Subscription Credit</t>
  </si>
  <si>
    <t>Participant Net Benefit (Payment)</t>
  </si>
  <si>
    <t>Average Monthly Net Benefit (Payment)</t>
  </si>
  <si>
    <t>Total Generation (MWh) (5 Projects)</t>
  </si>
  <si>
    <t>With Adjusted DSM</t>
  </si>
  <si>
    <t>Subscription Benefit Rate, With Escalation ($/kW-month)</t>
  </si>
  <si>
    <t>Low Income Participant</t>
  </si>
  <si>
    <t>Regular Participant</t>
  </si>
  <si>
    <t>Low Income Participant with a 5 kW Subscription</t>
  </si>
  <si>
    <t>Regular Participant with a 5 kW Subscription</t>
  </si>
  <si>
    <t>Regular</t>
  </si>
  <si>
    <t>Participant</t>
  </si>
  <si>
    <t>Non-</t>
  </si>
  <si>
    <t>Annual Bill Impact Cost (Savings) @ 1,000 kWh/month</t>
  </si>
  <si>
    <t>w 5 kW</t>
  </si>
  <si>
    <t>Low Income</t>
  </si>
  <si>
    <r>
      <t>High Fuel &amp; Low CO</t>
    </r>
    <r>
      <rPr>
        <b/>
        <vertAlign val="subscript"/>
        <sz val="11"/>
        <rFont val="Times New Roman"/>
        <family val="1"/>
      </rPr>
      <t>2</t>
    </r>
  </si>
  <si>
    <t>Note:  The Bill Impact for Regular and Low Income Participants include impact associated with being a non-participant.  For additional detail, see tab "Bill Impact Detail"</t>
  </si>
  <si>
    <t>Attachment No. 1</t>
  </si>
  <si>
    <t>Tab 1 of 4</t>
  </si>
  <si>
    <t>Staff's Ninth Set of Interrogatories</t>
  </si>
  <si>
    <t>Interrogatory No. 238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</si>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</sst>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0000%"/>
    <numFmt numFmtId="168" formatCode="_(* #,##0.0000000_);_(* \(#,##0.0000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2"/>
      <name val="Times New Roman"/>
      <family val="1"/>
    </font>
    <font>
      <sz val="10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4" fillId="0" borderId="1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0" fontId="4" fillId="0" borderId="0" xfId="1" quotePrefix="1" applyNumberFormat="1" applyFont="1" applyAlignment="1"/>
    <xf numFmtId="0" fontId="4" fillId="0" borderId="0" xfId="1" applyNumberFormat="1" applyFont="1" applyAlignment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2" fillId="0" borderId="1" xfId="0" applyFont="1" applyBorder="1"/>
    <xf numFmtId="5" fontId="4" fillId="0" borderId="1" xfId="1" applyNumberFormat="1" applyFont="1" applyFill="1" applyBorder="1" applyAlignment="1">
      <alignment horizontal="center"/>
    </xf>
    <xf numFmtId="5" fontId="4" fillId="0" borderId="3" xfId="1" applyNumberFormat="1" applyFont="1" applyFill="1" applyBorder="1" applyAlignment="1">
      <alignment horizontal="center"/>
    </xf>
    <xf numFmtId="5" fontId="4" fillId="0" borderId="6" xfId="1" applyNumberFormat="1" applyFont="1" applyFill="1" applyBorder="1" applyAlignment="1">
      <alignment horizontal="center"/>
    </xf>
    <xf numFmtId="5" fontId="4" fillId="0" borderId="2" xfId="1" applyNumberFormat="1" applyFont="1" applyFill="1" applyBorder="1" applyAlignment="1">
      <alignment horizontal="center"/>
    </xf>
    <xf numFmtId="5" fontId="4" fillId="0" borderId="4" xfId="1" applyNumberFormat="1" applyFont="1" applyFill="1" applyBorder="1" applyAlignment="1">
      <alignment horizontal="center"/>
    </xf>
    <xf numFmtId="5" fontId="4" fillId="0" borderId="5" xfId="1" applyNumberFormat="1" applyFont="1" applyFill="1" applyBorder="1" applyAlignment="1">
      <alignment horizontal="center"/>
    </xf>
    <xf numFmtId="0" fontId="7" fillId="0" borderId="0" xfId="0" applyFont="1"/>
    <xf numFmtId="5" fontId="2" fillId="0" borderId="9" xfId="0" applyNumberFormat="1" applyFont="1" applyBorder="1" applyAlignment="1">
      <alignment horizontal="center"/>
    </xf>
    <xf numFmtId="5" fontId="2" fillId="0" borderId="11" xfId="0" applyNumberFormat="1" applyFont="1" applyBorder="1" applyAlignment="1">
      <alignment horizontal="center"/>
    </xf>
    <xf numFmtId="5" fontId="2" fillId="0" borderId="13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0" xfId="0" applyFont="1" applyFill="1"/>
    <xf numFmtId="0" fontId="7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8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5" fontId="2" fillId="0" borderId="9" xfId="0" applyNumberFormat="1" applyFont="1" applyFill="1" applyBorder="1" applyAlignment="1">
      <alignment horizontal="center"/>
    </xf>
    <xf numFmtId="5" fontId="2" fillId="0" borderId="18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5" fontId="2" fillId="0" borderId="11" xfId="0" applyNumberFormat="1" applyFont="1" applyFill="1" applyBorder="1" applyAlignment="1">
      <alignment horizontal="center"/>
    </xf>
    <xf numFmtId="5" fontId="2" fillId="0" borderId="19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5" fontId="2" fillId="0" borderId="13" xfId="0" applyNumberFormat="1" applyFont="1" applyFill="1" applyBorder="1" applyAlignment="1">
      <alignment horizontal="center"/>
    </xf>
    <xf numFmtId="5" fontId="2" fillId="0" borderId="20" xfId="0" applyNumberFormat="1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 vertical="center" wrapText="1"/>
    </xf>
    <xf numFmtId="5" fontId="8" fillId="0" borderId="14" xfId="2" applyNumberFormat="1" applyFont="1" applyFill="1" applyBorder="1" applyAlignment="1">
      <alignment horizontal="center" vertical="center" wrapText="1"/>
    </xf>
    <xf numFmtId="5" fontId="8" fillId="0" borderId="21" xfId="2" applyNumberFormat="1" applyFont="1" applyFill="1" applyBorder="1" applyAlignment="1">
      <alignment horizontal="center" vertical="center" wrapText="1"/>
    </xf>
    <xf numFmtId="0" fontId="4" fillId="0" borderId="0" xfId="1" quotePrefix="1" applyNumberFormat="1" applyFont="1" applyFill="1" applyAlignment="1"/>
    <xf numFmtId="6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12" fillId="0" borderId="2" xfId="1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centerContinuous"/>
    </xf>
    <xf numFmtId="0" fontId="2" fillId="0" borderId="3" xfId="0" applyFont="1" applyBorder="1"/>
    <xf numFmtId="0" fontId="12" fillId="0" borderId="4" xfId="1" applyNumberFormat="1" applyFont="1" applyFill="1" applyBorder="1" applyAlignment="1">
      <alignment horizontal="center"/>
    </xf>
    <xf numFmtId="7" fontId="2" fillId="0" borderId="19" xfId="0" applyNumberFormat="1" applyFont="1" applyBorder="1" applyAlignment="1">
      <alignment horizontal="center"/>
    </xf>
    <xf numFmtId="7" fontId="2" fillId="0" borderId="20" xfId="0" applyNumberFormat="1" applyFont="1" applyBorder="1" applyAlignment="1">
      <alignment horizontal="center"/>
    </xf>
    <xf numFmtId="5" fontId="8" fillId="0" borderId="0" xfId="2" applyNumberFormat="1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/>
    <xf numFmtId="3" fontId="2" fillId="0" borderId="24" xfId="0" applyNumberFormat="1" applyFont="1" applyFill="1" applyBorder="1" applyAlignment="1">
      <alignment horizontal="center"/>
    </xf>
    <xf numFmtId="3" fontId="2" fillId="0" borderId="25" xfId="0" applyNumberFormat="1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center"/>
    </xf>
    <xf numFmtId="7" fontId="2" fillId="0" borderId="8" xfId="0" applyNumberFormat="1" applyFont="1" applyBorder="1" applyAlignment="1">
      <alignment horizontal="center"/>
    </xf>
    <xf numFmtId="7" fontId="2" fillId="0" borderId="10" xfId="0" applyNumberFormat="1" applyFont="1" applyBorder="1" applyAlignment="1">
      <alignment horizontal="center"/>
    </xf>
    <xf numFmtId="7" fontId="2" fillId="0" borderId="1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12" fillId="0" borderId="29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7" fontId="2" fillId="0" borderId="24" xfId="0" applyNumberFormat="1" applyFont="1" applyBorder="1" applyAlignment="1">
      <alignment horizontal="center"/>
    </xf>
    <xf numFmtId="7" fontId="2" fillId="0" borderId="25" xfId="0" applyNumberFormat="1" applyFont="1" applyBorder="1" applyAlignment="1">
      <alignment horizontal="center"/>
    </xf>
    <xf numFmtId="7" fontId="2" fillId="0" borderId="26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7" fontId="2" fillId="0" borderId="30" xfId="0" applyNumberFormat="1" applyFont="1" applyBorder="1" applyAlignment="1">
      <alignment horizontal="center"/>
    </xf>
    <xf numFmtId="7" fontId="2" fillId="0" borderId="31" xfId="0" applyNumberFormat="1" applyFont="1" applyBorder="1" applyAlignment="1">
      <alignment horizontal="center"/>
    </xf>
    <xf numFmtId="7" fontId="2" fillId="0" borderId="32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5" xfId="1" applyNumberFormat="1" applyFont="1" applyFill="1" applyBorder="1" applyAlignment="1">
      <alignment horizontal="centerContinuous"/>
    </xf>
    <xf numFmtId="0" fontId="12" fillId="0" borderId="28" xfId="1" applyNumberFormat="1" applyFont="1" applyFill="1" applyBorder="1" applyAlignment="1">
      <alignment horizontal="centerContinuous"/>
    </xf>
    <xf numFmtId="0" fontId="12" fillId="0" borderId="21" xfId="1" applyNumberFormat="1" applyFont="1" applyFill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8" fillId="0" borderId="15" xfId="0" applyFont="1" applyBorder="1" applyAlignment="1">
      <alignment horizontal="centerContinuous"/>
    </xf>
    <xf numFmtId="43" fontId="2" fillId="0" borderId="33" xfId="5" applyNumberFormat="1" applyFont="1" applyBorder="1" applyProtection="1"/>
    <xf numFmtId="167" fontId="2" fillId="0" borderId="0" xfId="6" applyNumberFormat="1" applyFont="1" applyProtection="1"/>
    <xf numFmtId="164" fontId="2" fillId="0" borderId="0" xfId="5" applyNumberFormat="1" applyFont="1" applyProtection="1"/>
    <xf numFmtId="43" fontId="2" fillId="0" borderId="0" xfId="5" applyNumberFormat="1" applyFont="1" applyBorder="1" applyProtection="1"/>
    <xf numFmtId="43" fontId="2" fillId="0" borderId="0" xfId="5" applyFont="1" applyProtection="1"/>
    <xf numFmtId="43" fontId="2" fillId="0" borderId="0" xfId="5" applyNumberFormat="1" applyFont="1" applyProtection="1"/>
    <xf numFmtId="0" fontId="2" fillId="0" borderId="0" xfId="4" applyFont="1" applyAlignment="1" applyProtection="1">
      <alignment horizontal="left" indent="1"/>
    </xf>
    <xf numFmtId="0" fontId="2" fillId="0" borderId="0" xfId="4" applyFont="1" applyProtection="1"/>
    <xf numFmtId="164" fontId="2" fillId="0" borderId="0" xfId="4" applyNumberFormat="1" applyFont="1" applyProtection="1"/>
    <xf numFmtId="165" fontId="2" fillId="0" borderId="0" xfId="4" applyNumberFormat="1" applyFont="1" applyProtection="1"/>
    <xf numFmtId="164" fontId="2" fillId="0" borderId="0" xfId="3" applyNumberFormat="1" applyFont="1" applyProtection="1"/>
    <xf numFmtId="43" fontId="2" fillId="0" borderId="0" xfId="4" applyNumberFormat="1" applyFont="1" applyProtection="1"/>
    <xf numFmtId="166" fontId="2" fillId="0" borderId="0" xfId="4" applyNumberFormat="1" applyFont="1" applyProtection="1"/>
    <xf numFmtId="0" fontId="14" fillId="0" borderId="0" xfId="4" applyFont="1" applyAlignment="1" applyProtection="1">
      <alignment horizontal="left"/>
    </xf>
    <xf numFmtId="0" fontId="2" fillId="0" borderId="0" xfId="4" applyFont="1" applyAlignment="1" applyProtection="1">
      <alignment horizontal="left" indent="2"/>
    </xf>
    <xf numFmtId="0" fontId="8" fillId="0" borderId="0" xfId="0" applyFont="1"/>
    <xf numFmtId="0" fontId="8" fillId="0" borderId="27" xfId="0" applyFont="1" applyBorder="1"/>
    <xf numFmtId="0" fontId="8" fillId="0" borderId="0" xfId="4" applyFont="1" applyAlignment="1" applyProtection="1">
      <alignment horizontal="left" indent="2"/>
    </xf>
    <xf numFmtId="0" fontId="8" fillId="0" borderId="0" xfId="4" applyFont="1" applyProtection="1"/>
    <xf numFmtId="43" fontId="8" fillId="0" borderId="33" xfId="4" applyNumberFormat="1" applyFont="1" applyBorder="1" applyProtection="1"/>
    <xf numFmtId="0" fontId="8" fillId="0" borderId="15" xfId="0" applyFont="1" applyBorder="1"/>
    <xf numFmtId="0" fontId="15" fillId="0" borderId="17" xfId="0" applyFont="1" applyBorder="1"/>
    <xf numFmtId="0" fontId="2" fillId="0" borderId="0" xfId="4" applyFont="1" applyFill="1" applyProtection="1"/>
    <xf numFmtId="0" fontId="8" fillId="0" borderId="0" xfId="0" applyFont="1" applyAlignment="1">
      <alignment horizontal="left" vertical="center"/>
    </xf>
    <xf numFmtId="43" fontId="2" fillId="0" borderId="0" xfId="3" applyFont="1" applyProtection="1"/>
    <xf numFmtId="168" fontId="2" fillId="0" borderId="0" xfId="5" applyNumberFormat="1" applyFont="1" applyProtection="1"/>
    <xf numFmtId="7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4" fillId="0" borderId="22" xfId="1" applyNumberFormat="1" applyFont="1" applyFill="1" applyBorder="1" applyAlignment="1">
      <alignment horizontal="centerContinuous"/>
    </xf>
    <xf numFmtId="7" fontId="2" fillId="0" borderId="34" xfId="0" applyNumberFormat="1" applyFont="1" applyBorder="1" applyAlignment="1">
      <alignment horizontal="center"/>
    </xf>
    <xf numFmtId="7" fontId="2" fillId="0" borderId="35" xfId="0" applyNumberFormat="1" applyFont="1" applyBorder="1" applyAlignment="1">
      <alignment horizontal="center"/>
    </xf>
    <xf numFmtId="0" fontId="4" fillId="0" borderId="36" xfId="1" applyNumberFormat="1" applyFont="1" applyFill="1" applyBorder="1" applyAlignment="1">
      <alignment horizontal="centerContinuous"/>
    </xf>
    <xf numFmtId="0" fontId="2" fillId="0" borderId="37" xfId="0" applyFont="1" applyBorder="1" applyAlignment="1">
      <alignment horizontal="centerContinuous"/>
    </xf>
    <xf numFmtId="0" fontId="2" fillId="0" borderId="14" xfId="0" applyFont="1" applyBorder="1" applyAlignment="1">
      <alignment horizontal="center"/>
    </xf>
    <xf numFmtId="7" fontId="2" fillId="0" borderId="38" xfId="0" applyNumberFormat="1" applyFont="1" applyBorder="1" applyAlignment="1">
      <alignment horizontal="center"/>
    </xf>
    <xf numFmtId="7" fontId="2" fillId="0" borderId="39" xfId="0" applyNumberFormat="1" applyFont="1" applyBorder="1" applyAlignment="1">
      <alignment horizontal="center"/>
    </xf>
    <xf numFmtId="0" fontId="2" fillId="0" borderId="37" xfId="0" applyFont="1" applyFill="1" applyBorder="1"/>
    <xf numFmtId="0" fontId="12" fillId="0" borderId="36" xfId="1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7" xfId="0" quotePrefix="1" applyFont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7" fillId="0" borderId="40" xfId="0" applyFont="1" applyFill="1" applyBorder="1" applyAlignment="1">
      <alignment horizontal="centerContinuous"/>
    </xf>
    <xf numFmtId="0" fontId="2" fillId="0" borderId="40" xfId="0" applyFont="1" applyFill="1" applyBorder="1" applyAlignment="1">
      <alignment horizontal="centerContinuous"/>
    </xf>
    <xf numFmtId="0" fontId="2" fillId="0" borderId="22" xfId="0" applyFont="1" applyFill="1" applyBorder="1" applyAlignment="1">
      <alignment horizontal="centerContinuous"/>
    </xf>
    <xf numFmtId="0" fontId="15" fillId="0" borderId="1" xfId="0" applyFont="1" applyFill="1" applyBorder="1" applyAlignment="1">
      <alignment horizontal="centerContinuous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</cellXfs>
  <cellStyles count="7">
    <cellStyle name="Comma" xfId="3" builtinId="3"/>
    <cellStyle name="Comma 2" xfId="5"/>
    <cellStyle name="Normal" xfId="0" builtinId="0"/>
    <cellStyle name="Normal 2" xfId="1"/>
    <cellStyle name="Normal 3" xfId="4"/>
    <cellStyle name="Normal 93" xfId="2"/>
    <cellStyle name="Percent 2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8" Type="http://schemas.openxmlformats.org/officeDocument/2006/relationships/calcChain" Target="calcChain.xml" />
  <Relationship Id="rId11" Type="http://schemas.openxmlformats.org/officeDocument/2006/relationships/customXml" Target="../customXml/item3.xml" />
  <Relationship Id="rId10" Type="http://schemas.openxmlformats.org/officeDocument/2006/relationships/customXml" Target="../customXml/item2.xml" />
  <Relationship Id="rId9" Type="http://schemas.openxmlformats.org/officeDocument/2006/relationships/customXml" Target="../customXml/item1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T57"/>
  <sheetViews>
    <sheetView showGridLines="0" tabSelected="1" zoomScaleNormal="100" workbookViewId="0">
      <pane xSplit="1" ySplit="15" topLeftCell="B16" activePane="bottomRight" state="frozen"/>
      <selection activeCell="G5" sqref="G5"/>
      <selection pane="topRight" activeCell="G5" sqref="G5"/>
      <selection pane="bottomLeft" activeCell="G5" sqref="G5"/>
      <selection pane="bottomRight" activeCell="E5" sqref="E5"/>
    </sheetView>
  </sheetViews>
  <sheetFormatPr defaultColWidth="9.1796875" defaultRowHeight="14" x14ac:dyDescent="0.3"/>
  <cols>
    <col min="1" max="1" width="9.1796875" style="31"/>
    <col min="2" max="2" width="3.7265625" style="31" customWidth="1"/>
    <col min="3" max="3" width="6.7265625" style="31" customWidth="1"/>
    <col min="4" max="6" width="14.7265625" style="31" customWidth="1"/>
    <col min="7" max="7" width="3.7265625" style="31" customWidth="1"/>
    <col min="8" max="8" width="6.7265625" style="31" customWidth="1"/>
    <col min="9" max="11" width="14.7265625" style="31" customWidth="1"/>
    <col min="12" max="12" width="3.7265625" style="31" customWidth="1"/>
    <col min="13" max="13" width="6.7265625" style="31" customWidth="1"/>
    <col min="14" max="16" width="14.7265625" style="31" customWidth="1"/>
    <col min="17" max="17" width="3.7265625" style="31" customWidth="1"/>
    <col min="18" max="18" width="6.7265625" style="31" customWidth="1"/>
    <col min="19" max="21" width="14.7265625" style="31" customWidth="1"/>
    <col min="22" max="22" width="3.7265625" style="31" customWidth="1"/>
    <col min="23" max="23" width="6.7265625" style="31" customWidth="1"/>
    <col min="24" max="26" width="14.7265625" style="31" customWidth="1"/>
    <col min="27" max="27" width="3.7265625" style="31" customWidth="1"/>
    <col min="28" max="28" width="6.7265625" style="31" customWidth="1"/>
    <col min="29" max="31" width="14.7265625" style="31" customWidth="1"/>
    <col min="32" max="32" width="3.7265625" style="31" customWidth="1"/>
    <col min="33" max="33" width="6.7265625" style="31" customWidth="1"/>
    <col min="34" max="36" width="14.7265625" style="31" customWidth="1"/>
    <col min="37" max="37" width="3.7265625" style="31" customWidth="1"/>
    <col min="38" max="38" width="6.7265625" style="31" customWidth="1"/>
    <col min="39" max="41" width="14.7265625" style="31" customWidth="1"/>
    <col min="42" max="42" width="3.7265625" style="31" customWidth="1"/>
    <col min="43" max="43" width="6.7265625" style="31" customWidth="1"/>
    <col min="44" max="46" width="14.7265625" style="31" customWidth="1"/>
    <col min="47" max="16384" width="9.1796875" style="31"/>
  </cols>
  <sheetData>
    <row r="1" spans="3:46" x14ac:dyDescent="0.3">
      <c r="C1" s="114" t="s">
        <v>37</v>
      </c>
      <c r="R1" s="114"/>
      <c r="AG1" s="114"/>
    </row>
    <row r="2" spans="3:46" x14ac:dyDescent="0.3">
      <c r="C2" s="114" t="s">
        <v>38</v>
      </c>
      <c r="R2" s="114"/>
      <c r="AG2" s="114"/>
    </row>
    <row r="3" spans="3:46" x14ac:dyDescent="0.3">
      <c r="C3" s="114" t="s">
        <v>85</v>
      </c>
      <c r="R3" s="114"/>
      <c r="AG3" s="114"/>
    </row>
    <row r="4" spans="3:46" x14ac:dyDescent="0.3">
      <c r="C4" s="114" t="s">
        <v>86</v>
      </c>
      <c r="R4" s="114"/>
      <c r="AG4" s="114"/>
    </row>
    <row r="5" spans="3:46" x14ac:dyDescent="0.3">
      <c r="C5" s="114" t="s">
        <v>83</v>
      </c>
      <c r="R5" s="114"/>
      <c r="AG5" s="114"/>
    </row>
    <row r="6" spans="3:46" x14ac:dyDescent="0.3">
      <c r="C6" s="114" t="s">
        <v>84</v>
      </c>
      <c r="R6" s="114"/>
      <c r="AG6" s="114"/>
    </row>
    <row r="7" spans="3:46" x14ac:dyDescent="0.3">
      <c r="C7" s="114"/>
      <c r="R7" s="114"/>
      <c r="AG7" s="114"/>
    </row>
    <row r="8" spans="3:46" x14ac:dyDescent="0.3">
      <c r="C8" s="31" t="s">
        <v>82</v>
      </c>
      <c r="R8" s="31" t="str">
        <f>+$C$8</f>
        <v>Note:  The Bill Impact for Regular and Low Income Participants include impact associated with being a non-participant.  For additional detail, see tab "Bill Impact Detail"</v>
      </c>
      <c r="AG8" s="31" t="str">
        <f>+$C$8</f>
        <v>Note:  The Bill Impact for Regular and Low Income Participants include impact associated with being a non-participant.  For additional detail, see tab "Bill Impact Detail"</v>
      </c>
    </row>
    <row r="9" spans="3:46" ht="14.5" thickBot="1" x14ac:dyDescent="0.35"/>
    <row r="10" spans="3:46" ht="17" x14ac:dyDescent="0.45">
      <c r="C10" s="137" t="s">
        <v>81</v>
      </c>
      <c r="D10" s="134"/>
      <c r="E10" s="135"/>
      <c r="F10" s="136"/>
      <c r="H10" s="137" t="s">
        <v>29</v>
      </c>
      <c r="I10" s="134"/>
      <c r="J10" s="135"/>
      <c r="K10" s="136"/>
      <c r="M10" s="137" t="s">
        <v>30</v>
      </c>
      <c r="N10" s="134"/>
      <c r="O10" s="135"/>
      <c r="P10" s="136"/>
      <c r="R10" s="137" t="s">
        <v>31</v>
      </c>
      <c r="S10" s="134"/>
      <c r="T10" s="135"/>
      <c r="U10" s="136"/>
      <c r="W10" s="137" t="s">
        <v>32</v>
      </c>
      <c r="X10" s="134"/>
      <c r="Y10" s="135"/>
      <c r="Z10" s="136"/>
      <c r="AB10" s="137" t="s">
        <v>33</v>
      </c>
      <c r="AC10" s="134"/>
      <c r="AD10" s="135"/>
      <c r="AE10" s="136"/>
      <c r="AG10" s="137" t="s">
        <v>34</v>
      </c>
      <c r="AH10" s="134"/>
      <c r="AI10" s="135"/>
      <c r="AJ10" s="136"/>
      <c r="AL10" s="137" t="s">
        <v>35</v>
      </c>
      <c r="AM10" s="134"/>
      <c r="AN10" s="135"/>
      <c r="AO10" s="136"/>
      <c r="AQ10" s="137" t="s">
        <v>36</v>
      </c>
      <c r="AR10" s="134"/>
      <c r="AS10" s="135"/>
      <c r="AT10" s="136"/>
    </row>
    <row r="11" spans="3:46" s="32" customFormat="1" ht="14.5" thickBot="1" x14ac:dyDescent="0.35">
      <c r="C11" s="55" t="s">
        <v>78</v>
      </c>
      <c r="D11" s="132"/>
      <c r="E11" s="133"/>
      <c r="F11" s="133"/>
      <c r="H11" s="55" t="s">
        <v>78</v>
      </c>
      <c r="I11" s="132"/>
      <c r="J11" s="133"/>
      <c r="K11" s="133"/>
      <c r="M11" s="55" t="s">
        <v>78</v>
      </c>
      <c r="N11" s="132"/>
      <c r="O11" s="133"/>
      <c r="P11" s="133"/>
      <c r="R11" s="55" t="s">
        <v>78</v>
      </c>
      <c r="S11" s="132"/>
      <c r="T11" s="133"/>
      <c r="U11" s="133"/>
      <c r="W11" s="55" t="s">
        <v>78</v>
      </c>
      <c r="X11" s="132"/>
      <c r="Y11" s="133"/>
      <c r="Z11" s="133"/>
      <c r="AA11" s="31"/>
      <c r="AB11" s="55" t="s">
        <v>78</v>
      </c>
      <c r="AC11" s="132"/>
      <c r="AD11" s="133"/>
      <c r="AE11" s="133"/>
      <c r="AF11" s="31"/>
      <c r="AG11" s="55" t="s">
        <v>78</v>
      </c>
      <c r="AH11" s="132"/>
      <c r="AI11" s="133"/>
      <c r="AJ11" s="133"/>
      <c r="AK11" s="31"/>
      <c r="AL11" s="55" t="s">
        <v>78</v>
      </c>
      <c r="AM11" s="132"/>
      <c r="AN11" s="133"/>
      <c r="AO11" s="133"/>
      <c r="AP11" s="31"/>
      <c r="AQ11" s="55" t="s">
        <v>78</v>
      </c>
      <c r="AR11" s="132"/>
      <c r="AS11" s="133"/>
      <c r="AT11" s="133"/>
    </row>
    <row r="12" spans="3:46" ht="15.5" x14ac:dyDescent="0.35">
      <c r="C12" s="34"/>
      <c r="D12" s="128"/>
      <c r="E12" s="122" t="s">
        <v>75</v>
      </c>
      <c r="F12" s="119" t="s">
        <v>80</v>
      </c>
      <c r="H12" s="34"/>
      <c r="I12" s="128"/>
      <c r="J12" s="122" t="s">
        <v>75</v>
      </c>
      <c r="K12" s="119" t="s">
        <v>80</v>
      </c>
      <c r="M12" s="34"/>
      <c r="N12" s="128"/>
      <c r="O12" s="122" t="s">
        <v>75</v>
      </c>
      <c r="P12" s="119" t="s">
        <v>80</v>
      </c>
      <c r="R12" s="34"/>
      <c r="S12" s="128"/>
      <c r="T12" s="122" t="s">
        <v>75</v>
      </c>
      <c r="U12" s="119" t="s">
        <v>80</v>
      </c>
      <c r="W12" s="34"/>
      <c r="X12" s="128"/>
      <c r="Y12" s="122" t="s">
        <v>75</v>
      </c>
      <c r="Z12" s="119" t="s">
        <v>80</v>
      </c>
      <c r="AB12" s="34"/>
      <c r="AC12" s="128"/>
      <c r="AD12" s="122" t="s">
        <v>75</v>
      </c>
      <c r="AE12" s="119" t="s">
        <v>80</v>
      </c>
      <c r="AG12" s="34"/>
      <c r="AH12" s="128"/>
      <c r="AI12" s="122" t="s">
        <v>75</v>
      </c>
      <c r="AJ12" s="119" t="s">
        <v>80</v>
      </c>
      <c r="AL12" s="34"/>
      <c r="AM12" s="128"/>
      <c r="AN12" s="122" t="s">
        <v>75</v>
      </c>
      <c r="AO12" s="119" t="s">
        <v>80</v>
      </c>
      <c r="AQ12" s="34"/>
      <c r="AR12" s="128"/>
      <c r="AS12" s="122" t="s">
        <v>75</v>
      </c>
      <c r="AT12" s="119" t="s">
        <v>80</v>
      </c>
    </row>
    <row r="13" spans="3:46" x14ac:dyDescent="0.3">
      <c r="C13" s="16"/>
      <c r="D13" s="127"/>
      <c r="E13" s="123" t="s">
        <v>76</v>
      </c>
      <c r="F13" s="57" t="s">
        <v>76</v>
      </c>
      <c r="H13" s="16"/>
      <c r="I13" s="127"/>
      <c r="J13" s="123" t="s">
        <v>76</v>
      </c>
      <c r="K13" s="57" t="s">
        <v>76</v>
      </c>
      <c r="M13" s="16"/>
      <c r="N13" s="127"/>
      <c r="O13" s="123" t="s">
        <v>76</v>
      </c>
      <c r="P13" s="57" t="s">
        <v>76</v>
      </c>
      <c r="R13" s="16"/>
      <c r="S13" s="127"/>
      <c r="T13" s="123" t="s">
        <v>76</v>
      </c>
      <c r="U13" s="57" t="s">
        <v>76</v>
      </c>
      <c r="W13" s="16"/>
      <c r="X13" s="127"/>
      <c r="Y13" s="123" t="s">
        <v>76</v>
      </c>
      <c r="Z13" s="57" t="s">
        <v>76</v>
      </c>
      <c r="AB13" s="16"/>
      <c r="AC13" s="127"/>
      <c r="AD13" s="123" t="s">
        <v>76</v>
      </c>
      <c r="AE13" s="57" t="s">
        <v>76</v>
      </c>
      <c r="AG13" s="16"/>
      <c r="AH13" s="127"/>
      <c r="AI13" s="123" t="s">
        <v>76</v>
      </c>
      <c r="AJ13" s="57" t="s">
        <v>76</v>
      </c>
      <c r="AL13" s="16"/>
      <c r="AM13" s="127"/>
      <c r="AN13" s="123" t="s">
        <v>76</v>
      </c>
      <c r="AO13" s="57" t="s">
        <v>76</v>
      </c>
      <c r="AQ13" s="16"/>
      <c r="AR13" s="127"/>
      <c r="AS13" s="123" t="s">
        <v>76</v>
      </c>
      <c r="AT13" s="57" t="s">
        <v>76</v>
      </c>
    </row>
    <row r="14" spans="3:46" x14ac:dyDescent="0.3">
      <c r="C14" s="16"/>
      <c r="D14" s="129" t="s">
        <v>77</v>
      </c>
      <c r="E14" s="123" t="s">
        <v>79</v>
      </c>
      <c r="F14" s="57" t="s">
        <v>79</v>
      </c>
      <c r="H14" s="16"/>
      <c r="I14" s="129" t="s">
        <v>77</v>
      </c>
      <c r="J14" s="123" t="s">
        <v>79</v>
      </c>
      <c r="K14" s="57" t="s">
        <v>79</v>
      </c>
      <c r="M14" s="16"/>
      <c r="N14" s="129" t="s">
        <v>77</v>
      </c>
      <c r="O14" s="123" t="s">
        <v>79</v>
      </c>
      <c r="P14" s="57" t="s">
        <v>79</v>
      </c>
      <c r="R14" s="16"/>
      <c r="S14" s="129" t="s">
        <v>77</v>
      </c>
      <c r="T14" s="123" t="s">
        <v>79</v>
      </c>
      <c r="U14" s="57" t="s">
        <v>79</v>
      </c>
      <c r="W14" s="16"/>
      <c r="X14" s="129" t="s">
        <v>77</v>
      </c>
      <c r="Y14" s="123" t="s">
        <v>79</v>
      </c>
      <c r="Z14" s="57" t="s">
        <v>79</v>
      </c>
      <c r="AB14" s="16"/>
      <c r="AC14" s="129" t="s">
        <v>77</v>
      </c>
      <c r="AD14" s="123" t="s">
        <v>79</v>
      </c>
      <c r="AE14" s="57" t="s">
        <v>79</v>
      </c>
      <c r="AG14" s="16"/>
      <c r="AH14" s="129" t="s">
        <v>77</v>
      </c>
      <c r="AI14" s="123" t="s">
        <v>79</v>
      </c>
      <c r="AJ14" s="57" t="s">
        <v>79</v>
      </c>
      <c r="AL14" s="16"/>
      <c r="AM14" s="129" t="s">
        <v>77</v>
      </c>
      <c r="AN14" s="123" t="s">
        <v>79</v>
      </c>
      <c r="AO14" s="57" t="s">
        <v>79</v>
      </c>
      <c r="AQ14" s="16"/>
      <c r="AR14" s="129" t="s">
        <v>77</v>
      </c>
      <c r="AS14" s="123" t="s">
        <v>79</v>
      </c>
      <c r="AT14" s="57" t="s">
        <v>79</v>
      </c>
    </row>
    <row r="15" spans="3:46" ht="14.5" thickBot="1" x14ac:dyDescent="0.35">
      <c r="C15" s="131" t="s">
        <v>25</v>
      </c>
      <c r="D15" s="130" t="s">
        <v>76</v>
      </c>
      <c r="E15" s="124" t="s">
        <v>50</v>
      </c>
      <c r="F15" s="84" t="s">
        <v>50</v>
      </c>
      <c r="H15" s="131" t="s">
        <v>25</v>
      </c>
      <c r="I15" s="130" t="s">
        <v>76</v>
      </c>
      <c r="J15" s="124" t="s">
        <v>50</v>
      </c>
      <c r="K15" s="84" t="s">
        <v>50</v>
      </c>
      <c r="M15" s="131" t="s">
        <v>25</v>
      </c>
      <c r="N15" s="130" t="s">
        <v>76</v>
      </c>
      <c r="O15" s="124" t="s">
        <v>50</v>
      </c>
      <c r="P15" s="84" t="s">
        <v>50</v>
      </c>
      <c r="R15" s="131" t="s">
        <v>25</v>
      </c>
      <c r="S15" s="130" t="s">
        <v>76</v>
      </c>
      <c r="T15" s="124" t="s">
        <v>50</v>
      </c>
      <c r="U15" s="84" t="s">
        <v>50</v>
      </c>
      <c r="W15" s="131" t="s">
        <v>25</v>
      </c>
      <c r="X15" s="130" t="s">
        <v>76</v>
      </c>
      <c r="Y15" s="124" t="s">
        <v>50</v>
      </c>
      <c r="Z15" s="84" t="s">
        <v>50</v>
      </c>
      <c r="AB15" s="131" t="s">
        <v>25</v>
      </c>
      <c r="AC15" s="130" t="s">
        <v>76</v>
      </c>
      <c r="AD15" s="124" t="s">
        <v>50</v>
      </c>
      <c r="AE15" s="84" t="s">
        <v>50</v>
      </c>
      <c r="AG15" s="131" t="s">
        <v>25</v>
      </c>
      <c r="AH15" s="130" t="s">
        <v>76</v>
      </c>
      <c r="AI15" s="124" t="s">
        <v>50</v>
      </c>
      <c r="AJ15" s="84" t="s">
        <v>50</v>
      </c>
      <c r="AL15" s="131" t="s">
        <v>25</v>
      </c>
      <c r="AM15" s="130" t="s">
        <v>76</v>
      </c>
      <c r="AN15" s="124" t="s">
        <v>50</v>
      </c>
      <c r="AO15" s="84" t="s">
        <v>50</v>
      </c>
      <c r="AQ15" s="131" t="s">
        <v>25</v>
      </c>
      <c r="AR15" s="130" t="s">
        <v>76</v>
      </c>
      <c r="AS15" s="124" t="s">
        <v>50</v>
      </c>
      <c r="AT15" s="84" t="s">
        <v>50</v>
      </c>
    </row>
    <row r="16" spans="3:46" x14ac:dyDescent="0.3">
      <c r="C16" s="35">
        <v>2019</v>
      </c>
      <c r="D16" s="68">
        <f>'Bill Impact Detail'!L15</f>
        <v>0.63388721393123559</v>
      </c>
      <c r="E16" s="125">
        <f>'Bill Impact Detail'!N15</f>
        <v>0.63388721393123559</v>
      </c>
      <c r="F16" s="120">
        <f>'Bill Impact Detail'!P15</f>
        <v>0.63388721393123559</v>
      </c>
      <c r="H16" s="35">
        <v>2019</v>
      </c>
      <c r="I16" s="68">
        <f>'Bill Impact Detail'!Y15</f>
        <v>0.63388721393123559</v>
      </c>
      <c r="J16" s="125">
        <f>'Bill Impact Detail'!AA15</f>
        <v>0.63388721393123559</v>
      </c>
      <c r="K16" s="120">
        <f>'Bill Impact Detail'!AC15</f>
        <v>0.63388721393123559</v>
      </c>
      <c r="M16" s="35">
        <v>2019</v>
      </c>
      <c r="N16" s="68">
        <f>'Bill Impact Detail'!AL15</f>
        <v>0.63388721393123559</v>
      </c>
      <c r="O16" s="125">
        <f>'Bill Impact Detail'!AN15</f>
        <v>0.63388721393123559</v>
      </c>
      <c r="P16" s="120">
        <f>'Bill Impact Detail'!AP15</f>
        <v>0.63388721393123559</v>
      </c>
      <c r="R16" s="35">
        <v>2019</v>
      </c>
      <c r="S16" s="68">
        <f>'Bill Impact Detail'!AY15</f>
        <v>0.63388721393123559</v>
      </c>
      <c r="T16" s="125">
        <f>'Bill Impact Detail'!BA15</f>
        <v>0.63388721393123559</v>
      </c>
      <c r="U16" s="120">
        <f>'Bill Impact Detail'!BC15</f>
        <v>0.63388721393123559</v>
      </c>
      <c r="W16" s="35">
        <v>2019</v>
      </c>
      <c r="X16" s="68">
        <f>'Bill Impact Detail'!BL15</f>
        <v>0.63388721393123559</v>
      </c>
      <c r="Y16" s="125">
        <f>'Bill Impact Detail'!BN15</f>
        <v>0.63388721393123559</v>
      </c>
      <c r="Z16" s="120">
        <f>'Bill Impact Detail'!BP15</f>
        <v>0.63388721393123559</v>
      </c>
      <c r="AB16" s="35">
        <v>2019</v>
      </c>
      <c r="AC16" s="68">
        <f>'Bill Impact Detail'!BY15</f>
        <v>0.63388721393123559</v>
      </c>
      <c r="AD16" s="125">
        <f>'Bill Impact Detail'!CA15</f>
        <v>0.63388721393123559</v>
      </c>
      <c r="AE16" s="120">
        <f>'Bill Impact Detail'!CC15</f>
        <v>0.63388721393123559</v>
      </c>
      <c r="AG16" s="35">
        <v>2019</v>
      </c>
      <c r="AH16" s="68">
        <f>'Bill Impact Detail'!CL15</f>
        <v>0.63388721393123559</v>
      </c>
      <c r="AI16" s="125">
        <f>'Bill Impact Detail'!CN15</f>
        <v>0.63388721393123559</v>
      </c>
      <c r="AJ16" s="120">
        <f>'Bill Impact Detail'!CP15</f>
        <v>0.63388721393123559</v>
      </c>
      <c r="AL16" s="35">
        <v>2019</v>
      </c>
      <c r="AM16" s="68">
        <f>'Bill Impact Detail'!CY15</f>
        <v>0.63388721393123559</v>
      </c>
      <c r="AN16" s="125">
        <f>'Bill Impact Detail'!DA15</f>
        <v>0.63388721393123559</v>
      </c>
      <c r="AO16" s="120">
        <f>'Bill Impact Detail'!DC15</f>
        <v>0.63388721393123559</v>
      </c>
      <c r="AQ16" s="35">
        <v>2019</v>
      </c>
      <c r="AR16" s="68">
        <f>'Bill Impact Detail'!DL15</f>
        <v>0.63388721393123559</v>
      </c>
      <c r="AS16" s="125">
        <f>'Bill Impact Detail'!DN15</f>
        <v>0.63388721393123559</v>
      </c>
      <c r="AT16" s="120">
        <f>'Bill Impact Detail'!DP15</f>
        <v>0.63388721393123559</v>
      </c>
    </row>
    <row r="17" spans="3:46" x14ac:dyDescent="0.3">
      <c r="C17" s="39">
        <v>2020</v>
      </c>
      <c r="D17" s="69">
        <f>'Bill Impact Detail'!L16</f>
        <v>5.1807765301277362</v>
      </c>
      <c r="E17" s="125">
        <f>'Bill Impact Detail'!N16</f>
        <v>21.826087770727504</v>
      </c>
      <c r="F17" s="120">
        <f>'Bill Impact Detail'!P16</f>
        <v>-33.295474594803743</v>
      </c>
      <c r="H17" s="39">
        <v>2020</v>
      </c>
      <c r="I17" s="69">
        <f>'Bill Impact Detail'!Y16</f>
        <v>5.1807765301277362</v>
      </c>
      <c r="J17" s="125">
        <f>'Bill Impact Detail'!AA16</f>
        <v>21.826087770727504</v>
      </c>
      <c r="K17" s="120">
        <f>'Bill Impact Detail'!AC16</f>
        <v>-33.295474594803743</v>
      </c>
      <c r="M17" s="39">
        <v>2020</v>
      </c>
      <c r="N17" s="69">
        <f>'Bill Impact Detail'!AL16</f>
        <v>5.1807765301277362</v>
      </c>
      <c r="O17" s="125">
        <f>'Bill Impact Detail'!AN16</f>
        <v>21.826087770727504</v>
      </c>
      <c r="P17" s="120">
        <f>'Bill Impact Detail'!AP16</f>
        <v>-33.295474594803743</v>
      </c>
      <c r="R17" s="39">
        <v>2020</v>
      </c>
      <c r="S17" s="69">
        <f>'Bill Impact Detail'!AY16</f>
        <v>5.5024275303131835</v>
      </c>
      <c r="T17" s="125">
        <f>'Bill Impact Detail'!BA16</f>
        <v>22.147738770912952</v>
      </c>
      <c r="U17" s="120">
        <f>'Bill Impact Detail'!BC16</f>
        <v>-32.973823594618295</v>
      </c>
      <c r="W17" s="39">
        <v>2020</v>
      </c>
      <c r="X17" s="69">
        <f>'Bill Impact Detail'!BL16</f>
        <v>5.5024275303131835</v>
      </c>
      <c r="Y17" s="125">
        <f>'Bill Impact Detail'!BN16</f>
        <v>22.147738770912952</v>
      </c>
      <c r="Z17" s="120">
        <f>'Bill Impact Detail'!BP16</f>
        <v>-32.973823594618295</v>
      </c>
      <c r="AB17" s="39">
        <v>2020</v>
      </c>
      <c r="AC17" s="69">
        <f>'Bill Impact Detail'!BY16</f>
        <v>5.5024275303131835</v>
      </c>
      <c r="AD17" s="125">
        <f>'Bill Impact Detail'!CA16</f>
        <v>22.147738770912952</v>
      </c>
      <c r="AE17" s="120">
        <f>'Bill Impact Detail'!CC16</f>
        <v>-32.973823594618295</v>
      </c>
      <c r="AG17" s="39">
        <v>2020</v>
      </c>
      <c r="AH17" s="69">
        <f>'Bill Impact Detail'!CL16</f>
        <v>5.9021628305436336</v>
      </c>
      <c r="AI17" s="125">
        <f>'Bill Impact Detail'!CN16</f>
        <v>22.547474071143402</v>
      </c>
      <c r="AJ17" s="120">
        <f>'Bill Impact Detail'!CP16</f>
        <v>-32.574088294387849</v>
      </c>
      <c r="AL17" s="39">
        <v>2020</v>
      </c>
      <c r="AM17" s="69">
        <f>'Bill Impact Detail'!CY16</f>
        <v>5.9021628305436336</v>
      </c>
      <c r="AN17" s="125">
        <f>'Bill Impact Detail'!DA16</f>
        <v>22.547474071143402</v>
      </c>
      <c r="AO17" s="120">
        <f>'Bill Impact Detail'!DC16</f>
        <v>-32.574088294387849</v>
      </c>
      <c r="AQ17" s="39">
        <v>2020</v>
      </c>
      <c r="AR17" s="69">
        <f>'Bill Impact Detail'!DL16</f>
        <v>5.9021628305436336</v>
      </c>
      <c r="AS17" s="125">
        <f>'Bill Impact Detail'!DN16</f>
        <v>22.547474071143402</v>
      </c>
      <c r="AT17" s="120">
        <f>'Bill Impact Detail'!DP16</f>
        <v>-32.574088294387849</v>
      </c>
    </row>
    <row r="18" spans="3:46" x14ac:dyDescent="0.3">
      <c r="C18" s="39">
        <v>2021</v>
      </c>
      <c r="D18" s="69">
        <f>'Bill Impact Detail'!L17</f>
        <v>12.634695936287534</v>
      </c>
      <c r="E18" s="125">
        <f>'Bill Impact Detail'!N17</f>
        <v>21.840542897367591</v>
      </c>
      <c r="F18" s="120">
        <f>'Bill Impact Detail'!P17</f>
        <v>-29.33939620000131</v>
      </c>
      <c r="H18" s="39">
        <v>2021</v>
      </c>
      <c r="I18" s="69">
        <f>'Bill Impact Detail'!Y17</f>
        <v>12.634695936287534</v>
      </c>
      <c r="J18" s="125">
        <f>'Bill Impact Detail'!AA17</f>
        <v>21.840542897367591</v>
      </c>
      <c r="K18" s="120">
        <f>'Bill Impact Detail'!AC17</f>
        <v>-29.33939620000131</v>
      </c>
      <c r="M18" s="39">
        <v>2021</v>
      </c>
      <c r="N18" s="69">
        <f>'Bill Impact Detail'!AL17</f>
        <v>12.634695936287534</v>
      </c>
      <c r="O18" s="125">
        <f>'Bill Impact Detail'!AN17</f>
        <v>21.840542897367591</v>
      </c>
      <c r="P18" s="120">
        <f>'Bill Impact Detail'!AP17</f>
        <v>-29.33939620000131</v>
      </c>
      <c r="R18" s="39">
        <v>2021</v>
      </c>
      <c r="S18" s="69">
        <f>'Bill Impact Detail'!AY17</f>
        <v>13.524447827131786</v>
      </c>
      <c r="T18" s="125">
        <f>'Bill Impact Detail'!BA17</f>
        <v>22.730294788211843</v>
      </c>
      <c r="U18" s="120">
        <f>'Bill Impact Detail'!BC17</f>
        <v>-28.449644309157058</v>
      </c>
      <c r="W18" s="39">
        <v>2021</v>
      </c>
      <c r="X18" s="69">
        <f>'Bill Impact Detail'!BL17</f>
        <v>13.524447827131786</v>
      </c>
      <c r="Y18" s="125">
        <f>'Bill Impact Detail'!BN17</f>
        <v>22.730294788211843</v>
      </c>
      <c r="Z18" s="120">
        <f>'Bill Impact Detail'!BP17</f>
        <v>-28.449644309157058</v>
      </c>
      <c r="AB18" s="39">
        <v>2021</v>
      </c>
      <c r="AC18" s="69">
        <f>'Bill Impact Detail'!BY17</f>
        <v>13.524447827131786</v>
      </c>
      <c r="AD18" s="125">
        <f>'Bill Impact Detail'!CA17</f>
        <v>22.730294788211843</v>
      </c>
      <c r="AE18" s="120">
        <f>'Bill Impact Detail'!CC17</f>
        <v>-28.449644309157058</v>
      </c>
      <c r="AG18" s="39">
        <v>2021</v>
      </c>
      <c r="AH18" s="69">
        <f>'Bill Impact Detail'!CL17</f>
        <v>14.492164887904581</v>
      </c>
      <c r="AI18" s="125">
        <f>'Bill Impact Detail'!CN17</f>
        <v>23.698011848984635</v>
      </c>
      <c r="AJ18" s="120">
        <f>'Bill Impact Detail'!CP17</f>
        <v>-27.481927248384267</v>
      </c>
      <c r="AL18" s="39">
        <v>2021</v>
      </c>
      <c r="AM18" s="69">
        <f>'Bill Impact Detail'!CY17</f>
        <v>14.492164887904581</v>
      </c>
      <c r="AN18" s="125">
        <f>'Bill Impact Detail'!DA17</f>
        <v>23.698011848984635</v>
      </c>
      <c r="AO18" s="120">
        <f>'Bill Impact Detail'!DC17</f>
        <v>-27.481927248384267</v>
      </c>
      <c r="AQ18" s="39">
        <v>2021</v>
      </c>
      <c r="AR18" s="69">
        <f>'Bill Impact Detail'!DL17</f>
        <v>14.492164887904581</v>
      </c>
      <c r="AS18" s="125">
        <f>'Bill Impact Detail'!DN17</f>
        <v>23.698011848984635</v>
      </c>
      <c r="AT18" s="120">
        <f>'Bill Impact Detail'!DP17</f>
        <v>-27.481927248384267</v>
      </c>
    </row>
    <row r="19" spans="3:46" x14ac:dyDescent="0.3">
      <c r="C19" s="39">
        <v>2022</v>
      </c>
      <c r="D19" s="69">
        <f>'Bill Impact Detail'!L18</f>
        <v>10.392533575314351</v>
      </c>
      <c r="E19" s="125">
        <f>'Bill Impact Detail'!N18</f>
        <v>13.757667623781904</v>
      </c>
      <c r="F19" s="120">
        <f>'Bill Impact Detail'!P18</f>
        <v>-31.581558560974493</v>
      </c>
      <c r="H19" s="39">
        <v>2022</v>
      </c>
      <c r="I19" s="69">
        <f>'Bill Impact Detail'!Y18</f>
        <v>10.392533575314351</v>
      </c>
      <c r="J19" s="125">
        <f>'Bill Impact Detail'!AA18</f>
        <v>13.757667623781904</v>
      </c>
      <c r="K19" s="120">
        <f>'Bill Impact Detail'!AC18</f>
        <v>-31.581558560974493</v>
      </c>
      <c r="M19" s="39">
        <v>2022</v>
      </c>
      <c r="N19" s="69">
        <f>'Bill Impact Detail'!AL18</f>
        <v>10.392533575314351</v>
      </c>
      <c r="O19" s="125">
        <f>'Bill Impact Detail'!AN18</f>
        <v>13.757667623781904</v>
      </c>
      <c r="P19" s="120">
        <f>'Bill Impact Detail'!AP18</f>
        <v>-31.581558560974493</v>
      </c>
      <c r="R19" s="39">
        <v>2022</v>
      </c>
      <c r="S19" s="69">
        <f>'Bill Impact Detail'!AY18</f>
        <v>11.465395231856622</v>
      </c>
      <c r="T19" s="125">
        <f>'Bill Impact Detail'!BA18</f>
        <v>14.830529280324175</v>
      </c>
      <c r="U19" s="120">
        <f>'Bill Impact Detail'!BC18</f>
        <v>-30.508696904432224</v>
      </c>
      <c r="W19" s="39">
        <v>2022</v>
      </c>
      <c r="X19" s="69">
        <f>'Bill Impact Detail'!BL18</f>
        <v>11.465395231856622</v>
      </c>
      <c r="Y19" s="125">
        <f>'Bill Impact Detail'!BN18</f>
        <v>14.830529280324175</v>
      </c>
      <c r="Z19" s="120">
        <f>'Bill Impact Detail'!BP18</f>
        <v>-30.508696904432224</v>
      </c>
      <c r="AB19" s="39">
        <v>2022</v>
      </c>
      <c r="AC19" s="69">
        <f>'Bill Impact Detail'!BY18</f>
        <v>11.465395231856622</v>
      </c>
      <c r="AD19" s="125">
        <f>'Bill Impact Detail'!CA18</f>
        <v>14.830529280324175</v>
      </c>
      <c r="AE19" s="120">
        <f>'Bill Impact Detail'!CC18</f>
        <v>-30.508696904432224</v>
      </c>
      <c r="AG19" s="39">
        <v>2022</v>
      </c>
      <c r="AH19" s="69">
        <f>'Bill Impact Detail'!CL18</f>
        <v>12.588730568499003</v>
      </c>
      <c r="AI19" s="125">
        <f>'Bill Impact Detail'!CN18</f>
        <v>15.953864616966555</v>
      </c>
      <c r="AJ19" s="120">
        <f>'Bill Impact Detail'!CP18</f>
        <v>-29.385361567789843</v>
      </c>
      <c r="AL19" s="39">
        <v>2022</v>
      </c>
      <c r="AM19" s="69">
        <f>'Bill Impact Detail'!CY18</f>
        <v>12.588730568499003</v>
      </c>
      <c r="AN19" s="125">
        <f>'Bill Impact Detail'!DA18</f>
        <v>15.953864616966555</v>
      </c>
      <c r="AO19" s="120">
        <f>'Bill Impact Detail'!DC18</f>
        <v>-29.385361567789843</v>
      </c>
      <c r="AQ19" s="39">
        <v>2022</v>
      </c>
      <c r="AR19" s="69">
        <f>'Bill Impact Detail'!DL18</f>
        <v>12.588730568499003</v>
      </c>
      <c r="AS19" s="125">
        <f>'Bill Impact Detail'!DN18</f>
        <v>15.953864616966555</v>
      </c>
      <c r="AT19" s="120">
        <f>'Bill Impact Detail'!DP18</f>
        <v>-29.385361567789843</v>
      </c>
    </row>
    <row r="20" spans="3:46" x14ac:dyDescent="0.3">
      <c r="C20" s="39">
        <v>2023</v>
      </c>
      <c r="D20" s="69">
        <f>'Bill Impact Detail'!L19</f>
        <v>6.2734831796288892</v>
      </c>
      <c r="E20" s="125">
        <f>'Bill Impact Detail'!N19</f>
        <v>4.0278430829385377</v>
      </c>
      <c r="F20" s="120">
        <f>'Bill Impact Detail'!P19</f>
        <v>-35.700608956659956</v>
      </c>
      <c r="H20" s="39">
        <v>2023</v>
      </c>
      <c r="I20" s="69">
        <f>'Bill Impact Detail'!Y19</f>
        <v>6.2734831796288892</v>
      </c>
      <c r="J20" s="125">
        <f>'Bill Impact Detail'!AA19</f>
        <v>4.0278430829385377</v>
      </c>
      <c r="K20" s="120">
        <f>'Bill Impact Detail'!AC19</f>
        <v>-35.700608956659956</v>
      </c>
      <c r="M20" s="39">
        <v>2023</v>
      </c>
      <c r="N20" s="69">
        <f>'Bill Impact Detail'!AL19</f>
        <v>6.2734831796288892</v>
      </c>
      <c r="O20" s="125">
        <f>'Bill Impact Detail'!AN19</f>
        <v>4.0278430829385377</v>
      </c>
      <c r="P20" s="120">
        <f>'Bill Impact Detail'!AP19</f>
        <v>-35.700608956659956</v>
      </c>
      <c r="R20" s="39">
        <v>2023</v>
      </c>
      <c r="S20" s="69">
        <f>'Bill Impact Detail'!AY19</f>
        <v>7.5113677987599381</v>
      </c>
      <c r="T20" s="125">
        <f>'Bill Impact Detail'!BA19</f>
        <v>5.2657277020695865</v>
      </c>
      <c r="U20" s="120">
        <f>'Bill Impact Detail'!BC19</f>
        <v>-34.462724337528911</v>
      </c>
      <c r="W20" s="39">
        <v>2023</v>
      </c>
      <c r="X20" s="69">
        <f>'Bill Impact Detail'!BL19</f>
        <v>7.5113677987599381</v>
      </c>
      <c r="Y20" s="125">
        <f>'Bill Impact Detail'!BN19</f>
        <v>5.2657277020695865</v>
      </c>
      <c r="Z20" s="120">
        <f>'Bill Impact Detail'!BP19</f>
        <v>-34.462724337528911</v>
      </c>
      <c r="AB20" s="39">
        <v>2023</v>
      </c>
      <c r="AC20" s="69">
        <f>'Bill Impact Detail'!BY19</f>
        <v>7.5113677987599381</v>
      </c>
      <c r="AD20" s="125">
        <f>'Bill Impact Detail'!CA19</f>
        <v>5.2657277020695865</v>
      </c>
      <c r="AE20" s="120">
        <f>'Bill Impact Detail'!CC19</f>
        <v>-34.462724337528911</v>
      </c>
      <c r="AG20" s="39">
        <v>2023</v>
      </c>
      <c r="AH20" s="69">
        <f>'Bill Impact Detail'!CL19</f>
        <v>8.6867405872328867</v>
      </c>
      <c r="AI20" s="125">
        <f>'Bill Impact Detail'!CN19</f>
        <v>6.4411004905425351</v>
      </c>
      <c r="AJ20" s="120">
        <f>'Bill Impact Detail'!CP19</f>
        <v>-33.287351549055956</v>
      </c>
      <c r="AL20" s="39">
        <v>2023</v>
      </c>
      <c r="AM20" s="69">
        <f>'Bill Impact Detail'!CY19</f>
        <v>8.6867405872328867</v>
      </c>
      <c r="AN20" s="125">
        <f>'Bill Impact Detail'!DA19</f>
        <v>6.4411004905425351</v>
      </c>
      <c r="AO20" s="120">
        <f>'Bill Impact Detail'!DC19</f>
        <v>-33.287351549055956</v>
      </c>
      <c r="AQ20" s="39">
        <v>2023</v>
      </c>
      <c r="AR20" s="69">
        <f>'Bill Impact Detail'!DL19</f>
        <v>8.6867405872328867</v>
      </c>
      <c r="AS20" s="125">
        <f>'Bill Impact Detail'!DN19</f>
        <v>6.4411004905425351</v>
      </c>
      <c r="AT20" s="120">
        <f>'Bill Impact Detail'!DP19</f>
        <v>-33.287351549055956</v>
      </c>
    </row>
    <row r="21" spans="3:46" x14ac:dyDescent="0.3">
      <c r="C21" s="39">
        <v>2024</v>
      </c>
      <c r="D21" s="69">
        <f>'Bill Impact Detail'!L20</f>
        <v>5.6814669339322945</v>
      </c>
      <c r="E21" s="125">
        <f>'Bill Impact Detail'!N20</f>
        <v>-3.386183719563765</v>
      </c>
      <c r="F21" s="120">
        <f>'Bill Impact Detail'!P20</f>
        <v>-36.292625202356554</v>
      </c>
      <c r="H21" s="39">
        <v>2024</v>
      </c>
      <c r="I21" s="69">
        <f>'Bill Impact Detail'!Y20</f>
        <v>5.6814669339322945</v>
      </c>
      <c r="J21" s="125">
        <f>'Bill Impact Detail'!AA20</f>
        <v>-3.386183719563765</v>
      </c>
      <c r="K21" s="120">
        <f>'Bill Impact Detail'!AC20</f>
        <v>-36.292625202356554</v>
      </c>
      <c r="M21" s="39">
        <v>2024</v>
      </c>
      <c r="N21" s="69">
        <f>'Bill Impact Detail'!AL20</f>
        <v>5.6814669339322945</v>
      </c>
      <c r="O21" s="125">
        <f>'Bill Impact Detail'!AN20</f>
        <v>-3.386183719563765</v>
      </c>
      <c r="P21" s="120">
        <f>'Bill Impact Detail'!AP20</f>
        <v>-36.292625202356554</v>
      </c>
      <c r="R21" s="39">
        <v>2024</v>
      </c>
      <c r="S21" s="69">
        <f>'Bill Impact Detail'!AY20</f>
        <v>7.0107754261573429</v>
      </c>
      <c r="T21" s="125">
        <f>'Bill Impact Detail'!BA20</f>
        <v>-2.0568752273387165</v>
      </c>
      <c r="U21" s="120">
        <f>'Bill Impact Detail'!BC20</f>
        <v>-34.963316710131501</v>
      </c>
      <c r="W21" s="39">
        <v>2024</v>
      </c>
      <c r="X21" s="69">
        <f>'Bill Impact Detail'!BL20</f>
        <v>7.0107754261573429</v>
      </c>
      <c r="Y21" s="125">
        <f>'Bill Impact Detail'!BN20</f>
        <v>-2.0568752273387165</v>
      </c>
      <c r="Z21" s="120">
        <f>'Bill Impact Detail'!BP20</f>
        <v>-34.963316710131501</v>
      </c>
      <c r="AB21" s="39">
        <v>2024</v>
      </c>
      <c r="AC21" s="69">
        <f>'Bill Impact Detail'!BY20</f>
        <v>7.0107754261573429</v>
      </c>
      <c r="AD21" s="125">
        <f>'Bill Impact Detail'!CA20</f>
        <v>-2.0568752273387165</v>
      </c>
      <c r="AE21" s="120">
        <f>'Bill Impact Detail'!CC20</f>
        <v>-34.963316710131501</v>
      </c>
      <c r="AG21" s="39">
        <v>2024</v>
      </c>
      <c r="AH21" s="69">
        <f>'Bill Impact Detail'!CL20</f>
        <v>8.3794850352712729</v>
      </c>
      <c r="AI21" s="125">
        <f>'Bill Impact Detail'!CN20</f>
        <v>-0.68816561822478661</v>
      </c>
      <c r="AJ21" s="120">
        <f>'Bill Impact Detail'!CP20</f>
        <v>-33.594607101017573</v>
      </c>
      <c r="AL21" s="39">
        <v>2024</v>
      </c>
      <c r="AM21" s="69">
        <f>'Bill Impact Detail'!CY20</f>
        <v>8.3794850352712729</v>
      </c>
      <c r="AN21" s="125">
        <f>'Bill Impact Detail'!DA20</f>
        <v>-0.68816561822478661</v>
      </c>
      <c r="AO21" s="120">
        <f>'Bill Impact Detail'!DC20</f>
        <v>-33.594607101017573</v>
      </c>
      <c r="AQ21" s="39">
        <v>2024</v>
      </c>
      <c r="AR21" s="69">
        <f>'Bill Impact Detail'!DL20</f>
        <v>8.3794850352712729</v>
      </c>
      <c r="AS21" s="125">
        <f>'Bill Impact Detail'!DN20</f>
        <v>-0.68816561822478661</v>
      </c>
      <c r="AT21" s="120">
        <f>'Bill Impact Detail'!DP20</f>
        <v>-33.594607101017573</v>
      </c>
    </row>
    <row r="22" spans="3:46" x14ac:dyDescent="0.3">
      <c r="C22" s="39">
        <v>2025</v>
      </c>
      <c r="D22" s="69">
        <f>'Bill Impact Detail'!L21</f>
        <v>4.503052534059889</v>
      </c>
      <c r="E22" s="125">
        <f>'Bill Impact Detail'!N21</f>
        <v>-9.2000216327392366</v>
      </c>
      <c r="F22" s="120">
        <f>'Bill Impact Detail'!P21</f>
        <v>-37.471039602228956</v>
      </c>
      <c r="H22" s="39">
        <v>2025</v>
      </c>
      <c r="I22" s="69">
        <f>'Bill Impact Detail'!Y21</f>
        <v>4.503052534059889</v>
      </c>
      <c r="J22" s="125">
        <f>'Bill Impact Detail'!AA21</f>
        <v>-9.2000216327392366</v>
      </c>
      <c r="K22" s="120">
        <f>'Bill Impact Detail'!AC21</f>
        <v>-37.471039602228956</v>
      </c>
      <c r="M22" s="39">
        <v>2025</v>
      </c>
      <c r="N22" s="69">
        <f>'Bill Impact Detail'!AL21</f>
        <v>4.503052534059889</v>
      </c>
      <c r="O22" s="125">
        <f>'Bill Impact Detail'!AN21</f>
        <v>-9.2000216327392366</v>
      </c>
      <c r="P22" s="120">
        <f>'Bill Impact Detail'!AP21</f>
        <v>-37.471039602228956</v>
      </c>
      <c r="R22" s="39">
        <v>2025</v>
      </c>
      <c r="S22" s="69">
        <f>'Bill Impact Detail'!AY21</f>
        <v>5.8294334620469304</v>
      </c>
      <c r="T22" s="125">
        <f>'Bill Impact Detail'!BA21</f>
        <v>-7.8736407047521961</v>
      </c>
      <c r="U22" s="120">
        <f>'Bill Impact Detail'!BC21</f>
        <v>-36.144658674241917</v>
      </c>
      <c r="W22" s="39">
        <v>2025</v>
      </c>
      <c r="X22" s="69">
        <f>'Bill Impact Detail'!BL21</f>
        <v>5.8294334620469304</v>
      </c>
      <c r="Y22" s="125">
        <f>'Bill Impact Detail'!BN21</f>
        <v>-7.8736407047521961</v>
      </c>
      <c r="Z22" s="120">
        <f>'Bill Impact Detail'!BP21</f>
        <v>-36.144658674241917</v>
      </c>
      <c r="AB22" s="39">
        <v>2025</v>
      </c>
      <c r="AC22" s="69">
        <f>'Bill Impact Detail'!BY21</f>
        <v>5.8294334620469304</v>
      </c>
      <c r="AD22" s="125">
        <f>'Bill Impact Detail'!CA21</f>
        <v>-7.8736407047521961</v>
      </c>
      <c r="AE22" s="120">
        <f>'Bill Impact Detail'!CC21</f>
        <v>-36.144658674241917</v>
      </c>
      <c r="AG22" s="39">
        <v>2025</v>
      </c>
      <c r="AH22" s="69">
        <f>'Bill Impact Detail'!CL21</f>
        <v>7.2899987269677826</v>
      </c>
      <c r="AI22" s="125">
        <f>'Bill Impact Detail'!CN21</f>
        <v>-6.4130754398313439</v>
      </c>
      <c r="AJ22" s="120">
        <f>'Bill Impact Detail'!CP21</f>
        <v>-34.684093409321065</v>
      </c>
      <c r="AL22" s="39">
        <v>2025</v>
      </c>
      <c r="AM22" s="69">
        <f>'Bill Impact Detail'!CY21</f>
        <v>7.2899987269677826</v>
      </c>
      <c r="AN22" s="125">
        <f>'Bill Impact Detail'!DA21</f>
        <v>-6.4130754398313439</v>
      </c>
      <c r="AO22" s="120">
        <f>'Bill Impact Detail'!DC21</f>
        <v>-34.684093409321065</v>
      </c>
      <c r="AQ22" s="39">
        <v>2025</v>
      </c>
      <c r="AR22" s="69">
        <f>'Bill Impact Detail'!DL21</f>
        <v>7.2899987269677826</v>
      </c>
      <c r="AS22" s="125">
        <f>'Bill Impact Detail'!DN21</f>
        <v>-6.4130754398313439</v>
      </c>
      <c r="AT22" s="120">
        <f>'Bill Impact Detail'!DP21</f>
        <v>-34.684093409321065</v>
      </c>
    </row>
    <row r="23" spans="3:46" x14ac:dyDescent="0.3">
      <c r="C23" s="39">
        <v>2026</v>
      </c>
      <c r="D23" s="69">
        <f>'Bill Impact Detail'!L22</f>
        <v>3.616272128262465</v>
      </c>
      <c r="E23" s="125">
        <f>'Bill Impact Detail'!N22</f>
        <v>-15.935660620089351</v>
      </c>
      <c r="F23" s="120">
        <f>'Bill Impact Detail'!P22</f>
        <v>-38.35782000802638</v>
      </c>
      <c r="H23" s="39">
        <v>2026</v>
      </c>
      <c r="I23" s="69">
        <f>'Bill Impact Detail'!Y22</f>
        <v>3.5091908610161688</v>
      </c>
      <c r="J23" s="125">
        <f>'Bill Impact Detail'!AA22</f>
        <v>-16.042741887335648</v>
      </c>
      <c r="K23" s="120">
        <f>'Bill Impact Detail'!AC22</f>
        <v>-38.46490127527268</v>
      </c>
      <c r="M23" s="39">
        <v>2026</v>
      </c>
      <c r="N23" s="69">
        <f>'Bill Impact Detail'!AL22</f>
        <v>3.616272128262465</v>
      </c>
      <c r="O23" s="125">
        <f>'Bill Impact Detail'!AN22</f>
        <v>-15.935660620089351</v>
      </c>
      <c r="P23" s="120">
        <f>'Bill Impact Detail'!AP22</f>
        <v>-38.35782000802638</v>
      </c>
      <c r="R23" s="39">
        <v>2026</v>
      </c>
      <c r="S23" s="69">
        <f>'Bill Impact Detail'!AY22</f>
        <v>5.1120471606308087</v>
      </c>
      <c r="T23" s="125">
        <f>'Bill Impact Detail'!BA22</f>
        <v>-14.439885587721008</v>
      </c>
      <c r="U23" s="120">
        <f>'Bill Impact Detail'!BC22</f>
        <v>-36.862044975658037</v>
      </c>
      <c r="W23" s="39">
        <v>2026</v>
      </c>
      <c r="X23" s="69">
        <f>'Bill Impact Detail'!BL22</f>
        <v>5.0535150057180429</v>
      </c>
      <c r="Y23" s="125">
        <f>'Bill Impact Detail'!BN22</f>
        <v>-14.498417742633773</v>
      </c>
      <c r="Z23" s="120">
        <f>'Bill Impact Detail'!BP22</f>
        <v>-36.920577130570805</v>
      </c>
      <c r="AB23" s="39">
        <v>2026</v>
      </c>
      <c r="AC23" s="69">
        <f>'Bill Impact Detail'!BY22</f>
        <v>5.1120471606308087</v>
      </c>
      <c r="AD23" s="125">
        <f>'Bill Impact Detail'!CA22</f>
        <v>-14.439885587721008</v>
      </c>
      <c r="AE23" s="120">
        <f>'Bill Impact Detail'!CC22</f>
        <v>-36.862044975658037</v>
      </c>
      <c r="AG23" s="39">
        <v>2026</v>
      </c>
      <c r="AH23" s="69">
        <f>'Bill Impact Detail'!CL22</f>
        <v>6.5334222546181273</v>
      </c>
      <c r="AI23" s="125">
        <f>'Bill Impact Detail'!CN22</f>
        <v>-13.01851049373369</v>
      </c>
      <c r="AJ23" s="120">
        <f>'Bill Impact Detail'!CP22</f>
        <v>-35.440669881670715</v>
      </c>
      <c r="AL23" s="39">
        <v>2026</v>
      </c>
      <c r="AM23" s="69">
        <f>'Bill Impact Detail'!CY22</f>
        <v>6.4745748457291254</v>
      </c>
      <c r="AN23" s="125">
        <f>'Bill Impact Detail'!DA22</f>
        <v>-13.07735790262269</v>
      </c>
      <c r="AO23" s="120">
        <f>'Bill Impact Detail'!DC22</f>
        <v>-35.499517290559723</v>
      </c>
      <c r="AQ23" s="39">
        <v>2026</v>
      </c>
      <c r="AR23" s="69">
        <f>'Bill Impact Detail'!DL22</f>
        <v>6.5334222546181273</v>
      </c>
      <c r="AS23" s="125">
        <f>'Bill Impact Detail'!DN22</f>
        <v>-13.01851049373369</v>
      </c>
      <c r="AT23" s="120">
        <f>'Bill Impact Detail'!DP22</f>
        <v>-35.440669881670715</v>
      </c>
    </row>
    <row r="24" spans="3:46" x14ac:dyDescent="0.3">
      <c r="C24" s="39">
        <v>2027</v>
      </c>
      <c r="D24" s="69">
        <f>'Bill Impact Detail'!L23</f>
        <v>-3.1931299344962119</v>
      </c>
      <c r="E24" s="125">
        <f>'Bill Impact Detail'!N23</f>
        <v>-28.675506992754677</v>
      </c>
      <c r="F24" s="120">
        <f>'Bill Impact Detail'!P23</f>
        <v>-45.167222070785058</v>
      </c>
      <c r="H24" s="39">
        <v>2027</v>
      </c>
      <c r="I24" s="69">
        <f>'Bill Impact Detail'!Y23</f>
        <v>-3.3291235169115385</v>
      </c>
      <c r="J24" s="125">
        <f>'Bill Impact Detail'!AA23</f>
        <v>-28.811500575170001</v>
      </c>
      <c r="K24" s="120">
        <f>'Bill Impact Detail'!AC23</f>
        <v>-45.303215653200382</v>
      </c>
      <c r="M24" s="39">
        <v>2027</v>
      </c>
      <c r="N24" s="69">
        <f>'Bill Impact Detail'!AL23</f>
        <v>-3.1931299344962119</v>
      </c>
      <c r="O24" s="125">
        <f>'Bill Impact Detail'!AN23</f>
        <v>-28.675506992754677</v>
      </c>
      <c r="P24" s="120">
        <f>'Bill Impact Detail'!AP23</f>
        <v>-45.167222070785058</v>
      </c>
      <c r="R24" s="39">
        <v>2027</v>
      </c>
      <c r="S24" s="69">
        <f>'Bill Impact Detail'!AY23</f>
        <v>-1.5991392550896446</v>
      </c>
      <c r="T24" s="125">
        <f>'Bill Impact Detail'!BA23</f>
        <v>-27.081516313348111</v>
      </c>
      <c r="U24" s="120">
        <f>'Bill Impact Detail'!BC23</f>
        <v>-43.573231391378492</v>
      </c>
      <c r="W24" s="39">
        <v>2027</v>
      </c>
      <c r="X24" s="69">
        <f>'Bill Impact Detail'!BL23</f>
        <v>-1.6921984651256059</v>
      </c>
      <c r="Y24" s="125">
        <f>'Bill Impact Detail'!BN23</f>
        <v>-27.174575523384071</v>
      </c>
      <c r="Z24" s="120">
        <f>'Bill Impact Detail'!BP23</f>
        <v>-43.666290601414453</v>
      </c>
      <c r="AB24" s="39">
        <v>2027</v>
      </c>
      <c r="AC24" s="69">
        <f>'Bill Impact Detail'!BY23</f>
        <v>-1.5991392550896446</v>
      </c>
      <c r="AD24" s="125">
        <f>'Bill Impact Detail'!CA23</f>
        <v>-27.081516313348111</v>
      </c>
      <c r="AE24" s="120">
        <f>'Bill Impact Detail'!CC23</f>
        <v>-43.573231391378492</v>
      </c>
      <c r="AG24" s="39">
        <v>2027</v>
      </c>
      <c r="AH24" s="69">
        <f>'Bill Impact Detail'!CL23</f>
        <v>-3.7036726042606646E-2</v>
      </c>
      <c r="AI24" s="125">
        <f>'Bill Impact Detail'!CN23</f>
        <v>-25.519413784301072</v>
      </c>
      <c r="AJ24" s="120">
        <f>'Bill Impact Detail'!CP23</f>
        <v>-42.011128862331454</v>
      </c>
      <c r="AL24" s="39">
        <v>2027</v>
      </c>
      <c r="AM24" s="69">
        <f>'Bill Impact Detail'!CY23</f>
        <v>-0.11217187770659545</v>
      </c>
      <c r="AN24" s="125">
        <f>'Bill Impact Detail'!DA23</f>
        <v>-25.594548935965062</v>
      </c>
      <c r="AO24" s="120">
        <f>'Bill Impact Detail'!DC23</f>
        <v>-42.086264013995439</v>
      </c>
      <c r="AQ24" s="39">
        <v>2027</v>
      </c>
      <c r="AR24" s="69">
        <f>'Bill Impact Detail'!DL23</f>
        <v>-3.7036726042606646E-2</v>
      </c>
      <c r="AS24" s="125">
        <f>'Bill Impact Detail'!DN23</f>
        <v>-25.519413784301072</v>
      </c>
      <c r="AT24" s="120">
        <f>'Bill Impact Detail'!DP23</f>
        <v>-42.011128862331454</v>
      </c>
    </row>
    <row r="25" spans="3:46" x14ac:dyDescent="0.3">
      <c r="C25" s="39">
        <v>2028</v>
      </c>
      <c r="D25" s="69">
        <f>'Bill Impact Detail'!L24</f>
        <v>-17.746456136181003</v>
      </c>
      <c r="E25" s="125">
        <f>'Bill Impact Detail'!N24</f>
        <v>-50.439523313493176</v>
      </c>
      <c r="F25" s="120">
        <f>'Bill Impact Detail'!P24</f>
        <v>-59.720548272469848</v>
      </c>
      <c r="H25" s="39">
        <v>2028</v>
      </c>
      <c r="I25" s="69">
        <f>'Bill Impact Detail'!Y24</f>
        <v>-17.860424233998593</v>
      </c>
      <c r="J25" s="125">
        <f>'Bill Impact Detail'!AA24</f>
        <v>-50.553491411310766</v>
      </c>
      <c r="K25" s="120">
        <f>'Bill Impact Detail'!AC24</f>
        <v>-59.834516370287439</v>
      </c>
      <c r="M25" s="39">
        <v>2028</v>
      </c>
      <c r="N25" s="69">
        <f>'Bill Impact Detail'!AL24</f>
        <v>-19.910613451158572</v>
      </c>
      <c r="O25" s="125">
        <f>'Bill Impact Detail'!AN24</f>
        <v>-52.603680628470741</v>
      </c>
      <c r="P25" s="120">
        <f>'Bill Impact Detail'!AP24</f>
        <v>-61.884705587447414</v>
      </c>
      <c r="R25" s="39">
        <v>2028</v>
      </c>
      <c r="S25" s="69">
        <f>'Bill Impact Detail'!AY24</f>
        <v>-16.233132913261279</v>
      </c>
      <c r="T25" s="125">
        <f>'Bill Impact Detail'!BA24</f>
        <v>-48.926200090573452</v>
      </c>
      <c r="U25" s="120">
        <f>'Bill Impact Detail'!BC24</f>
        <v>-58.207225049550125</v>
      </c>
      <c r="W25" s="39">
        <v>2028</v>
      </c>
      <c r="X25" s="69">
        <f>'Bill Impact Detail'!BL24</f>
        <v>-16.460141701228842</v>
      </c>
      <c r="Y25" s="125">
        <f>'Bill Impact Detail'!BN24</f>
        <v>-49.153208878541015</v>
      </c>
      <c r="Z25" s="120">
        <f>'Bill Impact Detail'!BP24</f>
        <v>-58.434233837517688</v>
      </c>
      <c r="AB25" s="39">
        <v>2028</v>
      </c>
      <c r="AC25" s="69">
        <f>'Bill Impact Detail'!BY24</f>
        <v>-18.414395747441112</v>
      </c>
      <c r="AD25" s="125">
        <f>'Bill Impact Detail'!CA24</f>
        <v>-51.107462924753285</v>
      </c>
      <c r="AE25" s="120">
        <f>'Bill Impact Detail'!CC24</f>
        <v>-60.388487883729958</v>
      </c>
      <c r="AG25" s="39">
        <v>2028</v>
      </c>
      <c r="AH25" s="69">
        <f>'Bill Impact Detail'!CL24</f>
        <v>-14.747631920369304</v>
      </c>
      <c r="AI25" s="125">
        <f>'Bill Impact Detail'!CN24</f>
        <v>-47.440699097681474</v>
      </c>
      <c r="AJ25" s="120">
        <f>'Bill Impact Detail'!CP24</f>
        <v>-56.721724056658147</v>
      </c>
      <c r="AL25" s="39">
        <v>2028</v>
      </c>
      <c r="AM25" s="69">
        <f>'Bill Impact Detail'!CY24</f>
        <v>-15.022968952348176</v>
      </c>
      <c r="AN25" s="125">
        <f>'Bill Impact Detail'!DA24</f>
        <v>-47.716036129660353</v>
      </c>
      <c r="AO25" s="120">
        <f>'Bill Impact Detail'!DC24</f>
        <v>-56.997061088637025</v>
      </c>
      <c r="AQ25" s="39">
        <v>2028</v>
      </c>
      <c r="AR25" s="69">
        <f>'Bill Impact Detail'!DL24</f>
        <v>-16.9212694026156</v>
      </c>
      <c r="AS25" s="125">
        <f>'Bill Impact Detail'!DN24</f>
        <v>-49.614336579927773</v>
      </c>
      <c r="AT25" s="120">
        <f>'Bill Impact Detail'!DP24</f>
        <v>-58.895361538904446</v>
      </c>
    </row>
    <row r="26" spans="3:46" x14ac:dyDescent="0.3">
      <c r="C26" s="39">
        <v>2029</v>
      </c>
      <c r="D26" s="69">
        <f>'Bill Impact Detail'!L25</f>
        <v>-10.320855576103739</v>
      </c>
      <c r="E26" s="125">
        <f>'Bill Impact Detail'!N25</f>
        <v>-47.913446471047692</v>
      </c>
      <c r="F26" s="120">
        <f>'Bill Impact Detail'!P25</f>
        <v>-52.294947712392585</v>
      </c>
      <c r="H26" s="39">
        <v>2029</v>
      </c>
      <c r="I26" s="69">
        <f>'Bill Impact Detail'!Y25</f>
        <v>-10.672114683652053</v>
      </c>
      <c r="J26" s="125">
        <f>'Bill Impact Detail'!AA25</f>
        <v>-48.264705578596008</v>
      </c>
      <c r="K26" s="120">
        <f>'Bill Impact Detail'!AC25</f>
        <v>-52.6462068199409</v>
      </c>
      <c r="M26" s="39">
        <v>2029</v>
      </c>
      <c r="N26" s="69">
        <f>'Bill Impact Detail'!AL25</f>
        <v>-12.207940167281949</v>
      </c>
      <c r="O26" s="125">
        <f>'Bill Impact Detail'!AN25</f>
        <v>-49.8005310622259</v>
      </c>
      <c r="P26" s="120">
        <f>'Bill Impact Detail'!AP25</f>
        <v>-54.182032303570793</v>
      </c>
      <c r="R26" s="39">
        <v>2029</v>
      </c>
      <c r="S26" s="69">
        <f>'Bill Impact Detail'!AY25</f>
        <v>-8.8314556047961226</v>
      </c>
      <c r="T26" s="125">
        <f>'Bill Impact Detail'!BA25</f>
        <v>-46.424046499740072</v>
      </c>
      <c r="U26" s="120">
        <f>'Bill Impact Detail'!BC25</f>
        <v>-50.805547741084965</v>
      </c>
      <c r="W26" s="39">
        <v>2029</v>
      </c>
      <c r="X26" s="69">
        <f>'Bill Impact Detail'!BL25</f>
        <v>-9.0447675402679977</v>
      </c>
      <c r="Y26" s="125">
        <f>'Bill Impact Detail'!BN25</f>
        <v>-46.637358435211951</v>
      </c>
      <c r="Z26" s="120">
        <f>'Bill Impact Detail'!BP25</f>
        <v>-51.018859676556843</v>
      </c>
      <c r="AB26" s="39">
        <v>2029</v>
      </c>
      <c r="AC26" s="69">
        <f>'Bill Impact Detail'!BY25</f>
        <v>-10.78920105283488</v>
      </c>
      <c r="AD26" s="125">
        <f>'Bill Impact Detail'!CA25</f>
        <v>-48.381791947778837</v>
      </c>
      <c r="AE26" s="120">
        <f>'Bill Impact Detail'!CC25</f>
        <v>-52.763293189123729</v>
      </c>
      <c r="AG26" s="39">
        <v>2029</v>
      </c>
      <c r="AH26" s="69">
        <f>'Bill Impact Detail'!CL25</f>
        <v>-7.2461368437125548</v>
      </c>
      <c r="AI26" s="125">
        <f>'Bill Impact Detail'!CN25</f>
        <v>-44.838727738656509</v>
      </c>
      <c r="AJ26" s="120">
        <f>'Bill Impact Detail'!CP25</f>
        <v>-49.220228980001401</v>
      </c>
      <c r="AL26" s="39">
        <v>2029</v>
      </c>
      <c r="AM26" s="69">
        <f>'Bill Impact Detail'!CY25</f>
        <v>-7.5208040818129618</v>
      </c>
      <c r="AN26" s="125">
        <f>'Bill Impact Detail'!DA25</f>
        <v>-45.113394976756915</v>
      </c>
      <c r="AO26" s="120">
        <f>'Bill Impact Detail'!DC25</f>
        <v>-49.494896218101808</v>
      </c>
      <c r="AQ26" s="39">
        <v>2029</v>
      </c>
      <c r="AR26" s="69">
        <f>'Bill Impact Detail'!DL25</f>
        <v>-9.3211731786095005</v>
      </c>
      <c r="AS26" s="125">
        <f>'Bill Impact Detail'!DN25</f>
        <v>-46.913764073553452</v>
      </c>
      <c r="AT26" s="120">
        <f>'Bill Impact Detail'!DP25</f>
        <v>-51.295265314898344</v>
      </c>
    </row>
    <row r="27" spans="3:46" x14ac:dyDescent="0.3">
      <c r="C27" s="39">
        <v>2030</v>
      </c>
      <c r="D27" s="69">
        <f>'Bill Impact Detail'!L26</f>
        <v>-2.0726187630006354</v>
      </c>
      <c r="E27" s="125">
        <f>'Bill Impact Detail'!N26</f>
        <v>-45.847303108338082</v>
      </c>
      <c r="F27" s="120">
        <f>'Bill Impact Detail'!P26</f>
        <v>-44.046710899289479</v>
      </c>
      <c r="H27" s="39">
        <v>2030</v>
      </c>
      <c r="I27" s="69">
        <f>'Bill Impact Detail'!Y26</f>
        <v>-2.3551299647831296</v>
      </c>
      <c r="J27" s="125">
        <f>'Bill Impact Detail'!AA26</f>
        <v>-46.12981431012058</v>
      </c>
      <c r="K27" s="120">
        <f>'Bill Impact Detail'!AC26</f>
        <v>-44.329222101071977</v>
      </c>
      <c r="M27" s="39">
        <v>2030</v>
      </c>
      <c r="N27" s="69">
        <f>'Bill Impact Detail'!AL26</f>
        <v>-3.7249854983545783</v>
      </c>
      <c r="O27" s="125">
        <f>'Bill Impact Detail'!AN26</f>
        <v>-47.499669843692025</v>
      </c>
      <c r="P27" s="120">
        <f>'Bill Impact Detail'!AP26</f>
        <v>-45.699077634643423</v>
      </c>
      <c r="R27" s="39">
        <v>2030</v>
      </c>
      <c r="S27" s="69">
        <f>'Bill Impact Detail'!AY26</f>
        <v>-0.55907916548531378</v>
      </c>
      <c r="T27" s="125">
        <f>'Bill Impact Detail'!BA26</f>
        <v>-44.333763510822763</v>
      </c>
      <c r="U27" s="120">
        <f>'Bill Impact Detail'!BC26</f>
        <v>-42.533171301774161</v>
      </c>
      <c r="W27" s="39">
        <v>2030</v>
      </c>
      <c r="X27" s="69">
        <f>'Bill Impact Detail'!BL26</f>
        <v>-0.77925981558517132</v>
      </c>
      <c r="Y27" s="125">
        <f>'Bill Impact Detail'!BN26</f>
        <v>-44.553944160922619</v>
      </c>
      <c r="Z27" s="120">
        <f>'Bill Impact Detail'!BP26</f>
        <v>-42.753351951874016</v>
      </c>
      <c r="AB27" s="39">
        <v>2030</v>
      </c>
      <c r="AC27" s="69">
        <f>'Bill Impact Detail'!BY26</f>
        <v>-2.250098937759387</v>
      </c>
      <c r="AD27" s="125">
        <f>'Bill Impact Detail'!CA26</f>
        <v>-46.024783283096838</v>
      </c>
      <c r="AE27" s="120">
        <f>'Bill Impact Detail'!CC26</f>
        <v>-44.224191074048235</v>
      </c>
      <c r="AG27" s="39">
        <v>2030</v>
      </c>
      <c r="AH27" s="69">
        <f>'Bill Impact Detail'!CL26</f>
        <v>0.86693457617684477</v>
      </c>
      <c r="AI27" s="125">
        <f>'Bill Impact Detail'!CN26</f>
        <v>-42.907749769160603</v>
      </c>
      <c r="AJ27" s="120">
        <f>'Bill Impact Detail'!CP26</f>
        <v>-41.107157560112</v>
      </c>
      <c r="AL27" s="39">
        <v>2030</v>
      </c>
      <c r="AM27" s="69">
        <f>'Bill Impact Detail'!CY26</f>
        <v>0.65950335710299457</v>
      </c>
      <c r="AN27" s="125">
        <f>'Bill Impact Detail'!DA26</f>
        <v>-43.115180988234457</v>
      </c>
      <c r="AO27" s="120">
        <f>'Bill Impact Detail'!DC26</f>
        <v>-41.314588779185854</v>
      </c>
      <c r="AQ27" s="39">
        <v>2030</v>
      </c>
      <c r="AR27" s="69">
        <f>'Bill Impact Detail'!DL26</f>
        <v>-0.64336707060166343</v>
      </c>
      <c r="AS27" s="125">
        <f>'Bill Impact Detail'!DN26</f>
        <v>-44.418051415939111</v>
      </c>
      <c r="AT27" s="120">
        <f>'Bill Impact Detail'!DP26</f>
        <v>-42.617459206890508</v>
      </c>
    </row>
    <row r="28" spans="3:46" x14ac:dyDescent="0.3">
      <c r="C28" s="39">
        <v>2031</v>
      </c>
      <c r="D28" s="69">
        <f>'Bill Impact Detail'!L27</f>
        <v>-6.0678616324996151</v>
      </c>
      <c r="E28" s="125">
        <f>'Bill Impact Detail'!N27</f>
        <v>-56.110873449770168</v>
      </c>
      <c r="F28" s="120">
        <f>'Bill Impact Detail'!P27</f>
        <v>-48.04195376878846</v>
      </c>
      <c r="H28" s="39">
        <v>2031</v>
      </c>
      <c r="I28" s="69">
        <f>'Bill Impact Detail'!Y27</f>
        <v>-6.7186010500652706</v>
      </c>
      <c r="J28" s="125">
        <f>'Bill Impact Detail'!AA27</f>
        <v>-56.761612867335828</v>
      </c>
      <c r="K28" s="120">
        <f>'Bill Impact Detail'!AC27</f>
        <v>-48.69269318635412</v>
      </c>
      <c r="M28" s="39">
        <v>2031</v>
      </c>
      <c r="N28" s="69">
        <f>'Bill Impact Detail'!AL27</f>
        <v>-8.3703470143434107</v>
      </c>
      <c r="O28" s="125">
        <f>'Bill Impact Detail'!AN27</f>
        <v>-58.413358831613962</v>
      </c>
      <c r="P28" s="120">
        <f>'Bill Impact Detail'!AP27</f>
        <v>-50.344439150632255</v>
      </c>
      <c r="R28" s="39">
        <v>2031</v>
      </c>
      <c r="S28" s="69">
        <f>'Bill Impact Detail'!AY27</f>
        <v>-4.4527855106893712</v>
      </c>
      <c r="T28" s="125">
        <f>'Bill Impact Detail'!BA27</f>
        <v>-54.495797327959927</v>
      </c>
      <c r="U28" s="120">
        <f>'Bill Impact Detail'!BC27</f>
        <v>-46.42687764697822</v>
      </c>
      <c r="W28" s="39">
        <v>2031</v>
      </c>
      <c r="X28" s="69">
        <f>'Bill Impact Detail'!BL27</f>
        <v>-5.0375993644739356</v>
      </c>
      <c r="Y28" s="125">
        <f>'Bill Impact Detail'!BN27</f>
        <v>-55.080611181744487</v>
      </c>
      <c r="Z28" s="120">
        <f>'Bill Impact Detail'!BP27</f>
        <v>-47.01169150076278</v>
      </c>
      <c r="AB28" s="39">
        <v>2031</v>
      </c>
      <c r="AC28" s="69">
        <f>'Bill Impact Detail'!BY27</f>
        <v>-6.8027613442539048</v>
      </c>
      <c r="AD28" s="125">
        <f>'Bill Impact Detail'!CA27</f>
        <v>-56.845773161524455</v>
      </c>
      <c r="AE28" s="120">
        <f>'Bill Impact Detail'!CC27</f>
        <v>-48.776853480542748</v>
      </c>
      <c r="AG28" s="39">
        <v>2031</v>
      </c>
      <c r="AH28" s="69">
        <f>'Bill Impact Detail'!CL27</f>
        <v>-2.7733868783207085</v>
      </c>
      <c r="AI28" s="125">
        <f>'Bill Impact Detail'!CN27</f>
        <v>-52.816398695591261</v>
      </c>
      <c r="AJ28" s="120">
        <f>'Bill Impact Detail'!CP27</f>
        <v>-44.747479014609553</v>
      </c>
      <c r="AL28" s="39">
        <v>2031</v>
      </c>
      <c r="AM28" s="69">
        <f>'Bill Impact Detail'!CY27</f>
        <v>-3.3824469120976657</v>
      </c>
      <c r="AN28" s="125">
        <f>'Bill Impact Detail'!DA27</f>
        <v>-53.425458729368216</v>
      </c>
      <c r="AO28" s="120">
        <f>'Bill Impact Detail'!DC27</f>
        <v>-45.356539048386509</v>
      </c>
      <c r="AQ28" s="39">
        <v>2031</v>
      </c>
      <c r="AR28" s="69">
        <f>'Bill Impact Detail'!DL27</f>
        <v>-5.1895888481455383</v>
      </c>
      <c r="AS28" s="125">
        <f>'Bill Impact Detail'!DN27</f>
        <v>-55.232600665416093</v>
      </c>
      <c r="AT28" s="120">
        <f>'Bill Impact Detail'!DP27</f>
        <v>-47.163680984434386</v>
      </c>
    </row>
    <row r="29" spans="3:46" x14ac:dyDescent="0.3">
      <c r="C29" s="39">
        <v>2032</v>
      </c>
      <c r="D29" s="69">
        <f>'Bill Impact Detail'!L28</f>
        <v>-5.6270062744043869</v>
      </c>
      <c r="E29" s="125">
        <f>'Bill Impact Detail'!N28</f>
        <v>-63.291532535265056</v>
      </c>
      <c r="F29" s="120">
        <f>'Bill Impact Detail'!P28</f>
        <v>-47.601098410693233</v>
      </c>
      <c r="H29" s="39">
        <v>2032</v>
      </c>
      <c r="I29" s="69">
        <f>'Bill Impact Detail'!Y28</f>
        <v>-6.3468858970695301</v>
      </c>
      <c r="J29" s="125">
        <f>'Bill Impact Detail'!AA28</f>
        <v>-64.011412157930195</v>
      </c>
      <c r="K29" s="120">
        <f>'Bill Impact Detail'!AC28</f>
        <v>-48.320978033358372</v>
      </c>
      <c r="M29" s="39">
        <v>2032</v>
      </c>
      <c r="N29" s="69">
        <f>'Bill Impact Detail'!AL28</f>
        <v>-8.0751907066186028</v>
      </c>
      <c r="O29" s="125">
        <f>'Bill Impact Detail'!AN28</f>
        <v>-65.739716967479268</v>
      </c>
      <c r="P29" s="120">
        <f>'Bill Impact Detail'!AP28</f>
        <v>-50.049282842907445</v>
      </c>
      <c r="R29" s="39">
        <v>2032</v>
      </c>
      <c r="S29" s="69">
        <f>'Bill Impact Detail'!AY28</f>
        <v>-3.9372929497817588</v>
      </c>
      <c r="T29" s="125">
        <f>'Bill Impact Detail'!BA28</f>
        <v>-61.601819210642425</v>
      </c>
      <c r="U29" s="120">
        <f>'Bill Impact Detail'!BC28</f>
        <v>-45.911385086070602</v>
      </c>
      <c r="W29" s="39">
        <v>2032</v>
      </c>
      <c r="X29" s="69">
        <f>'Bill Impact Detail'!BL28</f>
        <v>-4.6202632804531643</v>
      </c>
      <c r="Y29" s="125">
        <f>'Bill Impact Detail'!BN28</f>
        <v>-62.284789541313835</v>
      </c>
      <c r="Z29" s="120">
        <f>'Bill Impact Detail'!BP28</f>
        <v>-46.594355416742012</v>
      </c>
      <c r="AB29" s="39">
        <v>2032</v>
      </c>
      <c r="AC29" s="69">
        <f>'Bill Impact Detail'!BY28</f>
        <v>-6.42100133863328</v>
      </c>
      <c r="AD29" s="125">
        <f>'Bill Impact Detail'!CA28</f>
        <v>-64.085527599493943</v>
      </c>
      <c r="AE29" s="120">
        <f>'Bill Impact Detail'!CC28</f>
        <v>-48.395093474922128</v>
      </c>
      <c r="AG29" s="39">
        <v>2032</v>
      </c>
      <c r="AH29" s="69">
        <f>'Bill Impact Detail'!CL28</f>
        <v>-2.2717240413694122</v>
      </c>
      <c r="AI29" s="125">
        <f>'Bill Impact Detail'!CN28</f>
        <v>-59.936250302230079</v>
      </c>
      <c r="AJ29" s="120">
        <f>'Bill Impact Detail'!CP28</f>
        <v>-44.245816177658256</v>
      </c>
      <c r="AL29" s="39">
        <v>2032</v>
      </c>
      <c r="AM29" s="69">
        <f>'Bill Impact Detail'!CY28</f>
        <v>-2.9637980043824999</v>
      </c>
      <c r="AN29" s="125">
        <f>'Bill Impact Detail'!DA28</f>
        <v>-60.628324265243165</v>
      </c>
      <c r="AO29" s="120">
        <f>'Bill Impact Detail'!DC28</f>
        <v>-44.937890140671342</v>
      </c>
      <c r="AQ29" s="39">
        <v>2032</v>
      </c>
      <c r="AR29" s="69">
        <f>'Bill Impact Detail'!DL28</f>
        <v>-4.7708690241915086</v>
      </c>
      <c r="AS29" s="125">
        <f>'Bill Impact Detail'!DN28</f>
        <v>-62.435395285052181</v>
      </c>
      <c r="AT29" s="120">
        <f>'Bill Impact Detail'!DP28</f>
        <v>-46.744961160480358</v>
      </c>
    </row>
    <row r="30" spans="3:46" x14ac:dyDescent="0.3">
      <c r="C30" s="39">
        <v>2033</v>
      </c>
      <c r="D30" s="69">
        <f>'Bill Impact Detail'!L29</f>
        <v>-5.2369826363632992</v>
      </c>
      <c r="E30" s="125">
        <f>'Bill Impact Detail'!N29</f>
        <v>-68.080179754534655</v>
      </c>
      <c r="F30" s="120">
        <f>'Bill Impact Detail'!P29</f>
        <v>-47.211074772652147</v>
      </c>
      <c r="H30" s="39">
        <v>2033</v>
      </c>
      <c r="I30" s="69">
        <f>'Bill Impact Detail'!Y29</f>
        <v>-6.0461496189664139</v>
      </c>
      <c r="J30" s="125">
        <f>'Bill Impact Detail'!AA29</f>
        <v>-68.889346737137771</v>
      </c>
      <c r="K30" s="120">
        <f>'Bill Impact Detail'!AC29</f>
        <v>-48.020241755255256</v>
      </c>
      <c r="M30" s="39">
        <v>2033</v>
      </c>
      <c r="N30" s="69">
        <f>'Bill Impact Detail'!AL29</f>
        <v>-7.6746043126738908</v>
      </c>
      <c r="O30" s="125">
        <f>'Bill Impact Detail'!AN29</f>
        <v>-70.517801430845253</v>
      </c>
      <c r="P30" s="120">
        <f>'Bill Impact Detail'!AP29</f>
        <v>-49.648696448962738</v>
      </c>
      <c r="R30" s="39">
        <v>2033</v>
      </c>
      <c r="S30" s="69">
        <f>'Bill Impact Detail'!AY29</f>
        <v>-3.5749231936514687</v>
      </c>
      <c r="T30" s="125">
        <f>'Bill Impact Detail'!BA29</f>
        <v>-66.418120311822832</v>
      </c>
      <c r="U30" s="120">
        <f>'Bill Impact Detail'!BC29</f>
        <v>-45.549015329940318</v>
      </c>
      <c r="W30" s="39">
        <v>2033</v>
      </c>
      <c r="X30" s="69">
        <f>'Bill Impact Detail'!BL29</f>
        <v>-4.3159963427458967</v>
      </c>
      <c r="Y30" s="125">
        <f>'Bill Impact Detail'!BN29</f>
        <v>-67.159193460917251</v>
      </c>
      <c r="Z30" s="120">
        <f>'Bill Impact Detail'!BP29</f>
        <v>-46.290088479034743</v>
      </c>
      <c r="AB30" s="39">
        <v>2033</v>
      </c>
      <c r="AC30" s="69">
        <f>'Bill Impact Detail'!BY29</f>
        <v>-6.0656049999688886</v>
      </c>
      <c r="AD30" s="125">
        <f>'Bill Impact Detail'!CA29</f>
        <v>-68.908802118140244</v>
      </c>
      <c r="AE30" s="120">
        <f>'Bill Impact Detail'!CC29</f>
        <v>-48.039697136257736</v>
      </c>
      <c r="AG30" s="39">
        <v>2033</v>
      </c>
      <c r="AH30" s="69">
        <f>'Bill Impact Detail'!CL29</f>
        <v>-1.8689417544340632</v>
      </c>
      <c r="AI30" s="125">
        <f>'Bill Impact Detail'!CN29</f>
        <v>-64.712138872605422</v>
      </c>
      <c r="AJ30" s="120">
        <f>'Bill Impact Detail'!CP29</f>
        <v>-43.843033890722907</v>
      </c>
      <c r="AL30" s="39">
        <v>2033</v>
      </c>
      <c r="AM30" s="69">
        <f>'Bill Impact Detail'!CY29</f>
        <v>-2.6642541475354449</v>
      </c>
      <c r="AN30" s="125">
        <f>'Bill Impact Detail'!DA29</f>
        <v>-65.507451265706806</v>
      </c>
      <c r="AO30" s="120">
        <f>'Bill Impact Detail'!DC29</f>
        <v>-44.638346283824291</v>
      </c>
      <c r="AQ30" s="39">
        <v>2033</v>
      </c>
      <c r="AR30" s="69">
        <f>'Bill Impact Detail'!DL29</f>
        <v>-4.3222849507467176</v>
      </c>
      <c r="AS30" s="125">
        <f>'Bill Impact Detail'!DN29</f>
        <v>-67.165482068918081</v>
      </c>
      <c r="AT30" s="120">
        <f>'Bill Impact Detail'!DP29</f>
        <v>-46.296377087035566</v>
      </c>
    </row>
    <row r="31" spans="3:46" x14ac:dyDescent="0.3">
      <c r="C31" s="39">
        <v>2034</v>
      </c>
      <c r="D31" s="69">
        <f>'Bill Impact Detail'!L30</f>
        <v>-6.0522899386070774</v>
      </c>
      <c r="E31" s="125">
        <f>'Bill Impact Detail'!N30</f>
        <v>-75.429801213379889</v>
      </c>
      <c r="F31" s="120">
        <f>'Bill Impact Detail'!P30</f>
        <v>-48.02638207489592</v>
      </c>
      <c r="H31" s="39">
        <v>2034</v>
      </c>
      <c r="I31" s="69">
        <f>'Bill Impact Detail'!Y30</f>
        <v>-7.0467519722262786</v>
      </c>
      <c r="J31" s="125">
        <f>'Bill Impact Detail'!AA30</f>
        <v>-76.424263246999089</v>
      </c>
      <c r="K31" s="120">
        <f>'Bill Impact Detail'!AC30</f>
        <v>-49.020844108515121</v>
      </c>
      <c r="M31" s="39">
        <v>2034</v>
      </c>
      <c r="N31" s="69">
        <f>'Bill Impact Detail'!AL30</f>
        <v>-8.6531232172087957</v>
      </c>
      <c r="O31" s="125">
        <f>'Bill Impact Detail'!AN30</f>
        <v>-78.030634491981615</v>
      </c>
      <c r="P31" s="120">
        <f>'Bill Impact Detail'!AP30</f>
        <v>-50.62721535349764</v>
      </c>
      <c r="R31" s="39">
        <v>2034</v>
      </c>
      <c r="S31" s="69">
        <f>'Bill Impact Detail'!AY30</f>
        <v>-4.4755256330252813</v>
      </c>
      <c r="T31" s="125">
        <f>'Bill Impact Detail'!BA30</f>
        <v>-73.853036907798099</v>
      </c>
      <c r="U31" s="120">
        <f>'Bill Impact Detail'!BC30</f>
        <v>-46.449617769314131</v>
      </c>
      <c r="W31" s="39">
        <v>2034</v>
      </c>
      <c r="X31" s="69">
        <f>'Bill Impact Detail'!BL30</f>
        <v>-5.3343216581408193</v>
      </c>
      <c r="Y31" s="125">
        <f>'Bill Impact Detail'!BN30</f>
        <v>-74.711832932913637</v>
      </c>
      <c r="Z31" s="120">
        <f>'Bill Impact Detail'!BP30</f>
        <v>-47.308413794429669</v>
      </c>
      <c r="AB31" s="39">
        <v>2034</v>
      </c>
      <c r="AC31" s="69">
        <f>'Bill Impact Detail'!BY30</f>
        <v>-7.0179241628098588</v>
      </c>
      <c r="AD31" s="125">
        <f>'Bill Impact Detail'!CA30</f>
        <v>-76.395435437582677</v>
      </c>
      <c r="AE31" s="120">
        <f>'Bill Impact Detail'!CC30</f>
        <v>-48.992016299098708</v>
      </c>
      <c r="AG31" s="39">
        <v>2034</v>
      </c>
      <c r="AH31" s="69">
        <f>'Bill Impact Detail'!CL30</f>
        <v>-2.7386501156845786</v>
      </c>
      <c r="AI31" s="125">
        <f>'Bill Impact Detail'!CN30</f>
        <v>-72.116161390457393</v>
      </c>
      <c r="AJ31" s="120">
        <f>'Bill Impact Detail'!CP30</f>
        <v>-44.712742251973424</v>
      </c>
      <c r="AL31" s="39">
        <v>2034</v>
      </c>
      <c r="AM31" s="69">
        <f>'Bill Impact Detail'!CY30</f>
        <v>-3.6697104468372759</v>
      </c>
      <c r="AN31" s="125">
        <f>'Bill Impact Detail'!DA30</f>
        <v>-73.047221721610086</v>
      </c>
      <c r="AO31" s="120">
        <f>'Bill Impact Detail'!DC30</f>
        <v>-45.643802583126124</v>
      </c>
      <c r="AQ31" s="39">
        <v>2034</v>
      </c>
      <c r="AR31" s="69">
        <f>'Bill Impact Detail'!DL30</f>
        <v>-5.3316920944440227</v>
      </c>
      <c r="AS31" s="125">
        <f>'Bill Impact Detail'!DN30</f>
        <v>-74.709203369216837</v>
      </c>
      <c r="AT31" s="120">
        <f>'Bill Impact Detail'!DP30</f>
        <v>-47.305784230732868</v>
      </c>
    </row>
    <row r="32" spans="3:46" x14ac:dyDescent="0.3">
      <c r="C32" s="39">
        <v>2035</v>
      </c>
      <c r="D32" s="69">
        <f>'Bill Impact Detail'!L31</f>
        <v>-6.970916985485978</v>
      </c>
      <c r="E32" s="125">
        <f>'Bill Impact Detail'!N31</f>
        <v>-82.973889565030561</v>
      </c>
      <c r="F32" s="120">
        <f>'Bill Impact Detail'!P31</f>
        <v>-48.945009121774824</v>
      </c>
      <c r="H32" s="39">
        <v>2035</v>
      </c>
      <c r="I32" s="69">
        <f>'Bill Impact Detail'!Y31</f>
        <v>-8.1661725033301931</v>
      </c>
      <c r="J32" s="125">
        <f>'Bill Impact Detail'!AA31</f>
        <v>-84.169145082874763</v>
      </c>
      <c r="K32" s="120">
        <f>'Bill Impact Detail'!AC31</f>
        <v>-50.140264639619041</v>
      </c>
      <c r="M32" s="39">
        <v>2035</v>
      </c>
      <c r="N32" s="69">
        <f>'Bill Impact Detail'!AL31</f>
        <v>-9.7270821649722539</v>
      </c>
      <c r="O32" s="125">
        <f>'Bill Impact Detail'!AN31</f>
        <v>-85.730054744516835</v>
      </c>
      <c r="P32" s="120">
        <f>'Bill Impact Detail'!AP31</f>
        <v>-51.701174301261098</v>
      </c>
      <c r="R32" s="39">
        <v>2035</v>
      </c>
      <c r="S32" s="69">
        <f>'Bill Impact Detail'!AY31</f>
        <v>-5.2925963286343709</v>
      </c>
      <c r="T32" s="125">
        <f>'Bill Impact Detail'!BA31</f>
        <v>-81.29556890817895</v>
      </c>
      <c r="U32" s="120">
        <f>'Bill Impact Detail'!BC31</f>
        <v>-47.26668846492322</v>
      </c>
      <c r="W32" s="39">
        <v>2035</v>
      </c>
      <c r="X32" s="69">
        <f>'Bill Impact Detail'!BL31</f>
        <v>-6.3053627174110582</v>
      </c>
      <c r="Y32" s="125">
        <f>'Bill Impact Detail'!BN31</f>
        <v>-82.308335296955633</v>
      </c>
      <c r="Z32" s="120">
        <f>'Bill Impact Detail'!BP31</f>
        <v>-48.279454853699903</v>
      </c>
      <c r="AB32" s="39">
        <v>2035</v>
      </c>
      <c r="AC32" s="69">
        <f>'Bill Impact Detail'!BY31</f>
        <v>-8.1715795886357938</v>
      </c>
      <c r="AD32" s="125">
        <f>'Bill Impact Detail'!CA31</f>
        <v>-84.174552168180369</v>
      </c>
      <c r="AE32" s="120">
        <f>'Bill Impact Detail'!CC31</f>
        <v>-50.14567172492464</v>
      </c>
      <c r="AG32" s="39">
        <v>2035</v>
      </c>
      <c r="AH32" s="69">
        <f>'Bill Impact Detail'!CL31</f>
        <v>-3.4539942145065545</v>
      </c>
      <c r="AI32" s="125">
        <f>'Bill Impact Detail'!CN31</f>
        <v>-79.456966794051127</v>
      </c>
      <c r="AJ32" s="120">
        <f>'Bill Impact Detail'!CP31</f>
        <v>-45.428086350795397</v>
      </c>
      <c r="AL32" s="39">
        <v>2035</v>
      </c>
      <c r="AM32" s="69">
        <f>'Bill Impact Detail'!CY31</f>
        <v>-4.602130846115287</v>
      </c>
      <c r="AN32" s="125">
        <f>'Bill Impact Detail'!DA31</f>
        <v>-80.605103425659863</v>
      </c>
      <c r="AO32" s="120">
        <f>'Bill Impact Detail'!DC31</f>
        <v>-46.576222982404133</v>
      </c>
      <c r="AQ32" s="39">
        <v>2035</v>
      </c>
      <c r="AR32" s="69">
        <f>'Bill Impact Detail'!DL31</f>
        <v>-6.4053937955665203</v>
      </c>
      <c r="AS32" s="125">
        <f>'Bill Impact Detail'!DN31</f>
        <v>-82.4083663751111</v>
      </c>
      <c r="AT32" s="120">
        <f>'Bill Impact Detail'!DP31</f>
        <v>-48.379485931855363</v>
      </c>
    </row>
    <row r="33" spans="3:46" x14ac:dyDescent="0.3">
      <c r="C33" s="39">
        <v>2036</v>
      </c>
      <c r="D33" s="69">
        <f>'Bill Impact Detail'!L32</f>
        <v>-7.1895203717278395</v>
      </c>
      <c r="E33" s="125">
        <f>'Bill Impact Detail'!N32</f>
        <v>-91.248238164946315</v>
      </c>
      <c r="F33" s="120">
        <f>'Bill Impact Detail'!P32</f>
        <v>-49.163612508016683</v>
      </c>
      <c r="H33" s="39">
        <v>2036</v>
      </c>
      <c r="I33" s="69">
        <f>'Bill Impact Detail'!Y32</f>
        <v>-8.4963105459936745</v>
      </c>
      <c r="J33" s="125">
        <f>'Bill Impact Detail'!AA32</f>
        <v>-92.555028339212157</v>
      </c>
      <c r="K33" s="120">
        <f>'Bill Impact Detail'!AC32</f>
        <v>-50.470402682282518</v>
      </c>
      <c r="M33" s="39">
        <v>2036</v>
      </c>
      <c r="N33" s="69">
        <f>'Bill Impact Detail'!AL32</f>
        <v>-10.336623031435986</v>
      </c>
      <c r="O33" s="125">
        <f>'Bill Impact Detail'!AN32</f>
        <v>-94.395340824654468</v>
      </c>
      <c r="P33" s="120">
        <f>'Bill Impact Detail'!AP32</f>
        <v>-52.31071516772483</v>
      </c>
      <c r="R33" s="39">
        <v>2036</v>
      </c>
      <c r="S33" s="69">
        <f>'Bill Impact Detail'!AY32</f>
        <v>-5.5954563091712721</v>
      </c>
      <c r="T33" s="125">
        <f>'Bill Impact Detail'!BA32</f>
        <v>-89.654174102389746</v>
      </c>
      <c r="U33" s="120">
        <f>'Bill Impact Detail'!BC32</f>
        <v>-47.569548445460114</v>
      </c>
      <c r="W33" s="39">
        <v>2036</v>
      </c>
      <c r="X33" s="69">
        <f>'Bill Impact Detail'!BL32</f>
        <v>-6.7133763338450096</v>
      </c>
      <c r="Y33" s="125">
        <f>'Bill Impact Detail'!BN32</f>
        <v>-90.772094127063482</v>
      </c>
      <c r="Z33" s="120">
        <f>'Bill Impact Detail'!BP32</f>
        <v>-48.687468470133858</v>
      </c>
      <c r="AB33" s="39">
        <v>2036</v>
      </c>
      <c r="AC33" s="69">
        <f>'Bill Impact Detail'!BY32</f>
        <v>-8.6346878150870818</v>
      </c>
      <c r="AD33" s="125">
        <f>'Bill Impact Detail'!CA32</f>
        <v>-92.693405608305554</v>
      </c>
      <c r="AE33" s="120">
        <f>'Bill Impact Detail'!CC32</f>
        <v>-50.608779951375929</v>
      </c>
      <c r="AG33" s="39">
        <v>2036</v>
      </c>
      <c r="AH33" s="69">
        <f>'Bill Impact Detail'!CL32</f>
        <v>-3.6868636785092859</v>
      </c>
      <c r="AI33" s="125">
        <f>'Bill Impact Detail'!CN32</f>
        <v>-87.74558147172776</v>
      </c>
      <c r="AJ33" s="120">
        <f>'Bill Impact Detail'!CP32</f>
        <v>-45.660955814798129</v>
      </c>
      <c r="AL33" s="39">
        <v>2036</v>
      </c>
      <c r="AM33" s="69">
        <f>'Bill Impact Detail'!CY32</f>
        <v>-5.0760873054070945</v>
      </c>
      <c r="AN33" s="125">
        <f>'Bill Impact Detail'!DA32</f>
        <v>-89.134805098625577</v>
      </c>
      <c r="AO33" s="120">
        <f>'Bill Impact Detail'!DC32</f>
        <v>-47.050179441695938</v>
      </c>
      <c r="AQ33" s="39">
        <v>2036</v>
      </c>
      <c r="AR33" s="69">
        <f>'Bill Impact Detail'!DL32</f>
        <v>-6.8662894321729011</v>
      </c>
      <c r="AS33" s="125">
        <f>'Bill Impact Detail'!DN32</f>
        <v>-90.925007225391383</v>
      </c>
      <c r="AT33" s="120">
        <f>'Bill Impact Detail'!DP32</f>
        <v>-48.840381568461744</v>
      </c>
    </row>
    <row r="34" spans="3:46" x14ac:dyDescent="0.3">
      <c r="C34" s="39">
        <v>2037</v>
      </c>
      <c r="D34" s="69">
        <f>'Bill Impact Detail'!L33</f>
        <v>-7.4313800401549077</v>
      </c>
      <c r="E34" s="125">
        <f>'Bill Impact Detail'!N33</f>
        <v>-96.96382005495353</v>
      </c>
      <c r="F34" s="120">
        <f>'Bill Impact Detail'!P33</f>
        <v>-49.405472176443752</v>
      </c>
      <c r="H34" s="39">
        <v>2037</v>
      </c>
      <c r="I34" s="69">
        <f>'Bill Impact Detail'!Y33</f>
        <v>-8.7862425666751154</v>
      </c>
      <c r="J34" s="125">
        <f>'Bill Impact Detail'!AA33</f>
        <v>-98.318682581473738</v>
      </c>
      <c r="K34" s="120">
        <f>'Bill Impact Detail'!AC33</f>
        <v>-50.760334702963959</v>
      </c>
      <c r="M34" s="39">
        <v>2037</v>
      </c>
      <c r="N34" s="69">
        <f>'Bill Impact Detail'!AL33</f>
        <v>-10.681034872935271</v>
      </c>
      <c r="O34" s="125">
        <f>'Bill Impact Detail'!AN33</f>
        <v>-100.2134748877339</v>
      </c>
      <c r="P34" s="120">
        <f>'Bill Impact Detail'!AP33</f>
        <v>-52.655127009224117</v>
      </c>
      <c r="R34" s="39">
        <v>2037</v>
      </c>
      <c r="S34" s="69">
        <f>'Bill Impact Detail'!AY33</f>
        <v>-5.8017997207740439</v>
      </c>
      <c r="T34" s="125">
        <f>'Bill Impact Detail'!BA33</f>
        <v>-95.334239735572666</v>
      </c>
      <c r="U34" s="120">
        <f>'Bill Impact Detail'!BC33</f>
        <v>-47.775891857062888</v>
      </c>
      <c r="W34" s="39">
        <v>2037</v>
      </c>
      <c r="X34" s="69">
        <f>'Bill Impact Detail'!BL33</f>
        <v>-6.9754815852899341</v>
      </c>
      <c r="Y34" s="125">
        <f>'Bill Impact Detail'!BN33</f>
        <v>-96.507921600088565</v>
      </c>
      <c r="Z34" s="120">
        <f>'Bill Impact Detail'!BP33</f>
        <v>-48.94957372157878</v>
      </c>
      <c r="AB34" s="39">
        <v>2037</v>
      </c>
      <c r="AC34" s="69">
        <f>'Bill Impact Detail'!BY33</f>
        <v>-9.0127659232104094</v>
      </c>
      <c r="AD34" s="125">
        <f>'Bill Impact Detail'!CA33</f>
        <v>-98.545205938009033</v>
      </c>
      <c r="AE34" s="120">
        <f>'Bill Impact Detail'!CC33</f>
        <v>-50.986858059499255</v>
      </c>
      <c r="AG34" s="39">
        <v>2037</v>
      </c>
      <c r="AH34" s="69">
        <f>'Bill Impact Detail'!CL33</f>
        <v>-3.9818181075870522</v>
      </c>
      <c r="AI34" s="125">
        <f>'Bill Impact Detail'!CN33</f>
        <v>-93.514258122385669</v>
      </c>
      <c r="AJ34" s="120">
        <f>'Bill Impact Detail'!CP33</f>
        <v>-45.955910243875898</v>
      </c>
      <c r="AL34" s="39">
        <v>2037</v>
      </c>
      <c r="AM34" s="69">
        <f>'Bill Impact Detail'!CY33</f>
        <v>-5.2870603268846406</v>
      </c>
      <c r="AN34" s="125">
        <f>'Bill Impact Detail'!DA33</f>
        <v>-94.819500341683266</v>
      </c>
      <c r="AO34" s="120">
        <f>'Bill Impact Detail'!DC33</f>
        <v>-47.261152463173488</v>
      </c>
      <c r="AQ34" s="39">
        <v>2037</v>
      </c>
      <c r="AR34" s="69">
        <f>'Bill Impact Detail'!DL33</f>
        <v>-7.1537154474400486</v>
      </c>
      <c r="AS34" s="125">
        <f>'Bill Impact Detail'!DN33</f>
        <v>-96.686155462238673</v>
      </c>
      <c r="AT34" s="120">
        <f>'Bill Impact Detail'!DP33</f>
        <v>-49.127807583728895</v>
      </c>
    </row>
    <row r="35" spans="3:46" x14ac:dyDescent="0.3">
      <c r="C35" s="39">
        <v>2038</v>
      </c>
      <c r="D35" s="69">
        <f>'Bill Impact Detail'!L34</f>
        <v>-8.7835088220783248</v>
      </c>
      <c r="E35" s="125">
        <f>'Bill Impact Detail'!N34</f>
        <v>-105.22255124264342</v>
      </c>
      <c r="F35" s="120">
        <f>'Bill Impact Detail'!P34</f>
        <v>-50.757600958367171</v>
      </c>
      <c r="H35" s="39">
        <v>2038</v>
      </c>
      <c r="I35" s="69">
        <f>'Bill Impact Detail'!Y34</f>
        <v>-10.13290599383259</v>
      </c>
      <c r="J35" s="125">
        <f>'Bill Impact Detail'!AA34</f>
        <v>-106.5719484143977</v>
      </c>
      <c r="K35" s="120">
        <f>'Bill Impact Detail'!AC34</f>
        <v>-52.10699813012144</v>
      </c>
      <c r="M35" s="39">
        <v>2038</v>
      </c>
      <c r="N35" s="69">
        <f>'Bill Impact Detail'!AL34</f>
        <v>-12.396827544739153</v>
      </c>
      <c r="O35" s="125">
        <f>'Bill Impact Detail'!AN34</f>
        <v>-108.83586996530425</v>
      </c>
      <c r="P35" s="120">
        <f>'Bill Impact Detail'!AP34</f>
        <v>-54.370919681027999</v>
      </c>
      <c r="R35" s="39">
        <v>2038</v>
      </c>
      <c r="S35" s="69">
        <f>'Bill Impact Detail'!AY34</f>
        <v>-6.9566283001121487</v>
      </c>
      <c r="T35" s="125">
        <f>'Bill Impact Detail'!BA34</f>
        <v>-103.39567072067724</v>
      </c>
      <c r="U35" s="120">
        <f>'Bill Impact Detail'!BC34</f>
        <v>-48.930720436400996</v>
      </c>
      <c r="W35" s="39">
        <v>2038</v>
      </c>
      <c r="X35" s="69">
        <f>'Bill Impact Detail'!BL34</f>
        <v>-8.520115242514235</v>
      </c>
      <c r="Y35" s="125">
        <f>'Bill Impact Detail'!BN34</f>
        <v>-104.95915766307934</v>
      </c>
      <c r="Z35" s="120">
        <f>'Bill Impact Detail'!BP34</f>
        <v>-50.494207378803083</v>
      </c>
      <c r="AB35" s="39">
        <v>2038</v>
      </c>
      <c r="AC35" s="69">
        <f>'Bill Impact Detail'!BY34</f>
        <v>-10.560896992838025</v>
      </c>
      <c r="AD35" s="125">
        <f>'Bill Impact Detail'!CA34</f>
        <v>-106.99993941340313</v>
      </c>
      <c r="AE35" s="120">
        <f>'Bill Impact Detail'!CC34</f>
        <v>-52.53498912912687</v>
      </c>
      <c r="AG35" s="39">
        <v>2038</v>
      </c>
      <c r="AH35" s="69">
        <f>'Bill Impact Detail'!CL34</f>
        <v>-5.1239029671462619</v>
      </c>
      <c r="AI35" s="125">
        <f>'Bill Impact Detail'!CN34</f>
        <v>-101.56294538771137</v>
      </c>
      <c r="AJ35" s="120">
        <f>'Bill Impact Detail'!CP34</f>
        <v>-47.09799510343511</v>
      </c>
      <c r="AL35" s="39">
        <v>2038</v>
      </c>
      <c r="AM35" s="69">
        <f>'Bill Impact Detail'!CY34</f>
        <v>-6.6302615955841819</v>
      </c>
      <c r="AN35" s="125">
        <f>'Bill Impact Detail'!DA34</f>
        <v>-103.06930401614929</v>
      </c>
      <c r="AO35" s="120">
        <f>'Bill Impact Detail'!DC34</f>
        <v>-48.604353731873026</v>
      </c>
      <c r="AQ35" s="39">
        <v>2038</v>
      </c>
      <c r="AR35" s="69">
        <f>'Bill Impact Detail'!DL34</f>
        <v>-8.682732967907258</v>
      </c>
      <c r="AS35" s="125">
        <f>'Bill Impact Detail'!DN34</f>
        <v>-105.12177538847236</v>
      </c>
      <c r="AT35" s="120">
        <f>'Bill Impact Detail'!DP34</f>
        <v>-50.656825104196102</v>
      </c>
    </row>
    <row r="36" spans="3:46" x14ac:dyDescent="0.3">
      <c r="C36" s="39">
        <v>2039</v>
      </c>
      <c r="D36" s="69">
        <f>'Bill Impact Detail'!L35</f>
        <v>-9.4479564862469338</v>
      </c>
      <c r="E36" s="125">
        <f>'Bill Impact Detail'!N35</f>
        <v>-112.88994150953641</v>
      </c>
      <c r="F36" s="120">
        <f>'Bill Impact Detail'!P35</f>
        <v>-51.422048622535783</v>
      </c>
      <c r="H36" s="39">
        <v>2039</v>
      </c>
      <c r="I36" s="69">
        <f>'Bill Impact Detail'!Y35</f>
        <v>-10.969756059505102</v>
      </c>
      <c r="J36" s="125">
        <f>'Bill Impact Detail'!AA35</f>
        <v>-114.41174108279458</v>
      </c>
      <c r="K36" s="120">
        <f>'Bill Impact Detail'!AC35</f>
        <v>-52.943848195793947</v>
      </c>
      <c r="M36" s="39">
        <v>2039</v>
      </c>
      <c r="N36" s="69">
        <f>'Bill Impact Detail'!AL35</f>
        <v>-13.014592423916312</v>
      </c>
      <c r="O36" s="125">
        <f>'Bill Impact Detail'!AN35</f>
        <v>-116.45657744720579</v>
      </c>
      <c r="P36" s="120">
        <f>'Bill Impact Detail'!AP35</f>
        <v>-54.988684560205158</v>
      </c>
      <c r="R36" s="39">
        <v>2039</v>
      </c>
      <c r="S36" s="69">
        <f>'Bill Impact Detail'!AY35</f>
        <v>-7.5990952942091354</v>
      </c>
      <c r="T36" s="125">
        <f>'Bill Impact Detail'!BA35</f>
        <v>-111.04108031749861</v>
      </c>
      <c r="U36" s="120">
        <f>'Bill Impact Detail'!BC35</f>
        <v>-49.573187430497981</v>
      </c>
      <c r="W36" s="39">
        <v>2039</v>
      </c>
      <c r="X36" s="69">
        <f>'Bill Impact Detail'!BL35</f>
        <v>-9.2664737526702243</v>
      </c>
      <c r="Y36" s="125">
        <f>'Bill Impact Detail'!BN35</f>
        <v>-112.7084587759597</v>
      </c>
      <c r="Z36" s="120">
        <f>'Bill Impact Detail'!BP35</f>
        <v>-51.240565888959068</v>
      </c>
      <c r="AB36" s="39">
        <v>2039</v>
      </c>
      <c r="AC36" s="69">
        <f>'Bill Impact Detail'!BY35</f>
        <v>-11.293545192104828</v>
      </c>
      <c r="AD36" s="125">
        <f>'Bill Impact Detail'!CA35</f>
        <v>-114.73553021539431</v>
      </c>
      <c r="AE36" s="120">
        <f>'Bill Impact Detail'!CC35</f>
        <v>-53.267637328393675</v>
      </c>
      <c r="AG36" s="39">
        <v>2039</v>
      </c>
      <c r="AH36" s="69">
        <f>'Bill Impact Detail'!CL35</f>
        <v>-5.8137203340613901</v>
      </c>
      <c r="AI36" s="125">
        <f>'Bill Impact Detail'!CN35</f>
        <v>-109.25570535735086</v>
      </c>
      <c r="AJ36" s="120">
        <f>'Bill Impact Detail'!CP35</f>
        <v>-47.787812470350232</v>
      </c>
      <c r="AL36" s="39">
        <v>2039</v>
      </c>
      <c r="AM36" s="69">
        <f>'Bill Impact Detail'!CY35</f>
        <v>-7.3655332805694851</v>
      </c>
      <c r="AN36" s="125">
        <f>'Bill Impact Detail'!DA35</f>
        <v>-110.80751830385896</v>
      </c>
      <c r="AO36" s="120">
        <f>'Bill Impact Detail'!DC35</f>
        <v>-49.339625416858333</v>
      </c>
      <c r="AQ36" s="39">
        <v>2039</v>
      </c>
      <c r="AR36" s="69">
        <f>'Bill Impact Detail'!DL35</f>
        <v>-9.5513670495317591</v>
      </c>
      <c r="AS36" s="125">
        <f>'Bill Impact Detail'!DN35</f>
        <v>-112.99335207282124</v>
      </c>
      <c r="AT36" s="120">
        <f>'Bill Impact Detail'!DP35</f>
        <v>-51.525459185820608</v>
      </c>
    </row>
    <row r="37" spans="3:46" x14ac:dyDescent="0.3">
      <c r="C37" s="39">
        <v>2040</v>
      </c>
      <c r="D37" s="69">
        <f>'Bill Impact Detail'!L36</f>
        <v>-6.4724100067386869</v>
      </c>
      <c r="E37" s="125">
        <f>'Bill Impact Detail'!N36</f>
        <v>-118.42911102616561</v>
      </c>
      <c r="F37" s="120">
        <f>'Bill Impact Detail'!P36</f>
        <v>-48.44650214302753</v>
      </c>
      <c r="H37" s="39">
        <v>2040</v>
      </c>
      <c r="I37" s="69">
        <f>'Bill Impact Detail'!Y36</f>
        <v>-8.1998988589467707</v>
      </c>
      <c r="J37" s="125">
        <f>'Bill Impact Detail'!AA36</f>
        <v>-120.1565998783737</v>
      </c>
      <c r="K37" s="120">
        <f>'Bill Impact Detail'!AC36</f>
        <v>-50.173990995235613</v>
      </c>
      <c r="M37" s="39">
        <v>2040</v>
      </c>
      <c r="N37" s="69">
        <f>'Bill Impact Detail'!AL36</f>
        <v>-10.594076132566901</v>
      </c>
      <c r="O37" s="125">
        <f>'Bill Impact Detail'!AN36</f>
        <v>-122.55077715199383</v>
      </c>
      <c r="P37" s="120">
        <f>'Bill Impact Detail'!AP36</f>
        <v>-52.568168268855743</v>
      </c>
      <c r="R37" s="39">
        <v>2040</v>
      </c>
      <c r="S37" s="69">
        <f>'Bill Impact Detail'!AY36</f>
        <v>-4.686465676959628</v>
      </c>
      <c r="T37" s="125">
        <f>'Bill Impact Detail'!BA36</f>
        <v>-116.64316669638656</v>
      </c>
      <c r="U37" s="120">
        <f>'Bill Impact Detail'!BC36</f>
        <v>-46.660557813248474</v>
      </c>
      <c r="W37" s="39">
        <v>2040</v>
      </c>
      <c r="X37" s="69">
        <f>'Bill Impact Detail'!BL36</f>
        <v>-6.4371702330763965</v>
      </c>
      <c r="Y37" s="125">
        <f>'Bill Impact Detail'!BN36</f>
        <v>-118.39387125250333</v>
      </c>
      <c r="Z37" s="120">
        <f>'Bill Impact Detail'!BP36</f>
        <v>-48.41126236936524</v>
      </c>
      <c r="AB37" s="39">
        <v>2040</v>
      </c>
      <c r="AC37" s="69">
        <f>'Bill Impact Detail'!BY36</f>
        <v>-8.7453291615365565</v>
      </c>
      <c r="AD37" s="125">
        <f>'Bill Impact Detail'!CA36</f>
        <v>-120.70203018096349</v>
      </c>
      <c r="AE37" s="120">
        <f>'Bill Impact Detail'!CC36</f>
        <v>-50.719421297825406</v>
      </c>
      <c r="AG37" s="39">
        <v>2040</v>
      </c>
      <c r="AH37" s="69">
        <f>'Bill Impact Detail'!CL36</f>
        <v>-2.8592695386414846</v>
      </c>
      <c r="AI37" s="125">
        <f>'Bill Impact Detail'!CN36</f>
        <v>-114.81597055806841</v>
      </c>
      <c r="AJ37" s="120">
        <f>'Bill Impact Detail'!CP36</f>
        <v>-44.83336167493033</v>
      </c>
      <c r="AL37" s="39">
        <v>2040</v>
      </c>
      <c r="AM37" s="69">
        <f>'Bill Impact Detail'!CY36</f>
        <v>-4.7098663665569234</v>
      </c>
      <c r="AN37" s="125">
        <f>'Bill Impact Detail'!DA36</f>
        <v>-116.66656738598385</v>
      </c>
      <c r="AO37" s="120">
        <f>'Bill Impact Detail'!DC36</f>
        <v>-46.683958502845769</v>
      </c>
      <c r="AQ37" s="39">
        <v>2040</v>
      </c>
      <c r="AR37" s="69">
        <f>'Bill Impact Detail'!DL36</f>
        <v>-6.8263801217143847</v>
      </c>
      <c r="AS37" s="125">
        <f>'Bill Impact Detail'!DN36</f>
        <v>-118.78308114114131</v>
      </c>
      <c r="AT37" s="120">
        <f>'Bill Impact Detail'!DP36</f>
        <v>-48.800472258003232</v>
      </c>
    </row>
    <row r="38" spans="3:46" x14ac:dyDescent="0.3">
      <c r="C38" s="39">
        <v>2041</v>
      </c>
      <c r="D38" s="69">
        <f>'Bill Impact Detail'!L37</f>
        <v>-9.3513939662289793</v>
      </c>
      <c r="E38" s="125">
        <f>'Bill Impact Detail'!N37</f>
        <v>-127.09367892882634</v>
      </c>
      <c r="F38" s="120">
        <f>'Bill Impact Detail'!P37</f>
        <v>-51.325486102517829</v>
      </c>
      <c r="H38" s="39">
        <v>2041</v>
      </c>
      <c r="I38" s="69">
        <f>'Bill Impact Detail'!Y37</f>
        <v>-11.144023710203918</v>
      </c>
      <c r="J38" s="125">
        <f>'Bill Impact Detail'!AA37</f>
        <v>-128.88630867280128</v>
      </c>
      <c r="K38" s="120">
        <f>'Bill Impact Detail'!AC37</f>
        <v>-53.118115846492763</v>
      </c>
      <c r="M38" s="39">
        <v>2041</v>
      </c>
      <c r="N38" s="69">
        <f>'Bill Impact Detail'!AL37</f>
        <v>-13.77967194497462</v>
      </c>
      <c r="O38" s="125">
        <f>'Bill Impact Detail'!AN37</f>
        <v>-131.52195690757196</v>
      </c>
      <c r="P38" s="120">
        <f>'Bill Impact Detail'!AP37</f>
        <v>-55.753764081263469</v>
      </c>
      <c r="R38" s="39">
        <v>2041</v>
      </c>
      <c r="S38" s="69">
        <f>'Bill Impact Detail'!AY37</f>
        <v>-7.4459336734314583</v>
      </c>
      <c r="T38" s="125">
        <f>'Bill Impact Detail'!BA37</f>
        <v>-125.18821863602881</v>
      </c>
      <c r="U38" s="120">
        <f>'Bill Impact Detail'!BC37</f>
        <v>-49.4200258097203</v>
      </c>
      <c r="W38" s="39">
        <v>2041</v>
      </c>
      <c r="X38" s="69">
        <f>'Bill Impact Detail'!BL37</f>
        <v>-9.2563594551882069</v>
      </c>
      <c r="Y38" s="125">
        <f>'Bill Impact Detail'!BN37</f>
        <v>-126.99864441778556</v>
      </c>
      <c r="Z38" s="120">
        <f>'Bill Impact Detail'!BP37</f>
        <v>-51.230451591477049</v>
      </c>
      <c r="AB38" s="39">
        <v>2041</v>
      </c>
      <c r="AC38" s="69">
        <f>'Bill Impact Detail'!BY37</f>
        <v>-11.95200051835721</v>
      </c>
      <c r="AD38" s="125">
        <f>'Bill Impact Detail'!CA37</f>
        <v>-129.69428548095456</v>
      </c>
      <c r="AE38" s="120">
        <f>'Bill Impact Detail'!CC37</f>
        <v>-53.926092654646055</v>
      </c>
      <c r="AG38" s="39">
        <v>2041</v>
      </c>
      <c r="AH38" s="69">
        <f>'Bill Impact Detail'!CL37</f>
        <v>-5.3654484317288436</v>
      </c>
      <c r="AI38" s="125">
        <f>'Bill Impact Detail'!CN37</f>
        <v>-123.1077333943262</v>
      </c>
      <c r="AJ38" s="120">
        <f>'Bill Impact Detail'!CP37</f>
        <v>-47.339540568017689</v>
      </c>
      <c r="AL38" s="39">
        <v>2041</v>
      </c>
      <c r="AM38" s="69">
        <f>'Bill Impact Detail'!CY37</f>
        <v>-7.418872688144738</v>
      </c>
      <c r="AN38" s="125">
        <f>'Bill Impact Detail'!DA37</f>
        <v>-125.1611576507421</v>
      </c>
      <c r="AO38" s="120">
        <f>'Bill Impact Detail'!DC37</f>
        <v>-49.392964824433584</v>
      </c>
      <c r="AQ38" s="39">
        <v>2041</v>
      </c>
      <c r="AR38" s="69">
        <f>'Bill Impact Detail'!DL37</f>
        <v>-10.101762981975332</v>
      </c>
      <c r="AS38" s="125">
        <f>'Bill Impact Detail'!DN37</f>
        <v>-127.84404794457268</v>
      </c>
      <c r="AT38" s="120">
        <f>'Bill Impact Detail'!DP37</f>
        <v>-52.07585511826418</v>
      </c>
    </row>
    <row r="39" spans="3:46" x14ac:dyDescent="0.3">
      <c r="C39" s="39">
        <v>2042</v>
      </c>
      <c r="D39" s="69">
        <f>'Bill Impact Detail'!L38</f>
        <v>-10.020991130003422</v>
      </c>
      <c r="E39" s="125">
        <f>'Bill Impact Detail'!N38</f>
        <v>-135.06337762554367</v>
      </c>
      <c r="F39" s="120">
        <f>'Bill Impact Detail'!P38</f>
        <v>-51.995083266292269</v>
      </c>
      <c r="H39" s="39">
        <v>2042</v>
      </c>
      <c r="I39" s="69">
        <f>'Bill Impact Detail'!Y38</f>
        <v>-12.230814444542627</v>
      </c>
      <c r="J39" s="125">
        <f>'Bill Impact Detail'!AA38</f>
        <v>-137.27320094008289</v>
      </c>
      <c r="K39" s="120">
        <f>'Bill Impact Detail'!AC38</f>
        <v>-54.204906580831477</v>
      </c>
      <c r="M39" s="39">
        <v>2042</v>
      </c>
      <c r="N39" s="69">
        <f>'Bill Impact Detail'!AL38</f>
        <v>-15.269152279296963</v>
      </c>
      <c r="O39" s="125">
        <f>'Bill Impact Detail'!AN38</f>
        <v>-140.31153877483723</v>
      </c>
      <c r="P39" s="120">
        <f>'Bill Impact Detail'!AP38</f>
        <v>-57.243244415585806</v>
      </c>
      <c r="R39" s="39">
        <v>2042</v>
      </c>
      <c r="S39" s="69">
        <f>'Bill Impact Detail'!AY38</f>
        <v>-8.1692882529604365</v>
      </c>
      <c r="T39" s="125">
        <f>'Bill Impact Detail'!BA38</f>
        <v>-133.21167474850068</v>
      </c>
      <c r="U39" s="120">
        <f>'Bill Impact Detail'!BC38</f>
        <v>-50.14338038924928</v>
      </c>
      <c r="W39" s="39">
        <v>2042</v>
      </c>
      <c r="X39" s="69">
        <f>'Bill Impact Detail'!BL38</f>
        <v>-10.572973134974728</v>
      </c>
      <c r="Y39" s="125">
        <f>'Bill Impact Detail'!BN38</f>
        <v>-135.61535963051497</v>
      </c>
      <c r="Z39" s="120">
        <f>'Bill Impact Detail'!BP38</f>
        <v>-52.547065271263577</v>
      </c>
      <c r="AB39" s="39">
        <v>2042</v>
      </c>
      <c r="AC39" s="69">
        <f>'Bill Impact Detail'!BY38</f>
        <v>-13.625751309950722</v>
      </c>
      <c r="AD39" s="125">
        <f>'Bill Impact Detail'!CA38</f>
        <v>-138.66813780549097</v>
      </c>
      <c r="AE39" s="120">
        <f>'Bill Impact Detail'!CC38</f>
        <v>-55.599843446239568</v>
      </c>
      <c r="AG39" s="39">
        <v>2042</v>
      </c>
      <c r="AH39" s="69">
        <f>'Bill Impact Detail'!CL38</f>
        <v>-6.501789965869234</v>
      </c>
      <c r="AI39" s="125">
        <f>'Bill Impact Detail'!CN38</f>
        <v>-131.54417646140948</v>
      </c>
      <c r="AJ39" s="120">
        <f>'Bill Impact Detail'!CP38</f>
        <v>-48.475882102158081</v>
      </c>
      <c r="AL39" s="39">
        <v>2042</v>
      </c>
      <c r="AM39" s="69">
        <f>'Bill Impact Detail'!CY38</f>
        <v>-8.8045729705850793</v>
      </c>
      <c r="AN39" s="125">
        <f>'Bill Impact Detail'!DA38</f>
        <v>-133.84695946612533</v>
      </c>
      <c r="AO39" s="120">
        <f>'Bill Impact Detail'!DC38</f>
        <v>-50.778665106873923</v>
      </c>
      <c r="AQ39" s="39">
        <v>2042</v>
      </c>
      <c r="AR39" s="69">
        <f>'Bill Impact Detail'!DL38</f>
        <v>-11.763127925615043</v>
      </c>
      <c r="AS39" s="125">
        <f>'Bill Impact Detail'!DN38</f>
        <v>-136.80551442115529</v>
      </c>
      <c r="AT39" s="120">
        <f>'Bill Impact Detail'!DP38</f>
        <v>-53.737220061903891</v>
      </c>
    </row>
    <row r="40" spans="3:46" x14ac:dyDescent="0.3">
      <c r="C40" s="39">
        <v>2043</v>
      </c>
      <c r="D40" s="69">
        <f>'Bill Impact Detail'!L39</f>
        <v>-10.141384907563038</v>
      </c>
      <c r="E40" s="125">
        <f>'Bill Impact Detail'!N39</f>
        <v>-142.58570205232971</v>
      </c>
      <c r="F40" s="120">
        <f>'Bill Impact Detail'!P39</f>
        <v>-52.115477043851882</v>
      </c>
      <c r="H40" s="39">
        <v>2043</v>
      </c>
      <c r="I40" s="69">
        <f>'Bill Impact Detail'!Y39</f>
        <v>-12.858799173578213</v>
      </c>
      <c r="J40" s="125">
        <f>'Bill Impact Detail'!AA39</f>
        <v>-145.30311631834488</v>
      </c>
      <c r="K40" s="120">
        <f>'Bill Impact Detail'!AC39</f>
        <v>-54.832891309867058</v>
      </c>
      <c r="M40" s="39">
        <v>2043</v>
      </c>
      <c r="N40" s="69">
        <f>'Bill Impact Detail'!AL39</f>
        <v>-16.029324349568242</v>
      </c>
      <c r="O40" s="125">
        <f>'Bill Impact Detail'!AN39</f>
        <v>-148.47364149433491</v>
      </c>
      <c r="P40" s="120">
        <f>'Bill Impact Detail'!AP39</f>
        <v>-58.003416485857088</v>
      </c>
      <c r="R40" s="39">
        <v>2043</v>
      </c>
      <c r="S40" s="69">
        <f>'Bill Impact Detail'!AY39</f>
        <v>-8.4402975189116756</v>
      </c>
      <c r="T40" s="125">
        <f>'Bill Impact Detail'!BA39</f>
        <v>-140.88461466367835</v>
      </c>
      <c r="U40" s="120">
        <f>'Bill Impact Detail'!BC39</f>
        <v>-50.414389655200523</v>
      </c>
      <c r="W40" s="39">
        <v>2043</v>
      </c>
      <c r="X40" s="69">
        <f>'Bill Impact Detail'!BL39</f>
        <v>-11.089789833924627</v>
      </c>
      <c r="Y40" s="125">
        <f>'Bill Impact Detail'!BN39</f>
        <v>-143.53410697869128</v>
      </c>
      <c r="Z40" s="120">
        <f>'Bill Impact Detail'!BP39</f>
        <v>-53.063881970213473</v>
      </c>
      <c r="AB40" s="39">
        <v>2043</v>
      </c>
      <c r="AC40" s="69">
        <f>'Bill Impact Detail'!BY39</f>
        <v>-14.213305870142104</v>
      </c>
      <c r="AD40" s="125">
        <f>'Bill Impact Detail'!CA39</f>
        <v>-146.65762301490878</v>
      </c>
      <c r="AE40" s="120">
        <f>'Bill Impact Detail'!CC39</f>
        <v>-56.187398006430954</v>
      </c>
      <c r="AG40" s="39">
        <v>2043</v>
      </c>
      <c r="AH40" s="69">
        <f>'Bill Impact Detail'!CL39</f>
        <v>-6.4436602724128242</v>
      </c>
      <c r="AI40" s="125">
        <f>'Bill Impact Detail'!CN39</f>
        <v>-138.88797741717948</v>
      </c>
      <c r="AJ40" s="120">
        <f>'Bill Impact Detail'!CP39</f>
        <v>-48.417752408701674</v>
      </c>
      <c r="AL40" s="39">
        <v>2043</v>
      </c>
      <c r="AM40" s="69">
        <f>'Bill Impact Detail'!CY39</f>
        <v>-9.2091561300583926</v>
      </c>
      <c r="AN40" s="125">
        <f>'Bill Impact Detail'!DA39</f>
        <v>-141.65347327482507</v>
      </c>
      <c r="AO40" s="120">
        <f>'Bill Impact Detail'!DC39</f>
        <v>-51.183248266347235</v>
      </c>
      <c r="AQ40" s="39">
        <v>2043</v>
      </c>
      <c r="AR40" s="69">
        <f>'Bill Impact Detail'!DL39</f>
        <v>-12.299426158680191</v>
      </c>
      <c r="AS40" s="125">
        <f>'Bill Impact Detail'!DN39</f>
        <v>-144.74374330344688</v>
      </c>
      <c r="AT40" s="120">
        <f>'Bill Impact Detail'!DP39</f>
        <v>-54.273518294969037</v>
      </c>
    </row>
    <row r="41" spans="3:46" x14ac:dyDescent="0.3">
      <c r="C41" s="39">
        <v>2044</v>
      </c>
      <c r="D41" s="69">
        <f>'Bill Impact Detail'!L40</f>
        <v>-10.019281081963982</v>
      </c>
      <c r="E41" s="125">
        <f>'Bill Impact Detail'!N40</f>
        <v>-151.46343456363678</v>
      </c>
      <c r="F41" s="120">
        <f>'Bill Impact Detail'!P40</f>
        <v>-51.993373218252827</v>
      </c>
      <c r="H41" s="39">
        <v>2044</v>
      </c>
      <c r="I41" s="69">
        <f>'Bill Impact Detail'!Y40</f>
        <v>-13.001408725038541</v>
      </c>
      <c r="J41" s="125">
        <f>'Bill Impact Detail'!AA40</f>
        <v>-154.44556220671134</v>
      </c>
      <c r="K41" s="120">
        <f>'Bill Impact Detail'!AC40</f>
        <v>-54.97550086132739</v>
      </c>
      <c r="M41" s="39">
        <v>2044</v>
      </c>
      <c r="N41" s="69">
        <f>'Bill Impact Detail'!AL40</f>
        <v>-16.540169594410521</v>
      </c>
      <c r="O41" s="125">
        <f>'Bill Impact Detail'!AN40</f>
        <v>-157.98432307608331</v>
      </c>
      <c r="P41" s="120">
        <f>'Bill Impact Detail'!AP40</f>
        <v>-58.514261730699367</v>
      </c>
      <c r="R41" s="39">
        <v>2044</v>
      </c>
      <c r="S41" s="69">
        <f>'Bill Impact Detail'!AY40</f>
        <v>-8.2295101818048018</v>
      </c>
      <c r="T41" s="125">
        <f>'Bill Impact Detail'!BA40</f>
        <v>-149.67366366347761</v>
      </c>
      <c r="U41" s="120">
        <f>'Bill Impact Detail'!BC40</f>
        <v>-50.203602318093644</v>
      </c>
      <c r="W41" s="39">
        <v>2044</v>
      </c>
      <c r="X41" s="69">
        <f>'Bill Impact Detail'!BL40</f>
        <v>-11.098386884609795</v>
      </c>
      <c r="Y41" s="125">
        <f>'Bill Impact Detail'!BN40</f>
        <v>-152.54254036628259</v>
      </c>
      <c r="Z41" s="120">
        <f>'Bill Impact Detail'!BP40</f>
        <v>-53.072479020898641</v>
      </c>
      <c r="AB41" s="39">
        <v>2044</v>
      </c>
      <c r="AC41" s="69">
        <f>'Bill Impact Detail'!BY40</f>
        <v>-14.690904435684097</v>
      </c>
      <c r="AD41" s="125">
        <f>'Bill Impact Detail'!CA40</f>
        <v>-156.1350579173569</v>
      </c>
      <c r="AE41" s="120">
        <f>'Bill Impact Detail'!CC40</f>
        <v>-56.664996571972942</v>
      </c>
      <c r="AG41" s="39">
        <v>2044</v>
      </c>
      <c r="AH41" s="69">
        <f>'Bill Impact Detail'!CL40</f>
        <v>-6.4575699051330124</v>
      </c>
      <c r="AI41" s="125">
        <f>'Bill Impact Detail'!CN40</f>
        <v>-147.9017233868058</v>
      </c>
      <c r="AJ41" s="120">
        <f>'Bill Impact Detail'!CP40</f>
        <v>-48.431662041421859</v>
      </c>
      <c r="AL41" s="39">
        <v>2044</v>
      </c>
      <c r="AM41" s="69">
        <f>'Bill Impact Detail'!CY40</f>
        <v>-9.0744345779541451</v>
      </c>
      <c r="AN41" s="125">
        <f>'Bill Impact Detail'!DA40</f>
        <v>-150.51858805962695</v>
      </c>
      <c r="AO41" s="120">
        <f>'Bill Impact Detail'!DC40</f>
        <v>-51.048526714242989</v>
      </c>
      <c r="AQ41" s="39">
        <v>2044</v>
      </c>
      <c r="AR41" s="69">
        <f>'Bill Impact Detail'!DL40</f>
        <v>-12.753368863653357</v>
      </c>
      <c r="AS41" s="125">
        <f>'Bill Impact Detail'!DN40</f>
        <v>-154.19752234532615</v>
      </c>
      <c r="AT41" s="120">
        <f>'Bill Impact Detail'!DP40</f>
        <v>-54.727460999942203</v>
      </c>
    </row>
    <row r="42" spans="3:46" x14ac:dyDescent="0.3">
      <c r="C42" s="39">
        <v>2045</v>
      </c>
      <c r="D42" s="69">
        <f>'Bill Impact Detail'!L41</f>
        <v>-11.249513744708558</v>
      </c>
      <c r="E42" s="125">
        <f>'Bill Impact Detail'!N41</f>
        <v>-158.80888100750877</v>
      </c>
      <c r="F42" s="120">
        <f>'Bill Impact Detail'!P41</f>
        <v>-53.223605880997404</v>
      </c>
      <c r="H42" s="39">
        <v>2045</v>
      </c>
      <c r="I42" s="69">
        <f>'Bill Impact Detail'!Y41</f>
        <v>-14.261505512900154</v>
      </c>
      <c r="J42" s="125">
        <f>'Bill Impact Detail'!AA41</f>
        <v>-161.82087277570037</v>
      </c>
      <c r="K42" s="120">
        <f>'Bill Impact Detail'!AC41</f>
        <v>-56.235597649189003</v>
      </c>
      <c r="M42" s="39">
        <v>2045</v>
      </c>
      <c r="N42" s="69">
        <f>'Bill Impact Detail'!AL41</f>
        <v>-18.93045217982236</v>
      </c>
      <c r="O42" s="125">
        <f>'Bill Impact Detail'!AN41</f>
        <v>-166.48981944262258</v>
      </c>
      <c r="P42" s="120">
        <f>'Bill Impact Detail'!AP41</f>
        <v>-60.904544316111206</v>
      </c>
      <c r="R42" s="39">
        <v>2045</v>
      </c>
      <c r="S42" s="69">
        <f>'Bill Impact Detail'!AY41</f>
        <v>-9.2443537320812723</v>
      </c>
      <c r="T42" s="125">
        <f>'Bill Impact Detail'!BA41</f>
        <v>-156.80372099488147</v>
      </c>
      <c r="U42" s="120">
        <f>'Bill Impact Detail'!BC41</f>
        <v>-51.218445868370118</v>
      </c>
      <c r="W42" s="39">
        <v>2045</v>
      </c>
      <c r="X42" s="69">
        <f>'Bill Impact Detail'!BL41</f>
        <v>-12.649172065069051</v>
      </c>
      <c r="Y42" s="125">
        <f>'Bill Impact Detail'!BN41</f>
        <v>-160.20853932786926</v>
      </c>
      <c r="Z42" s="120">
        <f>'Bill Impact Detail'!BP41</f>
        <v>-54.623264201357898</v>
      </c>
      <c r="AB42" s="39">
        <v>2045</v>
      </c>
      <c r="AC42" s="69">
        <f>'Bill Impact Detail'!BY41</f>
        <v>-17.063101441879226</v>
      </c>
      <c r="AD42" s="125">
        <f>'Bill Impact Detail'!CA41</f>
        <v>-164.62246870467942</v>
      </c>
      <c r="AE42" s="120">
        <f>'Bill Impact Detail'!CC41</f>
        <v>-59.037193578168072</v>
      </c>
      <c r="AG42" s="39">
        <v>2045</v>
      </c>
      <c r="AH42" s="69">
        <f>'Bill Impact Detail'!CL41</f>
        <v>-7.7131103472800024</v>
      </c>
      <c r="AI42" s="125">
        <f>'Bill Impact Detail'!CN41</f>
        <v>-155.27247761008022</v>
      </c>
      <c r="AJ42" s="120">
        <f>'Bill Impact Detail'!CP41</f>
        <v>-49.687202483568846</v>
      </c>
      <c r="AL42" s="39">
        <v>2045</v>
      </c>
      <c r="AM42" s="69">
        <f>'Bill Impact Detail'!CY41</f>
        <v>-10.966794335766803</v>
      </c>
      <c r="AN42" s="125">
        <f>'Bill Impact Detail'!DA41</f>
        <v>-158.526161598567</v>
      </c>
      <c r="AO42" s="120">
        <f>'Bill Impact Detail'!DC41</f>
        <v>-52.940886472055652</v>
      </c>
      <c r="AQ42" s="39">
        <v>2045</v>
      </c>
      <c r="AR42" s="69">
        <f>'Bill Impact Detail'!DL41</f>
        <v>-15.123164139407901</v>
      </c>
      <c r="AS42" s="125">
        <f>'Bill Impact Detail'!DN41</f>
        <v>-162.6825314022081</v>
      </c>
      <c r="AT42" s="120">
        <f>'Bill Impact Detail'!DP41</f>
        <v>-57.097256275696751</v>
      </c>
    </row>
    <row r="43" spans="3:46" x14ac:dyDescent="0.3">
      <c r="C43" s="39">
        <v>2046</v>
      </c>
      <c r="D43" s="69">
        <f>'Bill Impact Detail'!L42</f>
        <v>-11.298254100790199</v>
      </c>
      <c r="E43" s="125">
        <f>'Bill Impact Detail'!N42</f>
        <v>-166.57364137753905</v>
      </c>
      <c r="F43" s="120">
        <f>'Bill Impact Detail'!P42</f>
        <v>-53.272346237079049</v>
      </c>
      <c r="H43" s="39">
        <v>2046</v>
      </c>
      <c r="I43" s="69">
        <f>'Bill Impact Detail'!Y42</f>
        <v>-14.893087527287776</v>
      </c>
      <c r="J43" s="125">
        <f>'Bill Impact Detail'!AA42</f>
        <v>-170.16847480403663</v>
      </c>
      <c r="K43" s="120">
        <f>'Bill Impact Detail'!AC42</f>
        <v>-56.867179663576621</v>
      </c>
      <c r="M43" s="39">
        <v>2046</v>
      </c>
      <c r="N43" s="69">
        <f>'Bill Impact Detail'!AL42</f>
        <v>-19.495092614828035</v>
      </c>
      <c r="O43" s="125">
        <f>'Bill Impact Detail'!AN42</f>
        <v>-174.77047989157688</v>
      </c>
      <c r="P43" s="120">
        <f>'Bill Impact Detail'!AP42</f>
        <v>-61.469184751116885</v>
      </c>
      <c r="R43" s="39">
        <v>2046</v>
      </c>
      <c r="S43" s="69">
        <f>'Bill Impact Detail'!AY42</f>
        <v>-9.4518595623277903</v>
      </c>
      <c r="T43" s="125">
        <f>'Bill Impact Detail'!BA42</f>
        <v>-164.72724683907666</v>
      </c>
      <c r="U43" s="120">
        <f>'Bill Impact Detail'!BC42</f>
        <v>-51.425951698616636</v>
      </c>
      <c r="W43" s="39">
        <v>2046</v>
      </c>
      <c r="X43" s="69">
        <f>'Bill Impact Detail'!BL42</f>
        <v>-13.042090462697152</v>
      </c>
      <c r="Y43" s="125">
        <f>'Bill Impact Detail'!BN42</f>
        <v>-168.31747773944602</v>
      </c>
      <c r="Z43" s="120">
        <f>'Bill Impact Detail'!BP42</f>
        <v>-55.016182598985999</v>
      </c>
      <c r="AB43" s="39">
        <v>2046</v>
      </c>
      <c r="AC43" s="69">
        <f>'Bill Impact Detail'!BY42</f>
        <v>-17.869098289827051</v>
      </c>
      <c r="AD43" s="125">
        <f>'Bill Impact Detail'!CA42</f>
        <v>-173.1444855665759</v>
      </c>
      <c r="AE43" s="120">
        <f>'Bill Impact Detail'!CC42</f>
        <v>-59.843190426115896</v>
      </c>
      <c r="AG43" s="39">
        <v>2046</v>
      </c>
      <c r="AH43" s="69">
        <f>'Bill Impact Detail'!CL42</f>
        <v>-7.729993749674458</v>
      </c>
      <c r="AI43" s="125">
        <f>'Bill Impact Detail'!CN42</f>
        <v>-163.00538102642332</v>
      </c>
      <c r="AJ43" s="120">
        <f>'Bill Impact Detail'!CP42</f>
        <v>-49.704085885963302</v>
      </c>
      <c r="AL43" s="39">
        <v>2046</v>
      </c>
      <c r="AM43" s="69">
        <f>'Bill Impact Detail'!CY42</f>
        <v>-11.22530840366349</v>
      </c>
      <c r="AN43" s="125">
        <f>'Bill Impact Detail'!DA42</f>
        <v>-166.50069568041235</v>
      </c>
      <c r="AO43" s="120">
        <f>'Bill Impact Detail'!DC42</f>
        <v>-53.199400539952336</v>
      </c>
      <c r="AQ43" s="39">
        <v>2046</v>
      </c>
      <c r="AR43" s="69">
        <f>'Bill Impact Detail'!DL42</f>
        <v>-15.909116880124285</v>
      </c>
      <c r="AS43" s="125">
        <f>'Bill Impact Detail'!DN42</f>
        <v>-171.18450415687315</v>
      </c>
      <c r="AT43" s="120">
        <f>'Bill Impact Detail'!DP42</f>
        <v>-57.883209016413133</v>
      </c>
    </row>
    <row r="44" spans="3:46" x14ac:dyDescent="0.3">
      <c r="C44" s="39">
        <v>2047</v>
      </c>
      <c r="D44" s="69">
        <f>'Bill Impact Detail'!L43</f>
        <v>-9.7641082484112633</v>
      </c>
      <c r="E44" s="125">
        <f>'Bill Impact Detail'!N43</f>
        <v>-172.86314630228338</v>
      </c>
      <c r="F44" s="120">
        <f>'Bill Impact Detail'!P43</f>
        <v>-51.738200384700107</v>
      </c>
      <c r="H44" s="39">
        <v>2047</v>
      </c>
      <c r="I44" s="69">
        <f>'Bill Impact Detail'!Y43</f>
        <v>-13.750847042845795</v>
      </c>
      <c r="J44" s="125">
        <f>'Bill Impact Detail'!AA43</f>
        <v>-176.84988509671791</v>
      </c>
      <c r="K44" s="120">
        <f>'Bill Impact Detail'!AC43</f>
        <v>-55.724939179134637</v>
      </c>
      <c r="M44" s="39">
        <v>2047</v>
      </c>
      <c r="N44" s="69">
        <f>'Bill Impact Detail'!AL43</f>
        <v>-18.964638672243279</v>
      </c>
      <c r="O44" s="125">
        <f>'Bill Impact Detail'!AN43</f>
        <v>-182.06367672611538</v>
      </c>
      <c r="P44" s="120">
        <f>'Bill Impact Detail'!AP43</f>
        <v>-60.938730808532128</v>
      </c>
      <c r="R44" s="39">
        <v>2047</v>
      </c>
      <c r="S44" s="69">
        <f>'Bill Impact Detail'!AY43</f>
        <v>-7.9172057551780481</v>
      </c>
      <c r="T44" s="125">
        <f>'Bill Impact Detail'!BA43</f>
        <v>-171.01624380905017</v>
      </c>
      <c r="U44" s="120">
        <f>'Bill Impact Detail'!BC43</f>
        <v>-49.891297891466891</v>
      </c>
      <c r="W44" s="39">
        <v>2047</v>
      </c>
      <c r="X44" s="69">
        <f>'Bill Impact Detail'!BL43</f>
        <v>-11.864542586602481</v>
      </c>
      <c r="Y44" s="125">
        <f>'Bill Impact Detail'!BN43</f>
        <v>-174.96358064047459</v>
      </c>
      <c r="Z44" s="120">
        <f>'Bill Impact Detail'!BP43</f>
        <v>-53.838634722891328</v>
      </c>
      <c r="AB44" s="39">
        <v>2047</v>
      </c>
      <c r="AC44" s="69">
        <f>'Bill Impact Detail'!BY43</f>
        <v>-17.039706527372189</v>
      </c>
      <c r="AD44" s="125">
        <f>'Bill Impact Detail'!CA43</f>
        <v>-180.13874458124428</v>
      </c>
      <c r="AE44" s="120">
        <f>'Bill Impact Detail'!CC43</f>
        <v>-59.013798663661035</v>
      </c>
      <c r="AG44" s="39">
        <v>2047</v>
      </c>
      <c r="AH44" s="69">
        <f>'Bill Impact Detail'!CL43</f>
        <v>-6.1943592240858738</v>
      </c>
      <c r="AI44" s="125">
        <f>'Bill Impact Detail'!CN43</f>
        <v>-169.29339727795798</v>
      </c>
      <c r="AJ44" s="120">
        <f>'Bill Impact Detail'!CP43</f>
        <v>-48.168451360374718</v>
      </c>
      <c r="AL44" s="39">
        <v>2047</v>
      </c>
      <c r="AM44" s="69">
        <f>'Bill Impact Detail'!CY43</f>
        <v>-9.8071234918721331</v>
      </c>
      <c r="AN44" s="125">
        <f>'Bill Impact Detail'!DA43</f>
        <v>-172.90616154574423</v>
      </c>
      <c r="AO44" s="120">
        <f>'Bill Impact Detail'!DC43</f>
        <v>-51.781215628160979</v>
      </c>
      <c r="AQ44" s="39">
        <v>2047</v>
      </c>
      <c r="AR44" s="69">
        <f>'Bill Impact Detail'!DL43</f>
        <v>-15.126044376287851</v>
      </c>
      <c r="AS44" s="125">
        <f>'Bill Impact Detail'!DN43</f>
        <v>-178.22508243015994</v>
      </c>
      <c r="AT44" s="120">
        <f>'Bill Impact Detail'!DP43</f>
        <v>-57.100136512576697</v>
      </c>
    </row>
    <row r="45" spans="3:46" x14ac:dyDescent="0.3">
      <c r="C45" s="39">
        <v>2048</v>
      </c>
      <c r="D45" s="69">
        <f>'Bill Impact Detail'!L44</f>
        <v>-11.988706223953908</v>
      </c>
      <c r="E45" s="125">
        <f>'Bill Impact Detail'!N44</f>
        <v>-184.60034036768252</v>
      </c>
      <c r="F45" s="120">
        <f>'Bill Impact Detail'!P44</f>
        <v>-53.962798360242758</v>
      </c>
      <c r="H45" s="39">
        <v>2048</v>
      </c>
      <c r="I45" s="69">
        <f>'Bill Impact Detail'!Y44</f>
        <v>-16.238276548968095</v>
      </c>
      <c r="J45" s="125">
        <f>'Bill Impact Detail'!AA44</f>
        <v>-188.84991069269671</v>
      </c>
      <c r="K45" s="120">
        <f>'Bill Impact Detail'!AC44</f>
        <v>-58.212368685256941</v>
      </c>
      <c r="M45" s="39">
        <v>2048</v>
      </c>
      <c r="N45" s="69">
        <f>'Bill Impact Detail'!AL44</f>
        <v>-22.057286594823964</v>
      </c>
      <c r="O45" s="125">
        <f>'Bill Impact Detail'!AN44</f>
        <v>-194.66892073855257</v>
      </c>
      <c r="P45" s="120">
        <f>'Bill Impact Detail'!AP44</f>
        <v>-64.03137873111281</v>
      </c>
      <c r="R45" s="39">
        <v>2048</v>
      </c>
      <c r="S45" s="69">
        <f>'Bill Impact Detail'!AY44</f>
        <v>-10.159578097225516</v>
      </c>
      <c r="T45" s="125">
        <f>'Bill Impact Detail'!BA44</f>
        <v>-182.77121224095413</v>
      </c>
      <c r="U45" s="120">
        <f>'Bill Impact Detail'!BC44</f>
        <v>-52.133670233514366</v>
      </c>
      <c r="W45" s="39">
        <v>2048</v>
      </c>
      <c r="X45" s="69">
        <f>'Bill Impact Detail'!BL44</f>
        <v>-14.35039115686055</v>
      </c>
      <c r="Y45" s="125">
        <f>'Bill Impact Detail'!BN44</f>
        <v>-186.96202530058918</v>
      </c>
      <c r="Z45" s="120">
        <f>'Bill Impact Detail'!BP44</f>
        <v>-56.324483293149399</v>
      </c>
      <c r="AB45" s="39">
        <v>2048</v>
      </c>
      <c r="AC45" s="69">
        <f>'Bill Impact Detail'!BY44</f>
        <v>-20.238702463619447</v>
      </c>
      <c r="AD45" s="125">
        <f>'Bill Impact Detail'!CA44</f>
        <v>-192.85033660734808</v>
      </c>
      <c r="AE45" s="120">
        <f>'Bill Impact Detail'!CC44</f>
        <v>-62.212794599908293</v>
      </c>
      <c r="AG45" s="39">
        <v>2048</v>
      </c>
      <c r="AH45" s="69">
        <f>'Bill Impact Detail'!CL44</f>
        <v>-8.393203750308551</v>
      </c>
      <c r="AI45" s="125">
        <f>'Bill Impact Detail'!CN44</f>
        <v>-181.00483789403717</v>
      </c>
      <c r="AJ45" s="120">
        <f>'Bill Impact Detail'!CP44</f>
        <v>-50.367295886597397</v>
      </c>
      <c r="AL45" s="39">
        <v>2048</v>
      </c>
      <c r="AM45" s="69">
        <f>'Bill Impact Detail'!CY44</f>
        <v>-12.549918888934943</v>
      </c>
      <c r="AN45" s="125">
        <f>'Bill Impact Detail'!DA44</f>
        <v>-185.16155303266356</v>
      </c>
      <c r="AO45" s="120">
        <f>'Bill Impact Detail'!DC44</f>
        <v>-54.524011025223786</v>
      </c>
      <c r="AQ45" s="39">
        <v>2048</v>
      </c>
      <c r="AR45" s="69">
        <f>'Bill Impact Detail'!DL44</f>
        <v>-18.394268536936977</v>
      </c>
      <c r="AS45" s="125">
        <f>'Bill Impact Detail'!DN44</f>
        <v>-191.0059026806656</v>
      </c>
      <c r="AT45" s="120">
        <f>'Bill Impact Detail'!DP44</f>
        <v>-60.368360673225823</v>
      </c>
    </row>
    <row r="46" spans="3:46" x14ac:dyDescent="0.3">
      <c r="C46" s="39">
        <v>2049</v>
      </c>
      <c r="D46" s="69">
        <f>'Bill Impact Detail'!L45</f>
        <v>-10.973345965776694</v>
      </c>
      <c r="E46" s="125">
        <f>'Bill Impact Detail'!N45</f>
        <v>-190.04860417169417</v>
      </c>
      <c r="F46" s="120">
        <f>'Bill Impact Detail'!P45</f>
        <v>-52.94743810206554</v>
      </c>
      <c r="H46" s="39">
        <v>2049</v>
      </c>
      <c r="I46" s="69">
        <f>'Bill Impact Detail'!Y45</f>
        <v>-15.575235102085671</v>
      </c>
      <c r="J46" s="125">
        <f>'Bill Impact Detail'!AA45</f>
        <v>-194.65049330800315</v>
      </c>
      <c r="K46" s="120">
        <f>'Bill Impact Detail'!AC45</f>
        <v>-57.549327238374516</v>
      </c>
      <c r="M46" s="39">
        <v>2049</v>
      </c>
      <c r="N46" s="69">
        <f>'Bill Impact Detail'!AL45</f>
        <v>-22.081103702985668</v>
      </c>
      <c r="O46" s="125">
        <f>'Bill Impact Detail'!AN45</f>
        <v>-201.15636190890314</v>
      </c>
      <c r="P46" s="120">
        <f>'Bill Impact Detail'!AP45</f>
        <v>-64.055195839274518</v>
      </c>
      <c r="R46" s="39">
        <v>2049</v>
      </c>
      <c r="S46" s="69">
        <f>'Bill Impact Detail'!AY45</f>
        <v>-9.0112452006426693</v>
      </c>
      <c r="T46" s="125">
        <f>'Bill Impact Detail'!BA45</f>
        <v>-188.08650340656013</v>
      </c>
      <c r="U46" s="120">
        <f>'Bill Impact Detail'!BC45</f>
        <v>-50.985337336931515</v>
      </c>
      <c r="W46" s="39">
        <v>2049</v>
      </c>
      <c r="X46" s="69">
        <f>'Bill Impact Detail'!BL45</f>
        <v>-13.80878685447723</v>
      </c>
      <c r="Y46" s="125">
        <f>'Bill Impact Detail'!BN45</f>
        <v>-192.8840450603947</v>
      </c>
      <c r="Z46" s="120">
        <f>'Bill Impact Detail'!BP45</f>
        <v>-55.782878990766079</v>
      </c>
      <c r="AB46" s="39">
        <v>2049</v>
      </c>
      <c r="AC46" s="69">
        <f>'Bill Impact Detail'!BY45</f>
        <v>-20.247410462307087</v>
      </c>
      <c r="AD46" s="125">
        <f>'Bill Impact Detail'!CA45</f>
        <v>-199.32266866822454</v>
      </c>
      <c r="AE46" s="120">
        <f>'Bill Impact Detail'!CC45</f>
        <v>-62.221502598595933</v>
      </c>
      <c r="AG46" s="39">
        <v>2049</v>
      </c>
      <c r="AH46" s="69">
        <f>'Bill Impact Detail'!CL45</f>
        <v>-7.2303511065329484</v>
      </c>
      <c r="AI46" s="125">
        <f>'Bill Impact Detail'!CN45</f>
        <v>-186.3056093124504</v>
      </c>
      <c r="AJ46" s="120">
        <f>'Bill Impact Detail'!CP45</f>
        <v>-49.204443242821796</v>
      </c>
      <c r="AL46" s="39">
        <v>2049</v>
      </c>
      <c r="AM46" s="69">
        <f>'Bill Impact Detail'!CY45</f>
        <v>-11.803433028473954</v>
      </c>
      <c r="AN46" s="125">
        <f>'Bill Impact Detail'!DA45</f>
        <v>-190.87869123439143</v>
      </c>
      <c r="AO46" s="120">
        <f>'Bill Impact Detail'!DC45</f>
        <v>-53.7775251647628</v>
      </c>
      <c r="AQ46" s="39">
        <v>2049</v>
      </c>
      <c r="AR46" s="69">
        <f>'Bill Impact Detail'!DL45</f>
        <v>-18.155719471834509</v>
      </c>
      <c r="AS46" s="125">
        <f>'Bill Impact Detail'!DN45</f>
        <v>-197.23097767775198</v>
      </c>
      <c r="AT46" s="120">
        <f>'Bill Impact Detail'!DP45</f>
        <v>-60.129811608123354</v>
      </c>
    </row>
    <row r="47" spans="3:46" x14ac:dyDescent="0.3">
      <c r="C47" s="39">
        <v>2050</v>
      </c>
      <c r="D47" s="69">
        <f>'Bill Impact Detail'!L46</f>
        <v>-13.177768379168224</v>
      </c>
      <c r="E47" s="125">
        <f>'Bill Impact Detail'!N46</f>
        <v>-29.034511148085837</v>
      </c>
      <c r="F47" s="120">
        <f>'Bill Impact Detail'!P46</f>
        <v>-16.675609390525633</v>
      </c>
      <c r="H47" s="39">
        <v>2050</v>
      </c>
      <c r="I47" s="69">
        <f>'Bill Impact Detail'!Y46</f>
        <v>-17.828733444068263</v>
      </c>
      <c r="J47" s="125">
        <f>'Bill Impact Detail'!AA46</f>
        <v>-33.685476212985876</v>
      </c>
      <c r="K47" s="120">
        <f>'Bill Impact Detail'!AC46</f>
        <v>-21.326574455425671</v>
      </c>
      <c r="M47" s="39">
        <v>2050</v>
      </c>
      <c r="N47" s="69">
        <f>'Bill Impact Detail'!AL46</f>
        <v>-24.410555278520164</v>
      </c>
      <c r="O47" s="125">
        <f>'Bill Impact Detail'!AN46</f>
        <v>-40.267298047437777</v>
      </c>
      <c r="P47" s="120">
        <f>'Bill Impact Detail'!AP46</f>
        <v>-27.908396289877572</v>
      </c>
      <c r="R47" s="39">
        <v>2050</v>
      </c>
      <c r="S47" s="69">
        <f>'Bill Impact Detail'!AY46</f>
        <v>-11.204140410956967</v>
      </c>
      <c r="T47" s="125">
        <f>'Bill Impact Detail'!BA46</f>
        <v>-27.06088317987458</v>
      </c>
      <c r="U47" s="120">
        <f>'Bill Impact Detail'!BC46</f>
        <v>-14.701981422314375</v>
      </c>
      <c r="W47" s="39">
        <v>2050</v>
      </c>
      <c r="X47" s="69">
        <f>'Bill Impact Detail'!BL46</f>
        <v>-16.051797375004142</v>
      </c>
      <c r="Y47" s="125">
        <f>'Bill Impact Detail'!BN46</f>
        <v>-31.908540143921755</v>
      </c>
      <c r="Z47" s="120">
        <f>'Bill Impact Detail'!BP46</f>
        <v>-19.549638386361551</v>
      </c>
      <c r="AB47" s="39">
        <v>2050</v>
      </c>
      <c r="AC47" s="69">
        <f>'Bill Impact Detail'!BY46</f>
        <v>-22.56600082588902</v>
      </c>
      <c r="AD47" s="125">
        <f>'Bill Impact Detail'!CA46</f>
        <v>-38.422743594806633</v>
      </c>
      <c r="AE47" s="120">
        <f>'Bill Impact Detail'!CC46</f>
        <v>-26.063841837246429</v>
      </c>
      <c r="AG47" s="39">
        <v>2050</v>
      </c>
      <c r="AH47" s="69">
        <f>'Bill Impact Detail'!CL46</f>
        <v>-9.4125898317147261</v>
      </c>
      <c r="AI47" s="125">
        <f>'Bill Impact Detail'!CN46</f>
        <v>-25.269332600632339</v>
      </c>
      <c r="AJ47" s="120">
        <f>'Bill Impact Detail'!CP46</f>
        <v>-12.910430843072135</v>
      </c>
      <c r="AL47" s="39">
        <v>2050</v>
      </c>
      <c r="AM47" s="69">
        <f>'Bill Impact Detail'!CY46</f>
        <v>-14.036338500642245</v>
      </c>
      <c r="AN47" s="125">
        <f>'Bill Impact Detail'!DA46</f>
        <v>-29.893081269559858</v>
      </c>
      <c r="AO47" s="120">
        <f>'Bill Impact Detail'!DC46</f>
        <v>-17.534179511999653</v>
      </c>
      <c r="AQ47" s="39">
        <v>2050</v>
      </c>
      <c r="AR47" s="69">
        <f>'Bill Impact Detail'!DL46</f>
        <v>-20.463558217013222</v>
      </c>
      <c r="AS47" s="125">
        <f>'Bill Impact Detail'!DN46</f>
        <v>-36.320300985930835</v>
      </c>
      <c r="AT47" s="120">
        <f>'Bill Impact Detail'!DP46</f>
        <v>-23.961399228370631</v>
      </c>
    </row>
    <row r="48" spans="3:46" ht="14.5" thickBot="1" x14ac:dyDescent="0.35">
      <c r="C48" s="43">
        <v>2051</v>
      </c>
      <c r="D48" s="70">
        <f>'Bill Impact Detail'!L47</f>
        <v>1.5072473670599376</v>
      </c>
      <c r="E48" s="126">
        <f>'Bill Impact Detail'!N47</f>
        <v>1.5072473670599376</v>
      </c>
      <c r="F48" s="121">
        <f>'Bill Impact Detail'!P47</f>
        <v>1.5072473670599376</v>
      </c>
      <c r="H48" s="43">
        <v>2051</v>
      </c>
      <c r="I48" s="70">
        <f>'Bill Impact Detail'!Y47</f>
        <v>1.5072473670599376</v>
      </c>
      <c r="J48" s="126">
        <f>'Bill Impact Detail'!AA47</f>
        <v>1.5072473670599376</v>
      </c>
      <c r="K48" s="121">
        <f>'Bill Impact Detail'!AC47</f>
        <v>1.5072473670599376</v>
      </c>
      <c r="M48" s="43">
        <v>2051</v>
      </c>
      <c r="N48" s="70">
        <f>'Bill Impact Detail'!AL47</f>
        <v>1.5072473670599376</v>
      </c>
      <c r="O48" s="126">
        <f>'Bill Impact Detail'!AN47</f>
        <v>1.5072473670599376</v>
      </c>
      <c r="P48" s="121">
        <f>'Bill Impact Detail'!AP47</f>
        <v>1.5072473670599376</v>
      </c>
      <c r="R48" s="43">
        <v>2051</v>
      </c>
      <c r="S48" s="70">
        <f>'Bill Impact Detail'!AY47</f>
        <v>1.5072473670599376</v>
      </c>
      <c r="T48" s="126">
        <f>'Bill Impact Detail'!BA47</f>
        <v>1.5072473670599376</v>
      </c>
      <c r="U48" s="121">
        <f>'Bill Impact Detail'!BC47</f>
        <v>1.5072473670599376</v>
      </c>
      <c r="W48" s="43">
        <v>2051</v>
      </c>
      <c r="X48" s="70">
        <f>'Bill Impact Detail'!BL47</f>
        <v>1.5072473670599376</v>
      </c>
      <c r="Y48" s="126">
        <f>'Bill Impact Detail'!BN47</f>
        <v>1.5072473670599376</v>
      </c>
      <c r="Z48" s="121">
        <f>'Bill Impact Detail'!BP47</f>
        <v>1.5072473670599376</v>
      </c>
      <c r="AB48" s="43">
        <v>2051</v>
      </c>
      <c r="AC48" s="70">
        <f>'Bill Impact Detail'!BY47</f>
        <v>1.5072473670599376</v>
      </c>
      <c r="AD48" s="126">
        <f>'Bill Impact Detail'!CA47</f>
        <v>1.5072473670599376</v>
      </c>
      <c r="AE48" s="121">
        <f>'Bill Impact Detail'!CC47</f>
        <v>1.5072473670599376</v>
      </c>
      <c r="AG48" s="43">
        <v>2051</v>
      </c>
      <c r="AH48" s="70">
        <f>'Bill Impact Detail'!CL47</f>
        <v>1.5072473670599376</v>
      </c>
      <c r="AI48" s="126">
        <f>'Bill Impact Detail'!CN47</f>
        <v>1.5072473670599376</v>
      </c>
      <c r="AJ48" s="121">
        <f>'Bill Impact Detail'!CP47</f>
        <v>1.5072473670599376</v>
      </c>
      <c r="AL48" s="43">
        <v>2051</v>
      </c>
      <c r="AM48" s="70">
        <f>'Bill Impact Detail'!CY47</f>
        <v>1.5072473670599376</v>
      </c>
      <c r="AN48" s="126">
        <f>'Bill Impact Detail'!DA47</f>
        <v>1.5072473670599376</v>
      </c>
      <c r="AO48" s="121">
        <f>'Bill Impact Detail'!DC47</f>
        <v>1.5072473670599376</v>
      </c>
      <c r="AQ48" s="43">
        <v>2051</v>
      </c>
      <c r="AR48" s="70">
        <f>'Bill Impact Detail'!DL47</f>
        <v>1.5072473670599376</v>
      </c>
      <c r="AS48" s="126">
        <f>'Bill Impact Detail'!DN47</f>
        <v>1.5072473670599376</v>
      </c>
      <c r="AT48" s="121">
        <f>'Bill Impact Detail'!DP47</f>
        <v>1.5072473670599376</v>
      </c>
    </row>
    <row r="49" spans="3:41" x14ac:dyDescent="0.3">
      <c r="D49" s="62"/>
      <c r="E49" s="62"/>
      <c r="F49" s="62"/>
      <c r="I49" s="62"/>
      <c r="J49" s="62"/>
      <c r="K49" s="62"/>
      <c r="N49" s="62"/>
      <c r="O49" s="62"/>
      <c r="P49" s="62"/>
      <c r="S49" s="62"/>
      <c r="T49" s="62"/>
      <c r="U49" s="62"/>
      <c r="X49" s="62"/>
      <c r="Y49" s="62"/>
      <c r="Z49" s="62"/>
      <c r="AC49" s="62"/>
      <c r="AD49" s="62"/>
      <c r="AE49" s="62"/>
      <c r="AH49" s="62"/>
      <c r="AI49" s="62"/>
      <c r="AJ49" s="62"/>
      <c r="AM49" s="62"/>
      <c r="AN49" s="62"/>
      <c r="AO49" s="62"/>
    </row>
    <row r="51" spans="3:41" ht="15.5" x14ac:dyDescent="0.35">
      <c r="C51" s="50"/>
    </row>
    <row r="57" spans="3:41" x14ac:dyDescent="0.3">
      <c r="D57" s="1"/>
    </row>
  </sheetData>
  <pageMargins left="0.45" right="0.45" top="0.5" bottom="0.5" header="0.3" footer="0.3"/>
  <pageSetup scale="70" orientation="landscape" r:id="rId1"/>
  <colBreaks count="2" manualBreakCount="2">
    <brk id="16" max="45" man="1"/>
    <brk id="3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P78"/>
  <sheetViews>
    <sheetView showGridLines="0" zoomScaleNormal="100" workbookViewId="0">
      <pane xSplit="3" ySplit="14" topLeftCell="D15" activePane="bottomRight" state="frozen"/>
      <selection activeCell="G5" sqref="G5"/>
      <selection pane="topRight" activeCell="G5" sqref="G5"/>
      <selection pane="bottomLeft" activeCell="G5" sqref="G5"/>
      <selection pane="bottomRight" activeCell="B6" sqref="B6"/>
    </sheetView>
  </sheetViews>
  <sheetFormatPr defaultColWidth="9.1796875" defaultRowHeight="14" x14ac:dyDescent="0.3"/>
  <cols>
    <col min="1" max="2" width="9.1796875" style="31"/>
    <col min="3" max="3" width="18.81640625" style="31" customWidth="1"/>
    <col min="4" max="4" width="3.7265625" style="31" customWidth="1"/>
    <col min="5" max="5" width="5.26953125" style="31" bestFit="1" customWidth="1"/>
    <col min="6" max="6" width="8.453125" style="31" bestFit="1" customWidth="1"/>
    <col min="7" max="16" width="14.7265625" style="31" customWidth="1"/>
    <col min="17" max="17" width="3.7265625" style="31" customWidth="1"/>
    <col min="18" max="18" width="5.26953125" style="31" bestFit="1" customWidth="1"/>
    <col min="19" max="19" width="8.453125" style="31" bestFit="1" customWidth="1"/>
    <col min="20" max="29" width="14.7265625" style="31" customWidth="1"/>
    <col min="30" max="30" width="3.7265625" style="31" customWidth="1"/>
    <col min="31" max="31" width="5.26953125" style="31" bestFit="1" customWidth="1"/>
    <col min="32" max="32" width="8.453125" style="31" bestFit="1" customWidth="1"/>
    <col min="33" max="42" width="14.7265625" style="31" customWidth="1"/>
    <col min="43" max="43" width="4.7265625" style="31" customWidth="1"/>
    <col min="44" max="44" width="5.26953125" style="31" bestFit="1" customWidth="1"/>
    <col min="45" max="45" width="8.453125" style="31" bestFit="1" customWidth="1"/>
    <col min="46" max="55" width="14.7265625" style="31" customWidth="1"/>
    <col min="56" max="56" width="4.7265625" style="31" customWidth="1"/>
    <col min="57" max="57" width="5.26953125" style="31" bestFit="1" customWidth="1"/>
    <col min="58" max="58" width="8.453125" style="31" bestFit="1" customWidth="1"/>
    <col min="59" max="68" width="14.7265625" style="31" customWidth="1"/>
    <col min="69" max="69" width="4.7265625" style="31" customWidth="1"/>
    <col min="70" max="70" width="5.26953125" style="31" bestFit="1" customWidth="1"/>
    <col min="71" max="71" width="8.453125" style="31" bestFit="1" customWidth="1"/>
    <col min="72" max="81" width="14.7265625" style="31" customWidth="1"/>
    <col min="82" max="82" width="4.7265625" style="31" customWidth="1"/>
    <col min="83" max="83" width="5.26953125" style="31" bestFit="1" customWidth="1"/>
    <col min="84" max="84" width="8.453125" style="31" bestFit="1" customWidth="1"/>
    <col min="85" max="94" width="14.7265625" style="31" customWidth="1"/>
    <col min="95" max="95" width="4.7265625" style="31" customWidth="1"/>
    <col min="96" max="96" width="5.26953125" style="31" bestFit="1" customWidth="1"/>
    <col min="97" max="97" width="8.453125" style="31" bestFit="1" customWidth="1"/>
    <col min="98" max="107" width="14.7265625" style="31" customWidth="1"/>
    <col min="108" max="108" width="4.7265625" style="31" customWidth="1"/>
    <col min="109" max="109" width="5.26953125" style="31" bestFit="1" customWidth="1"/>
    <col min="110" max="110" width="8.453125" style="31" bestFit="1" customWidth="1"/>
    <col min="111" max="120" width="14.7265625" style="31" customWidth="1"/>
    <col min="121" max="16384" width="9.1796875" style="31"/>
  </cols>
  <sheetData>
    <row r="1" spans="2:120" x14ac:dyDescent="0.3">
      <c r="B1" s="114" t="s">
        <v>37</v>
      </c>
    </row>
    <row r="2" spans="2:120" x14ac:dyDescent="0.3">
      <c r="B2" s="114" t="s">
        <v>38</v>
      </c>
    </row>
    <row r="3" spans="2:120" x14ac:dyDescent="0.3">
      <c r="B3" s="114" t="s">
        <v>85</v>
      </c>
      <c r="C3" s="1"/>
    </row>
    <row r="4" spans="2:120" x14ac:dyDescent="0.3">
      <c r="B4" s="114" t="s">
        <v>86</v>
      </c>
      <c r="C4" s="1"/>
    </row>
    <row r="5" spans="2:120" x14ac:dyDescent="0.3">
      <c r="B5" s="114" t="s">
        <v>83</v>
      </c>
      <c r="C5" s="1"/>
    </row>
    <row r="6" spans="2:120" x14ac:dyDescent="0.3">
      <c r="B6" s="114" t="s">
        <v>87</v>
      </c>
      <c r="C6" s="1"/>
    </row>
    <row r="7" spans="2:120" ht="14.5" thickBot="1" x14ac:dyDescent="0.35">
      <c r="B7" s="114"/>
      <c r="C7" s="1"/>
      <c r="G7" s="106"/>
    </row>
    <row r="8" spans="2:120" ht="14.5" thickBot="1" x14ac:dyDescent="0.35">
      <c r="B8" s="111" t="s">
        <v>69</v>
      </c>
      <c r="C8" s="112"/>
    </row>
    <row r="9" spans="2:120" s="32" customFormat="1" ht="17.5" thickBot="1" x14ac:dyDescent="0.5">
      <c r="B9" s="25"/>
      <c r="C9" s="25"/>
      <c r="G9" s="138" t="s">
        <v>28</v>
      </c>
      <c r="H9" s="139"/>
      <c r="I9" s="139"/>
      <c r="J9" s="140"/>
      <c r="K9" s="90" t="s">
        <v>45</v>
      </c>
      <c r="L9" s="88"/>
      <c r="M9" s="88"/>
      <c r="N9" s="89"/>
      <c r="O9" s="89"/>
      <c r="P9" s="89"/>
      <c r="T9" s="138" t="s">
        <v>29</v>
      </c>
      <c r="U9" s="139"/>
      <c r="V9" s="139"/>
      <c r="W9" s="140"/>
      <c r="X9" s="90" t="s">
        <v>45</v>
      </c>
      <c r="Y9" s="88"/>
      <c r="Z9" s="88"/>
      <c r="AA9" s="89"/>
      <c r="AB9" s="89"/>
      <c r="AC9" s="89"/>
      <c r="AG9" s="138" t="s">
        <v>30</v>
      </c>
      <c r="AH9" s="139"/>
      <c r="AI9" s="139"/>
      <c r="AJ9" s="140"/>
      <c r="AK9" s="90" t="s">
        <v>45</v>
      </c>
      <c r="AL9" s="88"/>
      <c r="AM9" s="88"/>
      <c r="AN9" s="89"/>
      <c r="AO9" s="89"/>
      <c r="AP9" s="89"/>
      <c r="AT9" s="138" t="s">
        <v>31</v>
      </c>
      <c r="AU9" s="139"/>
      <c r="AV9" s="139"/>
      <c r="AW9" s="140"/>
      <c r="AX9" s="90" t="s">
        <v>45</v>
      </c>
      <c r="AY9" s="88"/>
      <c r="AZ9" s="88"/>
      <c r="BA9" s="89"/>
      <c r="BB9" s="89"/>
      <c r="BC9" s="89"/>
      <c r="BG9" s="138" t="s">
        <v>32</v>
      </c>
      <c r="BH9" s="139"/>
      <c r="BI9" s="139"/>
      <c r="BJ9" s="140"/>
      <c r="BK9" s="90" t="s">
        <v>45</v>
      </c>
      <c r="BL9" s="88"/>
      <c r="BM9" s="88"/>
      <c r="BN9" s="89"/>
      <c r="BO9" s="89"/>
      <c r="BP9" s="89"/>
      <c r="BT9" s="138" t="s">
        <v>33</v>
      </c>
      <c r="BU9" s="139"/>
      <c r="BV9" s="139"/>
      <c r="BW9" s="140"/>
      <c r="BX9" s="90" t="s">
        <v>45</v>
      </c>
      <c r="BY9" s="88"/>
      <c r="BZ9" s="88"/>
      <c r="CA9" s="89"/>
      <c r="CB9" s="89"/>
      <c r="CC9" s="89"/>
      <c r="CG9" s="138" t="s">
        <v>34</v>
      </c>
      <c r="CH9" s="139"/>
      <c r="CI9" s="139"/>
      <c r="CJ9" s="140"/>
      <c r="CK9" s="90" t="s">
        <v>45</v>
      </c>
      <c r="CL9" s="88"/>
      <c r="CM9" s="88"/>
      <c r="CN9" s="89"/>
      <c r="CO9" s="89"/>
      <c r="CP9" s="89"/>
      <c r="CT9" s="138" t="s">
        <v>35</v>
      </c>
      <c r="CU9" s="139"/>
      <c r="CV9" s="139"/>
      <c r="CW9" s="140"/>
      <c r="CX9" s="90" t="s">
        <v>45</v>
      </c>
      <c r="CY9" s="88"/>
      <c r="CZ9" s="88"/>
      <c r="DA9" s="89"/>
      <c r="DB9" s="89"/>
      <c r="DC9" s="89"/>
      <c r="DG9" s="138" t="s">
        <v>36</v>
      </c>
      <c r="DH9" s="139"/>
      <c r="DI9" s="139"/>
      <c r="DJ9" s="140"/>
      <c r="DK9" s="90" t="s">
        <v>45</v>
      </c>
      <c r="DL9" s="88"/>
      <c r="DM9" s="88"/>
      <c r="DN9" s="89"/>
      <c r="DO9" s="89"/>
      <c r="DP9" s="89"/>
    </row>
    <row r="10" spans="2:120" ht="16" thickBot="1" x14ac:dyDescent="0.4">
      <c r="B10" s="18"/>
      <c r="C10" s="52"/>
      <c r="E10" s="33"/>
      <c r="F10" s="34"/>
      <c r="G10" s="56" t="s">
        <v>43</v>
      </c>
      <c r="H10" s="3"/>
      <c r="I10" s="3"/>
      <c r="J10" s="56" t="s">
        <v>44</v>
      </c>
      <c r="K10" s="59" t="s">
        <v>43</v>
      </c>
      <c r="L10" s="85" t="s">
        <v>48</v>
      </c>
      <c r="M10" s="86"/>
      <c r="N10" s="87"/>
      <c r="O10" s="87"/>
      <c r="P10" s="87"/>
      <c r="R10" s="33"/>
      <c r="S10" s="34"/>
      <c r="T10" s="56" t="s">
        <v>43</v>
      </c>
      <c r="U10" s="3"/>
      <c r="V10" s="3"/>
      <c r="W10" s="56" t="s">
        <v>44</v>
      </c>
      <c r="X10" s="59" t="s">
        <v>43</v>
      </c>
      <c r="Y10" s="85" t="s">
        <v>48</v>
      </c>
      <c r="Z10" s="86"/>
      <c r="AA10" s="87"/>
      <c r="AB10" s="87"/>
      <c r="AC10" s="87"/>
      <c r="AE10" s="33"/>
      <c r="AF10" s="34"/>
      <c r="AG10" s="56" t="s">
        <v>43</v>
      </c>
      <c r="AH10" s="3"/>
      <c r="AI10" s="3"/>
      <c r="AJ10" s="56" t="s">
        <v>44</v>
      </c>
      <c r="AK10" s="59" t="s">
        <v>43</v>
      </c>
      <c r="AL10" s="85" t="s">
        <v>48</v>
      </c>
      <c r="AM10" s="86"/>
      <c r="AN10" s="87"/>
      <c r="AO10" s="87"/>
      <c r="AP10" s="87"/>
      <c r="AR10" s="33"/>
      <c r="AS10" s="34"/>
      <c r="AT10" s="56" t="s">
        <v>43</v>
      </c>
      <c r="AU10" s="3"/>
      <c r="AV10" s="3"/>
      <c r="AW10" s="56" t="s">
        <v>44</v>
      </c>
      <c r="AX10" s="59" t="s">
        <v>43</v>
      </c>
      <c r="AY10" s="85" t="s">
        <v>48</v>
      </c>
      <c r="AZ10" s="86"/>
      <c r="BA10" s="87"/>
      <c r="BB10" s="87"/>
      <c r="BC10" s="87"/>
      <c r="BE10" s="33"/>
      <c r="BF10" s="34"/>
      <c r="BG10" s="56" t="s">
        <v>43</v>
      </c>
      <c r="BH10" s="3"/>
      <c r="BI10" s="3"/>
      <c r="BJ10" s="56" t="s">
        <v>44</v>
      </c>
      <c r="BK10" s="59" t="s">
        <v>43</v>
      </c>
      <c r="BL10" s="85" t="s">
        <v>48</v>
      </c>
      <c r="BM10" s="86"/>
      <c r="BN10" s="87"/>
      <c r="BO10" s="87"/>
      <c r="BP10" s="87"/>
      <c r="BR10" s="33"/>
      <c r="BS10" s="34"/>
      <c r="BT10" s="56" t="s">
        <v>43</v>
      </c>
      <c r="BU10" s="3"/>
      <c r="BV10" s="3"/>
      <c r="BW10" s="56" t="s">
        <v>44</v>
      </c>
      <c r="BX10" s="59" t="s">
        <v>43</v>
      </c>
      <c r="BY10" s="85" t="s">
        <v>48</v>
      </c>
      <c r="BZ10" s="86"/>
      <c r="CA10" s="87"/>
      <c r="CB10" s="87"/>
      <c r="CC10" s="87"/>
      <c r="CE10" s="33"/>
      <c r="CF10" s="34"/>
      <c r="CG10" s="56" t="s">
        <v>43</v>
      </c>
      <c r="CH10" s="3"/>
      <c r="CI10" s="3"/>
      <c r="CJ10" s="56" t="s">
        <v>44</v>
      </c>
      <c r="CK10" s="59" t="s">
        <v>43</v>
      </c>
      <c r="CL10" s="85" t="s">
        <v>48</v>
      </c>
      <c r="CM10" s="86"/>
      <c r="CN10" s="87"/>
      <c r="CO10" s="87"/>
      <c r="CP10" s="87"/>
      <c r="CR10" s="33"/>
      <c r="CS10" s="34"/>
      <c r="CT10" s="56" t="s">
        <v>43</v>
      </c>
      <c r="CU10" s="3"/>
      <c r="CV10" s="3"/>
      <c r="CW10" s="56" t="s">
        <v>44</v>
      </c>
      <c r="CX10" s="59" t="s">
        <v>43</v>
      </c>
      <c r="CY10" s="85" t="s">
        <v>48</v>
      </c>
      <c r="CZ10" s="86"/>
      <c r="DA10" s="87"/>
      <c r="DB10" s="87"/>
      <c r="DC10" s="87"/>
      <c r="DE10" s="33"/>
      <c r="DF10" s="34"/>
      <c r="DG10" s="56" t="s">
        <v>43</v>
      </c>
      <c r="DH10" s="3"/>
      <c r="DI10" s="3"/>
      <c r="DJ10" s="56" t="s">
        <v>44</v>
      </c>
      <c r="DK10" s="59" t="s">
        <v>43</v>
      </c>
      <c r="DL10" s="85" t="s">
        <v>48</v>
      </c>
      <c r="DM10" s="86"/>
      <c r="DN10" s="87"/>
      <c r="DO10" s="87"/>
      <c r="DP10" s="87"/>
    </row>
    <row r="11" spans="2:120" ht="15.5" x14ac:dyDescent="0.35">
      <c r="B11" s="58"/>
      <c r="C11" s="53" t="s">
        <v>39</v>
      </c>
      <c r="E11" s="63"/>
      <c r="F11" s="64"/>
      <c r="G11" s="59" t="s">
        <v>19</v>
      </c>
      <c r="H11" s="5"/>
      <c r="I11" s="5"/>
      <c r="J11" s="59" t="s">
        <v>19</v>
      </c>
      <c r="K11" s="73" t="s">
        <v>19</v>
      </c>
      <c r="L11" s="79"/>
      <c r="M11" s="118" t="s">
        <v>72</v>
      </c>
      <c r="N11" s="119"/>
      <c r="O11" s="118" t="s">
        <v>71</v>
      </c>
      <c r="P11" s="119"/>
      <c r="R11" s="63"/>
      <c r="S11" s="64"/>
      <c r="T11" s="59" t="s">
        <v>19</v>
      </c>
      <c r="U11" s="5"/>
      <c r="V11" s="5"/>
      <c r="W11" s="59" t="s">
        <v>19</v>
      </c>
      <c r="X11" s="73" t="s">
        <v>19</v>
      </c>
      <c r="Y11" s="79"/>
      <c r="Z11" s="118" t="s">
        <v>72</v>
      </c>
      <c r="AA11" s="119"/>
      <c r="AB11" s="118" t="s">
        <v>71</v>
      </c>
      <c r="AC11" s="119"/>
      <c r="AE11" s="63"/>
      <c r="AF11" s="64"/>
      <c r="AG11" s="59" t="s">
        <v>19</v>
      </c>
      <c r="AH11" s="5"/>
      <c r="AI11" s="5"/>
      <c r="AJ11" s="59" t="s">
        <v>19</v>
      </c>
      <c r="AK11" s="73" t="s">
        <v>19</v>
      </c>
      <c r="AL11" s="79"/>
      <c r="AM11" s="118" t="s">
        <v>72</v>
      </c>
      <c r="AN11" s="119"/>
      <c r="AO11" s="118" t="s">
        <v>71</v>
      </c>
      <c r="AP11" s="119"/>
      <c r="AR11" s="63"/>
      <c r="AS11" s="64"/>
      <c r="AT11" s="59" t="s">
        <v>19</v>
      </c>
      <c r="AU11" s="5"/>
      <c r="AV11" s="5"/>
      <c r="AW11" s="59" t="s">
        <v>19</v>
      </c>
      <c r="AX11" s="73" t="s">
        <v>19</v>
      </c>
      <c r="AY11" s="79"/>
      <c r="AZ11" s="118" t="s">
        <v>72</v>
      </c>
      <c r="BA11" s="119"/>
      <c r="BB11" s="118" t="s">
        <v>71</v>
      </c>
      <c r="BC11" s="119"/>
      <c r="BE11" s="63"/>
      <c r="BF11" s="64"/>
      <c r="BG11" s="59" t="s">
        <v>19</v>
      </c>
      <c r="BH11" s="5"/>
      <c r="BI11" s="5"/>
      <c r="BJ11" s="59" t="s">
        <v>19</v>
      </c>
      <c r="BK11" s="73" t="s">
        <v>19</v>
      </c>
      <c r="BL11" s="79"/>
      <c r="BM11" s="118" t="s">
        <v>72</v>
      </c>
      <c r="BN11" s="119"/>
      <c r="BO11" s="118" t="s">
        <v>71</v>
      </c>
      <c r="BP11" s="119"/>
      <c r="BR11" s="63"/>
      <c r="BS11" s="64"/>
      <c r="BT11" s="59" t="s">
        <v>19</v>
      </c>
      <c r="BU11" s="5"/>
      <c r="BV11" s="5"/>
      <c r="BW11" s="59" t="s">
        <v>19</v>
      </c>
      <c r="BX11" s="73" t="s">
        <v>19</v>
      </c>
      <c r="BY11" s="79"/>
      <c r="BZ11" s="118" t="s">
        <v>72</v>
      </c>
      <c r="CA11" s="119"/>
      <c r="CB11" s="118" t="s">
        <v>71</v>
      </c>
      <c r="CC11" s="119"/>
      <c r="CE11" s="63"/>
      <c r="CF11" s="64"/>
      <c r="CG11" s="59" t="s">
        <v>19</v>
      </c>
      <c r="CH11" s="5"/>
      <c r="CI11" s="5"/>
      <c r="CJ11" s="59" t="s">
        <v>19</v>
      </c>
      <c r="CK11" s="73" t="s">
        <v>19</v>
      </c>
      <c r="CL11" s="79"/>
      <c r="CM11" s="118" t="s">
        <v>72</v>
      </c>
      <c r="CN11" s="119"/>
      <c r="CO11" s="118" t="s">
        <v>71</v>
      </c>
      <c r="CP11" s="119"/>
      <c r="CR11" s="63"/>
      <c r="CS11" s="64"/>
      <c r="CT11" s="59" t="s">
        <v>19</v>
      </c>
      <c r="CU11" s="5"/>
      <c r="CV11" s="5"/>
      <c r="CW11" s="59" t="s">
        <v>19</v>
      </c>
      <c r="CX11" s="73" t="s">
        <v>19</v>
      </c>
      <c r="CY11" s="79"/>
      <c r="CZ11" s="118" t="s">
        <v>72</v>
      </c>
      <c r="DA11" s="119"/>
      <c r="DB11" s="118" t="s">
        <v>71</v>
      </c>
      <c r="DC11" s="119"/>
      <c r="DE11" s="63"/>
      <c r="DF11" s="64"/>
      <c r="DG11" s="59" t="s">
        <v>19</v>
      </c>
      <c r="DH11" s="5"/>
      <c r="DI11" s="5"/>
      <c r="DJ11" s="59" t="s">
        <v>19</v>
      </c>
      <c r="DK11" s="73" t="s">
        <v>19</v>
      </c>
      <c r="DL11" s="79"/>
      <c r="DM11" s="118" t="s">
        <v>72</v>
      </c>
      <c r="DN11" s="119"/>
      <c r="DO11" s="118" t="s">
        <v>71</v>
      </c>
      <c r="DP11" s="119"/>
    </row>
    <row r="12" spans="2:120" ht="15.5" x14ac:dyDescent="0.35">
      <c r="B12" s="17"/>
      <c r="C12" s="53" t="s">
        <v>40</v>
      </c>
      <c r="E12" s="17"/>
      <c r="F12" s="16"/>
      <c r="G12" s="5" t="s">
        <v>17</v>
      </c>
      <c r="H12" s="5" t="s">
        <v>19</v>
      </c>
      <c r="I12" s="5" t="s">
        <v>19</v>
      </c>
      <c r="J12" s="5" t="s">
        <v>22</v>
      </c>
      <c r="K12" s="74" t="s">
        <v>46</v>
      </c>
      <c r="L12" s="71" t="s">
        <v>46</v>
      </c>
      <c r="M12" s="71" t="s">
        <v>49</v>
      </c>
      <c r="N12" s="57" t="s">
        <v>51</v>
      </c>
      <c r="O12" s="71" t="s">
        <v>49</v>
      </c>
      <c r="P12" s="57" t="s">
        <v>51</v>
      </c>
      <c r="R12" s="17"/>
      <c r="S12" s="16"/>
      <c r="T12" s="5" t="s">
        <v>17</v>
      </c>
      <c r="U12" s="5" t="s">
        <v>19</v>
      </c>
      <c r="V12" s="5" t="s">
        <v>19</v>
      </c>
      <c r="W12" s="5" t="s">
        <v>22</v>
      </c>
      <c r="X12" s="74" t="s">
        <v>46</v>
      </c>
      <c r="Y12" s="71" t="s">
        <v>46</v>
      </c>
      <c r="Z12" s="71" t="s">
        <v>49</v>
      </c>
      <c r="AA12" s="57" t="s">
        <v>51</v>
      </c>
      <c r="AB12" s="71" t="s">
        <v>49</v>
      </c>
      <c r="AC12" s="57" t="s">
        <v>51</v>
      </c>
      <c r="AE12" s="17"/>
      <c r="AF12" s="16"/>
      <c r="AG12" s="5" t="s">
        <v>17</v>
      </c>
      <c r="AH12" s="5" t="s">
        <v>19</v>
      </c>
      <c r="AI12" s="5" t="s">
        <v>19</v>
      </c>
      <c r="AJ12" s="5" t="s">
        <v>22</v>
      </c>
      <c r="AK12" s="74" t="s">
        <v>46</v>
      </c>
      <c r="AL12" s="71" t="s">
        <v>46</v>
      </c>
      <c r="AM12" s="71" t="s">
        <v>49</v>
      </c>
      <c r="AN12" s="57" t="s">
        <v>51</v>
      </c>
      <c r="AO12" s="71" t="s">
        <v>49</v>
      </c>
      <c r="AP12" s="57" t="s">
        <v>51</v>
      </c>
      <c r="AR12" s="17"/>
      <c r="AS12" s="16"/>
      <c r="AT12" s="5" t="s">
        <v>17</v>
      </c>
      <c r="AU12" s="5" t="s">
        <v>19</v>
      </c>
      <c r="AV12" s="5" t="s">
        <v>19</v>
      </c>
      <c r="AW12" s="5" t="s">
        <v>22</v>
      </c>
      <c r="AX12" s="74" t="s">
        <v>46</v>
      </c>
      <c r="AY12" s="71" t="s">
        <v>46</v>
      </c>
      <c r="AZ12" s="71" t="s">
        <v>49</v>
      </c>
      <c r="BA12" s="57" t="s">
        <v>51</v>
      </c>
      <c r="BB12" s="71" t="s">
        <v>49</v>
      </c>
      <c r="BC12" s="57" t="s">
        <v>51</v>
      </c>
      <c r="BE12" s="17"/>
      <c r="BF12" s="16"/>
      <c r="BG12" s="5" t="s">
        <v>17</v>
      </c>
      <c r="BH12" s="5" t="s">
        <v>19</v>
      </c>
      <c r="BI12" s="5" t="s">
        <v>19</v>
      </c>
      <c r="BJ12" s="5" t="s">
        <v>22</v>
      </c>
      <c r="BK12" s="74" t="s">
        <v>46</v>
      </c>
      <c r="BL12" s="71" t="s">
        <v>46</v>
      </c>
      <c r="BM12" s="71" t="s">
        <v>49</v>
      </c>
      <c r="BN12" s="57" t="s">
        <v>51</v>
      </c>
      <c r="BO12" s="71" t="s">
        <v>49</v>
      </c>
      <c r="BP12" s="57" t="s">
        <v>51</v>
      </c>
      <c r="BR12" s="17"/>
      <c r="BS12" s="16"/>
      <c r="BT12" s="5" t="s">
        <v>17</v>
      </c>
      <c r="BU12" s="5" t="s">
        <v>19</v>
      </c>
      <c r="BV12" s="5" t="s">
        <v>19</v>
      </c>
      <c r="BW12" s="5" t="s">
        <v>22</v>
      </c>
      <c r="BX12" s="74" t="s">
        <v>46</v>
      </c>
      <c r="BY12" s="71" t="s">
        <v>46</v>
      </c>
      <c r="BZ12" s="71" t="s">
        <v>49</v>
      </c>
      <c r="CA12" s="57" t="s">
        <v>51</v>
      </c>
      <c r="CB12" s="71" t="s">
        <v>49</v>
      </c>
      <c r="CC12" s="57" t="s">
        <v>51</v>
      </c>
      <c r="CE12" s="17"/>
      <c r="CF12" s="16"/>
      <c r="CG12" s="5" t="s">
        <v>17</v>
      </c>
      <c r="CH12" s="5" t="s">
        <v>19</v>
      </c>
      <c r="CI12" s="5" t="s">
        <v>19</v>
      </c>
      <c r="CJ12" s="5" t="s">
        <v>22</v>
      </c>
      <c r="CK12" s="74" t="s">
        <v>46</v>
      </c>
      <c r="CL12" s="71" t="s">
        <v>46</v>
      </c>
      <c r="CM12" s="71" t="s">
        <v>49</v>
      </c>
      <c r="CN12" s="57" t="s">
        <v>51</v>
      </c>
      <c r="CO12" s="71" t="s">
        <v>49</v>
      </c>
      <c r="CP12" s="57" t="s">
        <v>51</v>
      </c>
      <c r="CR12" s="17"/>
      <c r="CS12" s="16"/>
      <c r="CT12" s="5" t="s">
        <v>17</v>
      </c>
      <c r="CU12" s="5" t="s">
        <v>19</v>
      </c>
      <c r="CV12" s="5" t="s">
        <v>19</v>
      </c>
      <c r="CW12" s="5" t="s">
        <v>22</v>
      </c>
      <c r="CX12" s="74" t="s">
        <v>46</v>
      </c>
      <c r="CY12" s="71" t="s">
        <v>46</v>
      </c>
      <c r="CZ12" s="71" t="s">
        <v>49</v>
      </c>
      <c r="DA12" s="57" t="s">
        <v>51</v>
      </c>
      <c r="DB12" s="71" t="s">
        <v>49</v>
      </c>
      <c r="DC12" s="57" t="s">
        <v>51</v>
      </c>
      <c r="DE12" s="17"/>
      <c r="DF12" s="16"/>
      <c r="DG12" s="5" t="s">
        <v>17</v>
      </c>
      <c r="DH12" s="5" t="s">
        <v>19</v>
      </c>
      <c r="DI12" s="5" t="s">
        <v>19</v>
      </c>
      <c r="DJ12" s="5" t="s">
        <v>22</v>
      </c>
      <c r="DK12" s="74" t="s">
        <v>46</v>
      </c>
      <c r="DL12" s="71" t="s">
        <v>46</v>
      </c>
      <c r="DM12" s="71" t="s">
        <v>49</v>
      </c>
      <c r="DN12" s="57" t="s">
        <v>51</v>
      </c>
      <c r="DO12" s="71" t="s">
        <v>49</v>
      </c>
      <c r="DP12" s="57" t="s">
        <v>51</v>
      </c>
    </row>
    <row r="13" spans="2:120" ht="15.5" x14ac:dyDescent="0.35">
      <c r="B13" s="17"/>
      <c r="C13" s="53" t="s">
        <v>41</v>
      </c>
      <c r="E13" s="17"/>
      <c r="F13" s="16" t="s">
        <v>24</v>
      </c>
      <c r="G13" s="5" t="s">
        <v>18</v>
      </c>
      <c r="H13" s="5" t="s">
        <v>20</v>
      </c>
      <c r="I13" s="5" t="s">
        <v>21</v>
      </c>
      <c r="J13" s="5" t="s">
        <v>23</v>
      </c>
      <c r="K13" s="75" t="s">
        <v>47</v>
      </c>
      <c r="L13" s="72" t="s">
        <v>47</v>
      </c>
      <c r="M13" s="71" t="s">
        <v>50</v>
      </c>
      <c r="N13" s="57" t="s">
        <v>52</v>
      </c>
      <c r="O13" s="71" t="s">
        <v>50</v>
      </c>
      <c r="P13" s="57" t="s">
        <v>52</v>
      </c>
      <c r="R13" s="17"/>
      <c r="S13" s="16" t="s">
        <v>24</v>
      </c>
      <c r="T13" s="5" t="s">
        <v>18</v>
      </c>
      <c r="U13" s="5" t="s">
        <v>20</v>
      </c>
      <c r="V13" s="5" t="s">
        <v>21</v>
      </c>
      <c r="W13" s="5" t="s">
        <v>23</v>
      </c>
      <c r="X13" s="75" t="s">
        <v>47</v>
      </c>
      <c r="Y13" s="72" t="s">
        <v>47</v>
      </c>
      <c r="Z13" s="71" t="s">
        <v>50</v>
      </c>
      <c r="AA13" s="57" t="s">
        <v>52</v>
      </c>
      <c r="AB13" s="71" t="s">
        <v>50</v>
      </c>
      <c r="AC13" s="57" t="s">
        <v>52</v>
      </c>
      <c r="AE13" s="17"/>
      <c r="AF13" s="16" t="s">
        <v>24</v>
      </c>
      <c r="AG13" s="5" t="s">
        <v>18</v>
      </c>
      <c r="AH13" s="5" t="s">
        <v>20</v>
      </c>
      <c r="AI13" s="5" t="s">
        <v>21</v>
      </c>
      <c r="AJ13" s="5" t="s">
        <v>23</v>
      </c>
      <c r="AK13" s="75" t="s">
        <v>47</v>
      </c>
      <c r="AL13" s="72" t="s">
        <v>47</v>
      </c>
      <c r="AM13" s="71" t="s">
        <v>50</v>
      </c>
      <c r="AN13" s="57" t="s">
        <v>52</v>
      </c>
      <c r="AO13" s="71" t="s">
        <v>50</v>
      </c>
      <c r="AP13" s="57" t="s">
        <v>52</v>
      </c>
      <c r="AR13" s="17"/>
      <c r="AS13" s="16" t="s">
        <v>24</v>
      </c>
      <c r="AT13" s="5" t="s">
        <v>18</v>
      </c>
      <c r="AU13" s="5" t="s">
        <v>20</v>
      </c>
      <c r="AV13" s="5" t="s">
        <v>21</v>
      </c>
      <c r="AW13" s="5" t="s">
        <v>23</v>
      </c>
      <c r="AX13" s="75" t="s">
        <v>47</v>
      </c>
      <c r="AY13" s="72" t="s">
        <v>47</v>
      </c>
      <c r="AZ13" s="71" t="s">
        <v>50</v>
      </c>
      <c r="BA13" s="57" t="s">
        <v>52</v>
      </c>
      <c r="BB13" s="71" t="s">
        <v>50</v>
      </c>
      <c r="BC13" s="57" t="s">
        <v>52</v>
      </c>
      <c r="BE13" s="17"/>
      <c r="BF13" s="16" t="s">
        <v>24</v>
      </c>
      <c r="BG13" s="5" t="s">
        <v>18</v>
      </c>
      <c r="BH13" s="5" t="s">
        <v>20</v>
      </c>
      <c r="BI13" s="5" t="s">
        <v>21</v>
      </c>
      <c r="BJ13" s="5" t="s">
        <v>23</v>
      </c>
      <c r="BK13" s="75" t="s">
        <v>47</v>
      </c>
      <c r="BL13" s="72" t="s">
        <v>47</v>
      </c>
      <c r="BM13" s="71" t="s">
        <v>50</v>
      </c>
      <c r="BN13" s="57" t="s">
        <v>52</v>
      </c>
      <c r="BO13" s="71" t="s">
        <v>50</v>
      </c>
      <c r="BP13" s="57" t="s">
        <v>52</v>
      </c>
      <c r="BR13" s="17"/>
      <c r="BS13" s="16" t="s">
        <v>24</v>
      </c>
      <c r="BT13" s="5" t="s">
        <v>18</v>
      </c>
      <c r="BU13" s="5" t="s">
        <v>20</v>
      </c>
      <c r="BV13" s="5" t="s">
        <v>21</v>
      </c>
      <c r="BW13" s="5" t="s">
        <v>23</v>
      </c>
      <c r="BX13" s="75" t="s">
        <v>47</v>
      </c>
      <c r="BY13" s="72" t="s">
        <v>47</v>
      </c>
      <c r="BZ13" s="71" t="s">
        <v>50</v>
      </c>
      <c r="CA13" s="57" t="s">
        <v>52</v>
      </c>
      <c r="CB13" s="71" t="s">
        <v>50</v>
      </c>
      <c r="CC13" s="57" t="s">
        <v>52</v>
      </c>
      <c r="CE13" s="17"/>
      <c r="CF13" s="16" t="s">
        <v>24</v>
      </c>
      <c r="CG13" s="5" t="s">
        <v>18</v>
      </c>
      <c r="CH13" s="5" t="s">
        <v>20</v>
      </c>
      <c r="CI13" s="5" t="s">
        <v>21</v>
      </c>
      <c r="CJ13" s="5" t="s">
        <v>23</v>
      </c>
      <c r="CK13" s="75" t="s">
        <v>47</v>
      </c>
      <c r="CL13" s="72" t="s">
        <v>47</v>
      </c>
      <c r="CM13" s="71" t="s">
        <v>50</v>
      </c>
      <c r="CN13" s="57" t="s">
        <v>52</v>
      </c>
      <c r="CO13" s="71" t="s">
        <v>50</v>
      </c>
      <c r="CP13" s="57" t="s">
        <v>52</v>
      </c>
      <c r="CR13" s="17"/>
      <c r="CS13" s="16" t="s">
        <v>24</v>
      </c>
      <c r="CT13" s="5" t="s">
        <v>18</v>
      </c>
      <c r="CU13" s="5" t="s">
        <v>20</v>
      </c>
      <c r="CV13" s="5" t="s">
        <v>21</v>
      </c>
      <c r="CW13" s="5" t="s">
        <v>23</v>
      </c>
      <c r="CX13" s="75" t="s">
        <v>47</v>
      </c>
      <c r="CY13" s="72" t="s">
        <v>47</v>
      </c>
      <c r="CZ13" s="71" t="s">
        <v>50</v>
      </c>
      <c r="DA13" s="57" t="s">
        <v>52</v>
      </c>
      <c r="DB13" s="71" t="s">
        <v>50</v>
      </c>
      <c r="DC13" s="57" t="s">
        <v>52</v>
      </c>
      <c r="DE13" s="17"/>
      <c r="DF13" s="16" t="s">
        <v>24</v>
      </c>
      <c r="DG13" s="5" t="s">
        <v>18</v>
      </c>
      <c r="DH13" s="5" t="s">
        <v>20</v>
      </c>
      <c r="DI13" s="5" t="s">
        <v>21</v>
      </c>
      <c r="DJ13" s="5" t="s">
        <v>23</v>
      </c>
      <c r="DK13" s="75" t="s">
        <v>47</v>
      </c>
      <c r="DL13" s="72" t="s">
        <v>47</v>
      </c>
      <c r="DM13" s="71" t="s">
        <v>50</v>
      </c>
      <c r="DN13" s="57" t="s">
        <v>52</v>
      </c>
      <c r="DO13" s="71" t="s">
        <v>50</v>
      </c>
      <c r="DP13" s="57" t="s">
        <v>52</v>
      </c>
    </row>
    <row r="14" spans="2:120" ht="16" thickBot="1" x14ac:dyDescent="0.4">
      <c r="B14" s="17" t="s">
        <v>25</v>
      </c>
      <c r="C14" s="54" t="s">
        <v>42</v>
      </c>
      <c r="E14" s="17" t="s">
        <v>25</v>
      </c>
      <c r="F14" s="16" t="s">
        <v>26</v>
      </c>
      <c r="G14" s="5" t="s">
        <v>5</v>
      </c>
      <c r="H14" s="5" t="s">
        <v>5</v>
      </c>
      <c r="I14" s="5" t="s">
        <v>5</v>
      </c>
      <c r="J14" s="5" t="s">
        <v>5</v>
      </c>
      <c r="K14" s="55" t="s">
        <v>54</v>
      </c>
      <c r="L14" s="55" t="s">
        <v>54</v>
      </c>
      <c r="M14" s="80" t="s">
        <v>53</v>
      </c>
      <c r="N14" s="84" t="s">
        <v>54</v>
      </c>
      <c r="O14" s="80" t="s">
        <v>53</v>
      </c>
      <c r="P14" s="84" t="s">
        <v>54</v>
      </c>
      <c r="R14" s="17" t="s">
        <v>25</v>
      </c>
      <c r="S14" s="16" t="s">
        <v>26</v>
      </c>
      <c r="T14" s="5" t="s">
        <v>5</v>
      </c>
      <c r="U14" s="5" t="s">
        <v>5</v>
      </c>
      <c r="V14" s="5" t="s">
        <v>5</v>
      </c>
      <c r="W14" s="5" t="s">
        <v>5</v>
      </c>
      <c r="X14" s="55" t="s">
        <v>54</v>
      </c>
      <c r="Y14" s="55" t="s">
        <v>54</v>
      </c>
      <c r="Z14" s="80" t="s">
        <v>53</v>
      </c>
      <c r="AA14" s="84" t="s">
        <v>54</v>
      </c>
      <c r="AB14" s="80" t="s">
        <v>53</v>
      </c>
      <c r="AC14" s="84" t="s">
        <v>54</v>
      </c>
      <c r="AE14" s="17" t="s">
        <v>25</v>
      </c>
      <c r="AF14" s="16" t="s">
        <v>26</v>
      </c>
      <c r="AG14" s="5" t="s">
        <v>5</v>
      </c>
      <c r="AH14" s="5" t="s">
        <v>5</v>
      </c>
      <c r="AI14" s="5" t="s">
        <v>5</v>
      </c>
      <c r="AJ14" s="5" t="s">
        <v>5</v>
      </c>
      <c r="AK14" s="55" t="s">
        <v>54</v>
      </c>
      <c r="AL14" s="55" t="s">
        <v>54</v>
      </c>
      <c r="AM14" s="80" t="s">
        <v>53</v>
      </c>
      <c r="AN14" s="84" t="s">
        <v>54</v>
      </c>
      <c r="AO14" s="80" t="s">
        <v>53</v>
      </c>
      <c r="AP14" s="84" t="s">
        <v>54</v>
      </c>
      <c r="AR14" s="17" t="s">
        <v>25</v>
      </c>
      <c r="AS14" s="16" t="s">
        <v>26</v>
      </c>
      <c r="AT14" s="5" t="s">
        <v>5</v>
      </c>
      <c r="AU14" s="5" t="s">
        <v>5</v>
      </c>
      <c r="AV14" s="5" t="s">
        <v>5</v>
      </c>
      <c r="AW14" s="5" t="s">
        <v>5</v>
      </c>
      <c r="AX14" s="55" t="s">
        <v>54</v>
      </c>
      <c r="AY14" s="55" t="s">
        <v>54</v>
      </c>
      <c r="AZ14" s="80" t="s">
        <v>53</v>
      </c>
      <c r="BA14" s="84" t="s">
        <v>54</v>
      </c>
      <c r="BB14" s="80" t="s">
        <v>53</v>
      </c>
      <c r="BC14" s="84" t="s">
        <v>54</v>
      </c>
      <c r="BE14" s="17" t="s">
        <v>25</v>
      </c>
      <c r="BF14" s="16" t="s">
        <v>26</v>
      </c>
      <c r="BG14" s="5" t="s">
        <v>5</v>
      </c>
      <c r="BH14" s="5" t="s">
        <v>5</v>
      </c>
      <c r="BI14" s="5" t="s">
        <v>5</v>
      </c>
      <c r="BJ14" s="5" t="s">
        <v>5</v>
      </c>
      <c r="BK14" s="55" t="s">
        <v>54</v>
      </c>
      <c r="BL14" s="55" t="s">
        <v>54</v>
      </c>
      <c r="BM14" s="80" t="s">
        <v>53</v>
      </c>
      <c r="BN14" s="84" t="s">
        <v>54</v>
      </c>
      <c r="BO14" s="80" t="s">
        <v>53</v>
      </c>
      <c r="BP14" s="84" t="s">
        <v>54</v>
      </c>
      <c r="BR14" s="17" t="s">
        <v>25</v>
      </c>
      <c r="BS14" s="16" t="s">
        <v>26</v>
      </c>
      <c r="BT14" s="5" t="s">
        <v>5</v>
      </c>
      <c r="BU14" s="5" t="s">
        <v>5</v>
      </c>
      <c r="BV14" s="5" t="s">
        <v>5</v>
      </c>
      <c r="BW14" s="5" t="s">
        <v>5</v>
      </c>
      <c r="BX14" s="55" t="s">
        <v>54</v>
      </c>
      <c r="BY14" s="55" t="s">
        <v>54</v>
      </c>
      <c r="BZ14" s="80" t="s">
        <v>53</v>
      </c>
      <c r="CA14" s="84" t="s">
        <v>54</v>
      </c>
      <c r="CB14" s="80" t="s">
        <v>53</v>
      </c>
      <c r="CC14" s="84" t="s">
        <v>54</v>
      </c>
      <c r="CE14" s="17" t="s">
        <v>25</v>
      </c>
      <c r="CF14" s="16" t="s">
        <v>26</v>
      </c>
      <c r="CG14" s="5" t="s">
        <v>5</v>
      </c>
      <c r="CH14" s="5" t="s">
        <v>5</v>
      </c>
      <c r="CI14" s="5" t="s">
        <v>5</v>
      </c>
      <c r="CJ14" s="5" t="s">
        <v>5</v>
      </c>
      <c r="CK14" s="55" t="s">
        <v>54</v>
      </c>
      <c r="CL14" s="55" t="s">
        <v>54</v>
      </c>
      <c r="CM14" s="80" t="s">
        <v>53</v>
      </c>
      <c r="CN14" s="84" t="s">
        <v>54</v>
      </c>
      <c r="CO14" s="80" t="s">
        <v>53</v>
      </c>
      <c r="CP14" s="84" t="s">
        <v>54</v>
      </c>
      <c r="CR14" s="17" t="s">
        <v>25</v>
      </c>
      <c r="CS14" s="16" t="s">
        <v>26</v>
      </c>
      <c r="CT14" s="5" t="s">
        <v>5</v>
      </c>
      <c r="CU14" s="5" t="s">
        <v>5</v>
      </c>
      <c r="CV14" s="5" t="s">
        <v>5</v>
      </c>
      <c r="CW14" s="5" t="s">
        <v>5</v>
      </c>
      <c r="CX14" s="55" t="s">
        <v>54</v>
      </c>
      <c r="CY14" s="55" t="s">
        <v>54</v>
      </c>
      <c r="CZ14" s="80" t="s">
        <v>53</v>
      </c>
      <c r="DA14" s="84" t="s">
        <v>54</v>
      </c>
      <c r="DB14" s="80" t="s">
        <v>53</v>
      </c>
      <c r="DC14" s="84" t="s">
        <v>54</v>
      </c>
      <c r="DE14" s="17" t="s">
        <v>25</v>
      </c>
      <c r="DF14" s="16" t="s">
        <v>26</v>
      </c>
      <c r="DG14" s="5" t="s">
        <v>5</v>
      </c>
      <c r="DH14" s="5" t="s">
        <v>5</v>
      </c>
      <c r="DI14" s="5" t="s">
        <v>5</v>
      </c>
      <c r="DJ14" s="5" t="s">
        <v>5</v>
      </c>
      <c r="DK14" s="55" t="s">
        <v>54</v>
      </c>
      <c r="DL14" s="55" t="s">
        <v>54</v>
      </c>
      <c r="DM14" s="80" t="s">
        <v>53</v>
      </c>
      <c r="DN14" s="84" t="s">
        <v>54</v>
      </c>
      <c r="DO14" s="80" t="s">
        <v>53</v>
      </c>
      <c r="DP14" s="84" t="s">
        <v>54</v>
      </c>
    </row>
    <row r="15" spans="2:120" x14ac:dyDescent="0.3">
      <c r="B15" s="13">
        <v>2019</v>
      </c>
      <c r="C15" s="65">
        <v>109759884.62299272</v>
      </c>
      <c r="E15" s="35">
        <v>2019</v>
      </c>
      <c r="F15" s="36">
        <v>1.0063458385698116</v>
      </c>
      <c r="G15" s="37">
        <v>5.7979489554235606</v>
      </c>
      <c r="H15" s="37">
        <v>0</v>
      </c>
      <c r="I15" s="37">
        <v>0</v>
      </c>
      <c r="J15" s="38">
        <f>SUM(G15:I15)</f>
        <v>5.7979489554235606</v>
      </c>
      <c r="K15" s="76">
        <f>+G15/$C15*10^6*12</f>
        <v>0.63388721393123559</v>
      </c>
      <c r="L15" s="81">
        <f t="shared" ref="L15:L47" si="0">+J15/$C15*10^6*12</f>
        <v>0.63388721393123559</v>
      </c>
      <c r="M15" s="68"/>
      <c r="N15" s="60">
        <f>+L15-M15</f>
        <v>0.63388721393123559</v>
      </c>
      <c r="O15" s="117"/>
      <c r="P15" s="60">
        <f>+L15-O15</f>
        <v>0.63388721393123559</v>
      </c>
      <c r="R15" s="35">
        <v>2019</v>
      </c>
      <c r="S15" s="36">
        <v>1.0063458385698116</v>
      </c>
      <c r="T15" s="26">
        <v>5.7979489554235606</v>
      </c>
      <c r="U15" s="37">
        <v>0</v>
      </c>
      <c r="V15" s="37">
        <v>0</v>
      </c>
      <c r="W15" s="38">
        <f>SUM(T15:V15)</f>
        <v>5.7979489554235606</v>
      </c>
      <c r="X15" s="76">
        <f>+T15/$C15*10^6*12</f>
        <v>0.63388721393123559</v>
      </c>
      <c r="Y15" s="81">
        <f t="shared" ref="Y15:Y47" si="1">+W15/$C15*10^6*12</f>
        <v>0.63388721393123559</v>
      </c>
      <c r="Z15" s="68"/>
      <c r="AA15" s="60">
        <f>+Y15-Z15</f>
        <v>0.63388721393123559</v>
      </c>
      <c r="AB15" s="117"/>
      <c r="AC15" s="60">
        <f>+Y15-AB15</f>
        <v>0.63388721393123559</v>
      </c>
      <c r="AE15" s="35">
        <v>2019</v>
      </c>
      <c r="AF15" s="36">
        <v>1.0063458385698116</v>
      </c>
      <c r="AG15" s="26">
        <v>5.7979489554235606</v>
      </c>
      <c r="AH15" s="37">
        <v>0</v>
      </c>
      <c r="AI15" s="37">
        <v>0</v>
      </c>
      <c r="AJ15" s="38">
        <f>SUM(AG15:AI15)</f>
        <v>5.7979489554235606</v>
      </c>
      <c r="AK15" s="76">
        <f>+AG15/$C15*10^6*12</f>
        <v>0.63388721393123559</v>
      </c>
      <c r="AL15" s="81">
        <f t="shared" ref="AL15:AL47" si="2">+AJ15/$C15*10^6*12</f>
        <v>0.63388721393123559</v>
      </c>
      <c r="AM15" s="68"/>
      <c r="AN15" s="60">
        <f>+AL15-AM15</f>
        <v>0.63388721393123559</v>
      </c>
      <c r="AO15" s="117"/>
      <c r="AP15" s="60">
        <f>+AL15-AO15</f>
        <v>0.63388721393123559</v>
      </c>
      <c r="AR15" s="35">
        <v>2019</v>
      </c>
      <c r="AS15" s="36">
        <v>1.0063458385698116</v>
      </c>
      <c r="AT15" s="26">
        <v>5.7979489554235606</v>
      </c>
      <c r="AU15" s="37">
        <v>0</v>
      </c>
      <c r="AV15" s="37">
        <v>0</v>
      </c>
      <c r="AW15" s="38">
        <f>SUM(AT15:AV15)</f>
        <v>5.7979489554235606</v>
      </c>
      <c r="AX15" s="76">
        <f>+AT15/$C15*10^6*12</f>
        <v>0.63388721393123559</v>
      </c>
      <c r="AY15" s="81">
        <f t="shared" ref="AY15:AY47" si="3">+AW15/$C15*10^6*12</f>
        <v>0.63388721393123559</v>
      </c>
      <c r="AZ15" s="68"/>
      <c r="BA15" s="60">
        <f>+AY15-AZ15</f>
        <v>0.63388721393123559</v>
      </c>
      <c r="BB15" s="117"/>
      <c r="BC15" s="60">
        <f>+AY15-BB15</f>
        <v>0.63388721393123559</v>
      </c>
      <c r="BE15" s="35">
        <v>2019</v>
      </c>
      <c r="BF15" s="36">
        <v>1.0063458385698116</v>
      </c>
      <c r="BG15" s="37">
        <v>5.7979489554235606</v>
      </c>
      <c r="BH15" s="37">
        <v>0</v>
      </c>
      <c r="BI15" s="37">
        <v>0</v>
      </c>
      <c r="BJ15" s="38">
        <f>SUM(BG15:BI15)</f>
        <v>5.7979489554235606</v>
      </c>
      <c r="BK15" s="76">
        <f>+BG15/$C15*10^6*12</f>
        <v>0.63388721393123559</v>
      </c>
      <c r="BL15" s="81">
        <f t="shared" ref="BL15:BL47" si="4">+BJ15/$C15*10^6*12</f>
        <v>0.63388721393123559</v>
      </c>
      <c r="BM15" s="68"/>
      <c r="BN15" s="60">
        <f>+BL15-BM15</f>
        <v>0.63388721393123559</v>
      </c>
      <c r="BO15" s="117"/>
      <c r="BP15" s="60">
        <f>+BL15-BO15</f>
        <v>0.63388721393123559</v>
      </c>
      <c r="BR15" s="35">
        <v>2019</v>
      </c>
      <c r="BS15" s="36">
        <v>1.0063458385698116</v>
      </c>
      <c r="BT15" s="26">
        <v>5.7979489554235606</v>
      </c>
      <c r="BU15" s="37">
        <v>0</v>
      </c>
      <c r="BV15" s="37">
        <v>0</v>
      </c>
      <c r="BW15" s="38">
        <f>SUM(BT15:BV15)</f>
        <v>5.7979489554235606</v>
      </c>
      <c r="BX15" s="76">
        <f>+BT15/$C15*10^6*12</f>
        <v>0.63388721393123559</v>
      </c>
      <c r="BY15" s="81">
        <f t="shared" ref="BY15:BY47" si="5">+BW15/$C15*10^6*12</f>
        <v>0.63388721393123559</v>
      </c>
      <c r="BZ15" s="68"/>
      <c r="CA15" s="60">
        <f>+BY15-BZ15</f>
        <v>0.63388721393123559</v>
      </c>
      <c r="CB15" s="117"/>
      <c r="CC15" s="60">
        <f>+BY15-CB15</f>
        <v>0.63388721393123559</v>
      </c>
      <c r="CE15" s="35">
        <v>2019</v>
      </c>
      <c r="CF15" s="36">
        <v>1.0063458385698116</v>
      </c>
      <c r="CG15" s="26">
        <v>5.7979489554235606</v>
      </c>
      <c r="CH15" s="37">
        <v>0</v>
      </c>
      <c r="CI15" s="37">
        <v>0</v>
      </c>
      <c r="CJ15" s="38">
        <f>SUM(CG15:CI15)</f>
        <v>5.7979489554235606</v>
      </c>
      <c r="CK15" s="76">
        <f>+CG15/$C15*10^6*12</f>
        <v>0.63388721393123559</v>
      </c>
      <c r="CL15" s="81">
        <f t="shared" ref="CL15:CL47" si="6">+CJ15/$C15*10^6*12</f>
        <v>0.63388721393123559</v>
      </c>
      <c r="CM15" s="68"/>
      <c r="CN15" s="60">
        <f>+CL15-CM15</f>
        <v>0.63388721393123559</v>
      </c>
      <c r="CO15" s="117"/>
      <c r="CP15" s="60">
        <f>+CL15-CO15</f>
        <v>0.63388721393123559</v>
      </c>
      <c r="CR15" s="35">
        <v>2019</v>
      </c>
      <c r="CS15" s="36">
        <v>1.0063458385698116</v>
      </c>
      <c r="CT15" s="26">
        <v>5.7979489554235606</v>
      </c>
      <c r="CU15" s="37">
        <v>0</v>
      </c>
      <c r="CV15" s="37">
        <v>0</v>
      </c>
      <c r="CW15" s="38">
        <f>SUM(CT15:CV15)</f>
        <v>5.7979489554235606</v>
      </c>
      <c r="CX15" s="76">
        <f>+CT15/$C15*10^6*12</f>
        <v>0.63388721393123559</v>
      </c>
      <c r="CY15" s="81">
        <f t="shared" ref="CY15:CY47" si="7">+CW15/$C15*10^6*12</f>
        <v>0.63388721393123559</v>
      </c>
      <c r="CZ15" s="68"/>
      <c r="DA15" s="60">
        <f>+CY15-CZ15</f>
        <v>0.63388721393123559</v>
      </c>
      <c r="DB15" s="117"/>
      <c r="DC15" s="60">
        <f>+CY15-DB15</f>
        <v>0.63388721393123559</v>
      </c>
      <c r="DE15" s="35">
        <v>2019</v>
      </c>
      <c r="DF15" s="36">
        <v>1.0063458385698116</v>
      </c>
      <c r="DG15" s="26">
        <v>5.7979489554235606</v>
      </c>
      <c r="DH15" s="37">
        <v>0</v>
      </c>
      <c r="DI15" s="37">
        <v>0</v>
      </c>
      <c r="DJ15" s="38">
        <f>SUM(DG15:DI15)</f>
        <v>5.7979489554235606</v>
      </c>
      <c r="DK15" s="76">
        <f>+DG15/$C15*10^6*12</f>
        <v>0.63388721393123559</v>
      </c>
      <c r="DL15" s="81">
        <f t="shared" ref="DL15:DL47" si="8">+DJ15/$C15*10^6*12</f>
        <v>0.63388721393123559</v>
      </c>
      <c r="DM15" s="68"/>
      <c r="DN15" s="60">
        <f>+DL15-DM15</f>
        <v>0.63388721393123559</v>
      </c>
      <c r="DO15" s="117"/>
      <c r="DP15" s="60">
        <f>+DL15-DO15</f>
        <v>0.63388721393123559</v>
      </c>
    </row>
    <row r="16" spans="2:120" x14ac:dyDescent="0.3">
      <c r="B16" s="14">
        <v>2020</v>
      </c>
      <c r="C16" s="66">
        <v>110803324.03584217</v>
      </c>
      <c r="E16" s="39">
        <v>2020</v>
      </c>
      <c r="F16" s="40">
        <v>0.93392482840834401</v>
      </c>
      <c r="G16" s="41">
        <v>49.201339028543003</v>
      </c>
      <c r="H16" s="41">
        <v>-33.091657499999997</v>
      </c>
      <c r="I16" s="41">
        <v>31.727590190209455</v>
      </c>
      <c r="J16" s="42">
        <f t="shared" ref="J16:J47" si="9">SUM(G16:I16)</f>
        <v>47.837271718752461</v>
      </c>
      <c r="K16" s="77">
        <f t="shared" ref="K16:K47" si="10">+G16/$C16*10^6*12</f>
        <v>5.3285050198632211</v>
      </c>
      <c r="L16" s="82">
        <f t="shared" si="0"/>
        <v>5.1807765301277362</v>
      </c>
      <c r="M16" s="69">
        <f>SUMIF('Reg Part 5 kw'!$D$8:$AH$8,E16,'Reg Part 5 kw'!$D$30:$AH$30)</f>
        <v>-16.645311240599767</v>
      </c>
      <c r="N16" s="60">
        <f t="shared" ref="N16:N47" si="11">+L16-M16</f>
        <v>21.826087770727504</v>
      </c>
      <c r="O16" s="69">
        <f>SUMIF('Low Income Part 5 kw '!$D$8:$AH$8,E16,'Low Income Part 5 kw '!$D$30:$AH$30)</f>
        <v>38.47625112493148</v>
      </c>
      <c r="P16" s="60">
        <f>+L16-O16</f>
        <v>-33.295474594803743</v>
      </c>
      <c r="R16" s="39">
        <v>2020</v>
      </c>
      <c r="S16" s="40">
        <v>0.93392482840834401</v>
      </c>
      <c r="T16" s="27">
        <v>49.201339028543003</v>
      </c>
      <c r="U16" s="41">
        <v>-33.091657499999997</v>
      </c>
      <c r="V16" s="41">
        <v>31.727590190209455</v>
      </c>
      <c r="W16" s="42">
        <f t="shared" ref="W16:W47" si="12">SUM(T16:V16)</f>
        <v>47.837271718752461</v>
      </c>
      <c r="X16" s="77">
        <f t="shared" ref="X16:X47" si="13">+T16/$C16*10^6*12</f>
        <v>5.3285050198632211</v>
      </c>
      <c r="Y16" s="82">
        <f t="shared" si="1"/>
        <v>5.1807765301277362</v>
      </c>
      <c r="Z16" s="69">
        <f>SUMIF('Reg Part 5 kw'!$D$8:$AH$8,R16,'Reg Part 5 kw'!$D$30:$AH$30)</f>
        <v>-16.645311240599767</v>
      </c>
      <c r="AA16" s="60">
        <f>+Y16-Z16</f>
        <v>21.826087770727504</v>
      </c>
      <c r="AB16" s="69">
        <f>SUMIF('Low Income Part 5 kw '!$D$8:$AH$8,R16,'Low Income Part 5 kw '!$D$30:$AH$30)</f>
        <v>38.47625112493148</v>
      </c>
      <c r="AC16" s="60">
        <f>+Y16-AB16</f>
        <v>-33.295474594803743</v>
      </c>
      <c r="AE16" s="39">
        <v>2020</v>
      </c>
      <c r="AF16" s="40">
        <v>0.93392482840834401</v>
      </c>
      <c r="AG16" s="27">
        <v>49.201339028543003</v>
      </c>
      <c r="AH16" s="41">
        <v>-33.091657499999997</v>
      </c>
      <c r="AI16" s="41">
        <v>31.727590190209455</v>
      </c>
      <c r="AJ16" s="42">
        <f t="shared" ref="AJ16:AJ47" si="14">SUM(AG16:AI16)</f>
        <v>47.837271718752461</v>
      </c>
      <c r="AK16" s="77">
        <f t="shared" ref="AK16:AK47" si="15">+AG16/$C16*10^6*12</f>
        <v>5.3285050198632211</v>
      </c>
      <c r="AL16" s="82">
        <f t="shared" si="2"/>
        <v>5.1807765301277362</v>
      </c>
      <c r="AM16" s="69">
        <f>SUMIF('Reg Part 5 kw'!$D$8:$AH$8,AE16,'Reg Part 5 kw'!$D$30:$AH$30)</f>
        <v>-16.645311240599767</v>
      </c>
      <c r="AN16" s="60">
        <f>+AL16-AM16</f>
        <v>21.826087770727504</v>
      </c>
      <c r="AO16" s="69">
        <f>SUMIF('Low Income Part 5 kw '!$D$8:$AH$8,AE16,'Low Income Part 5 kw '!$D$30:$AH$30)</f>
        <v>38.47625112493148</v>
      </c>
      <c r="AP16" s="60">
        <f>+AL16-AO16</f>
        <v>-33.295474594803743</v>
      </c>
      <c r="AR16" s="39">
        <v>2020</v>
      </c>
      <c r="AS16" s="40">
        <v>0.93392482840834401</v>
      </c>
      <c r="AT16" s="27">
        <v>52.171339028543073</v>
      </c>
      <c r="AU16" s="41">
        <v>-33.091657499999997</v>
      </c>
      <c r="AV16" s="41">
        <v>31.727590190209455</v>
      </c>
      <c r="AW16" s="42">
        <f t="shared" ref="AW16:AW47" si="16">SUM(AT16:AV16)</f>
        <v>50.807271718752531</v>
      </c>
      <c r="AX16" s="77">
        <f t="shared" ref="AX16:AX47" si="17">+AT16/$C16*10^6*12</f>
        <v>5.6501560200486676</v>
      </c>
      <c r="AY16" s="82">
        <f t="shared" si="3"/>
        <v>5.5024275303131835</v>
      </c>
      <c r="AZ16" s="69">
        <f>SUMIF('Reg Part 5 kw'!$D$8:$AH$8,AR16,'Reg Part 5 kw'!$D$30:$AH$30)</f>
        <v>-16.645311240599767</v>
      </c>
      <c r="BA16" s="60">
        <f>+AY16-AZ16</f>
        <v>22.147738770912952</v>
      </c>
      <c r="BB16" s="69">
        <f>SUMIF('Low Income Part 5 kw '!$D$8:$AH$8,AR16,'Low Income Part 5 kw '!$D$30:$AH$30)</f>
        <v>38.47625112493148</v>
      </c>
      <c r="BC16" s="60">
        <f>+AY16-BB16</f>
        <v>-32.973823594618295</v>
      </c>
      <c r="BE16" s="39">
        <v>2020</v>
      </c>
      <c r="BF16" s="40">
        <v>0.93392482840834401</v>
      </c>
      <c r="BG16" s="41">
        <v>52.171339028543073</v>
      </c>
      <c r="BH16" s="41">
        <v>-33.091657499999997</v>
      </c>
      <c r="BI16" s="41">
        <v>31.727590190209455</v>
      </c>
      <c r="BJ16" s="42">
        <f t="shared" ref="BJ16:BJ47" si="18">SUM(BG16:BI16)</f>
        <v>50.807271718752531</v>
      </c>
      <c r="BK16" s="77">
        <f t="shared" ref="BK16:BK47" si="19">+BG16/$C16*10^6*12</f>
        <v>5.6501560200486676</v>
      </c>
      <c r="BL16" s="82">
        <f t="shared" si="4"/>
        <v>5.5024275303131835</v>
      </c>
      <c r="BM16" s="69">
        <f>SUMIF('Reg Part 5 kw'!$D$8:$AH$8,BE16,'Reg Part 5 kw'!$D$30:$AH$30)</f>
        <v>-16.645311240599767</v>
      </c>
      <c r="BN16" s="60">
        <f>+BL16-BM16</f>
        <v>22.147738770912952</v>
      </c>
      <c r="BO16" s="69">
        <f>SUMIF('Low Income Part 5 kw '!$D$8:$AH$8,BE16,'Low Income Part 5 kw '!$D$30:$AH$30)</f>
        <v>38.47625112493148</v>
      </c>
      <c r="BP16" s="60">
        <f>+BL16-BO16</f>
        <v>-32.973823594618295</v>
      </c>
      <c r="BR16" s="39">
        <v>2020</v>
      </c>
      <c r="BS16" s="40">
        <v>0.93392482840834401</v>
      </c>
      <c r="BT16" s="27">
        <v>52.171339028543073</v>
      </c>
      <c r="BU16" s="41">
        <v>-33.091657499999997</v>
      </c>
      <c r="BV16" s="41">
        <v>31.727590190209455</v>
      </c>
      <c r="BW16" s="42">
        <f t="shared" ref="BW16:BW47" si="20">SUM(BT16:BV16)</f>
        <v>50.807271718752531</v>
      </c>
      <c r="BX16" s="77">
        <f t="shared" ref="BX16:BX47" si="21">+BT16/$C16*10^6*12</f>
        <v>5.6501560200486676</v>
      </c>
      <c r="BY16" s="82">
        <f t="shared" si="5"/>
        <v>5.5024275303131835</v>
      </c>
      <c r="BZ16" s="69">
        <f>SUMIF('Reg Part 5 kw'!$D$8:$AH$8,BR16,'Reg Part 5 kw'!$D$30:$AH$30)</f>
        <v>-16.645311240599767</v>
      </c>
      <c r="CA16" s="60">
        <f>+BY16-BZ16</f>
        <v>22.147738770912952</v>
      </c>
      <c r="CB16" s="69">
        <f>SUMIF('Low Income Part 5 kw '!$D$8:$AH$8,BR16,'Low Income Part 5 kw '!$D$30:$AH$30)</f>
        <v>38.47625112493148</v>
      </c>
      <c r="CC16" s="60">
        <f>+BY16-CB16</f>
        <v>-32.973823594618295</v>
      </c>
      <c r="CE16" s="39">
        <v>2020</v>
      </c>
      <c r="CF16" s="40">
        <v>0.93392482840834401</v>
      </c>
      <c r="CG16" s="27">
        <v>55.862339028543005</v>
      </c>
      <c r="CH16" s="41">
        <v>-33.091657499999997</v>
      </c>
      <c r="CI16" s="41">
        <v>31.727590190209455</v>
      </c>
      <c r="CJ16" s="42">
        <f t="shared" ref="CJ16:CJ47" si="22">SUM(CG16:CI16)</f>
        <v>54.498271718752463</v>
      </c>
      <c r="CK16" s="77">
        <f t="shared" ref="CK16:CK47" si="23">+CG16/$C16*10^6*12</f>
        <v>6.0498913202791176</v>
      </c>
      <c r="CL16" s="82">
        <f t="shared" si="6"/>
        <v>5.9021628305436336</v>
      </c>
      <c r="CM16" s="69">
        <f>SUMIF('Reg Part 5 kw'!$D$8:$AH$8,CE16,'Reg Part 5 kw'!$D$30:$AH$30)</f>
        <v>-16.645311240599767</v>
      </c>
      <c r="CN16" s="60">
        <f>+CL16-CM16</f>
        <v>22.547474071143402</v>
      </c>
      <c r="CO16" s="69">
        <f>SUMIF('Low Income Part 5 kw '!$D$8:$AH$8,CE16,'Low Income Part 5 kw '!$D$30:$AH$30)</f>
        <v>38.47625112493148</v>
      </c>
      <c r="CP16" s="60">
        <f>+CL16-CO16</f>
        <v>-32.574088294387849</v>
      </c>
      <c r="CR16" s="39">
        <v>2020</v>
      </c>
      <c r="CS16" s="40">
        <v>0.93392482840834401</v>
      </c>
      <c r="CT16" s="27">
        <v>55.862339028543005</v>
      </c>
      <c r="CU16" s="41">
        <v>-33.091657499999997</v>
      </c>
      <c r="CV16" s="41">
        <v>31.727590190209455</v>
      </c>
      <c r="CW16" s="42">
        <f t="shared" ref="CW16:CW47" si="24">SUM(CT16:CV16)</f>
        <v>54.498271718752463</v>
      </c>
      <c r="CX16" s="77">
        <f t="shared" ref="CX16:CX47" si="25">+CT16/$C16*10^6*12</f>
        <v>6.0498913202791176</v>
      </c>
      <c r="CY16" s="82">
        <f t="shared" si="7"/>
        <v>5.9021628305436336</v>
      </c>
      <c r="CZ16" s="69">
        <f>SUMIF('Reg Part 5 kw'!$D$8:$AH$8,CR16,'Reg Part 5 kw'!$D$30:$AH$30)</f>
        <v>-16.645311240599767</v>
      </c>
      <c r="DA16" s="60">
        <f>+CY16-CZ16</f>
        <v>22.547474071143402</v>
      </c>
      <c r="DB16" s="69">
        <f>SUMIF('Low Income Part 5 kw '!$D$8:$AH$8,CR16,'Low Income Part 5 kw '!$D$30:$AH$30)</f>
        <v>38.47625112493148</v>
      </c>
      <c r="DC16" s="60">
        <f>+CY16-DB16</f>
        <v>-32.574088294387849</v>
      </c>
      <c r="DE16" s="39">
        <v>2020</v>
      </c>
      <c r="DF16" s="40">
        <v>0.93392482840834401</v>
      </c>
      <c r="DG16" s="27">
        <v>55.862339028543005</v>
      </c>
      <c r="DH16" s="41">
        <v>-33.091657499999997</v>
      </c>
      <c r="DI16" s="41">
        <v>31.727590190209455</v>
      </c>
      <c r="DJ16" s="42">
        <f t="shared" ref="DJ16:DJ47" si="26">SUM(DG16:DI16)</f>
        <v>54.498271718752463</v>
      </c>
      <c r="DK16" s="77">
        <f t="shared" ref="DK16:DK47" si="27">+DG16/$C16*10^6*12</f>
        <v>6.0498913202791176</v>
      </c>
      <c r="DL16" s="82">
        <f t="shared" si="8"/>
        <v>5.9021628305436336</v>
      </c>
      <c r="DM16" s="69">
        <f>SUMIF('Reg Part 5 kw'!$D$8:$AH$8,DE16,'Reg Part 5 kw'!$D$30:$AH$30)</f>
        <v>-16.645311240599767</v>
      </c>
      <c r="DN16" s="60">
        <f>+DL16-DM16</f>
        <v>22.547474071143402</v>
      </c>
      <c r="DO16" s="69">
        <f>SUMIF('Low Income Part 5 kw '!$D$8:$AH$8,DE16,'Low Income Part 5 kw '!$D$30:$AH$30)</f>
        <v>38.47625112493148</v>
      </c>
      <c r="DP16" s="60">
        <f>+DL16-DO16</f>
        <v>-32.574088294387849</v>
      </c>
    </row>
    <row r="17" spans="2:120" x14ac:dyDescent="0.3">
      <c r="B17" s="14">
        <v>2021</v>
      </c>
      <c r="C17" s="66">
        <v>111280460.33827387</v>
      </c>
      <c r="E17" s="39">
        <v>2021</v>
      </c>
      <c r="F17" s="40">
        <v>0.86689242618513873</v>
      </c>
      <c r="G17" s="41">
        <v>120.34919544406743</v>
      </c>
      <c r="H17" s="41">
        <v>-108.29996999999999</v>
      </c>
      <c r="I17" s="41">
        <v>105.11700622461547</v>
      </c>
      <c r="J17" s="42">
        <f t="shared" si="9"/>
        <v>117.16623166868291</v>
      </c>
      <c r="K17" s="77">
        <f t="shared" si="10"/>
        <v>12.977932881825916</v>
      </c>
      <c r="L17" s="82">
        <f t="shared" si="0"/>
        <v>12.634695936287534</v>
      </c>
      <c r="M17" s="69">
        <f>SUMIF('Reg Part 5 kw'!$D$8:$AH$8,E17,'Reg Part 5 kw'!$D$30:$AH$30)</f>
        <v>-9.2058469610800557</v>
      </c>
      <c r="N17" s="60">
        <f t="shared" si="11"/>
        <v>21.840542897367591</v>
      </c>
      <c r="O17" s="69">
        <f>SUMIF('Low Income Part 5 kw '!$D$8:$AH$8,E17,'Low Income Part 5 kw '!$D$30:$AH$30)</f>
        <v>41.974092136288846</v>
      </c>
      <c r="P17" s="60">
        <f t="shared" ref="P17:P46" si="28">+L17-O17</f>
        <v>-29.33939620000131</v>
      </c>
      <c r="R17" s="39">
        <v>2021</v>
      </c>
      <c r="S17" s="40">
        <v>0.86689242618513873</v>
      </c>
      <c r="T17" s="27">
        <v>120.34919544406743</v>
      </c>
      <c r="U17" s="41">
        <v>-108.29996999999999</v>
      </c>
      <c r="V17" s="41">
        <v>105.11700622461547</v>
      </c>
      <c r="W17" s="42">
        <f t="shared" si="12"/>
        <v>117.16623166868291</v>
      </c>
      <c r="X17" s="77">
        <f t="shared" si="13"/>
        <v>12.977932881825916</v>
      </c>
      <c r="Y17" s="82">
        <f t="shared" si="1"/>
        <v>12.634695936287534</v>
      </c>
      <c r="Z17" s="69">
        <f>SUMIF('Reg Part 5 kw'!$D$8:$AH$8,R17,'Reg Part 5 kw'!$D$30:$AH$30)</f>
        <v>-9.2058469610800557</v>
      </c>
      <c r="AA17" s="60">
        <f t="shared" ref="AA17:AA47" si="29">+Y17-Z17</f>
        <v>21.840542897367591</v>
      </c>
      <c r="AB17" s="69">
        <f>SUMIF('Low Income Part 5 kw '!$D$8:$AH$8,R17,'Low Income Part 5 kw '!$D$30:$AH$30)</f>
        <v>41.974092136288846</v>
      </c>
      <c r="AC17" s="60">
        <f t="shared" ref="AC17:AC46" si="30">+Y17-AB17</f>
        <v>-29.33939620000131</v>
      </c>
      <c r="AE17" s="39">
        <v>2021</v>
      </c>
      <c r="AF17" s="40">
        <v>0.86689242618513873</v>
      </c>
      <c r="AG17" s="27">
        <v>120.34919544406743</v>
      </c>
      <c r="AH17" s="41">
        <v>-108.29996999999999</v>
      </c>
      <c r="AI17" s="41">
        <v>105.11700622461547</v>
      </c>
      <c r="AJ17" s="42">
        <f t="shared" si="14"/>
        <v>117.16623166868291</v>
      </c>
      <c r="AK17" s="77">
        <f t="shared" si="15"/>
        <v>12.977932881825916</v>
      </c>
      <c r="AL17" s="82">
        <f t="shared" si="2"/>
        <v>12.634695936287534</v>
      </c>
      <c r="AM17" s="69">
        <f>SUMIF('Reg Part 5 kw'!$D$8:$AH$8,AE17,'Reg Part 5 kw'!$D$30:$AH$30)</f>
        <v>-9.2058469610800557</v>
      </c>
      <c r="AN17" s="60">
        <f t="shared" ref="AN17:AN47" si="31">+AL17-AM17</f>
        <v>21.840542897367591</v>
      </c>
      <c r="AO17" s="69">
        <f>SUMIF('Low Income Part 5 kw '!$D$8:$AH$8,AE17,'Low Income Part 5 kw '!$D$30:$AH$30)</f>
        <v>41.974092136288846</v>
      </c>
      <c r="AP17" s="60">
        <f t="shared" ref="AP17:AP46" si="32">+AL17-AO17</f>
        <v>-29.33939620000131</v>
      </c>
      <c r="AR17" s="39">
        <v>2021</v>
      </c>
      <c r="AS17" s="40">
        <v>0.86689242618513873</v>
      </c>
      <c r="AT17" s="27">
        <v>128.60019544406728</v>
      </c>
      <c r="AU17" s="41">
        <v>-108.29996999999999</v>
      </c>
      <c r="AV17" s="41">
        <v>105.11700622461547</v>
      </c>
      <c r="AW17" s="42">
        <f t="shared" si="16"/>
        <v>125.41723166868276</v>
      </c>
      <c r="AX17" s="77">
        <f t="shared" si="17"/>
        <v>13.867684772670168</v>
      </c>
      <c r="AY17" s="82">
        <f t="shared" si="3"/>
        <v>13.524447827131786</v>
      </c>
      <c r="AZ17" s="69">
        <f>SUMIF('Reg Part 5 kw'!$D$8:$AH$8,AR17,'Reg Part 5 kw'!$D$30:$AH$30)</f>
        <v>-9.2058469610800557</v>
      </c>
      <c r="BA17" s="60">
        <f t="shared" ref="BA17:BA47" si="33">+AY17-AZ17</f>
        <v>22.730294788211843</v>
      </c>
      <c r="BB17" s="69">
        <f>SUMIF('Low Income Part 5 kw '!$D$8:$AH$8,AR17,'Low Income Part 5 kw '!$D$30:$AH$30)</f>
        <v>41.974092136288846</v>
      </c>
      <c r="BC17" s="60">
        <f t="shared" ref="BC17:BC46" si="34">+AY17-BB17</f>
        <v>-28.449644309157058</v>
      </c>
      <c r="BE17" s="39">
        <v>2021</v>
      </c>
      <c r="BF17" s="40">
        <v>0.86689242618513873</v>
      </c>
      <c r="BG17" s="41">
        <v>128.60019544406728</v>
      </c>
      <c r="BH17" s="41">
        <v>-108.29996999999999</v>
      </c>
      <c r="BI17" s="41">
        <v>105.11700622461547</v>
      </c>
      <c r="BJ17" s="42">
        <f t="shared" si="18"/>
        <v>125.41723166868276</v>
      </c>
      <c r="BK17" s="77">
        <f t="shared" si="19"/>
        <v>13.867684772670168</v>
      </c>
      <c r="BL17" s="82">
        <f t="shared" si="4"/>
        <v>13.524447827131786</v>
      </c>
      <c r="BM17" s="69">
        <f>SUMIF('Reg Part 5 kw'!$D$8:$AH$8,BE17,'Reg Part 5 kw'!$D$30:$AH$30)</f>
        <v>-9.2058469610800557</v>
      </c>
      <c r="BN17" s="60">
        <f t="shared" ref="BN17:BN47" si="35">+BL17-BM17</f>
        <v>22.730294788211843</v>
      </c>
      <c r="BO17" s="69">
        <f>SUMIF('Low Income Part 5 kw '!$D$8:$AH$8,BE17,'Low Income Part 5 kw '!$D$30:$AH$30)</f>
        <v>41.974092136288846</v>
      </c>
      <c r="BP17" s="60">
        <f t="shared" ref="BP17:BP46" si="36">+BL17-BO17</f>
        <v>-28.449644309157058</v>
      </c>
      <c r="BR17" s="39">
        <v>2021</v>
      </c>
      <c r="BS17" s="40">
        <v>0.86689242618513873</v>
      </c>
      <c r="BT17" s="27">
        <v>128.60019544406728</v>
      </c>
      <c r="BU17" s="41">
        <v>-108.29996999999999</v>
      </c>
      <c r="BV17" s="41">
        <v>105.11700622461547</v>
      </c>
      <c r="BW17" s="42">
        <f t="shared" si="20"/>
        <v>125.41723166868276</v>
      </c>
      <c r="BX17" s="77">
        <f t="shared" si="21"/>
        <v>13.867684772670168</v>
      </c>
      <c r="BY17" s="82">
        <f t="shared" si="5"/>
        <v>13.524447827131786</v>
      </c>
      <c r="BZ17" s="69">
        <f>SUMIF('Reg Part 5 kw'!$D$8:$AH$8,BR17,'Reg Part 5 kw'!$D$30:$AH$30)</f>
        <v>-9.2058469610800557</v>
      </c>
      <c r="CA17" s="60">
        <f t="shared" ref="CA17:CA47" si="37">+BY17-BZ17</f>
        <v>22.730294788211843</v>
      </c>
      <c r="CB17" s="69">
        <f>SUMIF('Low Income Part 5 kw '!$D$8:$AH$8,BR17,'Low Income Part 5 kw '!$D$30:$AH$30)</f>
        <v>41.974092136288846</v>
      </c>
      <c r="CC17" s="60">
        <f t="shared" ref="CC17:CC46" si="38">+BY17-CB17</f>
        <v>-28.449644309157058</v>
      </c>
      <c r="CE17" s="39">
        <v>2021</v>
      </c>
      <c r="CF17" s="40">
        <v>0.86689242618513873</v>
      </c>
      <c r="CG17" s="27">
        <v>137.57419544406707</v>
      </c>
      <c r="CH17" s="41">
        <v>-108.29996999999999</v>
      </c>
      <c r="CI17" s="41">
        <v>105.11700622461547</v>
      </c>
      <c r="CJ17" s="42">
        <f t="shared" si="22"/>
        <v>134.39123166868256</v>
      </c>
      <c r="CK17" s="77">
        <f t="shared" si="23"/>
        <v>14.835401833442964</v>
      </c>
      <c r="CL17" s="82">
        <f t="shared" si="6"/>
        <v>14.492164887904581</v>
      </c>
      <c r="CM17" s="69">
        <f>SUMIF('Reg Part 5 kw'!$D$8:$AH$8,CE17,'Reg Part 5 kw'!$D$30:$AH$30)</f>
        <v>-9.2058469610800557</v>
      </c>
      <c r="CN17" s="60">
        <f t="shared" ref="CN17:CN47" si="39">+CL17-CM17</f>
        <v>23.698011848984635</v>
      </c>
      <c r="CO17" s="69">
        <f>SUMIF('Low Income Part 5 kw '!$D$8:$AH$8,CE17,'Low Income Part 5 kw '!$D$30:$AH$30)</f>
        <v>41.974092136288846</v>
      </c>
      <c r="CP17" s="60">
        <f t="shared" ref="CP17:CP46" si="40">+CL17-CO17</f>
        <v>-27.481927248384267</v>
      </c>
      <c r="CR17" s="39">
        <v>2021</v>
      </c>
      <c r="CS17" s="40">
        <v>0.86689242618513873</v>
      </c>
      <c r="CT17" s="27">
        <v>137.57419544406707</v>
      </c>
      <c r="CU17" s="41">
        <v>-108.29996999999999</v>
      </c>
      <c r="CV17" s="41">
        <v>105.11700622461547</v>
      </c>
      <c r="CW17" s="42">
        <f t="shared" si="24"/>
        <v>134.39123166868256</v>
      </c>
      <c r="CX17" s="77">
        <f t="shared" si="25"/>
        <v>14.835401833442964</v>
      </c>
      <c r="CY17" s="82">
        <f t="shared" si="7"/>
        <v>14.492164887904581</v>
      </c>
      <c r="CZ17" s="69">
        <f>SUMIF('Reg Part 5 kw'!$D$8:$AH$8,CR17,'Reg Part 5 kw'!$D$30:$AH$30)</f>
        <v>-9.2058469610800557</v>
      </c>
      <c r="DA17" s="60">
        <f t="shared" ref="DA17:DA47" si="41">+CY17-CZ17</f>
        <v>23.698011848984635</v>
      </c>
      <c r="DB17" s="69">
        <f>SUMIF('Low Income Part 5 kw '!$D$8:$AH$8,CR17,'Low Income Part 5 kw '!$D$30:$AH$30)</f>
        <v>41.974092136288846</v>
      </c>
      <c r="DC17" s="60">
        <f t="shared" ref="DC17:DC46" si="42">+CY17-DB17</f>
        <v>-27.481927248384267</v>
      </c>
      <c r="DE17" s="39">
        <v>2021</v>
      </c>
      <c r="DF17" s="40">
        <v>0.86689242618513873</v>
      </c>
      <c r="DG17" s="27">
        <v>137.57419544406707</v>
      </c>
      <c r="DH17" s="41">
        <v>-108.29996999999999</v>
      </c>
      <c r="DI17" s="41">
        <v>105.11700622461547</v>
      </c>
      <c r="DJ17" s="42">
        <f t="shared" si="26"/>
        <v>134.39123166868256</v>
      </c>
      <c r="DK17" s="77">
        <f t="shared" si="27"/>
        <v>14.835401833442964</v>
      </c>
      <c r="DL17" s="82">
        <f t="shared" si="8"/>
        <v>14.492164887904581</v>
      </c>
      <c r="DM17" s="69">
        <f>SUMIF('Reg Part 5 kw'!$D$8:$AH$8,DE17,'Reg Part 5 kw'!$D$30:$AH$30)</f>
        <v>-9.2058469610800557</v>
      </c>
      <c r="DN17" s="60">
        <f t="shared" ref="DN17:DN47" si="43">+DL17-DM17</f>
        <v>23.698011848984635</v>
      </c>
      <c r="DO17" s="69">
        <f>SUMIF('Low Income Part 5 kw '!$D$8:$AH$8,DE17,'Low Income Part 5 kw '!$D$30:$AH$30)</f>
        <v>41.974092136288846</v>
      </c>
      <c r="DP17" s="60">
        <f t="shared" ref="DP17:DP46" si="44">+DL17-DO17</f>
        <v>-27.481927248384267</v>
      </c>
    </row>
    <row r="18" spans="2:120" x14ac:dyDescent="0.3">
      <c r="B18" s="14">
        <v>2022</v>
      </c>
      <c r="C18" s="66">
        <v>111503658.71546867</v>
      </c>
      <c r="E18" s="39">
        <v>2022</v>
      </c>
      <c r="F18" s="40">
        <v>0.80467127087510482</v>
      </c>
      <c r="G18" s="41">
        <v>98.677639921159141</v>
      </c>
      <c r="H18" s="41">
        <v>-120.33329999999999</v>
      </c>
      <c r="I18" s="41">
        <v>118.22278649308259</v>
      </c>
      <c r="J18" s="42">
        <f t="shared" si="9"/>
        <v>96.567126414241741</v>
      </c>
      <c r="K18" s="77">
        <f t="shared" si="10"/>
        <v>10.619666589376564</v>
      </c>
      <c r="L18" s="82">
        <f t="shared" si="0"/>
        <v>10.392533575314351</v>
      </c>
      <c r="M18" s="69">
        <f>SUMIF('Reg Part 5 kw'!$D$8:$AH$8,E18,'Reg Part 5 kw'!$D$30:$AH$30)</f>
        <v>-3.3651340484675529</v>
      </c>
      <c r="N18" s="60">
        <f t="shared" si="11"/>
        <v>13.757667623781904</v>
      </c>
      <c r="O18" s="69">
        <f>SUMIF('Low Income Part 5 kw '!$D$8:$AH$8,E18,'Low Income Part 5 kw '!$D$30:$AH$30)</f>
        <v>41.974092136288846</v>
      </c>
      <c r="P18" s="60">
        <f t="shared" si="28"/>
        <v>-31.581558560974493</v>
      </c>
      <c r="R18" s="39">
        <v>2022</v>
      </c>
      <c r="S18" s="40">
        <v>0.80467127087510482</v>
      </c>
      <c r="T18" s="27">
        <v>98.677639921159141</v>
      </c>
      <c r="U18" s="41">
        <v>-120.33329999999999</v>
      </c>
      <c r="V18" s="41">
        <v>118.22278649308259</v>
      </c>
      <c r="W18" s="42">
        <f t="shared" si="12"/>
        <v>96.567126414241741</v>
      </c>
      <c r="X18" s="77">
        <f t="shared" si="13"/>
        <v>10.619666589376564</v>
      </c>
      <c r="Y18" s="82">
        <f t="shared" si="1"/>
        <v>10.392533575314351</v>
      </c>
      <c r="Z18" s="69">
        <f>SUMIF('Reg Part 5 kw'!$D$8:$AH$8,R18,'Reg Part 5 kw'!$D$30:$AH$30)</f>
        <v>-3.3651340484675529</v>
      </c>
      <c r="AA18" s="60">
        <f t="shared" si="29"/>
        <v>13.757667623781904</v>
      </c>
      <c r="AB18" s="69">
        <f>SUMIF('Low Income Part 5 kw '!$D$8:$AH$8,R18,'Low Income Part 5 kw '!$D$30:$AH$30)</f>
        <v>41.974092136288846</v>
      </c>
      <c r="AC18" s="60">
        <f t="shared" si="30"/>
        <v>-31.581558560974493</v>
      </c>
      <c r="AE18" s="39">
        <v>2022</v>
      </c>
      <c r="AF18" s="40">
        <v>0.80467127087510482</v>
      </c>
      <c r="AG18" s="27">
        <v>98.677639921159141</v>
      </c>
      <c r="AH18" s="41">
        <v>-120.33329999999999</v>
      </c>
      <c r="AI18" s="41">
        <v>118.22278649308259</v>
      </c>
      <c r="AJ18" s="42">
        <f t="shared" si="14"/>
        <v>96.567126414241741</v>
      </c>
      <c r="AK18" s="77">
        <f t="shared" si="15"/>
        <v>10.619666589376564</v>
      </c>
      <c r="AL18" s="82">
        <f t="shared" si="2"/>
        <v>10.392533575314351</v>
      </c>
      <c r="AM18" s="69">
        <f>SUMIF('Reg Part 5 kw'!$D$8:$AH$8,AE18,'Reg Part 5 kw'!$D$30:$AH$30)</f>
        <v>-3.3651340484675529</v>
      </c>
      <c r="AN18" s="60">
        <f t="shared" si="31"/>
        <v>13.757667623781904</v>
      </c>
      <c r="AO18" s="69">
        <f>SUMIF('Low Income Part 5 kw '!$D$8:$AH$8,AE18,'Low Income Part 5 kw '!$D$30:$AH$30)</f>
        <v>41.974092136288846</v>
      </c>
      <c r="AP18" s="60">
        <f t="shared" si="32"/>
        <v>-31.581558560974493</v>
      </c>
      <c r="AR18" s="39">
        <v>2022</v>
      </c>
      <c r="AS18" s="40">
        <v>0.80467127087510482</v>
      </c>
      <c r="AT18" s="27">
        <v>108.64663992115929</v>
      </c>
      <c r="AU18" s="41">
        <v>-120.33329999999999</v>
      </c>
      <c r="AV18" s="41">
        <v>118.22278649308259</v>
      </c>
      <c r="AW18" s="42">
        <f t="shared" si="16"/>
        <v>106.53612641424189</v>
      </c>
      <c r="AX18" s="77">
        <f t="shared" si="17"/>
        <v>11.692528245918837</v>
      </c>
      <c r="AY18" s="82">
        <f t="shared" si="3"/>
        <v>11.465395231856622</v>
      </c>
      <c r="AZ18" s="69">
        <f>SUMIF('Reg Part 5 kw'!$D$8:$AH$8,AR18,'Reg Part 5 kw'!$D$30:$AH$30)</f>
        <v>-3.3651340484675529</v>
      </c>
      <c r="BA18" s="60">
        <f t="shared" si="33"/>
        <v>14.830529280324175</v>
      </c>
      <c r="BB18" s="69">
        <f>SUMIF('Low Income Part 5 kw '!$D$8:$AH$8,AR18,'Low Income Part 5 kw '!$D$30:$AH$30)</f>
        <v>41.974092136288846</v>
      </c>
      <c r="BC18" s="60">
        <f t="shared" si="34"/>
        <v>-30.508696904432224</v>
      </c>
      <c r="BE18" s="39">
        <v>2022</v>
      </c>
      <c r="BF18" s="40">
        <v>0.80467127087510482</v>
      </c>
      <c r="BG18" s="41">
        <v>108.64663992115929</v>
      </c>
      <c r="BH18" s="41">
        <v>-120.33329999999999</v>
      </c>
      <c r="BI18" s="41">
        <v>118.22278649308259</v>
      </c>
      <c r="BJ18" s="42">
        <f t="shared" si="18"/>
        <v>106.53612641424189</v>
      </c>
      <c r="BK18" s="77">
        <f t="shared" si="19"/>
        <v>11.692528245918837</v>
      </c>
      <c r="BL18" s="82">
        <f t="shared" si="4"/>
        <v>11.465395231856622</v>
      </c>
      <c r="BM18" s="69">
        <f>SUMIF('Reg Part 5 kw'!$D$8:$AH$8,BE18,'Reg Part 5 kw'!$D$30:$AH$30)</f>
        <v>-3.3651340484675529</v>
      </c>
      <c r="BN18" s="60">
        <f t="shared" si="35"/>
        <v>14.830529280324175</v>
      </c>
      <c r="BO18" s="69">
        <f>SUMIF('Low Income Part 5 kw '!$D$8:$AH$8,BE18,'Low Income Part 5 kw '!$D$30:$AH$30)</f>
        <v>41.974092136288846</v>
      </c>
      <c r="BP18" s="60">
        <f t="shared" si="36"/>
        <v>-30.508696904432224</v>
      </c>
      <c r="BR18" s="39">
        <v>2022</v>
      </c>
      <c r="BS18" s="40">
        <v>0.80467127087510482</v>
      </c>
      <c r="BT18" s="27">
        <v>108.64663992115929</v>
      </c>
      <c r="BU18" s="41">
        <v>-120.33329999999999</v>
      </c>
      <c r="BV18" s="41">
        <v>118.22278649308259</v>
      </c>
      <c r="BW18" s="42">
        <f t="shared" si="20"/>
        <v>106.53612641424189</v>
      </c>
      <c r="BX18" s="77">
        <f t="shared" si="21"/>
        <v>11.692528245918837</v>
      </c>
      <c r="BY18" s="82">
        <f t="shared" si="5"/>
        <v>11.465395231856622</v>
      </c>
      <c r="BZ18" s="69">
        <f>SUMIF('Reg Part 5 kw'!$D$8:$AH$8,BR18,'Reg Part 5 kw'!$D$30:$AH$30)</f>
        <v>-3.3651340484675529</v>
      </c>
      <c r="CA18" s="60">
        <f t="shared" si="37"/>
        <v>14.830529280324175</v>
      </c>
      <c r="CB18" s="69">
        <f>SUMIF('Low Income Part 5 kw '!$D$8:$AH$8,BR18,'Low Income Part 5 kw '!$D$30:$AH$30)</f>
        <v>41.974092136288846</v>
      </c>
      <c r="CC18" s="60">
        <f t="shared" si="38"/>
        <v>-30.508696904432224</v>
      </c>
      <c r="CE18" s="39">
        <v>2022</v>
      </c>
      <c r="CF18" s="40">
        <v>0.80467127087510482</v>
      </c>
      <c r="CG18" s="27">
        <v>119.08463992115914</v>
      </c>
      <c r="CH18" s="41">
        <v>-120.33329999999999</v>
      </c>
      <c r="CI18" s="41">
        <v>118.22278649308259</v>
      </c>
      <c r="CJ18" s="42">
        <f t="shared" si="22"/>
        <v>116.97412641424174</v>
      </c>
      <c r="CK18" s="77">
        <f t="shared" si="23"/>
        <v>12.815863582561217</v>
      </c>
      <c r="CL18" s="82">
        <f t="shared" si="6"/>
        <v>12.588730568499003</v>
      </c>
      <c r="CM18" s="69">
        <f>SUMIF('Reg Part 5 kw'!$D$8:$AH$8,CE18,'Reg Part 5 kw'!$D$30:$AH$30)</f>
        <v>-3.3651340484675529</v>
      </c>
      <c r="CN18" s="60">
        <f t="shared" si="39"/>
        <v>15.953864616966555</v>
      </c>
      <c r="CO18" s="69">
        <f>SUMIF('Low Income Part 5 kw '!$D$8:$AH$8,CE18,'Low Income Part 5 kw '!$D$30:$AH$30)</f>
        <v>41.974092136288846</v>
      </c>
      <c r="CP18" s="60">
        <f t="shared" si="40"/>
        <v>-29.385361567789843</v>
      </c>
      <c r="CR18" s="39">
        <v>2022</v>
      </c>
      <c r="CS18" s="40">
        <v>0.80467127087510482</v>
      </c>
      <c r="CT18" s="27">
        <v>119.08463992115914</v>
      </c>
      <c r="CU18" s="41">
        <v>-120.33329999999999</v>
      </c>
      <c r="CV18" s="41">
        <v>118.22278649308259</v>
      </c>
      <c r="CW18" s="42">
        <f t="shared" si="24"/>
        <v>116.97412641424174</v>
      </c>
      <c r="CX18" s="77">
        <f t="shared" si="25"/>
        <v>12.815863582561217</v>
      </c>
      <c r="CY18" s="82">
        <f t="shared" si="7"/>
        <v>12.588730568499003</v>
      </c>
      <c r="CZ18" s="69">
        <f>SUMIF('Reg Part 5 kw'!$D$8:$AH$8,CR18,'Reg Part 5 kw'!$D$30:$AH$30)</f>
        <v>-3.3651340484675529</v>
      </c>
      <c r="DA18" s="60">
        <f t="shared" si="41"/>
        <v>15.953864616966555</v>
      </c>
      <c r="DB18" s="69">
        <f>SUMIF('Low Income Part 5 kw '!$D$8:$AH$8,CR18,'Low Income Part 5 kw '!$D$30:$AH$30)</f>
        <v>41.974092136288846</v>
      </c>
      <c r="DC18" s="60">
        <f t="shared" si="42"/>
        <v>-29.385361567789843</v>
      </c>
      <c r="DE18" s="39">
        <v>2022</v>
      </c>
      <c r="DF18" s="40">
        <v>0.80467127087510482</v>
      </c>
      <c r="DG18" s="27">
        <v>119.08463992115914</v>
      </c>
      <c r="DH18" s="41">
        <v>-120.33329999999999</v>
      </c>
      <c r="DI18" s="41">
        <v>118.22278649308259</v>
      </c>
      <c r="DJ18" s="42">
        <f t="shared" si="26"/>
        <v>116.97412641424174</v>
      </c>
      <c r="DK18" s="77">
        <f t="shared" si="27"/>
        <v>12.815863582561217</v>
      </c>
      <c r="DL18" s="82">
        <f t="shared" si="8"/>
        <v>12.588730568499003</v>
      </c>
      <c r="DM18" s="69">
        <f>SUMIF('Reg Part 5 kw'!$D$8:$AH$8,DE18,'Reg Part 5 kw'!$D$30:$AH$30)</f>
        <v>-3.3651340484675529</v>
      </c>
      <c r="DN18" s="60">
        <f t="shared" si="43"/>
        <v>15.953864616966555</v>
      </c>
      <c r="DO18" s="69">
        <f>SUMIF('Low Income Part 5 kw '!$D$8:$AH$8,DE18,'Low Income Part 5 kw '!$D$30:$AH$30)</f>
        <v>41.974092136288846</v>
      </c>
      <c r="DP18" s="60">
        <f t="shared" si="44"/>
        <v>-29.385361567789843</v>
      </c>
    </row>
    <row r="19" spans="2:120" x14ac:dyDescent="0.3">
      <c r="B19" s="14">
        <v>2023</v>
      </c>
      <c r="C19" s="66">
        <v>111722851.92224333</v>
      </c>
      <c r="E19" s="39">
        <v>2023</v>
      </c>
      <c r="F19" s="40">
        <v>0.74691603550066443</v>
      </c>
      <c r="G19" s="41">
        <v>58.908397610739677</v>
      </c>
      <c r="H19" s="41">
        <v>-120.33329999999999</v>
      </c>
      <c r="I19" s="41">
        <v>119.83252174879054</v>
      </c>
      <c r="J19" s="42">
        <f t="shared" si="9"/>
        <v>58.407619359530223</v>
      </c>
      <c r="K19" s="77">
        <f t="shared" si="10"/>
        <v>6.327271092406983</v>
      </c>
      <c r="L19" s="82">
        <f t="shared" si="0"/>
        <v>6.2734831796288892</v>
      </c>
      <c r="M19" s="69">
        <f>SUMIF('Reg Part 5 kw'!$D$8:$AH$8,E19,'Reg Part 5 kw'!$D$30:$AH$30)</f>
        <v>2.2456400966903516</v>
      </c>
      <c r="N19" s="60">
        <f t="shared" si="11"/>
        <v>4.0278430829385377</v>
      </c>
      <c r="O19" s="69">
        <f>SUMIF('Low Income Part 5 kw '!$D$8:$AH$8,E19,'Low Income Part 5 kw '!$D$30:$AH$30)</f>
        <v>41.974092136288846</v>
      </c>
      <c r="P19" s="60">
        <f t="shared" si="28"/>
        <v>-35.700608956659956</v>
      </c>
      <c r="R19" s="39">
        <v>2023</v>
      </c>
      <c r="S19" s="40">
        <v>0.74691603550066443</v>
      </c>
      <c r="T19" s="27">
        <v>58.908397610739677</v>
      </c>
      <c r="U19" s="41">
        <v>-120.33329999999999</v>
      </c>
      <c r="V19" s="41">
        <v>119.83252174879054</v>
      </c>
      <c r="W19" s="42">
        <f t="shared" si="12"/>
        <v>58.407619359530223</v>
      </c>
      <c r="X19" s="77">
        <f t="shared" si="13"/>
        <v>6.327271092406983</v>
      </c>
      <c r="Y19" s="82">
        <f t="shared" si="1"/>
        <v>6.2734831796288892</v>
      </c>
      <c r="Z19" s="69">
        <f>SUMIF('Reg Part 5 kw'!$D$8:$AH$8,R19,'Reg Part 5 kw'!$D$30:$AH$30)</f>
        <v>2.2456400966903516</v>
      </c>
      <c r="AA19" s="60">
        <f t="shared" si="29"/>
        <v>4.0278430829385377</v>
      </c>
      <c r="AB19" s="69">
        <f>SUMIF('Low Income Part 5 kw '!$D$8:$AH$8,R19,'Low Income Part 5 kw '!$D$30:$AH$30)</f>
        <v>41.974092136288846</v>
      </c>
      <c r="AC19" s="60">
        <f t="shared" si="30"/>
        <v>-35.700608956659956</v>
      </c>
      <c r="AE19" s="39">
        <v>2023</v>
      </c>
      <c r="AF19" s="40">
        <v>0.74691603550066443</v>
      </c>
      <c r="AG19" s="27">
        <v>58.908397610739677</v>
      </c>
      <c r="AH19" s="41">
        <v>-120.33329999999999</v>
      </c>
      <c r="AI19" s="41">
        <v>119.83252174879054</v>
      </c>
      <c r="AJ19" s="42">
        <f t="shared" si="14"/>
        <v>58.407619359530223</v>
      </c>
      <c r="AK19" s="77">
        <f t="shared" si="15"/>
        <v>6.327271092406983</v>
      </c>
      <c r="AL19" s="82">
        <f t="shared" si="2"/>
        <v>6.2734831796288892</v>
      </c>
      <c r="AM19" s="69">
        <f>SUMIF('Reg Part 5 kw'!$D$8:$AH$8,AE19,'Reg Part 5 kw'!$D$30:$AH$30)</f>
        <v>2.2456400966903516</v>
      </c>
      <c r="AN19" s="60">
        <f t="shared" si="31"/>
        <v>4.0278430829385377</v>
      </c>
      <c r="AO19" s="69">
        <f>SUMIF('Low Income Part 5 kw '!$D$8:$AH$8,AE19,'Low Income Part 5 kw '!$D$30:$AH$30)</f>
        <v>41.974092136288846</v>
      </c>
      <c r="AP19" s="60">
        <f t="shared" si="32"/>
        <v>-35.700608956659956</v>
      </c>
      <c r="AR19" s="39">
        <v>2023</v>
      </c>
      <c r="AS19" s="40">
        <v>0.74691603550066443</v>
      </c>
      <c r="AT19" s="27">
        <v>70.433397610739732</v>
      </c>
      <c r="AU19" s="41">
        <v>-120.33329999999999</v>
      </c>
      <c r="AV19" s="41">
        <v>119.83252174879054</v>
      </c>
      <c r="AW19" s="42">
        <f t="shared" si="16"/>
        <v>69.932619359530278</v>
      </c>
      <c r="AX19" s="77">
        <f t="shared" si="17"/>
        <v>7.565155711538031</v>
      </c>
      <c r="AY19" s="82">
        <f t="shared" si="3"/>
        <v>7.5113677987599381</v>
      </c>
      <c r="AZ19" s="69">
        <f>SUMIF('Reg Part 5 kw'!$D$8:$AH$8,AR19,'Reg Part 5 kw'!$D$30:$AH$30)</f>
        <v>2.2456400966903516</v>
      </c>
      <c r="BA19" s="60">
        <f t="shared" si="33"/>
        <v>5.2657277020695865</v>
      </c>
      <c r="BB19" s="69">
        <f>SUMIF('Low Income Part 5 kw '!$D$8:$AH$8,AR19,'Low Income Part 5 kw '!$D$30:$AH$30)</f>
        <v>41.974092136288846</v>
      </c>
      <c r="BC19" s="60">
        <f t="shared" si="34"/>
        <v>-34.462724337528911</v>
      </c>
      <c r="BE19" s="39">
        <v>2023</v>
      </c>
      <c r="BF19" s="40">
        <v>0.74691603550066443</v>
      </c>
      <c r="BG19" s="41">
        <v>70.433397610739732</v>
      </c>
      <c r="BH19" s="41">
        <v>-120.33329999999999</v>
      </c>
      <c r="BI19" s="41">
        <v>119.83252174879054</v>
      </c>
      <c r="BJ19" s="42">
        <f t="shared" si="18"/>
        <v>69.932619359530278</v>
      </c>
      <c r="BK19" s="77">
        <f t="shared" si="19"/>
        <v>7.565155711538031</v>
      </c>
      <c r="BL19" s="82">
        <f t="shared" si="4"/>
        <v>7.5113677987599381</v>
      </c>
      <c r="BM19" s="69">
        <f>SUMIF('Reg Part 5 kw'!$D$8:$AH$8,BE19,'Reg Part 5 kw'!$D$30:$AH$30)</f>
        <v>2.2456400966903516</v>
      </c>
      <c r="BN19" s="60">
        <f t="shared" si="35"/>
        <v>5.2657277020695865</v>
      </c>
      <c r="BO19" s="69">
        <f>SUMIF('Low Income Part 5 kw '!$D$8:$AH$8,BE19,'Low Income Part 5 kw '!$D$30:$AH$30)</f>
        <v>41.974092136288846</v>
      </c>
      <c r="BP19" s="60">
        <f t="shared" si="36"/>
        <v>-34.462724337528911</v>
      </c>
      <c r="BR19" s="39">
        <v>2023</v>
      </c>
      <c r="BS19" s="40">
        <v>0.74691603550066443</v>
      </c>
      <c r="BT19" s="27">
        <v>70.433397610739732</v>
      </c>
      <c r="BU19" s="41">
        <v>-120.33329999999999</v>
      </c>
      <c r="BV19" s="41">
        <v>119.83252174879054</v>
      </c>
      <c r="BW19" s="42">
        <f t="shared" si="20"/>
        <v>69.932619359530278</v>
      </c>
      <c r="BX19" s="77">
        <f t="shared" si="21"/>
        <v>7.565155711538031</v>
      </c>
      <c r="BY19" s="82">
        <f t="shared" si="5"/>
        <v>7.5113677987599381</v>
      </c>
      <c r="BZ19" s="69">
        <f>SUMIF('Reg Part 5 kw'!$D$8:$AH$8,BR19,'Reg Part 5 kw'!$D$30:$AH$30)</f>
        <v>2.2456400966903516</v>
      </c>
      <c r="CA19" s="60">
        <f t="shared" si="37"/>
        <v>5.2657277020695865</v>
      </c>
      <c r="CB19" s="69">
        <f>SUMIF('Low Income Part 5 kw '!$D$8:$AH$8,BR19,'Low Income Part 5 kw '!$D$30:$AH$30)</f>
        <v>41.974092136288846</v>
      </c>
      <c r="CC19" s="60">
        <f t="shared" si="38"/>
        <v>-34.462724337528911</v>
      </c>
      <c r="CE19" s="39">
        <v>2023</v>
      </c>
      <c r="CF19" s="40">
        <v>0.74691603550066443</v>
      </c>
      <c r="CG19" s="27">
        <v>81.376397610739517</v>
      </c>
      <c r="CH19" s="41">
        <v>-120.33329999999999</v>
      </c>
      <c r="CI19" s="41">
        <v>119.83252174879054</v>
      </c>
      <c r="CJ19" s="42">
        <f t="shared" si="22"/>
        <v>80.875619359530063</v>
      </c>
      <c r="CK19" s="77">
        <f t="shared" si="23"/>
        <v>8.7405285000109796</v>
      </c>
      <c r="CL19" s="82">
        <f t="shared" si="6"/>
        <v>8.6867405872328867</v>
      </c>
      <c r="CM19" s="69">
        <f>SUMIF('Reg Part 5 kw'!$D$8:$AH$8,CE19,'Reg Part 5 kw'!$D$30:$AH$30)</f>
        <v>2.2456400966903516</v>
      </c>
      <c r="CN19" s="60">
        <f t="shared" si="39"/>
        <v>6.4411004905425351</v>
      </c>
      <c r="CO19" s="69">
        <f>SUMIF('Low Income Part 5 kw '!$D$8:$AH$8,CE19,'Low Income Part 5 kw '!$D$30:$AH$30)</f>
        <v>41.974092136288846</v>
      </c>
      <c r="CP19" s="60">
        <f t="shared" si="40"/>
        <v>-33.287351549055956</v>
      </c>
      <c r="CR19" s="39">
        <v>2023</v>
      </c>
      <c r="CS19" s="40">
        <v>0.74691603550066443</v>
      </c>
      <c r="CT19" s="27">
        <v>81.376397610739517</v>
      </c>
      <c r="CU19" s="41">
        <v>-120.33329999999999</v>
      </c>
      <c r="CV19" s="41">
        <v>119.83252174879054</v>
      </c>
      <c r="CW19" s="42">
        <f t="shared" si="24"/>
        <v>80.875619359530063</v>
      </c>
      <c r="CX19" s="77">
        <f t="shared" si="25"/>
        <v>8.7405285000109796</v>
      </c>
      <c r="CY19" s="82">
        <f t="shared" si="7"/>
        <v>8.6867405872328867</v>
      </c>
      <c r="CZ19" s="69">
        <f>SUMIF('Reg Part 5 kw'!$D$8:$AH$8,CR19,'Reg Part 5 kw'!$D$30:$AH$30)</f>
        <v>2.2456400966903516</v>
      </c>
      <c r="DA19" s="60">
        <f t="shared" si="41"/>
        <v>6.4411004905425351</v>
      </c>
      <c r="DB19" s="69">
        <f>SUMIF('Low Income Part 5 kw '!$D$8:$AH$8,CR19,'Low Income Part 5 kw '!$D$30:$AH$30)</f>
        <v>41.974092136288846</v>
      </c>
      <c r="DC19" s="60">
        <f t="shared" si="42"/>
        <v>-33.287351549055956</v>
      </c>
      <c r="DE19" s="39">
        <v>2023</v>
      </c>
      <c r="DF19" s="40">
        <v>0.74691603550066443</v>
      </c>
      <c r="DG19" s="27">
        <v>81.376397610739517</v>
      </c>
      <c r="DH19" s="41">
        <v>-120.33329999999999</v>
      </c>
      <c r="DI19" s="41">
        <v>119.83252174879054</v>
      </c>
      <c r="DJ19" s="42">
        <f t="shared" si="26"/>
        <v>80.875619359530063</v>
      </c>
      <c r="DK19" s="77">
        <f t="shared" si="27"/>
        <v>8.7405285000109796</v>
      </c>
      <c r="DL19" s="82">
        <f t="shared" si="8"/>
        <v>8.6867405872328867</v>
      </c>
      <c r="DM19" s="69">
        <f>SUMIF('Reg Part 5 kw'!$D$8:$AH$8,DE19,'Reg Part 5 kw'!$D$30:$AH$30)</f>
        <v>2.2456400966903516</v>
      </c>
      <c r="DN19" s="60">
        <f t="shared" si="43"/>
        <v>6.4411004905425351</v>
      </c>
      <c r="DO19" s="69">
        <f>SUMIF('Low Income Part 5 kw '!$D$8:$AH$8,DE19,'Low Income Part 5 kw '!$D$30:$AH$30)</f>
        <v>41.974092136288846</v>
      </c>
      <c r="DP19" s="60">
        <f t="shared" si="44"/>
        <v>-33.287351549055956</v>
      </c>
    </row>
    <row r="20" spans="2:120" x14ac:dyDescent="0.3">
      <c r="B20" s="14">
        <v>2024</v>
      </c>
      <c r="C20" s="66">
        <v>112687160.93828732</v>
      </c>
      <c r="E20" s="39">
        <v>2024</v>
      </c>
      <c r="F20" s="40">
        <v>0.69316471888208397</v>
      </c>
      <c r="G20" s="41">
        <v>51.895903268162193</v>
      </c>
      <c r="H20" s="41">
        <v>-120.33329999999999</v>
      </c>
      <c r="I20" s="41">
        <v>121.78976162763665</v>
      </c>
      <c r="J20" s="42">
        <f t="shared" si="9"/>
        <v>53.352364895798857</v>
      </c>
      <c r="K20" s="77">
        <f t="shared" si="10"/>
        <v>5.5263690560009167</v>
      </c>
      <c r="L20" s="82">
        <f t="shared" si="0"/>
        <v>5.6814669339322945</v>
      </c>
      <c r="M20" s="69">
        <f>SUMIF('Reg Part 5 kw'!$D$8:$AH$8,E20,'Reg Part 5 kw'!$D$30:$AH$30)</f>
        <v>9.0676506534960595</v>
      </c>
      <c r="N20" s="60">
        <f t="shared" si="11"/>
        <v>-3.386183719563765</v>
      </c>
      <c r="O20" s="69">
        <f>SUMIF('Low Income Part 5 kw '!$D$8:$AH$8,E20,'Low Income Part 5 kw '!$D$30:$AH$30)</f>
        <v>41.974092136288846</v>
      </c>
      <c r="P20" s="60">
        <f t="shared" si="28"/>
        <v>-36.292625202356554</v>
      </c>
      <c r="R20" s="39">
        <v>2024</v>
      </c>
      <c r="S20" s="40">
        <v>0.69316471888208397</v>
      </c>
      <c r="T20" s="27">
        <v>51.895903268162193</v>
      </c>
      <c r="U20" s="41">
        <v>-120.33329999999999</v>
      </c>
      <c r="V20" s="41">
        <v>121.78976162763665</v>
      </c>
      <c r="W20" s="42">
        <f t="shared" si="12"/>
        <v>53.352364895798857</v>
      </c>
      <c r="X20" s="77">
        <f t="shared" si="13"/>
        <v>5.5263690560009167</v>
      </c>
      <c r="Y20" s="82">
        <f t="shared" si="1"/>
        <v>5.6814669339322945</v>
      </c>
      <c r="Z20" s="69">
        <f>SUMIF('Reg Part 5 kw'!$D$8:$AH$8,R20,'Reg Part 5 kw'!$D$30:$AH$30)</f>
        <v>9.0676506534960595</v>
      </c>
      <c r="AA20" s="60">
        <f t="shared" si="29"/>
        <v>-3.386183719563765</v>
      </c>
      <c r="AB20" s="69">
        <f>SUMIF('Low Income Part 5 kw '!$D$8:$AH$8,R20,'Low Income Part 5 kw '!$D$30:$AH$30)</f>
        <v>41.974092136288846</v>
      </c>
      <c r="AC20" s="60">
        <f t="shared" si="30"/>
        <v>-36.292625202356554</v>
      </c>
      <c r="AE20" s="39">
        <v>2024</v>
      </c>
      <c r="AF20" s="40">
        <v>0.69316471888208397</v>
      </c>
      <c r="AG20" s="27">
        <v>51.895903268162193</v>
      </c>
      <c r="AH20" s="41">
        <v>-120.33329999999999</v>
      </c>
      <c r="AI20" s="41">
        <v>121.78976162763665</v>
      </c>
      <c r="AJ20" s="42">
        <f t="shared" si="14"/>
        <v>53.352364895798857</v>
      </c>
      <c r="AK20" s="77">
        <f t="shared" si="15"/>
        <v>5.5263690560009167</v>
      </c>
      <c r="AL20" s="82">
        <f t="shared" si="2"/>
        <v>5.6814669339322945</v>
      </c>
      <c r="AM20" s="69">
        <f>SUMIF('Reg Part 5 kw'!$D$8:$AH$8,AE20,'Reg Part 5 kw'!$D$30:$AH$30)</f>
        <v>9.0676506534960595</v>
      </c>
      <c r="AN20" s="60">
        <f t="shared" si="31"/>
        <v>-3.386183719563765</v>
      </c>
      <c r="AO20" s="69">
        <f>SUMIF('Low Income Part 5 kw '!$D$8:$AH$8,AE20,'Low Income Part 5 kw '!$D$30:$AH$30)</f>
        <v>41.974092136288846</v>
      </c>
      <c r="AP20" s="60">
        <f t="shared" si="32"/>
        <v>-36.292625202356554</v>
      </c>
      <c r="AR20" s="39">
        <v>2024</v>
      </c>
      <c r="AS20" s="40">
        <v>0.69316471888208397</v>
      </c>
      <c r="AT20" s="27">
        <v>64.378903268161864</v>
      </c>
      <c r="AU20" s="41">
        <v>-120.33329999999999</v>
      </c>
      <c r="AV20" s="41">
        <v>121.78976162763665</v>
      </c>
      <c r="AW20" s="42">
        <f t="shared" si="16"/>
        <v>65.83536489579852</v>
      </c>
      <c r="AX20" s="77">
        <f t="shared" si="17"/>
        <v>6.8556775482259651</v>
      </c>
      <c r="AY20" s="82">
        <f t="shared" si="3"/>
        <v>7.0107754261573429</v>
      </c>
      <c r="AZ20" s="69">
        <f>SUMIF('Reg Part 5 kw'!$D$8:$AH$8,AR20,'Reg Part 5 kw'!$D$30:$AH$30)</f>
        <v>9.0676506534960595</v>
      </c>
      <c r="BA20" s="60">
        <f t="shared" si="33"/>
        <v>-2.0568752273387165</v>
      </c>
      <c r="BB20" s="69">
        <f>SUMIF('Low Income Part 5 kw '!$D$8:$AH$8,AR20,'Low Income Part 5 kw '!$D$30:$AH$30)</f>
        <v>41.974092136288846</v>
      </c>
      <c r="BC20" s="60">
        <f t="shared" si="34"/>
        <v>-34.963316710131501</v>
      </c>
      <c r="BE20" s="39">
        <v>2024</v>
      </c>
      <c r="BF20" s="40">
        <v>0.69316471888208397</v>
      </c>
      <c r="BG20" s="41">
        <v>64.378903268161864</v>
      </c>
      <c r="BH20" s="41">
        <v>-120.33329999999999</v>
      </c>
      <c r="BI20" s="41">
        <v>121.78976162763665</v>
      </c>
      <c r="BJ20" s="42">
        <f t="shared" si="18"/>
        <v>65.83536489579852</v>
      </c>
      <c r="BK20" s="77">
        <f t="shared" si="19"/>
        <v>6.8556775482259651</v>
      </c>
      <c r="BL20" s="82">
        <f t="shared" si="4"/>
        <v>7.0107754261573429</v>
      </c>
      <c r="BM20" s="69">
        <f>SUMIF('Reg Part 5 kw'!$D$8:$AH$8,BE20,'Reg Part 5 kw'!$D$30:$AH$30)</f>
        <v>9.0676506534960595</v>
      </c>
      <c r="BN20" s="60">
        <f t="shared" si="35"/>
        <v>-2.0568752273387165</v>
      </c>
      <c r="BO20" s="69">
        <f>SUMIF('Low Income Part 5 kw '!$D$8:$AH$8,BE20,'Low Income Part 5 kw '!$D$30:$AH$30)</f>
        <v>41.974092136288846</v>
      </c>
      <c r="BP20" s="60">
        <f t="shared" si="36"/>
        <v>-34.963316710131501</v>
      </c>
      <c r="BR20" s="39">
        <v>2024</v>
      </c>
      <c r="BS20" s="40">
        <v>0.69316471888208397</v>
      </c>
      <c r="BT20" s="27">
        <v>64.378903268161864</v>
      </c>
      <c r="BU20" s="41">
        <v>-120.33329999999999</v>
      </c>
      <c r="BV20" s="41">
        <v>121.78976162763665</v>
      </c>
      <c r="BW20" s="42">
        <f t="shared" si="20"/>
        <v>65.83536489579852</v>
      </c>
      <c r="BX20" s="77">
        <f t="shared" si="21"/>
        <v>6.8556775482259651</v>
      </c>
      <c r="BY20" s="82">
        <f t="shared" si="5"/>
        <v>7.0107754261573429</v>
      </c>
      <c r="BZ20" s="69">
        <f>SUMIF('Reg Part 5 kw'!$D$8:$AH$8,BR20,'Reg Part 5 kw'!$D$30:$AH$30)</f>
        <v>9.0676506534960595</v>
      </c>
      <c r="CA20" s="60">
        <f t="shared" si="37"/>
        <v>-2.0568752273387165</v>
      </c>
      <c r="CB20" s="69">
        <f>SUMIF('Low Income Part 5 kw '!$D$8:$AH$8,BR20,'Low Income Part 5 kw '!$D$30:$AH$30)</f>
        <v>41.974092136288846</v>
      </c>
      <c r="CC20" s="60">
        <f t="shared" si="38"/>
        <v>-34.963316710131501</v>
      </c>
      <c r="CE20" s="39">
        <v>2024</v>
      </c>
      <c r="CF20" s="40">
        <v>0.69316471888208397</v>
      </c>
      <c r="CG20" s="27">
        <v>77.231903268162029</v>
      </c>
      <c r="CH20" s="41">
        <v>-120.33329999999999</v>
      </c>
      <c r="CI20" s="41">
        <v>121.78976162763665</v>
      </c>
      <c r="CJ20" s="42">
        <f t="shared" si="22"/>
        <v>78.688364895798685</v>
      </c>
      <c r="CK20" s="77">
        <f t="shared" si="23"/>
        <v>8.2243871573398977</v>
      </c>
      <c r="CL20" s="82">
        <f t="shared" si="6"/>
        <v>8.3794850352712729</v>
      </c>
      <c r="CM20" s="69">
        <f>SUMIF('Reg Part 5 kw'!$D$8:$AH$8,CE20,'Reg Part 5 kw'!$D$30:$AH$30)</f>
        <v>9.0676506534960595</v>
      </c>
      <c r="CN20" s="60">
        <f t="shared" si="39"/>
        <v>-0.68816561822478661</v>
      </c>
      <c r="CO20" s="69">
        <f>SUMIF('Low Income Part 5 kw '!$D$8:$AH$8,CE20,'Low Income Part 5 kw '!$D$30:$AH$30)</f>
        <v>41.974092136288846</v>
      </c>
      <c r="CP20" s="60">
        <f t="shared" si="40"/>
        <v>-33.594607101017573</v>
      </c>
      <c r="CR20" s="39">
        <v>2024</v>
      </c>
      <c r="CS20" s="40">
        <v>0.69316471888208397</v>
      </c>
      <c r="CT20" s="27">
        <v>77.231903268162029</v>
      </c>
      <c r="CU20" s="41">
        <v>-120.33329999999999</v>
      </c>
      <c r="CV20" s="41">
        <v>121.78976162763665</v>
      </c>
      <c r="CW20" s="42">
        <f t="shared" si="24"/>
        <v>78.688364895798685</v>
      </c>
      <c r="CX20" s="77">
        <f t="shared" si="25"/>
        <v>8.2243871573398977</v>
      </c>
      <c r="CY20" s="82">
        <f t="shared" si="7"/>
        <v>8.3794850352712729</v>
      </c>
      <c r="CZ20" s="69">
        <f>SUMIF('Reg Part 5 kw'!$D$8:$AH$8,CR20,'Reg Part 5 kw'!$D$30:$AH$30)</f>
        <v>9.0676506534960595</v>
      </c>
      <c r="DA20" s="60">
        <f t="shared" si="41"/>
        <v>-0.68816561822478661</v>
      </c>
      <c r="DB20" s="69">
        <f>SUMIF('Low Income Part 5 kw '!$D$8:$AH$8,CR20,'Low Income Part 5 kw '!$D$30:$AH$30)</f>
        <v>41.974092136288846</v>
      </c>
      <c r="DC20" s="60">
        <f t="shared" si="42"/>
        <v>-33.594607101017573</v>
      </c>
      <c r="DE20" s="39">
        <v>2024</v>
      </c>
      <c r="DF20" s="40">
        <v>0.69316471888208397</v>
      </c>
      <c r="DG20" s="27">
        <v>77.231903268162029</v>
      </c>
      <c r="DH20" s="41">
        <v>-120.33329999999999</v>
      </c>
      <c r="DI20" s="41">
        <v>121.78976162763665</v>
      </c>
      <c r="DJ20" s="42">
        <f t="shared" si="26"/>
        <v>78.688364895798685</v>
      </c>
      <c r="DK20" s="77">
        <f t="shared" si="27"/>
        <v>8.2243871573398977</v>
      </c>
      <c r="DL20" s="82">
        <f t="shared" si="8"/>
        <v>8.3794850352712729</v>
      </c>
      <c r="DM20" s="69">
        <f>SUMIF('Reg Part 5 kw'!$D$8:$AH$8,DE20,'Reg Part 5 kw'!$D$30:$AH$30)</f>
        <v>9.0676506534960595</v>
      </c>
      <c r="DN20" s="60">
        <f t="shared" si="43"/>
        <v>-0.68816561822478661</v>
      </c>
      <c r="DO20" s="69">
        <f>SUMIF('Low Income Part 5 kw '!$D$8:$AH$8,DE20,'Low Income Part 5 kw '!$D$30:$AH$30)</f>
        <v>41.974092136288846</v>
      </c>
      <c r="DP20" s="60">
        <f t="shared" si="44"/>
        <v>-33.594607101017573</v>
      </c>
    </row>
    <row r="21" spans="2:120" x14ac:dyDescent="0.3">
      <c r="B21" s="14">
        <v>2025</v>
      </c>
      <c r="C21" s="66">
        <v>113306816.18596876</v>
      </c>
      <c r="E21" s="39">
        <v>2025</v>
      </c>
      <c r="F21" s="40">
        <v>0.64341286002827602</v>
      </c>
      <c r="G21" s="41">
        <v>39.732510747660015</v>
      </c>
      <c r="H21" s="41">
        <v>-120.33329999999999</v>
      </c>
      <c r="I21" s="41">
        <v>123.11966806504704</v>
      </c>
      <c r="J21" s="42">
        <f t="shared" si="9"/>
        <v>42.518878812707058</v>
      </c>
      <c r="K21" s="77">
        <f t="shared" si="10"/>
        <v>4.207956282077256</v>
      </c>
      <c r="L21" s="82">
        <f t="shared" si="0"/>
        <v>4.503052534059889</v>
      </c>
      <c r="M21" s="69">
        <f>SUMIF('Reg Part 5 kw'!$D$8:$AH$8,E21,'Reg Part 5 kw'!$D$30:$AH$30)</f>
        <v>13.703074166799126</v>
      </c>
      <c r="N21" s="60">
        <f t="shared" si="11"/>
        <v>-9.2000216327392366</v>
      </c>
      <c r="O21" s="69">
        <f>SUMIF('Low Income Part 5 kw '!$D$8:$AH$8,E21,'Low Income Part 5 kw '!$D$30:$AH$30)</f>
        <v>41.974092136288846</v>
      </c>
      <c r="P21" s="60">
        <f t="shared" si="28"/>
        <v>-37.471039602228956</v>
      </c>
      <c r="R21" s="39">
        <v>2025</v>
      </c>
      <c r="S21" s="40">
        <v>0.64341286002827602</v>
      </c>
      <c r="T21" s="27">
        <v>39.732510747660015</v>
      </c>
      <c r="U21" s="41">
        <v>-120.33329999999999</v>
      </c>
      <c r="V21" s="41">
        <v>123.11966806504704</v>
      </c>
      <c r="W21" s="42">
        <f t="shared" si="12"/>
        <v>42.518878812707058</v>
      </c>
      <c r="X21" s="77">
        <f t="shared" si="13"/>
        <v>4.207956282077256</v>
      </c>
      <c r="Y21" s="82">
        <f t="shared" si="1"/>
        <v>4.503052534059889</v>
      </c>
      <c r="Z21" s="69">
        <f>SUMIF('Reg Part 5 kw'!$D$8:$AH$8,R21,'Reg Part 5 kw'!$D$30:$AH$30)</f>
        <v>13.703074166799126</v>
      </c>
      <c r="AA21" s="60">
        <f t="shared" si="29"/>
        <v>-9.2000216327392366</v>
      </c>
      <c r="AB21" s="69">
        <f>SUMIF('Low Income Part 5 kw '!$D$8:$AH$8,R21,'Low Income Part 5 kw '!$D$30:$AH$30)</f>
        <v>41.974092136288846</v>
      </c>
      <c r="AC21" s="60">
        <f t="shared" si="30"/>
        <v>-37.471039602228956</v>
      </c>
      <c r="AE21" s="39">
        <v>2025</v>
      </c>
      <c r="AF21" s="40">
        <v>0.64341286002827602</v>
      </c>
      <c r="AG21" s="27">
        <v>39.732510747660015</v>
      </c>
      <c r="AH21" s="41">
        <v>-120.33329999999999</v>
      </c>
      <c r="AI21" s="41">
        <v>123.11966806504704</v>
      </c>
      <c r="AJ21" s="42">
        <f t="shared" si="14"/>
        <v>42.518878812707058</v>
      </c>
      <c r="AK21" s="77">
        <f t="shared" si="15"/>
        <v>4.207956282077256</v>
      </c>
      <c r="AL21" s="82">
        <f t="shared" si="2"/>
        <v>4.503052534059889</v>
      </c>
      <c r="AM21" s="69">
        <f>SUMIF('Reg Part 5 kw'!$D$8:$AH$8,AE21,'Reg Part 5 kw'!$D$30:$AH$30)</f>
        <v>13.703074166799126</v>
      </c>
      <c r="AN21" s="60">
        <f t="shared" si="31"/>
        <v>-9.2000216327392366</v>
      </c>
      <c r="AO21" s="69">
        <f>SUMIF('Low Income Part 5 kw '!$D$8:$AH$8,AE21,'Low Income Part 5 kw '!$D$30:$AH$30)</f>
        <v>41.974092136288846</v>
      </c>
      <c r="AP21" s="60">
        <f t="shared" si="32"/>
        <v>-37.471039602228956</v>
      </c>
      <c r="AR21" s="39">
        <v>2025</v>
      </c>
      <c r="AS21" s="40">
        <v>0.64341286002827602</v>
      </c>
      <c r="AT21" s="27">
        <v>52.256510747660208</v>
      </c>
      <c r="AU21" s="41">
        <v>-120.33329999999999</v>
      </c>
      <c r="AV21" s="41">
        <v>123.11966806504704</v>
      </c>
      <c r="AW21" s="42">
        <f t="shared" si="16"/>
        <v>55.042878812707258</v>
      </c>
      <c r="AX21" s="77">
        <f t="shared" si="17"/>
        <v>5.5343372100642974</v>
      </c>
      <c r="AY21" s="82">
        <f t="shared" si="3"/>
        <v>5.8294334620469304</v>
      </c>
      <c r="AZ21" s="69">
        <f>SUMIF('Reg Part 5 kw'!$D$8:$AH$8,AR21,'Reg Part 5 kw'!$D$30:$AH$30)</f>
        <v>13.703074166799126</v>
      </c>
      <c r="BA21" s="60">
        <f t="shared" si="33"/>
        <v>-7.8736407047521961</v>
      </c>
      <c r="BB21" s="69">
        <f>SUMIF('Low Income Part 5 kw '!$D$8:$AH$8,AR21,'Low Income Part 5 kw '!$D$30:$AH$30)</f>
        <v>41.974092136288846</v>
      </c>
      <c r="BC21" s="60">
        <f t="shared" si="34"/>
        <v>-36.144658674241917</v>
      </c>
      <c r="BE21" s="39">
        <v>2025</v>
      </c>
      <c r="BF21" s="40">
        <v>0.64341286002827602</v>
      </c>
      <c r="BG21" s="41">
        <v>52.256510747660208</v>
      </c>
      <c r="BH21" s="41">
        <v>-120.33329999999999</v>
      </c>
      <c r="BI21" s="41">
        <v>123.11966806504704</v>
      </c>
      <c r="BJ21" s="42">
        <f t="shared" si="18"/>
        <v>55.042878812707258</v>
      </c>
      <c r="BK21" s="77">
        <f t="shared" si="19"/>
        <v>5.5343372100642974</v>
      </c>
      <c r="BL21" s="82">
        <f t="shared" si="4"/>
        <v>5.8294334620469304</v>
      </c>
      <c r="BM21" s="69">
        <f>SUMIF('Reg Part 5 kw'!$D$8:$AH$8,BE21,'Reg Part 5 kw'!$D$30:$AH$30)</f>
        <v>13.703074166799126</v>
      </c>
      <c r="BN21" s="60">
        <f t="shared" si="35"/>
        <v>-7.8736407047521961</v>
      </c>
      <c r="BO21" s="69">
        <f>SUMIF('Low Income Part 5 kw '!$D$8:$AH$8,BE21,'Low Income Part 5 kw '!$D$30:$AH$30)</f>
        <v>41.974092136288846</v>
      </c>
      <c r="BP21" s="60">
        <f t="shared" si="36"/>
        <v>-36.144658674241917</v>
      </c>
      <c r="BR21" s="39">
        <v>2025</v>
      </c>
      <c r="BS21" s="40">
        <v>0.64341286002827602</v>
      </c>
      <c r="BT21" s="27">
        <v>52.256510747660208</v>
      </c>
      <c r="BU21" s="41">
        <v>-120.33329999999999</v>
      </c>
      <c r="BV21" s="41">
        <v>123.11966806504704</v>
      </c>
      <c r="BW21" s="42">
        <f t="shared" si="20"/>
        <v>55.042878812707258</v>
      </c>
      <c r="BX21" s="77">
        <f t="shared" si="21"/>
        <v>5.5343372100642974</v>
      </c>
      <c r="BY21" s="82">
        <f t="shared" si="5"/>
        <v>5.8294334620469304</v>
      </c>
      <c r="BZ21" s="69">
        <f>SUMIF('Reg Part 5 kw'!$D$8:$AH$8,BR21,'Reg Part 5 kw'!$D$30:$AH$30)</f>
        <v>13.703074166799126</v>
      </c>
      <c r="CA21" s="60">
        <f t="shared" si="37"/>
        <v>-7.8736407047521961</v>
      </c>
      <c r="CB21" s="69">
        <f>SUMIF('Low Income Part 5 kw '!$D$8:$AH$8,BR21,'Low Income Part 5 kw '!$D$30:$AH$30)</f>
        <v>41.974092136288846</v>
      </c>
      <c r="CC21" s="60">
        <f t="shared" si="38"/>
        <v>-36.144658674241917</v>
      </c>
      <c r="CE21" s="39">
        <v>2025</v>
      </c>
      <c r="CF21" s="40">
        <v>0.64341286002827602</v>
      </c>
      <c r="CG21" s="27">
        <v>66.047510747660013</v>
      </c>
      <c r="CH21" s="41">
        <v>-120.33329999999999</v>
      </c>
      <c r="CI21" s="41">
        <v>123.11966806504704</v>
      </c>
      <c r="CJ21" s="42">
        <f t="shared" si="22"/>
        <v>68.833878812707056</v>
      </c>
      <c r="CK21" s="77">
        <f t="shared" si="23"/>
        <v>6.9949024749851478</v>
      </c>
      <c r="CL21" s="82">
        <f t="shared" si="6"/>
        <v>7.2899987269677826</v>
      </c>
      <c r="CM21" s="69">
        <f>SUMIF('Reg Part 5 kw'!$D$8:$AH$8,CE21,'Reg Part 5 kw'!$D$30:$AH$30)</f>
        <v>13.703074166799126</v>
      </c>
      <c r="CN21" s="60">
        <f t="shared" si="39"/>
        <v>-6.4130754398313439</v>
      </c>
      <c r="CO21" s="69">
        <f>SUMIF('Low Income Part 5 kw '!$D$8:$AH$8,CE21,'Low Income Part 5 kw '!$D$30:$AH$30)</f>
        <v>41.974092136288846</v>
      </c>
      <c r="CP21" s="60">
        <f t="shared" si="40"/>
        <v>-34.684093409321065</v>
      </c>
      <c r="CR21" s="39">
        <v>2025</v>
      </c>
      <c r="CS21" s="40">
        <v>0.64341286002827602</v>
      </c>
      <c r="CT21" s="27">
        <v>66.047510747660013</v>
      </c>
      <c r="CU21" s="41">
        <v>-120.33329999999999</v>
      </c>
      <c r="CV21" s="41">
        <v>123.11966806504704</v>
      </c>
      <c r="CW21" s="42">
        <f t="shared" si="24"/>
        <v>68.833878812707056</v>
      </c>
      <c r="CX21" s="77">
        <f t="shared" si="25"/>
        <v>6.9949024749851478</v>
      </c>
      <c r="CY21" s="82">
        <f t="shared" si="7"/>
        <v>7.2899987269677826</v>
      </c>
      <c r="CZ21" s="69">
        <f>SUMIF('Reg Part 5 kw'!$D$8:$AH$8,CR21,'Reg Part 5 kw'!$D$30:$AH$30)</f>
        <v>13.703074166799126</v>
      </c>
      <c r="DA21" s="60">
        <f t="shared" si="41"/>
        <v>-6.4130754398313439</v>
      </c>
      <c r="DB21" s="69">
        <f>SUMIF('Low Income Part 5 kw '!$D$8:$AH$8,CR21,'Low Income Part 5 kw '!$D$30:$AH$30)</f>
        <v>41.974092136288846</v>
      </c>
      <c r="DC21" s="60">
        <f t="shared" si="42"/>
        <v>-34.684093409321065</v>
      </c>
      <c r="DE21" s="39">
        <v>2025</v>
      </c>
      <c r="DF21" s="40">
        <v>0.64341286002827602</v>
      </c>
      <c r="DG21" s="27">
        <v>66.047510747660013</v>
      </c>
      <c r="DH21" s="41">
        <v>-120.33329999999999</v>
      </c>
      <c r="DI21" s="41">
        <v>123.11966806504704</v>
      </c>
      <c r="DJ21" s="42">
        <f t="shared" si="26"/>
        <v>68.833878812707056</v>
      </c>
      <c r="DK21" s="77">
        <f t="shared" si="27"/>
        <v>6.9949024749851478</v>
      </c>
      <c r="DL21" s="82">
        <f t="shared" si="8"/>
        <v>7.2899987269677826</v>
      </c>
      <c r="DM21" s="69">
        <f>SUMIF('Reg Part 5 kw'!$D$8:$AH$8,DE21,'Reg Part 5 kw'!$D$30:$AH$30)</f>
        <v>13.703074166799126</v>
      </c>
      <c r="DN21" s="60">
        <f t="shared" si="43"/>
        <v>-6.4130754398313439</v>
      </c>
      <c r="DO21" s="69">
        <f>SUMIF('Low Income Part 5 kw '!$D$8:$AH$8,DE21,'Low Income Part 5 kw '!$D$30:$AH$30)</f>
        <v>41.974092136288846</v>
      </c>
      <c r="DP21" s="60">
        <f t="shared" si="44"/>
        <v>-34.684093409321065</v>
      </c>
    </row>
    <row r="22" spans="2:120" x14ac:dyDescent="0.3">
      <c r="B22" s="14">
        <v>2026</v>
      </c>
      <c r="C22" s="66">
        <v>114193642.96350405</v>
      </c>
      <c r="E22" s="39">
        <v>2026</v>
      </c>
      <c r="F22" s="40">
        <v>0.59723193805567742</v>
      </c>
      <c r="G22" s="41">
        <v>29.948530767670569</v>
      </c>
      <c r="H22" s="41">
        <v>-120.33329999999999</v>
      </c>
      <c r="I22" s="41">
        <v>124.79770992180234</v>
      </c>
      <c r="J22" s="42">
        <f t="shared" si="9"/>
        <v>34.412940689472904</v>
      </c>
      <c r="K22" s="77">
        <f t="shared" si="10"/>
        <v>3.1471311351972928</v>
      </c>
      <c r="L22" s="82">
        <f t="shared" si="0"/>
        <v>3.616272128262465</v>
      </c>
      <c r="M22" s="69">
        <f>SUMIF('Reg Part 5 kw'!$D$8:$AH$8,E22,'Reg Part 5 kw'!$D$30:$AH$30)</f>
        <v>19.551932748351817</v>
      </c>
      <c r="N22" s="60">
        <f t="shared" si="11"/>
        <v>-15.935660620089351</v>
      </c>
      <c r="O22" s="69">
        <f>SUMIF('Low Income Part 5 kw '!$D$8:$AH$8,E22,'Low Income Part 5 kw '!$D$30:$AH$30)</f>
        <v>41.974092136288846</v>
      </c>
      <c r="P22" s="60">
        <f t="shared" si="28"/>
        <v>-38.35782000802638</v>
      </c>
      <c r="R22" s="39">
        <v>2026</v>
      </c>
      <c r="S22" s="40">
        <v>0.59723193805567742</v>
      </c>
      <c r="T22" s="27">
        <v>28.9295307676703</v>
      </c>
      <c r="U22" s="41">
        <v>-120.33329999999999</v>
      </c>
      <c r="V22" s="41">
        <v>124.79770992180234</v>
      </c>
      <c r="W22" s="42">
        <f t="shared" si="12"/>
        <v>33.393940689472643</v>
      </c>
      <c r="X22" s="77">
        <f t="shared" si="13"/>
        <v>3.0400498679509953</v>
      </c>
      <c r="Y22" s="82">
        <f t="shared" si="1"/>
        <v>3.5091908610161688</v>
      </c>
      <c r="Z22" s="69">
        <f>SUMIF('Reg Part 5 kw'!$D$8:$AH$8,R22,'Reg Part 5 kw'!$D$30:$AH$30)</f>
        <v>19.551932748351817</v>
      </c>
      <c r="AA22" s="60">
        <f t="shared" si="29"/>
        <v>-16.042741887335648</v>
      </c>
      <c r="AB22" s="69">
        <f>SUMIF('Low Income Part 5 kw '!$D$8:$AH$8,R22,'Low Income Part 5 kw '!$D$30:$AH$30)</f>
        <v>41.974092136288846</v>
      </c>
      <c r="AC22" s="60">
        <f t="shared" si="30"/>
        <v>-38.46490127527268</v>
      </c>
      <c r="AE22" s="39">
        <v>2026</v>
      </c>
      <c r="AF22" s="40">
        <v>0.59723193805567742</v>
      </c>
      <c r="AG22" s="27">
        <v>29.948530767670569</v>
      </c>
      <c r="AH22" s="41">
        <v>-120.33329999999999</v>
      </c>
      <c r="AI22" s="41">
        <v>124.79770992180234</v>
      </c>
      <c r="AJ22" s="42">
        <f t="shared" si="14"/>
        <v>34.412940689472904</v>
      </c>
      <c r="AK22" s="77">
        <f t="shared" si="15"/>
        <v>3.1471311351972928</v>
      </c>
      <c r="AL22" s="82">
        <f t="shared" si="2"/>
        <v>3.616272128262465</v>
      </c>
      <c r="AM22" s="69">
        <f>SUMIF('Reg Part 5 kw'!$D$8:$AH$8,AE22,'Reg Part 5 kw'!$D$30:$AH$30)</f>
        <v>19.551932748351817</v>
      </c>
      <c r="AN22" s="60">
        <f t="shared" si="31"/>
        <v>-15.935660620089351</v>
      </c>
      <c r="AO22" s="69">
        <f>SUMIF('Low Income Part 5 kw '!$D$8:$AH$8,AE22,'Low Income Part 5 kw '!$D$30:$AH$30)</f>
        <v>41.974092136288846</v>
      </c>
      <c r="AP22" s="60">
        <f t="shared" si="32"/>
        <v>-38.35782000802638</v>
      </c>
      <c r="AR22" s="39">
        <v>2026</v>
      </c>
      <c r="AS22" s="40">
        <v>0.59723193805567742</v>
      </c>
      <c r="AT22" s="27">
        <v>44.18253076767008</v>
      </c>
      <c r="AU22" s="41">
        <v>-120.33329999999999</v>
      </c>
      <c r="AV22" s="41">
        <v>124.79770992180234</v>
      </c>
      <c r="AW22" s="42">
        <f t="shared" si="16"/>
        <v>48.64694068947243</v>
      </c>
      <c r="AX22" s="77">
        <f t="shared" si="17"/>
        <v>4.6429061675656342</v>
      </c>
      <c r="AY22" s="82">
        <f t="shared" si="3"/>
        <v>5.1120471606308087</v>
      </c>
      <c r="AZ22" s="69">
        <f>SUMIF('Reg Part 5 kw'!$D$8:$AH$8,AR22,'Reg Part 5 kw'!$D$30:$AH$30)</f>
        <v>19.551932748351817</v>
      </c>
      <c r="BA22" s="60">
        <f t="shared" si="33"/>
        <v>-14.439885587721008</v>
      </c>
      <c r="BB22" s="69">
        <f>SUMIF('Low Income Part 5 kw '!$D$8:$AH$8,AR22,'Low Income Part 5 kw '!$D$30:$AH$30)</f>
        <v>41.974092136288846</v>
      </c>
      <c r="BC22" s="60">
        <f t="shared" si="34"/>
        <v>-36.862044975658037</v>
      </c>
      <c r="BE22" s="39">
        <v>2026</v>
      </c>
      <c r="BF22" s="40">
        <v>0.59723193805567742</v>
      </c>
      <c r="BG22" s="41">
        <v>43.625530767670682</v>
      </c>
      <c r="BH22" s="41">
        <v>-120.33329999999999</v>
      </c>
      <c r="BI22" s="41">
        <v>124.79770992180234</v>
      </c>
      <c r="BJ22" s="42">
        <f t="shared" si="18"/>
        <v>48.089940689473025</v>
      </c>
      <c r="BK22" s="77">
        <f t="shared" si="19"/>
        <v>4.5843740126528694</v>
      </c>
      <c r="BL22" s="82">
        <f t="shared" si="4"/>
        <v>5.0535150057180429</v>
      </c>
      <c r="BM22" s="69">
        <f>SUMIF('Reg Part 5 kw'!$D$8:$AH$8,BE22,'Reg Part 5 kw'!$D$30:$AH$30)</f>
        <v>19.551932748351817</v>
      </c>
      <c r="BN22" s="60">
        <f t="shared" si="35"/>
        <v>-14.498417742633773</v>
      </c>
      <c r="BO22" s="69">
        <f>SUMIF('Low Income Part 5 kw '!$D$8:$AH$8,BE22,'Low Income Part 5 kw '!$D$30:$AH$30)</f>
        <v>41.974092136288846</v>
      </c>
      <c r="BP22" s="60">
        <f t="shared" si="36"/>
        <v>-36.920577130570805</v>
      </c>
      <c r="BR22" s="39">
        <v>2026</v>
      </c>
      <c r="BS22" s="40">
        <v>0.59723193805567742</v>
      </c>
      <c r="BT22" s="27">
        <v>44.18253076767008</v>
      </c>
      <c r="BU22" s="41">
        <v>-120.33329999999999</v>
      </c>
      <c r="BV22" s="41">
        <v>124.79770992180234</v>
      </c>
      <c r="BW22" s="42">
        <f t="shared" si="20"/>
        <v>48.64694068947243</v>
      </c>
      <c r="BX22" s="77">
        <f t="shared" si="21"/>
        <v>4.6429061675656342</v>
      </c>
      <c r="BY22" s="82">
        <f t="shared" si="5"/>
        <v>5.1120471606308087</v>
      </c>
      <c r="BZ22" s="69">
        <f>SUMIF('Reg Part 5 kw'!$D$8:$AH$8,BR22,'Reg Part 5 kw'!$D$30:$AH$30)</f>
        <v>19.551932748351817</v>
      </c>
      <c r="CA22" s="60">
        <f t="shared" si="37"/>
        <v>-14.439885587721008</v>
      </c>
      <c r="CB22" s="69">
        <f>SUMIF('Low Income Part 5 kw '!$D$8:$AH$8,BR22,'Low Income Part 5 kw '!$D$30:$AH$30)</f>
        <v>41.974092136288846</v>
      </c>
      <c r="CC22" s="60">
        <f t="shared" si="38"/>
        <v>-36.862044975658037</v>
      </c>
      <c r="CE22" s="39">
        <v>2026</v>
      </c>
      <c r="CF22" s="40">
        <v>0.59723193805567742</v>
      </c>
      <c r="CG22" s="27">
        <v>57.708530767670489</v>
      </c>
      <c r="CH22" s="41">
        <v>-120.33329999999999</v>
      </c>
      <c r="CI22" s="41">
        <v>124.79770992180234</v>
      </c>
      <c r="CJ22" s="42">
        <f t="shared" si="22"/>
        <v>62.172940689472831</v>
      </c>
      <c r="CK22" s="77">
        <f t="shared" si="23"/>
        <v>6.0642812615529529</v>
      </c>
      <c r="CL22" s="82">
        <f t="shared" si="6"/>
        <v>6.5334222546181273</v>
      </c>
      <c r="CM22" s="69">
        <f>SUMIF('Reg Part 5 kw'!$D$8:$AH$8,CE22,'Reg Part 5 kw'!$D$30:$AH$30)</f>
        <v>19.551932748351817</v>
      </c>
      <c r="CN22" s="60">
        <f t="shared" si="39"/>
        <v>-13.01851049373369</v>
      </c>
      <c r="CO22" s="69">
        <f>SUMIF('Low Income Part 5 kw '!$D$8:$AH$8,CE22,'Low Income Part 5 kw '!$D$30:$AH$30)</f>
        <v>41.974092136288846</v>
      </c>
      <c r="CP22" s="60">
        <f t="shared" si="40"/>
        <v>-35.440669881670715</v>
      </c>
      <c r="CR22" s="39">
        <v>2026</v>
      </c>
      <c r="CS22" s="40">
        <v>0.59723193805567742</v>
      </c>
      <c r="CT22" s="27">
        <v>57.148530767670664</v>
      </c>
      <c r="CU22" s="41">
        <v>-120.33329999999999</v>
      </c>
      <c r="CV22" s="41">
        <v>124.79770992180234</v>
      </c>
      <c r="CW22" s="42">
        <f t="shared" si="24"/>
        <v>61.612940689473007</v>
      </c>
      <c r="CX22" s="77">
        <f t="shared" si="25"/>
        <v>6.0054338526639528</v>
      </c>
      <c r="CY22" s="82">
        <f t="shared" si="7"/>
        <v>6.4745748457291254</v>
      </c>
      <c r="CZ22" s="69">
        <f>SUMIF('Reg Part 5 kw'!$D$8:$AH$8,CR22,'Reg Part 5 kw'!$D$30:$AH$30)</f>
        <v>19.551932748351817</v>
      </c>
      <c r="DA22" s="60">
        <f t="shared" si="41"/>
        <v>-13.07735790262269</v>
      </c>
      <c r="DB22" s="69">
        <f>SUMIF('Low Income Part 5 kw '!$D$8:$AH$8,CR22,'Low Income Part 5 kw '!$D$30:$AH$30)</f>
        <v>41.974092136288846</v>
      </c>
      <c r="DC22" s="60">
        <f t="shared" si="42"/>
        <v>-35.499517290559723</v>
      </c>
      <c r="DE22" s="39">
        <v>2026</v>
      </c>
      <c r="DF22" s="40">
        <v>0.59723193805567742</v>
      </c>
      <c r="DG22" s="27">
        <v>57.708530767670489</v>
      </c>
      <c r="DH22" s="41">
        <v>-120.33329999999999</v>
      </c>
      <c r="DI22" s="41">
        <v>124.79770992180234</v>
      </c>
      <c r="DJ22" s="42">
        <f t="shared" si="26"/>
        <v>62.172940689472831</v>
      </c>
      <c r="DK22" s="77">
        <f t="shared" si="27"/>
        <v>6.0642812615529529</v>
      </c>
      <c r="DL22" s="82">
        <f t="shared" si="8"/>
        <v>6.5334222546181273</v>
      </c>
      <c r="DM22" s="69">
        <f>SUMIF('Reg Part 5 kw'!$D$8:$AH$8,DE22,'Reg Part 5 kw'!$D$30:$AH$30)</f>
        <v>19.551932748351817</v>
      </c>
      <c r="DN22" s="60">
        <f t="shared" si="43"/>
        <v>-13.01851049373369</v>
      </c>
      <c r="DO22" s="69">
        <f>SUMIF('Low Income Part 5 kw '!$D$8:$AH$8,DE22,'Low Income Part 5 kw '!$D$30:$AH$30)</f>
        <v>41.974092136288846</v>
      </c>
      <c r="DP22" s="60">
        <f t="shared" si="44"/>
        <v>-35.440669881670715</v>
      </c>
    </row>
    <row r="23" spans="2:120" x14ac:dyDescent="0.3">
      <c r="B23" s="14">
        <v>2027</v>
      </c>
      <c r="C23" s="66">
        <v>115152492.65343361</v>
      </c>
      <c r="E23" s="39">
        <v>2027</v>
      </c>
      <c r="F23" s="40">
        <v>0.55436564916974984</v>
      </c>
      <c r="G23" s="41">
        <v>-36.807264728045347</v>
      </c>
      <c r="H23" s="41">
        <v>-120.33329999999999</v>
      </c>
      <c r="I23" s="41">
        <v>126.49915878441752</v>
      </c>
      <c r="J23" s="42">
        <f t="shared" si="9"/>
        <v>-30.641405943627831</v>
      </c>
      <c r="K23" s="77">
        <f t="shared" si="10"/>
        <v>-3.8356718691783689</v>
      </c>
      <c r="L23" s="82">
        <f t="shared" si="0"/>
        <v>-3.1931299344962119</v>
      </c>
      <c r="M23" s="69">
        <f>SUMIF('Reg Part 5 kw'!$D$8:$AH$8,E23,'Reg Part 5 kw'!$D$30:$AH$30)</f>
        <v>25.482377058258464</v>
      </c>
      <c r="N23" s="60">
        <f t="shared" si="11"/>
        <v>-28.675506992754677</v>
      </c>
      <c r="O23" s="69">
        <f>SUMIF('Low Income Part 5 kw '!$D$8:$AH$8,E23,'Low Income Part 5 kw '!$D$30:$AH$30)</f>
        <v>41.974092136288846</v>
      </c>
      <c r="P23" s="60">
        <f t="shared" si="28"/>
        <v>-45.167222070785058</v>
      </c>
      <c r="R23" s="39">
        <v>2027</v>
      </c>
      <c r="S23" s="40">
        <v>0.55436564916974984</v>
      </c>
      <c r="T23" s="27">
        <v>-38.11226472804492</v>
      </c>
      <c r="U23" s="41">
        <v>-120.33329999999999</v>
      </c>
      <c r="V23" s="41">
        <v>126.49915878441752</v>
      </c>
      <c r="W23" s="42">
        <f t="shared" si="12"/>
        <v>-31.946405943627411</v>
      </c>
      <c r="X23" s="77">
        <f t="shared" si="13"/>
        <v>-3.9716654515936951</v>
      </c>
      <c r="Y23" s="82">
        <f t="shared" si="1"/>
        <v>-3.3291235169115385</v>
      </c>
      <c r="Z23" s="69">
        <f>SUMIF('Reg Part 5 kw'!$D$8:$AH$8,R23,'Reg Part 5 kw'!$D$30:$AH$30)</f>
        <v>25.482377058258464</v>
      </c>
      <c r="AA23" s="60">
        <f t="shared" si="29"/>
        <v>-28.811500575170001</v>
      </c>
      <c r="AB23" s="69">
        <f>SUMIF('Low Income Part 5 kw '!$D$8:$AH$8,R23,'Low Income Part 5 kw '!$D$30:$AH$30)</f>
        <v>41.974092136288846</v>
      </c>
      <c r="AC23" s="60">
        <f t="shared" si="30"/>
        <v>-45.303215653200382</v>
      </c>
      <c r="AE23" s="39">
        <v>2027</v>
      </c>
      <c r="AF23" s="40">
        <v>0.55436564916974984</v>
      </c>
      <c r="AG23" s="27">
        <v>-36.807264728045347</v>
      </c>
      <c r="AH23" s="41">
        <v>-120.33329999999999</v>
      </c>
      <c r="AI23" s="41">
        <v>126.49915878441752</v>
      </c>
      <c r="AJ23" s="42">
        <f t="shared" si="14"/>
        <v>-30.641405943627831</v>
      </c>
      <c r="AK23" s="77">
        <f t="shared" si="15"/>
        <v>-3.8356718691783689</v>
      </c>
      <c r="AL23" s="82">
        <f t="shared" si="2"/>
        <v>-3.1931299344962119</v>
      </c>
      <c r="AM23" s="69">
        <f>SUMIF('Reg Part 5 kw'!$D$8:$AH$8,AE23,'Reg Part 5 kw'!$D$30:$AH$30)</f>
        <v>25.482377058258464</v>
      </c>
      <c r="AN23" s="60">
        <f t="shared" si="31"/>
        <v>-28.675506992754677</v>
      </c>
      <c r="AO23" s="69">
        <f>SUMIF('Low Income Part 5 kw '!$D$8:$AH$8,AE23,'Low Income Part 5 kw '!$D$30:$AH$30)</f>
        <v>41.974092136288846</v>
      </c>
      <c r="AP23" s="60">
        <f t="shared" si="32"/>
        <v>-45.167222070785058</v>
      </c>
      <c r="AR23" s="39">
        <v>2027</v>
      </c>
      <c r="AS23" s="40">
        <v>0.55436564916974984</v>
      </c>
      <c r="AT23" s="27">
        <v>-21.511264728044836</v>
      </c>
      <c r="AU23" s="41">
        <v>-120.33329999999999</v>
      </c>
      <c r="AV23" s="41">
        <v>126.49915878441752</v>
      </c>
      <c r="AW23" s="42">
        <f t="shared" si="16"/>
        <v>-15.345405943627298</v>
      </c>
      <c r="AX23" s="77">
        <f t="shared" si="17"/>
        <v>-2.2416811897718043</v>
      </c>
      <c r="AY23" s="82">
        <f t="shared" si="3"/>
        <v>-1.5991392550896446</v>
      </c>
      <c r="AZ23" s="69">
        <f>SUMIF('Reg Part 5 kw'!$D$8:$AH$8,AR23,'Reg Part 5 kw'!$D$30:$AH$30)</f>
        <v>25.482377058258464</v>
      </c>
      <c r="BA23" s="60">
        <f t="shared" si="33"/>
        <v>-27.081516313348111</v>
      </c>
      <c r="BB23" s="69">
        <f>SUMIF('Low Income Part 5 kw '!$D$8:$AH$8,AR23,'Low Income Part 5 kw '!$D$30:$AH$30)</f>
        <v>41.974092136288846</v>
      </c>
      <c r="BC23" s="60">
        <f t="shared" si="34"/>
        <v>-43.573231391378492</v>
      </c>
      <c r="BE23" s="39">
        <v>2027</v>
      </c>
      <c r="BF23" s="40">
        <v>0.55436564916974984</v>
      </c>
      <c r="BG23" s="41">
        <v>-22.404264728044843</v>
      </c>
      <c r="BH23" s="41">
        <v>-120.33329999999999</v>
      </c>
      <c r="BI23" s="41">
        <v>126.49915878441752</v>
      </c>
      <c r="BJ23" s="42">
        <f t="shared" si="18"/>
        <v>-16.238405943627328</v>
      </c>
      <c r="BK23" s="77">
        <f t="shared" si="19"/>
        <v>-2.3347403998077634</v>
      </c>
      <c r="BL23" s="82">
        <f t="shared" si="4"/>
        <v>-1.6921984651256059</v>
      </c>
      <c r="BM23" s="69">
        <f>SUMIF('Reg Part 5 kw'!$D$8:$AH$8,BE23,'Reg Part 5 kw'!$D$30:$AH$30)</f>
        <v>25.482377058258464</v>
      </c>
      <c r="BN23" s="60">
        <f t="shared" si="35"/>
        <v>-27.174575523384071</v>
      </c>
      <c r="BO23" s="69">
        <f>SUMIF('Low Income Part 5 kw '!$D$8:$AH$8,BE23,'Low Income Part 5 kw '!$D$30:$AH$30)</f>
        <v>41.974092136288846</v>
      </c>
      <c r="BP23" s="60">
        <f t="shared" si="36"/>
        <v>-43.666290601414453</v>
      </c>
      <c r="BR23" s="39">
        <v>2027</v>
      </c>
      <c r="BS23" s="40">
        <v>0.55436564916974984</v>
      </c>
      <c r="BT23" s="27">
        <v>-21.511264728044836</v>
      </c>
      <c r="BU23" s="41">
        <v>-120.33329999999999</v>
      </c>
      <c r="BV23" s="41">
        <v>126.49915878441752</v>
      </c>
      <c r="BW23" s="42">
        <f t="shared" si="20"/>
        <v>-15.345405943627298</v>
      </c>
      <c r="BX23" s="77">
        <f t="shared" si="21"/>
        <v>-2.2416811897718043</v>
      </c>
      <c r="BY23" s="82">
        <f t="shared" si="5"/>
        <v>-1.5991392550896446</v>
      </c>
      <c r="BZ23" s="69">
        <f>SUMIF('Reg Part 5 kw'!$D$8:$AH$8,BR23,'Reg Part 5 kw'!$D$30:$AH$30)</f>
        <v>25.482377058258464</v>
      </c>
      <c r="CA23" s="60">
        <f t="shared" si="37"/>
        <v>-27.081516313348111</v>
      </c>
      <c r="CB23" s="69">
        <f>SUMIF('Low Income Part 5 kw '!$D$8:$AH$8,BR23,'Low Income Part 5 kw '!$D$30:$AH$30)</f>
        <v>41.974092136288846</v>
      </c>
      <c r="CC23" s="60">
        <f t="shared" si="38"/>
        <v>-43.573231391378492</v>
      </c>
      <c r="CE23" s="39">
        <v>2027</v>
      </c>
      <c r="CF23" s="40">
        <v>0.55436564916974984</v>
      </c>
      <c r="CG23" s="27">
        <v>-6.5212647280448923</v>
      </c>
      <c r="CH23" s="41">
        <v>-120.33329999999999</v>
      </c>
      <c r="CI23" s="41">
        <v>126.49915878441752</v>
      </c>
      <c r="CJ23" s="42">
        <f t="shared" si="22"/>
        <v>-0.35540594362737465</v>
      </c>
      <c r="CK23" s="77">
        <f t="shared" si="23"/>
        <v>-0.67957866072476458</v>
      </c>
      <c r="CL23" s="82">
        <f t="shared" si="6"/>
        <v>-3.7036726042606646E-2</v>
      </c>
      <c r="CM23" s="69">
        <f>SUMIF('Reg Part 5 kw'!$D$8:$AH$8,CE23,'Reg Part 5 kw'!$D$30:$AH$30)</f>
        <v>25.482377058258464</v>
      </c>
      <c r="CN23" s="60">
        <f t="shared" si="39"/>
        <v>-25.519413784301072</v>
      </c>
      <c r="CO23" s="69">
        <f>SUMIF('Low Income Part 5 kw '!$D$8:$AH$8,CE23,'Low Income Part 5 kw '!$D$30:$AH$30)</f>
        <v>41.974092136288846</v>
      </c>
      <c r="CP23" s="60">
        <f t="shared" si="40"/>
        <v>-42.011128862331454</v>
      </c>
      <c r="CR23" s="39">
        <v>2027</v>
      </c>
      <c r="CS23" s="40">
        <v>0.55436564916974984</v>
      </c>
      <c r="CT23" s="27">
        <v>-7.2422647280450754</v>
      </c>
      <c r="CU23" s="41">
        <v>-120.33329999999999</v>
      </c>
      <c r="CV23" s="41">
        <v>126.49915878441752</v>
      </c>
      <c r="CW23" s="42">
        <f t="shared" si="24"/>
        <v>-1.0764059436275488</v>
      </c>
      <c r="CX23" s="77">
        <f t="shared" si="25"/>
        <v>-0.75471381238875423</v>
      </c>
      <c r="CY23" s="82">
        <f t="shared" si="7"/>
        <v>-0.11217187770659545</v>
      </c>
      <c r="CZ23" s="69">
        <f>SUMIF('Reg Part 5 kw'!$D$8:$AH$8,CR23,'Reg Part 5 kw'!$D$30:$AH$30)</f>
        <v>25.482377058258464</v>
      </c>
      <c r="DA23" s="60">
        <f t="shared" si="41"/>
        <v>-25.594548935965062</v>
      </c>
      <c r="DB23" s="69">
        <f>SUMIF('Low Income Part 5 kw '!$D$8:$AH$8,CR23,'Low Income Part 5 kw '!$D$30:$AH$30)</f>
        <v>41.974092136288846</v>
      </c>
      <c r="DC23" s="60">
        <f t="shared" si="42"/>
        <v>-42.086264013995439</v>
      </c>
      <c r="DE23" s="39">
        <v>2027</v>
      </c>
      <c r="DF23" s="40">
        <v>0.55436564916974984</v>
      </c>
      <c r="DG23" s="27">
        <v>-6.5212647280448923</v>
      </c>
      <c r="DH23" s="41">
        <v>-120.33329999999999</v>
      </c>
      <c r="DI23" s="41">
        <v>126.49915878441752</v>
      </c>
      <c r="DJ23" s="42">
        <f t="shared" si="26"/>
        <v>-0.35540594362737465</v>
      </c>
      <c r="DK23" s="77">
        <f t="shared" si="27"/>
        <v>-0.67957866072476458</v>
      </c>
      <c r="DL23" s="82">
        <f t="shared" si="8"/>
        <v>-3.7036726042606646E-2</v>
      </c>
      <c r="DM23" s="69">
        <f>SUMIF('Reg Part 5 kw'!$D$8:$AH$8,DE23,'Reg Part 5 kw'!$D$30:$AH$30)</f>
        <v>25.482377058258464</v>
      </c>
      <c r="DN23" s="60">
        <f t="shared" si="43"/>
        <v>-25.519413784301072</v>
      </c>
      <c r="DO23" s="69">
        <f>SUMIF('Low Income Part 5 kw '!$D$8:$AH$8,DE23,'Low Income Part 5 kw '!$D$30:$AH$30)</f>
        <v>41.974092136288846</v>
      </c>
      <c r="DP23" s="60">
        <f t="shared" si="44"/>
        <v>-42.011128862331454</v>
      </c>
    </row>
    <row r="24" spans="2:120" x14ac:dyDescent="0.3">
      <c r="B24" s="14">
        <v>2028</v>
      </c>
      <c r="C24" s="66">
        <v>116453641.45009542</v>
      </c>
      <c r="E24" s="39">
        <v>2028</v>
      </c>
      <c r="F24" s="40">
        <v>0.51447109326961526</v>
      </c>
      <c r="G24" s="41">
        <v>-180.45456444178765</v>
      </c>
      <c r="H24" s="41">
        <v>-120.33329999999999</v>
      </c>
      <c r="I24" s="41">
        <v>128.56791111739864</v>
      </c>
      <c r="J24" s="42">
        <f t="shared" si="9"/>
        <v>-172.219953324389</v>
      </c>
      <c r="K24" s="77">
        <f t="shared" si="10"/>
        <v>-18.594994079506112</v>
      </c>
      <c r="L24" s="82">
        <f t="shared" si="0"/>
        <v>-17.746456136181003</v>
      </c>
      <c r="M24" s="69">
        <f>SUMIF('Reg Part 5 kw'!$D$8:$AH$8,E24,'Reg Part 5 kw'!$D$30:$AH$30)</f>
        <v>32.693067177312173</v>
      </c>
      <c r="N24" s="60">
        <f t="shared" si="11"/>
        <v>-50.439523313493176</v>
      </c>
      <c r="O24" s="69">
        <f>SUMIF('Low Income Part 5 kw '!$D$8:$AH$8,E24,'Low Income Part 5 kw '!$D$30:$AH$30)</f>
        <v>41.974092136288846</v>
      </c>
      <c r="P24" s="60">
        <f t="shared" si="28"/>
        <v>-59.720548272469848</v>
      </c>
      <c r="R24" s="39">
        <v>2028</v>
      </c>
      <c r="S24" s="40">
        <v>0.51447109326961526</v>
      </c>
      <c r="T24" s="27">
        <v>-181.56056444178756</v>
      </c>
      <c r="U24" s="41">
        <v>-120.33329999999999</v>
      </c>
      <c r="V24" s="41">
        <v>128.56791111739864</v>
      </c>
      <c r="W24" s="42">
        <f t="shared" si="12"/>
        <v>-173.32595332438893</v>
      </c>
      <c r="X24" s="77">
        <f t="shared" si="13"/>
        <v>-18.708962177323698</v>
      </c>
      <c r="Y24" s="82">
        <f t="shared" si="1"/>
        <v>-17.860424233998593</v>
      </c>
      <c r="Z24" s="69">
        <f>SUMIF('Reg Part 5 kw'!$D$8:$AH$8,R24,'Reg Part 5 kw'!$D$30:$AH$30)</f>
        <v>32.693067177312173</v>
      </c>
      <c r="AA24" s="60">
        <f t="shared" si="29"/>
        <v>-50.553491411310766</v>
      </c>
      <c r="AB24" s="69">
        <f>SUMIF('Low Income Part 5 kw '!$D$8:$AH$8,R24,'Low Income Part 5 kw '!$D$30:$AH$30)</f>
        <v>41.974092136288846</v>
      </c>
      <c r="AC24" s="60">
        <f t="shared" si="30"/>
        <v>-59.834516370287439</v>
      </c>
      <c r="AE24" s="39">
        <v>2028</v>
      </c>
      <c r="AF24" s="40">
        <v>0.51447109326961526</v>
      </c>
      <c r="AG24" s="27">
        <v>-201.45656444178761</v>
      </c>
      <c r="AH24" s="41">
        <v>-120.33329999999999</v>
      </c>
      <c r="AI24" s="41">
        <v>128.56791111739864</v>
      </c>
      <c r="AJ24" s="42">
        <f t="shared" si="14"/>
        <v>-193.22195332438895</v>
      </c>
      <c r="AK24" s="77">
        <f t="shared" si="15"/>
        <v>-20.759151394483684</v>
      </c>
      <c r="AL24" s="82">
        <f t="shared" si="2"/>
        <v>-19.910613451158572</v>
      </c>
      <c r="AM24" s="69">
        <f>SUMIF('Reg Part 5 kw'!$D$8:$AH$8,AE24,'Reg Part 5 kw'!$D$30:$AH$30)</f>
        <v>32.693067177312173</v>
      </c>
      <c r="AN24" s="60">
        <f t="shared" si="31"/>
        <v>-52.603680628470741</v>
      </c>
      <c r="AO24" s="69">
        <f>SUMIF('Low Income Part 5 kw '!$D$8:$AH$8,AE24,'Low Income Part 5 kw '!$D$30:$AH$30)</f>
        <v>41.974092136288846</v>
      </c>
      <c r="AP24" s="60">
        <f t="shared" si="32"/>
        <v>-61.884705587447414</v>
      </c>
      <c r="AR24" s="39">
        <v>2028</v>
      </c>
      <c r="AS24" s="40">
        <v>0.51447109326961526</v>
      </c>
      <c r="AT24" s="27">
        <v>-165.76856444178799</v>
      </c>
      <c r="AU24" s="41">
        <v>-120.33329999999999</v>
      </c>
      <c r="AV24" s="41">
        <v>128.56791111739864</v>
      </c>
      <c r="AW24" s="42">
        <f t="shared" si="16"/>
        <v>-157.53395332438936</v>
      </c>
      <c r="AX24" s="77">
        <f t="shared" si="17"/>
        <v>-17.081670856586392</v>
      </c>
      <c r="AY24" s="82">
        <f t="shared" si="3"/>
        <v>-16.233132913261279</v>
      </c>
      <c r="AZ24" s="69">
        <f>SUMIF('Reg Part 5 kw'!$D$8:$AH$8,AR24,'Reg Part 5 kw'!$D$30:$AH$30)</f>
        <v>32.693067177312173</v>
      </c>
      <c r="BA24" s="60">
        <f t="shared" si="33"/>
        <v>-48.926200090573452</v>
      </c>
      <c r="BB24" s="69">
        <f>SUMIF('Low Income Part 5 kw '!$D$8:$AH$8,AR24,'Low Income Part 5 kw '!$D$30:$AH$30)</f>
        <v>41.974092136288846</v>
      </c>
      <c r="BC24" s="60">
        <f t="shared" si="34"/>
        <v>-58.207225049550125</v>
      </c>
      <c r="BE24" s="39">
        <v>2028</v>
      </c>
      <c r="BF24" s="40">
        <v>0.51447109326961526</v>
      </c>
      <c r="BG24" s="41">
        <v>-167.97156444178756</v>
      </c>
      <c r="BH24" s="41">
        <v>-120.33329999999999</v>
      </c>
      <c r="BI24" s="41">
        <v>128.56791111739864</v>
      </c>
      <c r="BJ24" s="42">
        <f t="shared" si="18"/>
        <v>-159.73695332438894</v>
      </c>
      <c r="BK24" s="77">
        <f t="shared" si="19"/>
        <v>-17.308679644553951</v>
      </c>
      <c r="BL24" s="82">
        <f t="shared" si="4"/>
        <v>-16.460141701228842</v>
      </c>
      <c r="BM24" s="69">
        <f>SUMIF('Reg Part 5 kw'!$D$8:$AH$8,BE24,'Reg Part 5 kw'!$D$30:$AH$30)</f>
        <v>32.693067177312173</v>
      </c>
      <c r="BN24" s="60">
        <f t="shared" si="35"/>
        <v>-49.153208878541015</v>
      </c>
      <c r="BO24" s="69">
        <f>SUMIF('Low Income Part 5 kw '!$D$8:$AH$8,BE24,'Low Income Part 5 kw '!$D$30:$AH$30)</f>
        <v>41.974092136288846</v>
      </c>
      <c r="BP24" s="60">
        <f t="shared" si="36"/>
        <v>-58.434233837517688</v>
      </c>
      <c r="BR24" s="39">
        <v>2028</v>
      </c>
      <c r="BS24" s="40">
        <v>0.51447109326961526</v>
      </c>
      <c r="BT24" s="27">
        <v>-186.93656444178771</v>
      </c>
      <c r="BU24" s="41">
        <v>-120.33329999999999</v>
      </c>
      <c r="BV24" s="41">
        <v>128.56791111739864</v>
      </c>
      <c r="BW24" s="42">
        <f t="shared" si="20"/>
        <v>-178.70195332438908</v>
      </c>
      <c r="BX24" s="77">
        <f t="shared" si="21"/>
        <v>-19.262933690766218</v>
      </c>
      <c r="BY24" s="82">
        <f t="shared" si="5"/>
        <v>-18.414395747441112</v>
      </c>
      <c r="BZ24" s="69">
        <f>SUMIF('Reg Part 5 kw'!$D$8:$AH$8,BR24,'Reg Part 5 kw'!$D$30:$AH$30)</f>
        <v>32.693067177312173</v>
      </c>
      <c r="CA24" s="60">
        <f t="shared" si="37"/>
        <v>-51.107462924753285</v>
      </c>
      <c r="CB24" s="69">
        <f>SUMIF('Low Income Part 5 kw '!$D$8:$AH$8,BR24,'Low Income Part 5 kw '!$D$30:$AH$30)</f>
        <v>41.974092136288846</v>
      </c>
      <c r="CC24" s="60">
        <f t="shared" si="38"/>
        <v>-60.388487883729958</v>
      </c>
      <c r="CE24" s="39">
        <v>2028</v>
      </c>
      <c r="CF24" s="40">
        <v>0.51447109326961526</v>
      </c>
      <c r="CG24" s="27">
        <v>-151.35256444178773</v>
      </c>
      <c r="CH24" s="41">
        <v>-120.33329999999999</v>
      </c>
      <c r="CI24" s="41">
        <v>128.56791111739864</v>
      </c>
      <c r="CJ24" s="42">
        <f t="shared" si="22"/>
        <v>-143.11795332438908</v>
      </c>
      <c r="CK24" s="77">
        <f t="shared" si="23"/>
        <v>-15.596169863694415</v>
      </c>
      <c r="CL24" s="82">
        <f t="shared" si="6"/>
        <v>-14.747631920369304</v>
      </c>
      <c r="CM24" s="69">
        <f>SUMIF('Reg Part 5 kw'!$D$8:$AH$8,CE24,'Reg Part 5 kw'!$D$30:$AH$30)</f>
        <v>32.693067177312173</v>
      </c>
      <c r="CN24" s="60">
        <f t="shared" si="39"/>
        <v>-47.440699097681474</v>
      </c>
      <c r="CO24" s="69">
        <f>SUMIF('Low Income Part 5 kw '!$D$8:$AH$8,CE24,'Low Income Part 5 kw '!$D$30:$AH$30)</f>
        <v>41.974092136288846</v>
      </c>
      <c r="CP24" s="60">
        <f t="shared" si="40"/>
        <v>-56.721724056658147</v>
      </c>
      <c r="CR24" s="39">
        <v>2028</v>
      </c>
      <c r="CS24" s="40">
        <v>0.51447109326961526</v>
      </c>
      <c r="CT24" s="27">
        <v>-154.02456444178782</v>
      </c>
      <c r="CU24" s="41">
        <v>-120.33329999999999</v>
      </c>
      <c r="CV24" s="41">
        <v>128.56791111739864</v>
      </c>
      <c r="CW24" s="42">
        <f t="shared" si="24"/>
        <v>-145.78995332438916</v>
      </c>
      <c r="CX24" s="77">
        <f t="shared" si="25"/>
        <v>-15.871506895673285</v>
      </c>
      <c r="CY24" s="82">
        <f t="shared" si="7"/>
        <v>-15.022968952348176</v>
      </c>
      <c r="CZ24" s="69">
        <f>SUMIF('Reg Part 5 kw'!$D$8:$AH$8,CR24,'Reg Part 5 kw'!$D$30:$AH$30)</f>
        <v>32.693067177312173</v>
      </c>
      <c r="DA24" s="60">
        <f t="shared" si="41"/>
        <v>-47.716036129660353</v>
      </c>
      <c r="DB24" s="69">
        <f>SUMIF('Low Income Part 5 kw '!$D$8:$AH$8,CR24,'Low Income Part 5 kw '!$D$30:$AH$30)</f>
        <v>41.974092136288846</v>
      </c>
      <c r="DC24" s="60">
        <f t="shared" si="42"/>
        <v>-56.997061088637025</v>
      </c>
      <c r="DE24" s="39">
        <v>2028</v>
      </c>
      <c r="DF24" s="40">
        <v>0.51447109326961526</v>
      </c>
      <c r="DG24" s="27">
        <v>-172.44656444178761</v>
      </c>
      <c r="DH24" s="41">
        <v>-120.33329999999999</v>
      </c>
      <c r="DI24" s="41">
        <v>128.56791111739864</v>
      </c>
      <c r="DJ24" s="42">
        <f t="shared" si="26"/>
        <v>-164.21195332438896</v>
      </c>
      <c r="DK24" s="77">
        <f t="shared" si="27"/>
        <v>-17.769807345940713</v>
      </c>
      <c r="DL24" s="82">
        <f t="shared" si="8"/>
        <v>-16.9212694026156</v>
      </c>
      <c r="DM24" s="69">
        <f>SUMIF('Reg Part 5 kw'!$D$8:$AH$8,DE24,'Reg Part 5 kw'!$D$30:$AH$30)</f>
        <v>32.693067177312173</v>
      </c>
      <c r="DN24" s="60">
        <f t="shared" si="43"/>
        <v>-49.614336579927773</v>
      </c>
      <c r="DO24" s="69">
        <f>SUMIF('Low Income Part 5 kw '!$D$8:$AH$8,DE24,'Low Income Part 5 kw '!$D$30:$AH$30)</f>
        <v>41.974092136288846</v>
      </c>
      <c r="DP24" s="60">
        <f t="shared" si="44"/>
        <v>-58.895361538904446</v>
      </c>
    </row>
    <row r="25" spans="2:120" x14ac:dyDescent="0.3">
      <c r="B25" s="14">
        <v>2029</v>
      </c>
      <c r="C25" s="66">
        <v>117349270.42233895</v>
      </c>
      <c r="E25" s="39">
        <v>2029</v>
      </c>
      <c r="F25" s="40">
        <v>0.47754495938040853</v>
      </c>
      <c r="G25" s="41">
        <v>-110.56902743144373</v>
      </c>
      <c r="H25" s="41">
        <v>-120.33329999999999</v>
      </c>
      <c r="I25" s="41">
        <v>129.97358809893518</v>
      </c>
      <c r="J25" s="42">
        <f t="shared" si="9"/>
        <v>-100.92873933250854</v>
      </c>
      <c r="K25" s="77">
        <f t="shared" si="10"/>
        <v>-11.306660232331073</v>
      </c>
      <c r="L25" s="82">
        <f t="shared" si="0"/>
        <v>-10.320855576103739</v>
      </c>
      <c r="M25" s="69">
        <f>SUMIF('Reg Part 5 kw'!$D$8:$AH$8,E25,'Reg Part 5 kw'!$D$30:$AH$30)</f>
        <v>37.592590894943953</v>
      </c>
      <c r="N25" s="60">
        <f t="shared" si="11"/>
        <v>-47.913446471047692</v>
      </c>
      <c r="O25" s="69">
        <f>SUMIF('Low Income Part 5 kw '!$D$8:$AH$8,E25,'Low Income Part 5 kw '!$D$30:$AH$30)</f>
        <v>41.974092136288846</v>
      </c>
      <c r="P25" s="60">
        <f t="shared" si="28"/>
        <v>-52.294947712392585</v>
      </c>
      <c r="R25" s="39">
        <v>2029</v>
      </c>
      <c r="S25" s="40">
        <v>0.47754495938040853</v>
      </c>
      <c r="T25" s="27">
        <v>-114.00402743144346</v>
      </c>
      <c r="U25" s="41">
        <v>-120.33329999999999</v>
      </c>
      <c r="V25" s="41">
        <v>129.97358809893518</v>
      </c>
      <c r="W25" s="42">
        <f t="shared" si="12"/>
        <v>-104.36373933250826</v>
      </c>
      <c r="X25" s="77">
        <f t="shared" si="13"/>
        <v>-11.657919339879388</v>
      </c>
      <c r="Y25" s="82">
        <f t="shared" si="1"/>
        <v>-10.672114683652053</v>
      </c>
      <c r="Z25" s="69">
        <f>SUMIF('Reg Part 5 kw'!$D$8:$AH$8,R25,'Reg Part 5 kw'!$D$30:$AH$30)</f>
        <v>37.592590894943953</v>
      </c>
      <c r="AA25" s="60">
        <f t="shared" si="29"/>
        <v>-48.264705578596008</v>
      </c>
      <c r="AB25" s="69">
        <f>SUMIF('Low Income Part 5 kw '!$D$8:$AH$8,R25,'Low Income Part 5 kw '!$D$30:$AH$30)</f>
        <v>41.974092136288846</v>
      </c>
      <c r="AC25" s="60">
        <f t="shared" si="30"/>
        <v>-52.6462068199409</v>
      </c>
      <c r="AE25" s="39">
        <v>2029</v>
      </c>
      <c r="AF25" s="40">
        <v>0.47754495938040853</v>
      </c>
      <c r="AG25" s="27">
        <v>-129.02302743144378</v>
      </c>
      <c r="AH25" s="41">
        <v>-120.33329999999999</v>
      </c>
      <c r="AI25" s="41">
        <v>129.97358809893518</v>
      </c>
      <c r="AJ25" s="42">
        <f t="shared" si="14"/>
        <v>-119.38273933250861</v>
      </c>
      <c r="AK25" s="77">
        <f t="shared" si="15"/>
        <v>-13.193744823509281</v>
      </c>
      <c r="AL25" s="82">
        <f t="shared" si="2"/>
        <v>-12.207940167281949</v>
      </c>
      <c r="AM25" s="69">
        <f>SUMIF('Reg Part 5 kw'!$D$8:$AH$8,AE25,'Reg Part 5 kw'!$D$30:$AH$30)</f>
        <v>37.592590894943953</v>
      </c>
      <c r="AN25" s="60">
        <f t="shared" si="31"/>
        <v>-49.8005310622259</v>
      </c>
      <c r="AO25" s="69">
        <f>SUMIF('Low Income Part 5 kw '!$D$8:$AH$8,AE25,'Low Income Part 5 kw '!$D$30:$AH$30)</f>
        <v>41.974092136288846</v>
      </c>
      <c r="AP25" s="60">
        <f t="shared" si="32"/>
        <v>-54.182032303570793</v>
      </c>
      <c r="AR25" s="39">
        <v>2029</v>
      </c>
      <c r="AS25" s="40">
        <v>0.47754495938040853</v>
      </c>
      <c r="AT25" s="27">
        <v>-96.004027431443618</v>
      </c>
      <c r="AU25" s="41">
        <v>-120.33329999999999</v>
      </c>
      <c r="AV25" s="41">
        <v>129.97358809893518</v>
      </c>
      <c r="AW25" s="42">
        <f t="shared" si="16"/>
        <v>-86.36373933250843</v>
      </c>
      <c r="AX25" s="77">
        <f t="shared" si="17"/>
        <v>-9.8172602610234563</v>
      </c>
      <c r="AY25" s="82">
        <f t="shared" si="3"/>
        <v>-8.8314556047961226</v>
      </c>
      <c r="AZ25" s="69">
        <f>SUMIF('Reg Part 5 kw'!$D$8:$AH$8,AR25,'Reg Part 5 kw'!$D$30:$AH$30)</f>
        <v>37.592590894943953</v>
      </c>
      <c r="BA25" s="60">
        <f t="shared" si="33"/>
        <v>-46.424046499740072</v>
      </c>
      <c r="BB25" s="69">
        <f>SUMIF('Low Income Part 5 kw '!$D$8:$AH$8,AR25,'Low Income Part 5 kw '!$D$30:$AH$30)</f>
        <v>41.974092136288846</v>
      </c>
      <c r="BC25" s="60">
        <f t="shared" si="34"/>
        <v>-50.805547741084965</v>
      </c>
      <c r="BE25" s="39">
        <v>2029</v>
      </c>
      <c r="BF25" s="40">
        <v>0.47754495938040853</v>
      </c>
      <c r="BG25" s="41">
        <v>-98.09002743144373</v>
      </c>
      <c r="BH25" s="41">
        <v>-120.33329999999999</v>
      </c>
      <c r="BI25" s="41">
        <v>129.97358809893518</v>
      </c>
      <c r="BJ25" s="42">
        <f t="shared" si="18"/>
        <v>-88.449739332508557</v>
      </c>
      <c r="BK25" s="77">
        <f t="shared" si="19"/>
        <v>-10.03057219649533</v>
      </c>
      <c r="BL25" s="82">
        <f t="shared" si="4"/>
        <v>-9.0447675402679977</v>
      </c>
      <c r="BM25" s="69">
        <f>SUMIF('Reg Part 5 kw'!$D$8:$AH$8,BE25,'Reg Part 5 kw'!$D$30:$AH$30)</f>
        <v>37.592590894943953</v>
      </c>
      <c r="BN25" s="60">
        <f t="shared" si="35"/>
        <v>-46.637358435211951</v>
      </c>
      <c r="BO25" s="69">
        <f>SUMIF('Low Income Part 5 kw '!$D$8:$AH$8,BE25,'Low Income Part 5 kw '!$D$30:$AH$30)</f>
        <v>41.974092136288846</v>
      </c>
      <c r="BP25" s="60">
        <f t="shared" si="36"/>
        <v>-51.018859676556843</v>
      </c>
      <c r="BR25" s="39">
        <v>2029</v>
      </c>
      <c r="BS25" s="40">
        <v>0.47754495938040853</v>
      </c>
      <c r="BT25" s="27">
        <v>-115.14902743144388</v>
      </c>
      <c r="BU25" s="41">
        <v>-120.33329999999999</v>
      </c>
      <c r="BV25" s="41">
        <v>129.97358809893518</v>
      </c>
      <c r="BW25" s="42">
        <f t="shared" si="20"/>
        <v>-105.5087393325087</v>
      </c>
      <c r="BX25" s="77">
        <f t="shared" si="21"/>
        <v>-11.775005709062212</v>
      </c>
      <c r="BY25" s="82">
        <f t="shared" si="5"/>
        <v>-10.78920105283488</v>
      </c>
      <c r="BZ25" s="69">
        <f>SUMIF('Reg Part 5 kw'!$D$8:$AH$8,BR25,'Reg Part 5 kw'!$D$30:$AH$30)</f>
        <v>37.592590894943953</v>
      </c>
      <c r="CA25" s="60">
        <f t="shared" si="37"/>
        <v>-48.381791947778837</v>
      </c>
      <c r="CB25" s="69">
        <f>SUMIF('Low Income Part 5 kw '!$D$8:$AH$8,BR25,'Low Income Part 5 kw '!$D$30:$AH$30)</f>
        <v>41.974092136288846</v>
      </c>
      <c r="CC25" s="60">
        <f t="shared" si="38"/>
        <v>-52.763293189123729</v>
      </c>
      <c r="CE25" s="39">
        <v>2029</v>
      </c>
      <c r="CF25" s="40">
        <v>0.47754495938040853</v>
      </c>
      <c r="CG25" s="27">
        <v>-80.501027431443376</v>
      </c>
      <c r="CH25" s="41">
        <v>-120.33329999999999</v>
      </c>
      <c r="CI25" s="41">
        <v>129.97358809893518</v>
      </c>
      <c r="CJ25" s="42">
        <f t="shared" si="22"/>
        <v>-70.860739332508189</v>
      </c>
      <c r="CK25" s="77">
        <f t="shared" si="23"/>
        <v>-8.2319414999398894</v>
      </c>
      <c r="CL25" s="82">
        <f t="shared" si="6"/>
        <v>-7.2461368437125548</v>
      </c>
      <c r="CM25" s="69">
        <f>SUMIF('Reg Part 5 kw'!$D$8:$AH$8,CE25,'Reg Part 5 kw'!$D$30:$AH$30)</f>
        <v>37.592590894943953</v>
      </c>
      <c r="CN25" s="60">
        <f t="shared" si="39"/>
        <v>-44.838727738656509</v>
      </c>
      <c r="CO25" s="69">
        <f>SUMIF('Low Income Part 5 kw '!$D$8:$AH$8,CE25,'Low Income Part 5 kw '!$D$30:$AH$30)</f>
        <v>41.974092136288846</v>
      </c>
      <c r="CP25" s="60">
        <f t="shared" si="40"/>
        <v>-49.220228980001401</v>
      </c>
      <c r="CR25" s="39">
        <v>2029</v>
      </c>
      <c r="CS25" s="40">
        <v>0.47754495938040853</v>
      </c>
      <c r="CT25" s="27">
        <v>-83.187027431443511</v>
      </c>
      <c r="CU25" s="41">
        <v>-120.33329999999999</v>
      </c>
      <c r="CV25" s="41">
        <v>129.97358809893518</v>
      </c>
      <c r="CW25" s="42">
        <f t="shared" si="24"/>
        <v>-73.546739332508309</v>
      </c>
      <c r="CX25" s="77">
        <f t="shared" si="25"/>
        <v>-8.5066087380402955</v>
      </c>
      <c r="CY25" s="82">
        <f t="shared" si="7"/>
        <v>-7.5208040818129618</v>
      </c>
      <c r="CZ25" s="69">
        <f>SUMIF('Reg Part 5 kw'!$D$8:$AH$8,CR25,'Reg Part 5 kw'!$D$30:$AH$30)</f>
        <v>37.592590894943953</v>
      </c>
      <c r="DA25" s="60">
        <f t="shared" si="41"/>
        <v>-45.113394976756915</v>
      </c>
      <c r="DB25" s="69">
        <f>SUMIF('Low Income Part 5 kw '!$D$8:$AH$8,CR25,'Low Income Part 5 kw '!$D$30:$AH$30)</f>
        <v>41.974092136288846</v>
      </c>
      <c r="DC25" s="60">
        <f t="shared" si="42"/>
        <v>-49.494896218101808</v>
      </c>
      <c r="DE25" s="39">
        <v>2029</v>
      </c>
      <c r="DF25" s="40">
        <v>0.47754495938040853</v>
      </c>
      <c r="DG25" s="27">
        <v>-100.79302743144342</v>
      </c>
      <c r="DH25" s="41">
        <v>-120.33329999999999</v>
      </c>
      <c r="DI25" s="41">
        <v>129.97358809893518</v>
      </c>
      <c r="DJ25" s="42">
        <f t="shared" si="26"/>
        <v>-91.152739332508247</v>
      </c>
      <c r="DK25" s="77">
        <f t="shared" si="27"/>
        <v>-10.306977834836832</v>
      </c>
      <c r="DL25" s="82">
        <f t="shared" si="8"/>
        <v>-9.3211731786095005</v>
      </c>
      <c r="DM25" s="69">
        <f>SUMIF('Reg Part 5 kw'!$D$8:$AH$8,DE25,'Reg Part 5 kw'!$D$30:$AH$30)</f>
        <v>37.592590894943953</v>
      </c>
      <c r="DN25" s="60">
        <f t="shared" si="43"/>
        <v>-46.913764073553452</v>
      </c>
      <c r="DO25" s="69">
        <f>SUMIF('Low Income Part 5 kw '!$D$8:$AH$8,DE25,'Low Income Part 5 kw '!$D$30:$AH$30)</f>
        <v>41.974092136288846</v>
      </c>
      <c r="DP25" s="60">
        <f t="shared" si="44"/>
        <v>-51.295265314898344</v>
      </c>
    </row>
    <row r="26" spans="2:120" x14ac:dyDescent="0.3">
      <c r="B26" s="14">
        <v>2030</v>
      </c>
      <c r="C26" s="66">
        <v>118593527.57910739</v>
      </c>
      <c r="E26" s="39">
        <v>2030</v>
      </c>
      <c r="F26" s="40">
        <v>0.44326919668181214</v>
      </c>
      <c r="G26" s="41">
        <v>-31.897199488817481</v>
      </c>
      <c r="H26" s="41">
        <v>-120.33329999999999</v>
      </c>
      <c r="I26" s="41">
        <v>131.74723528624321</v>
      </c>
      <c r="J26" s="42">
        <f t="shared" si="9"/>
        <v>-20.483264202574276</v>
      </c>
      <c r="K26" s="77">
        <f t="shared" si="10"/>
        <v>-3.2275487682958648</v>
      </c>
      <c r="L26" s="82">
        <f t="shared" si="0"/>
        <v>-2.0726187630006354</v>
      </c>
      <c r="M26" s="69">
        <f>SUMIF('Reg Part 5 kw'!$D$8:$AH$8,E26,'Reg Part 5 kw'!$D$30:$AH$30)</f>
        <v>43.774684345337448</v>
      </c>
      <c r="N26" s="60">
        <f t="shared" si="11"/>
        <v>-45.847303108338082</v>
      </c>
      <c r="O26" s="69">
        <f>SUMIF('Low Income Part 5 kw '!$D$8:$AH$8,E26,'Low Income Part 5 kw '!$D$30:$AH$30)</f>
        <v>41.974092136288846</v>
      </c>
      <c r="P26" s="60">
        <f t="shared" si="28"/>
        <v>-44.046710899289479</v>
      </c>
      <c r="R26" s="39">
        <v>2030</v>
      </c>
      <c r="S26" s="40">
        <v>0.44326919668181214</v>
      </c>
      <c r="T26" s="27">
        <v>-34.689199488817422</v>
      </c>
      <c r="U26" s="41">
        <v>-120.33329999999999</v>
      </c>
      <c r="V26" s="41">
        <v>131.74723528624321</v>
      </c>
      <c r="W26" s="42">
        <f t="shared" si="12"/>
        <v>-23.275264202574192</v>
      </c>
      <c r="X26" s="77">
        <f t="shared" si="13"/>
        <v>-3.5100599700783626</v>
      </c>
      <c r="Y26" s="82">
        <f t="shared" si="1"/>
        <v>-2.3551299647831296</v>
      </c>
      <c r="Z26" s="69">
        <f>SUMIF('Reg Part 5 kw'!$D$8:$AH$8,R26,'Reg Part 5 kw'!$D$30:$AH$30)</f>
        <v>43.774684345337448</v>
      </c>
      <c r="AA26" s="60">
        <f t="shared" si="29"/>
        <v>-46.12981431012058</v>
      </c>
      <c r="AB26" s="69">
        <f>SUMIF('Low Income Part 5 kw '!$D$8:$AH$8,R26,'Low Income Part 5 kw '!$D$30:$AH$30)</f>
        <v>41.974092136288846</v>
      </c>
      <c r="AC26" s="60">
        <f t="shared" si="30"/>
        <v>-44.329222101071977</v>
      </c>
      <c r="AE26" s="39">
        <v>2030</v>
      </c>
      <c r="AF26" s="40">
        <v>0.44326919668181214</v>
      </c>
      <c r="AG26" s="27">
        <v>-48.227199488817277</v>
      </c>
      <c r="AH26" s="41">
        <v>-120.33329999999999</v>
      </c>
      <c r="AI26" s="41">
        <v>131.74723528624321</v>
      </c>
      <c r="AJ26" s="42">
        <f t="shared" si="14"/>
        <v>-36.813264202574061</v>
      </c>
      <c r="AK26" s="77">
        <f t="shared" si="15"/>
        <v>-4.8799155036498085</v>
      </c>
      <c r="AL26" s="82">
        <f t="shared" si="2"/>
        <v>-3.7249854983545783</v>
      </c>
      <c r="AM26" s="69">
        <f>SUMIF('Reg Part 5 kw'!$D$8:$AH$8,AE26,'Reg Part 5 kw'!$D$30:$AH$30)</f>
        <v>43.774684345337448</v>
      </c>
      <c r="AN26" s="60">
        <f t="shared" si="31"/>
        <v>-47.499669843692025</v>
      </c>
      <c r="AO26" s="69">
        <f>SUMIF('Low Income Part 5 kw '!$D$8:$AH$8,AE26,'Low Income Part 5 kw '!$D$30:$AH$30)</f>
        <v>41.974092136288846</v>
      </c>
      <c r="AP26" s="60">
        <f t="shared" si="32"/>
        <v>-45.699077634643423</v>
      </c>
      <c r="AR26" s="39">
        <v>2030</v>
      </c>
      <c r="AS26" s="40">
        <v>0.44326919668181214</v>
      </c>
      <c r="AT26" s="27">
        <v>-16.939199488817128</v>
      </c>
      <c r="AU26" s="41">
        <v>-120.33329999999999</v>
      </c>
      <c r="AV26" s="41">
        <v>131.74723528624321</v>
      </c>
      <c r="AW26" s="42">
        <f t="shared" si="16"/>
        <v>-5.5252642025739078</v>
      </c>
      <c r="AX26" s="77">
        <f t="shared" si="17"/>
        <v>-1.7140091707805452</v>
      </c>
      <c r="AY26" s="82">
        <f t="shared" si="3"/>
        <v>-0.55907916548531378</v>
      </c>
      <c r="AZ26" s="69">
        <f>SUMIF('Reg Part 5 kw'!$D$8:$AH$8,AR26,'Reg Part 5 kw'!$D$30:$AH$30)</f>
        <v>43.774684345337448</v>
      </c>
      <c r="BA26" s="60">
        <f t="shared" si="33"/>
        <v>-44.333763510822763</v>
      </c>
      <c r="BB26" s="69">
        <f>SUMIF('Low Income Part 5 kw '!$D$8:$AH$8,AR26,'Low Income Part 5 kw '!$D$30:$AH$30)</f>
        <v>41.974092136288846</v>
      </c>
      <c r="BC26" s="60">
        <f t="shared" si="34"/>
        <v>-42.533171301774161</v>
      </c>
      <c r="BE26" s="39">
        <v>2030</v>
      </c>
      <c r="BF26" s="40">
        <v>0.44326919668181214</v>
      </c>
      <c r="BG26" s="41">
        <v>-19.115199488817382</v>
      </c>
      <c r="BH26" s="41">
        <v>-120.33329999999999</v>
      </c>
      <c r="BI26" s="41">
        <v>131.74723528624321</v>
      </c>
      <c r="BJ26" s="42">
        <f t="shared" si="18"/>
        <v>-7.7012642025741798</v>
      </c>
      <c r="BK26" s="77">
        <f t="shared" si="19"/>
        <v>-1.9341898208804005</v>
      </c>
      <c r="BL26" s="82">
        <f t="shared" si="4"/>
        <v>-0.77925981558517132</v>
      </c>
      <c r="BM26" s="69">
        <f>SUMIF('Reg Part 5 kw'!$D$8:$AH$8,BE26,'Reg Part 5 kw'!$D$30:$AH$30)</f>
        <v>43.774684345337448</v>
      </c>
      <c r="BN26" s="60">
        <f t="shared" si="35"/>
        <v>-44.553944160922619</v>
      </c>
      <c r="BO26" s="69">
        <f>SUMIF('Low Income Part 5 kw '!$D$8:$AH$8,BE26,'Low Income Part 5 kw '!$D$30:$AH$30)</f>
        <v>41.974092136288846</v>
      </c>
      <c r="BP26" s="60">
        <f t="shared" si="36"/>
        <v>-42.753351951874016</v>
      </c>
      <c r="BR26" s="39">
        <v>2030</v>
      </c>
      <c r="BS26" s="40">
        <v>0.44326919668181214</v>
      </c>
      <c r="BT26" s="27">
        <v>-33.651199488817234</v>
      </c>
      <c r="BU26" s="41">
        <v>-120.33329999999999</v>
      </c>
      <c r="BV26" s="41">
        <v>131.74723528624321</v>
      </c>
      <c r="BW26" s="42">
        <f t="shared" si="20"/>
        <v>-22.237264202574011</v>
      </c>
      <c r="BX26" s="77">
        <f t="shared" si="21"/>
        <v>-3.4050289430546181</v>
      </c>
      <c r="BY26" s="82">
        <f t="shared" si="5"/>
        <v>-2.250098937759387</v>
      </c>
      <c r="BZ26" s="69">
        <f>SUMIF('Reg Part 5 kw'!$D$8:$AH$8,BR26,'Reg Part 5 kw'!$D$30:$AH$30)</f>
        <v>43.774684345337448</v>
      </c>
      <c r="CA26" s="60">
        <f t="shared" si="37"/>
        <v>-46.024783283096838</v>
      </c>
      <c r="CB26" s="69">
        <f>SUMIF('Low Income Part 5 kw '!$D$8:$AH$8,BR26,'Low Income Part 5 kw '!$D$30:$AH$30)</f>
        <v>41.974092136288846</v>
      </c>
      <c r="CC26" s="60">
        <f t="shared" si="38"/>
        <v>-44.224191074048235</v>
      </c>
      <c r="CE26" s="39">
        <v>2030</v>
      </c>
      <c r="CF26" s="40">
        <v>0.44326919668181214</v>
      </c>
      <c r="CG26" s="27">
        <v>-2.846199488817343</v>
      </c>
      <c r="CH26" s="41">
        <v>-120.33329999999999</v>
      </c>
      <c r="CI26" s="41">
        <v>131.74723528624321</v>
      </c>
      <c r="CJ26" s="42">
        <f t="shared" si="22"/>
        <v>8.5677357974258683</v>
      </c>
      <c r="CK26" s="77">
        <f t="shared" si="23"/>
        <v>-0.28799542911838549</v>
      </c>
      <c r="CL26" s="82">
        <f t="shared" si="6"/>
        <v>0.86693457617684477</v>
      </c>
      <c r="CM26" s="69">
        <f>SUMIF('Reg Part 5 kw'!$D$8:$AH$8,CE26,'Reg Part 5 kw'!$D$30:$AH$30)</f>
        <v>43.774684345337448</v>
      </c>
      <c r="CN26" s="60">
        <f t="shared" si="39"/>
        <v>-42.907749769160603</v>
      </c>
      <c r="CO26" s="69">
        <f>SUMIF('Low Income Part 5 kw '!$D$8:$AH$8,CE26,'Low Income Part 5 kw '!$D$30:$AH$30)</f>
        <v>41.974092136288846</v>
      </c>
      <c r="CP26" s="60">
        <f t="shared" si="40"/>
        <v>-41.107157560112</v>
      </c>
      <c r="CR26" s="39">
        <v>2030</v>
      </c>
      <c r="CS26" s="40">
        <v>0.44326919668181214</v>
      </c>
      <c r="CT26" s="27">
        <v>-4.8961994888175635</v>
      </c>
      <c r="CU26" s="41">
        <v>-120.33329999999999</v>
      </c>
      <c r="CV26" s="41">
        <v>131.74723528624321</v>
      </c>
      <c r="CW26" s="42">
        <f t="shared" si="24"/>
        <v>6.517735797425658</v>
      </c>
      <c r="CX26" s="77">
        <f t="shared" si="25"/>
        <v>-0.49542664819223675</v>
      </c>
      <c r="CY26" s="82">
        <f t="shared" si="7"/>
        <v>0.65950335710299457</v>
      </c>
      <c r="CZ26" s="69">
        <f>SUMIF('Reg Part 5 kw'!$D$8:$AH$8,CR26,'Reg Part 5 kw'!$D$30:$AH$30)</f>
        <v>43.774684345337448</v>
      </c>
      <c r="DA26" s="60">
        <f t="shared" si="41"/>
        <v>-43.115180988234457</v>
      </c>
      <c r="DB26" s="69">
        <f>SUMIF('Low Income Part 5 kw '!$D$8:$AH$8,CR26,'Low Income Part 5 kw '!$D$30:$AH$30)</f>
        <v>41.974092136288846</v>
      </c>
      <c r="DC26" s="60">
        <f t="shared" si="42"/>
        <v>-41.314588779185854</v>
      </c>
      <c r="DE26" s="39">
        <v>2030</v>
      </c>
      <c r="DF26" s="40">
        <v>0.44326919668181214</v>
      </c>
      <c r="DG26" s="27">
        <v>-17.772199488817218</v>
      </c>
      <c r="DH26" s="41">
        <v>-120.33329999999999</v>
      </c>
      <c r="DI26" s="41">
        <v>131.74723528624321</v>
      </c>
      <c r="DJ26" s="42">
        <f t="shared" si="26"/>
        <v>-6.3582642025739915</v>
      </c>
      <c r="DK26" s="77">
        <f t="shared" si="27"/>
        <v>-1.7982970758968955</v>
      </c>
      <c r="DL26" s="82">
        <f t="shared" si="8"/>
        <v>-0.64336707060166343</v>
      </c>
      <c r="DM26" s="69">
        <f>SUMIF('Reg Part 5 kw'!$D$8:$AH$8,DE26,'Reg Part 5 kw'!$D$30:$AH$30)</f>
        <v>43.774684345337448</v>
      </c>
      <c r="DN26" s="60">
        <f t="shared" si="43"/>
        <v>-44.418051415939111</v>
      </c>
      <c r="DO26" s="69">
        <f>SUMIF('Low Income Part 5 kw '!$D$8:$AH$8,DE26,'Low Income Part 5 kw '!$D$30:$AH$30)</f>
        <v>41.974092136288846</v>
      </c>
      <c r="DP26" s="60">
        <f t="shared" si="44"/>
        <v>-42.617459206890508</v>
      </c>
    </row>
    <row r="27" spans="2:120" x14ac:dyDescent="0.3">
      <c r="B27" s="14">
        <v>2031</v>
      </c>
      <c r="C27" s="66">
        <v>119771444.44633555</v>
      </c>
      <c r="E27" s="39">
        <v>2031</v>
      </c>
      <c r="F27" s="40">
        <v>0.41145357493014312</v>
      </c>
      <c r="G27" s="41">
        <v>-73.775369113581831</v>
      </c>
      <c r="H27" s="41">
        <v>-120.33329999999999</v>
      </c>
      <c r="I27" s="41">
        <v>133.54562307816693</v>
      </c>
      <c r="J27" s="42">
        <f t="shared" si="9"/>
        <v>-60.563046035414885</v>
      </c>
      <c r="K27" s="77">
        <f t="shared" si="10"/>
        <v>-7.3916152005635105</v>
      </c>
      <c r="L27" s="82">
        <f t="shared" si="0"/>
        <v>-6.0678616324996151</v>
      </c>
      <c r="M27" s="69">
        <f>SUMIF('Reg Part 5 kw'!$D$8:$AH$8,E27,'Reg Part 5 kw'!$D$30:$AH$30)</f>
        <v>50.043011817270553</v>
      </c>
      <c r="N27" s="60">
        <f t="shared" si="11"/>
        <v>-56.110873449770168</v>
      </c>
      <c r="O27" s="69">
        <f>SUMIF('Low Income Part 5 kw '!$D$8:$AH$8,E27,'Low Income Part 5 kw '!$D$30:$AH$30)</f>
        <v>41.974092136288846</v>
      </c>
      <c r="P27" s="60">
        <f t="shared" si="28"/>
        <v>-48.04195376878846</v>
      </c>
      <c r="R27" s="39">
        <v>2031</v>
      </c>
      <c r="S27" s="40">
        <v>0.41145357493014312</v>
      </c>
      <c r="T27" s="27">
        <v>-80.270369113582291</v>
      </c>
      <c r="U27" s="41">
        <v>-120.33329999999999</v>
      </c>
      <c r="V27" s="41">
        <v>133.54562307816693</v>
      </c>
      <c r="W27" s="42">
        <f t="shared" si="12"/>
        <v>-67.058046035415344</v>
      </c>
      <c r="X27" s="77">
        <f t="shared" si="13"/>
        <v>-8.0423546181291652</v>
      </c>
      <c r="Y27" s="82">
        <f t="shared" si="1"/>
        <v>-6.7186010500652706</v>
      </c>
      <c r="Z27" s="69">
        <f>SUMIF('Reg Part 5 kw'!$D$8:$AH$8,R27,'Reg Part 5 kw'!$D$30:$AH$30)</f>
        <v>50.043011817270553</v>
      </c>
      <c r="AA27" s="60">
        <f t="shared" si="29"/>
        <v>-56.761612867335828</v>
      </c>
      <c r="AB27" s="69">
        <f>SUMIF('Low Income Part 5 kw '!$D$8:$AH$8,R27,'Low Income Part 5 kw '!$D$30:$AH$30)</f>
        <v>41.974092136288846</v>
      </c>
      <c r="AC27" s="60">
        <f t="shared" si="30"/>
        <v>-48.69269318635412</v>
      </c>
      <c r="AE27" s="39">
        <v>2031</v>
      </c>
      <c r="AF27" s="40">
        <v>0.41145357493014312</v>
      </c>
      <c r="AG27" s="27">
        <v>-96.756369113582167</v>
      </c>
      <c r="AH27" s="41">
        <v>-120.33329999999999</v>
      </c>
      <c r="AI27" s="41">
        <v>133.54562307816693</v>
      </c>
      <c r="AJ27" s="42">
        <f t="shared" si="14"/>
        <v>-83.544046035415221</v>
      </c>
      <c r="AK27" s="77">
        <f t="shared" si="15"/>
        <v>-9.6941005824073088</v>
      </c>
      <c r="AL27" s="82">
        <f t="shared" si="2"/>
        <v>-8.3703470143434107</v>
      </c>
      <c r="AM27" s="69">
        <f>SUMIF('Reg Part 5 kw'!$D$8:$AH$8,AE27,'Reg Part 5 kw'!$D$30:$AH$30)</f>
        <v>50.043011817270553</v>
      </c>
      <c r="AN27" s="60">
        <f t="shared" si="31"/>
        <v>-58.413358831613962</v>
      </c>
      <c r="AO27" s="69">
        <f>SUMIF('Low Income Part 5 kw '!$D$8:$AH$8,AE27,'Low Income Part 5 kw '!$D$30:$AH$30)</f>
        <v>41.974092136288846</v>
      </c>
      <c r="AP27" s="60">
        <f t="shared" si="32"/>
        <v>-50.344439150632255</v>
      </c>
      <c r="AR27" s="39">
        <v>2031</v>
      </c>
      <c r="AS27" s="40">
        <v>0.41145357493014312</v>
      </c>
      <c r="AT27" s="27">
        <v>-57.655369113581934</v>
      </c>
      <c r="AU27" s="41">
        <v>-120.33329999999999</v>
      </c>
      <c r="AV27" s="41">
        <v>133.54562307816693</v>
      </c>
      <c r="AW27" s="42">
        <f t="shared" si="16"/>
        <v>-44.443046035414994</v>
      </c>
      <c r="AX27" s="77">
        <f t="shared" si="17"/>
        <v>-5.7765390787532658</v>
      </c>
      <c r="AY27" s="82">
        <f t="shared" si="3"/>
        <v>-4.4527855106893712</v>
      </c>
      <c r="AZ27" s="69">
        <f>SUMIF('Reg Part 5 kw'!$D$8:$AH$8,AR27,'Reg Part 5 kw'!$D$30:$AH$30)</f>
        <v>50.043011817270553</v>
      </c>
      <c r="BA27" s="60">
        <f t="shared" si="33"/>
        <v>-54.495797327959927</v>
      </c>
      <c r="BB27" s="69">
        <f>SUMIF('Low Income Part 5 kw '!$D$8:$AH$8,AR27,'Low Income Part 5 kw '!$D$30:$AH$30)</f>
        <v>41.974092136288846</v>
      </c>
      <c r="BC27" s="60">
        <f t="shared" si="34"/>
        <v>-46.42687764697822</v>
      </c>
      <c r="BE27" s="39">
        <v>2031</v>
      </c>
      <c r="BF27" s="40">
        <v>0.41145357493014312</v>
      </c>
      <c r="BG27" s="41">
        <v>-63.492369113582363</v>
      </c>
      <c r="BH27" s="41">
        <v>-120.33329999999999</v>
      </c>
      <c r="BI27" s="41">
        <v>133.54562307816693</v>
      </c>
      <c r="BJ27" s="42">
        <f t="shared" si="18"/>
        <v>-50.280046035415438</v>
      </c>
      <c r="BK27" s="77">
        <f t="shared" si="19"/>
        <v>-6.3613529325378302</v>
      </c>
      <c r="BL27" s="82">
        <f t="shared" si="4"/>
        <v>-5.0375993644739356</v>
      </c>
      <c r="BM27" s="69">
        <f>SUMIF('Reg Part 5 kw'!$D$8:$AH$8,BE27,'Reg Part 5 kw'!$D$30:$AH$30)</f>
        <v>50.043011817270553</v>
      </c>
      <c r="BN27" s="60">
        <f t="shared" si="35"/>
        <v>-55.080611181744487</v>
      </c>
      <c r="BO27" s="69">
        <f>SUMIF('Low Income Part 5 kw '!$D$8:$AH$8,BE27,'Low Income Part 5 kw '!$D$30:$AH$30)</f>
        <v>41.974092136288846</v>
      </c>
      <c r="BP27" s="60">
        <f t="shared" si="36"/>
        <v>-47.01169150076278</v>
      </c>
      <c r="BR27" s="39">
        <v>2031</v>
      </c>
      <c r="BS27" s="40">
        <v>0.41145357493014312</v>
      </c>
      <c r="BT27" s="27">
        <v>-81.110369113582394</v>
      </c>
      <c r="BU27" s="41">
        <v>-120.33329999999999</v>
      </c>
      <c r="BV27" s="41">
        <v>133.54562307816693</v>
      </c>
      <c r="BW27" s="42">
        <f t="shared" si="20"/>
        <v>-67.898046035415462</v>
      </c>
      <c r="BX27" s="77">
        <f t="shared" si="21"/>
        <v>-8.1265149123177984</v>
      </c>
      <c r="BY27" s="82">
        <f t="shared" si="5"/>
        <v>-6.8027613442539048</v>
      </c>
      <c r="BZ27" s="69">
        <f>SUMIF('Reg Part 5 kw'!$D$8:$AH$8,BR27,'Reg Part 5 kw'!$D$30:$AH$30)</f>
        <v>50.043011817270553</v>
      </c>
      <c r="CA27" s="60">
        <f t="shared" si="37"/>
        <v>-56.845773161524455</v>
      </c>
      <c r="CB27" s="69">
        <f>SUMIF('Low Income Part 5 kw '!$D$8:$AH$8,BR27,'Low Income Part 5 kw '!$D$30:$AH$30)</f>
        <v>41.974092136288846</v>
      </c>
      <c r="CC27" s="60">
        <f t="shared" si="38"/>
        <v>-48.776853480542748</v>
      </c>
      <c r="CE27" s="39">
        <v>2031</v>
      </c>
      <c r="CF27" s="40">
        <v>0.41145357493014312</v>
      </c>
      <c r="CG27" s="27">
        <v>-40.893369113582324</v>
      </c>
      <c r="CH27" s="41">
        <v>-120.33329999999999</v>
      </c>
      <c r="CI27" s="41">
        <v>133.54562307816693</v>
      </c>
      <c r="CJ27" s="42">
        <f t="shared" si="22"/>
        <v>-27.681046035415392</v>
      </c>
      <c r="CK27" s="77">
        <f t="shared" si="23"/>
        <v>-4.0971404463846026</v>
      </c>
      <c r="CL27" s="82">
        <f t="shared" si="6"/>
        <v>-2.7733868783207085</v>
      </c>
      <c r="CM27" s="69">
        <f>SUMIF('Reg Part 5 kw'!$D$8:$AH$8,CE27,'Reg Part 5 kw'!$D$30:$AH$30)</f>
        <v>50.043011817270553</v>
      </c>
      <c r="CN27" s="60">
        <f t="shared" si="39"/>
        <v>-52.816398695591261</v>
      </c>
      <c r="CO27" s="69">
        <f>SUMIF('Low Income Part 5 kw '!$D$8:$AH$8,CE27,'Low Income Part 5 kw '!$D$30:$AH$30)</f>
        <v>41.974092136288846</v>
      </c>
      <c r="CP27" s="60">
        <f t="shared" si="40"/>
        <v>-44.747479014609553</v>
      </c>
      <c r="CR27" s="39">
        <v>2031</v>
      </c>
      <c r="CS27" s="40">
        <v>0.41145357493014312</v>
      </c>
      <c r="CT27" s="27">
        <v>-46.972369113582324</v>
      </c>
      <c r="CU27" s="41">
        <v>-120.33329999999999</v>
      </c>
      <c r="CV27" s="41">
        <v>133.54562307816693</v>
      </c>
      <c r="CW27" s="42">
        <f t="shared" si="24"/>
        <v>-33.7600460354154</v>
      </c>
      <c r="CX27" s="77">
        <f t="shared" si="25"/>
        <v>-4.7062004801615593</v>
      </c>
      <c r="CY27" s="82">
        <f t="shared" si="7"/>
        <v>-3.3824469120976657</v>
      </c>
      <c r="CZ27" s="69">
        <f>SUMIF('Reg Part 5 kw'!$D$8:$AH$8,CR27,'Reg Part 5 kw'!$D$30:$AH$30)</f>
        <v>50.043011817270553</v>
      </c>
      <c r="DA27" s="60">
        <f t="shared" si="41"/>
        <v>-53.425458729368216</v>
      </c>
      <c r="DB27" s="69">
        <f>SUMIF('Low Income Part 5 kw '!$D$8:$AH$8,CR27,'Low Income Part 5 kw '!$D$30:$AH$30)</f>
        <v>41.974092136288846</v>
      </c>
      <c r="DC27" s="60">
        <f t="shared" si="42"/>
        <v>-45.356539048386509</v>
      </c>
      <c r="DE27" s="39">
        <v>2031</v>
      </c>
      <c r="DF27" s="40">
        <v>0.41145357493014312</v>
      </c>
      <c r="DG27" s="27">
        <v>-65.009369113582437</v>
      </c>
      <c r="DH27" s="41">
        <v>-120.33329999999999</v>
      </c>
      <c r="DI27" s="41">
        <v>133.54562307816693</v>
      </c>
      <c r="DJ27" s="42">
        <f t="shared" si="26"/>
        <v>-51.797046035415491</v>
      </c>
      <c r="DK27" s="77">
        <f t="shared" si="27"/>
        <v>-6.5133424162094347</v>
      </c>
      <c r="DL27" s="82">
        <f t="shared" si="8"/>
        <v>-5.1895888481455383</v>
      </c>
      <c r="DM27" s="69">
        <f>SUMIF('Reg Part 5 kw'!$D$8:$AH$8,DE27,'Reg Part 5 kw'!$D$30:$AH$30)</f>
        <v>50.043011817270553</v>
      </c>
      <c r="DN27" s="60">
        <f t="shared" si="43"/>
        <v>-55.232600665416093</v>
      </c>
      <c r="DO27" s="69">
        <f>SUMIF('Low Income Part 5 kw '!$D$8:$AH$8,DE27,'Low Income Part 5 kw '!$D$30:$AH$30)</f>
        <v>41.974092136288846</v>
      </c>
      <c r="DP27" s="60">
        <f t="shared" si="44"/>
        <v>-47.163680984434386</v>
      </c>
    </row>
    <row r="28" spans="2:120" x14ac:dyDescent="0.3">
      <c r="B28" s="14">
        <v>2032</v>
      </c>
      <c r="C28" s="66">
        <v>121270275.2674095</v>
      </c>
      <c r="E28" s="39">
        <v>2032</v>
      </c>
      <c r="F28" s="40">
        <v>0.38184359157359055</v>
      </c>
      <c r="G28" s="41">
        <v>-72.264657866348315</v>
      </c>
      <c r="H28" s="41">
        <v>-120.33329999999999</v>
      </c>
      <c r="I28" s="41">
        <v>135.73224121397661</v>
      </c>
      <c r="J28" s="42">
        <f t="shared" si="9"/>
        <v>-56.865716652371702</v>
      </c>
      <c r="K28" s="77">
        <f t="shared" si="10"/>
        <v>-7.150770396818146</v>
      </c>
      <c r="L28" s="82">
        <f t="shared" si="0"/>
        <v>-5.6270062744043869</v>
      </c>
      <c r="M28" s="69">
        <f>SUMIF('Reg Part 5 kw'!$D$8:$AH$8,E28,'Reg Part 5 kw'!$D$30:$AH$30)</f>
        <v>57.664526260860669</v>
      </c>
      <c r="N28" s="60">
        <f t="shared" si="11"/>
        <v>-63.291532535265056</v>
      </c>
      <c r="O28" s="69">
        <f>SUMIF('Low Income Part 5 kw '!$D$8:$AH$8,E28,'Low Income Part 5 kw '!$D$30:$AH$30)</f>
        <v>41.974092136288846</v>
      </c>
      <c r="P28" s="60">
        <f t="shared" si="28"/>
        <v>-47.601098410693233</v>
      </c>
      <c r="R28" s="39">
        <v>2032</v>
      </c>
      <c r="S28" s="40">
        <v>0.38184359157359055</v>
      </c>
      <c r="T28" s="27">
        <v>-79.539657866348364</v>
      </c>
      <c r="U28" s="41">
        <v>-120.33329999999999</v>
      </c>
      <c r="V28" s="41">
        <v>135.73224121397661</v>
      </c>
      <c r="W28" s="42">
        <f t="shared" si="12"/>
        <v>-64.140716652371765</v>
      </c>
      <c r="X28" s="77">
        <f t="shared" si="13"/>
        <v>-7.8706500194832891</v>
      </c>
      <c r="Y28" s="82">
        <f t="shared" si="1"/>
        <v>-6.3468858970695301</v>
      </c>
      <c r="Z28" s="69">
        <f>SUMIF('Reg Part 5 kw'!$D$8:$AH$8,R28,'Reg Part 5 kw'!$D$30:$AH$30)</f>
        <v>57.664526260860669</v>
      </c>
      <c r="AA28" s="60">
        <f t="shared" si="29"/>
        <v>-64.011412157930195</v>
      </c>
      <c r="AB28" s="69">
        <f>SUMIF('Low Income Part 5 kw '!$D$8:$AH$8,R28,'Low Income Part 5 kw '!$D$30:$AH$30)</f>
        <v>41.974092136288846</v>
      </c>
      <c r="AC28" s="60">
        <f t="shared" si="30"/>
        <v>-48.320978033358372</v>
      </c>
      <c r="AE28" s="39">
        <v>2032</v>
      </c>
      <c r="AF28" s="40">
        <v>0.38184359157359055</v>
      </c>
      <c r="AG28" s="27">
        <v>-97.005657866348699</v>
      </c>
      <c r="AH28" s="41">
        <v>-120.33329999999999</v>
      </c>
      <c r="AI28" s="41">
        <v>135.73224121397661</v>
      </c>
      <c r="AJ28" s="42">
        <f t="shared" si="14"/>
        <v>-81.606716652372086</v>
      </c>
      <c r="AK28" s="77">
        <f t="shared" si="15"/>
        <v>-9.5989548290323619</v>
      </c>
      <c r="AL28" s="82">
        <f t="shared" si="2"/>
        <v>-8.0751907066186028</v>
      </c>
      <c r="AM28" s="69">
        <f>SUMIF('Reg Part 5 kw'!$D$8:$AH$8,AE28,'Reg Part 5 kw'!$D$30:$AH$30)</f>
        <v>57.664526260860669</v>
      </c>
      <c r="AN28" s="60">
        <f t="shared" si="31"/>
        <v>-65.739716967479268</v>
      </c>
      <c r="AO28" s="69">
        <f>SUMIF('Low Income Part 5 kw '!$D$8:$AH$8,AE28,'Low Income Part 5 kw '!$D$30:$AH$30)</f>
        <v>41.974092136288846</v>
      </c>
      <c r="AP28" s="60">
        <f t="shared" si="32"/>
        <v>-50.049282842907445</v>
      </c>
      <c r="AR28" s="39">
        <v>2032</v>
      </c>
      <c r="AS28" s="40">
        <v>0.38184359157359055</v>
      </c>
      <c r="AT28" s="27">
        <v>-55.188657866348649</v>
      </c>
      <c r="AU28" s="41">
        <v>-120.33329999999999</v>
      </c>
      <c r="AV28" s="41">
        <v>135.73224121397661</v>
      </c>
      <c r="AW28" s="42">
        <f t="shared" si="16"/>
        <v>-39.78971665237205</v>
      </c>
      <c r="AX28" s="77">
        <f t="shared" si="17"/>
        <v>-5.4610570721955174</v>
      </c>
      <c r="AY28" s="82">
        <f t="shared" si="3"/>
        <v>-3.9372929497817588</v>
      </c>
      <c r="AZ28" s="69">
        <f>SUMIF('Reg Part 5 kw'!$D$8:$AH$8,AR28,'Reg Part 5 kw'!$D$30:$AH$30)</f>
        <v>57.664526260860669</v>
      </c>
      <c r="BA28" s="60">
        <f t="shared" si="33"/>
        <v>-61.601819210642425</v>
      </c>
      <c r="BB28" s="69">
        <f>SUMIF('Low Income Part 5 kw '!$D$8:$AH$8,AR28,'Low Income Part 5 kw '!$D$30:$AH$30)</f>
        <v>41.974092136288846</v>
      </c>
      <c r="BC28" s="60">
        <f t="shared" si="34"/>
        <v>-45.911385086070602</v>
      </c>
      <c r="BE28" s="39">
        <v>2032</v>
      </c>
      <c r="BF28" s="40">
        <v>0.38184359157359055</v>
      </c>
      <c r="BG28" s="41">
        <v>-62.090657866348252</v>
      </c>
      <c r="BH28" s="41">
        <v>-120.33329999999999</v>
      </c>
      <c r="BI28" s="41">
        <v>135.73224121397661</v>
      </c>
      <c r="BJ28" s="42">
        <f t="shared" si="18"/>
        <v>-46.691716652371639</v>
      </c>
      <c r="BK28" s="77">
        <f t="shared" si="19"/>
        <v>-6.1440274028669233</v>
      </c>
      <c r="BL28" s="82">
        <f t="shared" si="4"/>
        <v>-4.6202632804531643</v>
      </c>
      <c r="BM28" s="69">
        <f>SUMIF('Reg Part 5 kw'!$D$8:$AH$8,BE28,'Reg Part 5 kw'!$D$30:$AH$30)</f>
        <v>57.664526260860669</v>
      </c>
      <c r="BN28" s="60">
        <f t="shared" si="35"/>
        <v>-62.284789541313835</v>
      </c>
      <c r="BO28" s="69">
        <f>SUMIF('Low Income Part 5 kw '!$D$8:$AH$8,BE28,'Low Income Part 5 kw '!$D$30:$AH$30)</f>
        <v>41.974092136288846</v>
      </c>
      <c r="BP28" s="60">
        <f t="shared" si="36"/>
        <v>-46.594355416742012</v>
      </c>
      <c r="BR28" s="39">
        <v>2032</v>
      </c>
      <c r="BS28" s="40">
        <v>0.38184359157359055</v>
      </c>
      <c r="BT28" s="27">
        <v>-80.288657866348501</v>
      </c>
      <c r="BU28" s="41">
        <v>-120.33329999999999</v>
      </c>
      <c r="BV28" s="41">
        <v>135.73224121397661</v>
      </c>
      <c r="BW28" s="42">
        <f t="shared" si="20"/>
        <v>-64.889716652371902</v>
      </c>
      <c r="BX28" s="77">
        <f t="shared" si="21"/>
        <v>-7.9447654610470391</v>
      </c>
      <c r="BY28" s="82">
        <f t="shared" si="5"/>
        <v>-6.42100133863328</v>
      </c>
      <c r="BZ28" s="69">
        <f>SUMIF('Reg Part 5 kw'!$D$8:$AH$8,BR28,'Reg Part 5 kw'!$D$30:$AH$30)</f>
        <v>57.664526260860669</v>
      </c>
      <c r="CA28" s="60">
        <f t="shared" si="37"/>
        <v>-64.085527599493943</v>
      </c>
      <c r="CB28" s="69">
        <f>SUMIF('Low Income Part 5 kw '!$D$8:$AH$8,BR28,'Low Income Part 5 kw '!$D$30:$AH$30)</f>
        <v>41.974092136288846</v>
      </c>
      <c r="CC28" s="60">
        <f t="shared" si="38"/>
        <v>-48.395093474922128</v>
      </c>
      <c r="CE28" s="39">
        <v>2032</v>
      </c>
      <c r="CF28" s="40">
        <v>0.38184359157359055</v>
      </c>
      <c r="CG28" s="27">
        <v>-38.356657866348336</v>
      </c>
      <c r="CH28" s="41">
        <v>-120.33329999999999</v>
      </c>
      <c r="CI28" s="41">
        <v>135.73224121397661</v>
      </c>
      <c r="CJ28" s="42">
        <f t="shared" si="22"/>
        <v>-22.957716652371715</v>
      </c>
      <c r="CK28" s="77">
        <f t="shared" si="23"/>
        <v>-3.795488163783173</v>
      </c>
      <c r="CL28" s="82">
        <f t="shared" si="6"/>
        <v>-2.2717240413694122</v>
      </c>
      <c r="CM28" s="69">
        <f>SUMIF('Reg Part 5 kw'!$D$8:$AH$8,CE28,'Reg Part 5 kw'!$D$30:$AH$30)</f>
        <v>57.664526260860669</v>
      </c>
      <c r="CN28" s="60">
        <f t="shared" si="39"/>
        <v>-59.936250302230079</v>
      </c>
      <c r="CO28" s="69">
        <f>SUMIF('Low Income Part 5 kw '!$D$8:$AH$8,CE28,'Low Income Part 5 kw '!$D$30:$AH$30)</f>
        <v>41.974092136288846</v>
      </c>
      <c r="CP28" s="60">
        <f t="shared" si="40"/>
        <v>-44.245816177658256</v>
      </c>
      <c r="CR28" s="39">
        <v>2032</v>
      </c>
      <c r="CS28" s="40">
        <v>0.38184359157359055</v>
      </c>
      <c r="CT28" s="27">
        <v>-45.350657866348669</v>
      </c>
      <c r="CU28" s="41">
        <v>-120.33329999999999</v>
      </c>
      <c r="CV28" s="41">
        <v>135.73224121397661</v>
      </c>
      <c r="CW28" s="42">
        <f t="shared" si="24"/>
        <v>-29.951716652372056</v>
      </c>
      <c r="CX28" s="77">
        <f t="shared" si="25"/>
        <v>-4.4875621267962593</v>
      </c>
      <c r="CY28" s="82">
        <f t="shared" si="7"/>
        <v>-2.9637980043824999</v>
      </c>
      <c r="CZ28" s="69">
        <f>SUMIF('Reg Part 5 kw'!$D$8:$AH$8,CR28,'Reg Part 5 kw'!$D$30:$AH$30)</f>
        <v>57.664526260860669</v>
      </c>
      <c r="DA28" s="60">
        <f t="shared" si="41"/>
        <v>-60.628324265243165</v>
      </c>
      <c r="DB28" s="69">
        <f>SUMIF('Low Income Part 5 kw '!$D$8:$AH$8,CR28,'Low Income Part 5 kw '!$D$30:$AH$30)</f>
        <v>41.974092136288846</v>
      </c>
      <c r="DC28" s="60">
        <f t="shared" si="42"/>
        <v>-44.937890140671342</v>
      </c>
      <c r="DE28" s="39">
        <v>2032</v>
      </c>
      <c r="DF28" s="40">
        <v>0.38184359157359055</v>
      </c>
      <c r="DG28" s="27">
        <v>-63.612657866348421</v>
      </c>
      <c r="DH28" s="41">
        <v>-120.33329999999999</v>
      </c>
      <c r="DI28" s="41">
        <v>135.73224121397661</v>
      </c>
      <c r="DJ28" s="42">
        <f t="shared" si="26"/>
        <v>-48.213716652371801</v>
      </c>
      <c r="DK28" s="77">
        <f t="shared" si="27"/>
        <v>-6.2946331466052694</v>
      </c>
      <c r="DL28" s="82">
        <f t="shared" si="8"/>
        <v>-4.7708690241915086</v>
      </c>
      <c r="DM28" s="69">
        <f>SUMIF('Reg Part 5 kw'!$D$8:$AH$8,DE28,'Reg Part 5 kw'!$D$30:$AH$30)</f>
        <v>57.664526260860669</v>
      </c>
      <c r="DN28" s="60">
        <f t="shared" si="43"/>
        <v>-62.435395285052181</v>
      </c>
      <c r="DO28" s="69">
        <f>SUMIF('Low Income Part 5 kw '!$D$8:$AH$8,DE28,'Low Income Part 5 kw '!$D$30:$AH$30)</f>
        <v>41.974092136288846</v>
      </c>
      <c r="DP28" s="60">
        <f t="shared" si="44"/>
        <v>-46.744961160480358</v>
      </c>
    </row>
    <row r="29" spans="2:120" x14ac:dyDescent="0.3">
      <c r="B29" s="14">
        <v>2033</v>
      </c>
      <c r="C29" s="66">
        <v>122125595.98278855</v>
      </c>
      <c r="E29" s="39">
        <v>2033</v>
      </c>
      <c r="F29" s="40">
        <v>0.35443678918636157</v>
      </c>
      <c r="G29" s="41">
        <v>-70.182174517978638</v>
      </c>
      <c r="H29" s="41">
        <v>-120.33329999999999</v>
      </c>
      <c r="I29" s="41">
        <v>137.21800571653006</v>
      </c>
      <c r="J29" s="42">
        <f t="shared" si="9"/>
        <v>-53.297468801448588</v>
      </c>
      <c r="K29" s="77">
        <f t="shared" si="10"/>
        <v>-6.8960653779281049</v>
      </c>
      <c r="L29" s="82">
        <f t="shared" si="0"/>
        <v>-5.2369826363632992</v>
      </c>
      <c r="M29" s="69">
        <f>SUMIF('Reg Part 5 kw'!$D$8:$AH$8,E29,'Reg Part 5 kw'!$D$30:$AH$30)</f>
        <v>62.843197118171361</v>
      </c>
      <c r="N29" s="60">
        <f t="shared" si="11"/>
        <v>-68.080179754534655</v>
      </c>
      <c r="O29" s="69">
        <f>SUMIF('Low Income Part 5 kw '!$D$8:$AH$8,E29,'Low Income Part 5 kw '!$D$30:$AH$30)</f>
        <v>41.974092136288846</v>
      </c>
      <c r="P29" s="60">
        <f t="shared" si="28"/>
        <v>-47.211074772652147</v>
      </c>
      <c r="R29" s="39">
        <v>2033</v>
      </c>
      <c r="S29" s="40">
        <v>0.35443678918636157</v>
      </c>
      <c r="T29" s="27">
        <v>-78.41717451797868</v>
      </c>
      <c r="U29" s="41">
        <v>-120.33329999999999</v>
      </c>
      <c r="V29" s="41">
        <v>137.21800571653006</v>
      </c>
      <c r="W29" s="42">
        <f t="shared" si="12"/>
        <v>-61.532468801448601</v>
      </c>
      <c r="X29" s="77">
        <f t="shared" si="13"/>
        <v>-7.7052323605312232</v>
      </c>
      <c r="Y29" s="82">
        <f t="shared" si="1"/>
        <v>-6.0461496189664139</v>
      </c>
      <c r="Z29" s="69">
        <f>SUMIF('Reg Part 5 kw'!$D$8:$AH$8,R29,'Reg Part 5 kw'!$D$30:$AH$30)</f>
        <v>62.843197118171361</v>
      </c>
      <c r="AA29" s="60">
        <f t="shared" si="29"/>
        <v>-68.889346737137771</v>
      </c>
      <c r="AB29" s="69">
        <f>SUMIF('Low Income Part 5 kw '!$D$8:$AH$8,R29,'Low Income Part 5 kw '!$D$30:$AH$30)</f>
        <v>41.974092136288846</v>
      </c>
      <c r="AC29" s="60">
        <f t="shared" si="30"/>
        <v>-48.020241755255256</v>
      </c>
      <c r="AE29" s="39">
        <v>2033</v>
      </c>
      <c r="AF29" s="40">
        <v>0.35443678918636157</v>
      </c>
      <c r="AG29" s="27">
        <v>-94.990174517978232</v>
      </c>
      <c r="AH29" s="41">
        <v>-120.33329999999999</v>
      </c>
      <c r="AI29" s="41">
        <v>137.21800571653006</v>
      </c>
      <c r="AJ29" s="42">
        <f t="shared" si="14"/>
        <v>-78.105468801448183</v>
      </c>
      <c r="AK29" s="77">
        <f t="shared" si="15"/>
        <v>-9.3336870542386965</v>
      </c>
      <c r="AL29" s="82">
        <f t="shared" si="2"/>
        <v>-7.6746043126738908</v>
      </c>
      <c r="AM29" s="69">
        <f>SUMIF('Reg Part 5 kw'!$D$8:$AH$8,AE29,'Reg Part 5 kw'!$D$30:$AH$30)</f>
        <v>62.843197118171361</v>
      </c>
      <c r="AN29" s="60">
        <f t="shared" si="31"/>
        <v>-70.517801430845253</v>
      </c>
      <c r="AO29" s="69">
        <f>SUMIF('Low Income Part 5 kw '!$D$8:$AH$8,AE29,'Low Income Part 5 kw '!$D$30:$AH$30)</f>
        <v>41.974092136288846</v>
      </c>
      <c r="AP29" s="60">
        <f t="shared" si="32"/>
        <v>-49.648696448962738</v>
      </c>
      <c r="AR29" s="39">
        <v>2033</v>
      </c>
      <c r="AS29" s="40">
        <v>0.35443678918636157</v>
      </c>
      <c r="AT29" s="27">
        <v>-53.267174517978354</v>
      </c>
      <c r="AU29" s="41">
        <v>-120.33329999999999</v>
      </c>
      <c r="AV29" s="41">
        <v>137.21800571653006</v>
      </c>
      <c r="AW29" s="42">
        <f t="shared" si="16"/>
        <v>-36.382468801448283</v>
      </c>
      <c r="AX29" s="77">
        <f t="shared" si="17"/>
        <v>-5.2340059352162758</v>
      </c>
      <c r="AY29" s="82">
        <f t="shared" si="3"/>
        <v>-3.5749231936514687</v>
      </c>
      <c r="AZ29" s="69">
        <f>SUMIF('Reg Part 5 kw'!$D$8:$AH$8,AR29,'Reg Part 5 kw'!$D$30:$AH$30)</f>
        <v>62.843197118171361</v>
      </c>
      <c r="BA29" s="60">
        <f t="shared" si="33"/>
        <v>-66.418120311822832</v>
      </c>
      <c r="BB29" s="69">
        <f>SUMIF('Low Income Part 5 kw '!$D$8:$AH$8,AR29,'Low Income Part 5 kw '!$D$30:$AH$30)</f>
        <v>41.974092136288846</v>
      </c>
      <c r="BC29" s="60">
        <f t="shared" si="34"/>
        <v>-45.549015329940318</v>
      </c>
      <c r="BE29" s="39">
        <v>2033</v>
      </c>
      <c r="BF29" s="40">
        <v>0.35443678918636157</v>
      </c>
      <c r="BG29" s="41">
        <v>-60.809174517978271</v>
      </c>
      <c r="BH29" s="41">
        <v>-120.33329999999999</v>
      </c>
      <c r="BI29" s="41">
        <v>137.21800571653006</v>
      </c>
      <c r="BJ29" s="42">
        <f t="shared" si="18"/>
        <v>-43.924468801448199</v>
      </c>
      <c r="BK29" s="77">
        <f t="shared" si="19"/>
        <v>-5.9750790843107042</v>
      </c>
      <c r="BL29" s="82">
        <f t="shared" si="4"/>
        <v>-4.3159963427458967</v>
      </c>
      <c r="BM29" s="69">
        <f>SUMIF('Reg Part 5 kw'!$D$8:$AH$8,BE29,'Reg Part 5 kw'!$D$30:$AH$30)</f>
        <v>62.843197118171361</v>
      </c>
      <c r="BN29" s="60">
        <f t="shared" si="35"/>
        <v>-67.159193460917251</v>
      </c>
      <c r="BO29" s="69">
        <f>SUMIF('Low Income Part 5 kw '!$D$8:$AH$8,BE29,'Low Income Part 5 kw '!$D$30:$AH$30)</f>
        <v>41.974092136288846</v>
      </c>
      <c r="BP29" s="60">
        <f t="shared" si="36"/>
        <v>-46.290088479034743</v>
      </c>
      <c r="BR29" s="39">
        <v>2033</v>
      </c>
      <c r="BS29" s="40">
        <v>0.35443678918636157</v>
      </c>
      <c r="BT29" s="27">
        <v>-78.615174517978616</v>
      </c>
      <c r="BU29" s="41">
        <v>-120.33329999999999</v>
      </c>
      <c r="BV29" s="41">
        <v>137.21800571653006</v>
      </c>
      <c r="BW29" s="42">
        <f t="shared" si="20"/>
        <v>-61.730468801448552</v>
      </c>
      <c r="BX29" s="77">
        <f t="shared" si="21"/>
        <v>-7.7246877415336952</v>
      </c>
      <c r="BY29" s="82">
        <f t="shared" si="5"/>
        <v>-6.0656049999688886</v>
      </c>
      <c r="BZ29" s="69">
        <f>SUMIF('Reg Part 5 kw'!$D$8:$AH$8,BR29,'Reg Part 5 kw'!$D$30:$AH$30)</f>
        <v>62.843197118171361</v>
      </c>
      <c r="CA29" s="60">
        <f t="shared" si="37"/>
        <v>-68.908802118140244</v>
      </c>
      <c r="CB29" s="69">
        <f>SUMIF('Low Income Part 5 kw '!$D$8:$AH$8,BR29,'Low Income Part 5 kw '!$D$30:$AH$30)</f>
        <v>41.974092136288846</v>
      </c>
      <c r="CC29" s="60">
        <f t="shared" si="38"/>
        <v>-48.039697136257736</v>
      </c>
      <c r="CE29" s="39">
        <v>2033</v>
      </c>
      <c r="CF29" s="40">
        <v>0.35443678918636157</v>
      </c>
      <c r="CG29" s="27">
        <v>-35.905174517978274</v>
      </c>
      <c r="CH29" s="41">
        <v>-120.33329999999999</v>
      </c>
      <c r="CI29" s="41">
        <v>137.21800571653006</v>
      </c>
      <c r="CJ29" s="42">
        <f t="shared" si="22"/>
        <v>-19.020468801448203</v>
      </c>
      <c r="CK29" s="77">
        <f t="shared" si="23"/>
        <v>-3.5280244959988707</v>
      </c>
      <c r="CL29" s="82">
        <f t="shared" si="6"/>
        <v>-1.8689417544340632</v>
      </c>
      <c r="CM29" s="69">
        <f>SUMIF('Reg Part 5 kw'!$D$8:$AH$8,CE29,'Reg Part 5 kw'!$D$30:$AH$30)</f>
        <v>62.843197118171361</v>
      </c>
      <c r="CN29" s="60">
        <f t="shared" si="39"/>
        <v>-64.712138872605422</v>
      </c>
      <c r="CO29" s="69">
        <f>SUMIF('Low Income Part 5 kw '!$D$8:$AH$8,CE29,'Low Income Part 5 kw '!$D$30:$AH$30)</f>
        <v>41.974092136288846</v>
      </c>
      <c r="CP29" s="60">
        <f t="shared" si="40"/>
        <v>-43.843033890722907</v>
      </c>
      <c r="CR29" s="39">
        <v>2033</v>
      </c>
      <c r="CS29" s="40">
        <v>0.35443678918636157</v>
      </c>
      <c r="CT29" s="27">
        <v>-43.999174517978609</v>
      </c>
      <c r="CU29" s="41">
        <v>-120.33329999999999</v>
      </c>
      <c r="CV29" s="41">
        <v>137.21800571653006</v>
      </c>
      <c r="CW29" s="42">
        <f t="shared" si="24"/>
        <v>-27.114468801448538</v>
      </c>
      <c r="CX29" s="77">
        <f t="shared" si="25"/>
        <v>-4.3233368891002524</v>
      </c>
      <c r="CY29" s="82">
        <f t="shared" si="7"/>
        <v>-2.6642541475354449</v>
      </c>
      <c r="CZ29" s="69">
        <f>SUMIF('Reg Part 5 kw'!$D$8:$AH$8,CR29,'Reg Part 5 kw'!$D$30:$AH$30)</f>
        <v>62.843197118171361</v>
      </c>
      <c r="DA29" s="60">
        <f t="shared" si="41"/>
        <v>-65.507451265706806</v>
      </c>
      <c r="DB29" s="69">
        <f>SUMIF('Low Income Part 5 kw '!$D$8:$AH$8,CR29,'Low Income Part 5 kw '!$D$30:$AH$30)</f>
        <v>41.974092136288846</v>
      </c>
      <c r="DC29" s="60">
        <f t="shared" si="42"/>
        <v>-44.638346283824291</v>
      </c>
      <c r="DE29" s="39">
        <v>2033</v>
      </c>
      <c r="DF29" s="40">
        <v>0.35443678918636157</v>
      </c>
      <c r="DG29" s="27">
        <v>-60.87317451797847</v>
      </c>
      <c r="DH29" s="41">
        <v>-120.33329999999999</v>
      </c>
      <c r="DI29" s="41">
        <v>137.21800571653006</v>
      </c>
      <c r="DJ29" s="42">
        <f t="shared" si="26"/>
        <v>-43.988468801448391</v>
      </c>
      <c r="DK29" s="77">
        <f t="shared" si="27"/>
        <v>-5.981367692311526</v>
      </c>
      <c r="DL29" s="82">
        <f t="shared" si="8"/>
        <v>-4.3222849507467176</v>
      </c>
      <c r="DM29" s="69">
        <f>SUMIF('Reg Part 5 kw'!$D$8:$AH$8,DE29,'Reg Part 5 kw'!$D$30:$AH$30)</f>
        <v>62.843197118171361</v>
      </c>
      <c r="DN29" s="60">
        <f t="shared" si="43"/>
        <v>-67.165482068918081</v>
      </c>
      <c r="DO29" s="69">
        <f>SUMIF('Low Income Part 5 kw '!$D$8:$AH$8,DE29,'Low Income Part 5 kw '!$D$30:$AH$30)</f>
        <v>41.974092136288846</v>
      </c>
      <c r="DP29" s="60">
        <f t="shared" si="44"/>
        <v>-46.296377087035566</v>
      </c>
    </row>
    <row r="30" spans="2:120" x14ac:dyDescent="0.3">
      <c r="B30" s="14">
        <v>2034</v>
      </c>
      <c r="C30" s="66">
        <v>123214356.96650711</v>
      </c>
      <c r="E30" s="39">
        <v>2034</v>
      </c>
      <c r="F30" s="40">
        <v>0.3289971085046382</v>
      </c>
      <c r="G30" s="41">
        <v>-80.903489698546906</v>
      </c>
      <c r="H30" s="41">
        <v>-120.33329999999999</v>
      </c>
      <c r="I30" s="41">
        <v>139.0927052851859</v>
      </c>
      <c r="J30" s="42">
        <f t="shared" si="9"/>
        <v>-62.144084413360986</v>
      </c>
      <c r="K30" s="77">
        <f t="shared" si="10"/>
        <v>-7.8792918316041956</v>
      </c>
      <c r="L30" s="82">
        <f t="shared" si="0"/>
        <v>-6.0522899386070774</v>
      </c>
      <c r="M30" s="69">
        <f>SUMIF('Reg Part 5 kw'!$D$8:$AH$8,E30,'Reg Part 5 kw'!$D$30:$AH$30)</f>
        <v>69.377511274772814</v>
      </c>
      <c r="N30" s="60">
        <f t="shared" si="11"/>
        <v>-75.429801213379889</v>
      </c>
      <c r="O30" s="69">
        <f>SUMIF('Low Income Part 5 kw '!$D$8:$AH$8,E30,'Low Income Part 5 kw '!$D$30:$AH$30)</f>
        <v>41.974092136288846</v>
      </c>
      <c r="P30" s="60">
        <f t="shared" si="28"/>
        <v>-48.02638207489592</v>
      </c>
      <c r="R30" s="39">
        <v>2034</v>
      </c>
      <c r="S30" s="40">
        <v>0.3289971085046382</v>
      </c>
      <c r="T30" s="27">
        <v>-91.114489698546464</v>
      </c>
      <c r="U30" s="41">
        <v>-120.33329999999999</v>
      </c>
      <c r="V30" s="41">
        <v>139.0927052851859</v>
      </c>
      <c r="W30" s="42">
        <f t="shared" si="12"/>
        <v>-72.355084413360544</v>
      </c>
      <c r="X30" s="77">
        <f t="shared" si="13"/>
        <v>-8.8737538652233958</v>
      </c>
      <c r="Y30" s="82">
        <f t="shared" si="1"/>
        <v>-7.0467519722262786</v>
      </c>
      <c r="Z30" s="69">
        <f>SUMIF('Reg Part 5 kw'!$D$8:$AH$8,R30,'Reg Part 5 kw'!$D$30:$AH$30)</f>
        <v>69.377511274772814</v>
      </c>
      <c r="AA30" s="60">
        <f t="shared" si="29"/>
        <v>-76.424263246999089</v>
      </c>
      <c r="AB30" s="69">
        <f>SUMIF('Low Income Part 5 kw '!$D$8:$AH$8,R30,'Low Income Part 5 kw '!$D$30:$AH$30)</f>
        <v>41.974092136288846</v>
      </c>
      <c r="AC30" s="60">
        <f t="shared" si="30"/>
        <v>-49.020844108515121</v>
      </c>
      <c r="AE30" s="39">
        <v>2034</v>
      </c>
      <c r="AF30" s="40">
        <v>0.3289971085046382</v>
      </c>
      <c r="AG30" s="27">
        <v>-107.60848969854715</v>
      </c>
      <c r="AH30" s="41">
        <v>-120.33329999999999</v>
      </c>
      <c r="AI30" s="41">
        <v>139.0927052851859</v>
      </c>
      <c r="AJ30" s="42">
        <f t="shared" si="14"/>
        <v>-88.849084413361254</v>
      </c>
      <c r="AK30" s="77">
        <f t="shared" si="15"/>
        <v>-10.480125110205911</v>
      </c>
      <c r="AL30" s="82">
        <f t="shared" si="2"/>
        <v>-8.6531232172087957</v>
      </c>
      <c r="AM30" s="69">
        <f>SUMIF('Reg Part 5 kw'!$D$8:$AH$8,AE30,'Reg Part 5 kw'!$D$30:$AH$30)</f>
        <v>69.377511274772814</v>
      </c>
      <c r="AN30" s="60">
        <f t="shared" si="31"/>
        <v>-78.030634491981615</v>
      </c>
      <c r="AO30" s="69">
        <f>SUMIF('Low Income Part 5 kw '!$D$8:$AH$8,AE30,'Low Income Part 5 kw '!$D$30:$AH$30)</f>
        <v>41.974092136288846</v>
      </c>
      <c r="AP30" s="60">
        <f t="shared" si="32"/>
        <v>-50.62721535349764</v>
      </c>
      <c r="AR30" s="39">
        <v>2034</v>
      </c>
      <c r="AS30" s="40">
        <v>0.3289971085046382</v>
      </c>
      <c r="AT30" s="27">
        <v>-64.713489698546738</v>
      </c>
      <c r="AU30" s="41">
        <v>-120.33329999999999</v>
      </c>
      <c r="AV30" s="41">
        <v>139.0927052851859</v>
      </c>
      <c r="AW30" s="42">
        <f t="shared" si="16"/>
        <v>-45.954084413360818</v>
      </c>
      <c r="AX30" s="77">
        <f t="shared" si="17"/>
        <v>-6.3025275260223994</v>
      </c>
      <c r="AY30" s="82">
        <f t="shared" si="3"/>
        <v>-4.4755256330252813</v>
      </c>
      <c r="AZ30" s="69">
        <f>SUMIF('Reg Part 5 kw'!$D$8:$AH$8,AR30,'Reg Part 5 kw'!$D$30:$AH$30)</f>
        <v>69.377511274772814</v>
      </c>
      <c r="BA30" s="60">
        <f t="shared" si="33"/>
        <v>-73.853036907798099</v>
      </c>
      <c r="BB30" s="69">
        <f>SUMIF('Low Income Part 5 kw '!$D$8:$AH$8,AR30,'Low Income Part 5 kw '!$D$30:$AH$30)</f>
        <v>41.974092136288846</v>
      </c>
      <c r="BC30" s="60">
        <f t="shared" si="34"/>
        <v>-46.449617769314131</v>
      </c>
      <c r="BE30" s="39">
        <v>2034</v>
      </c>
      <c r="BF30" s="40">
        <v>0.3289971085046382</v>
      </c>
      <c r="BG30" s="41">
        <v>-73.531489698546991</v>
      </c>
      <c r="BH30" s="41">
        <v>-120.33329999999999</v>
      </c>
      <c r="BI30" s="41">
        <v>139.0927052851859</v>
      </c>
      <c r="BJ30" s="42">
        <f t="shared" si="18"/>
        <v>-54.772084413361085</v>
      </c>
      <c r="BK30" s="77">
        <f t="shared" si="19"/>
        <v>-7.1613235511379347</v>
      </c>
      <c r="BL30" s="82">
        <f t="shared" si="4"/>
        <v>-5.3343216581408193</v>
      </c>
      <c r="BM30" s="69">
        <f>SUMIF('Reg Part 5 kw'!$D$8:$AH$8,BE30,'Reg Part 5 kw'!$D$30:$AH$30)</f>
        <v>69.377511274772814</v>
      </c>
      <c r="BN30" s="60">
        <f t="shared" si="35"/>
        <v>-74.711832932913637</v>
      </c>
      <c r="BO30" s="69">
        <f>SUMIF('Low Income Part 5 kw '!$D$8:$AH$8,BE30,'Low Income Part 5 kw '!$D$30:$AH$30)</f>
        <v>41.974092136288846</v>
      </c>
      <c r="BP30" s="60">
        <f t="shared" si="36"/>
        <v>-47.308413794429669</v>
      </c>
      <c r="BR30" s="39">
        <v>2034</v>
      </c>
      <c r="BS30" s="40">
        <v>0.3289971085046382</v>
      </c>
      <c r="BT30" s="27">
        <v>-90.818489698546699</v>
      </c>
      <c r="BU30" s="41">
        <v>-120.33329999999999</v>
      </c>
      <c r="BV30" s="41">
        <v>139.0927052851859</v>
      </c>
      <c r="BW30" s="42">
        <f t="shared" si="20"/>
        <v>-72.059084413360779</v>
      </c>
      <c r="BX30" s="77">
        <f t="shared" si="21"/>
        <v>-8.844926055806976</v>
      </c>
      <c r="BY30" s="82">
        <f t="shared" si="5"/>
        <v>-7.0179241628098588</v>
      </c>
      <c r="BZ30" s="69">
        <f>SUMIF('Reg Part 5 kw'!$D$8:$AH$8,BR30,'Reg Part 5 kw'!$D$30:$AH$30)</f>
        <v>69.377511274772814</v>
      </c>
      <c r="CA30" s="60">
        <f t="shared" si="37"/>
        <v>-76.395435437582677</v>
      </c>
      <c r="CB30" s="69">
        <f>SUMIF('Low Income Part 5 kw '!$D$8:$AH$8,BR30,'Low Income Part 5 kw '!$D$30:$AH$30)</f>
        <v>41.974092136288846</v>
      </c>
      <c r="CC30" s="60">
        <f t="shared" si="38"/>
        <v>-48.992016299098708</v>
      </c>
      <c r="CE30" s="39">
        <v>2034</v>
      </c>
      <c r="CF30" s="40">
        <v>0.3289971085046382</v>
      </c>
      <c r="CG30" s="27">
        <v>-46.879489698546379</v>
      </c>
      <c r="CH30" s="41">
        <v>-120.33329999999999</v>
      </c>
      <c r="CI30" s="41">
        <v>139.0927052851859</v>
      </c>
      <c r="CJ30" s="42">
        <f t="shared" si="22"/>
        <v>-28.120084413360473</v>
      </c>
      <c r="CK30" s="77">
        <f t="shared" si="23"/>
        <v>-4.5656520086816945</v>
      </c>
      <c r="CL30" s="82">
        <f t="shared" si="6"/>
        <v>-2.7386501156845786</v>
      </c>
      <c r="CM30" s="69">
        <f>SUMIF('Reg Part 5 kw'!$D$8:$AH$8,CE30,'Reg Part 5 kw'!$D$30:$AH$30)</f>
        <v>69.377511274772814</v>
      </c>
      <c r="CN30" s="60">
        <f t="shared" si="39"/>
        <v>-72.116161390457393</v>
      </c>
      <c r="CO30" s="69">
        <f>SUMIF('Low Income Part 5 kw '!$D$8:$AH$8,CE30,'Low Income Part 5 kw '!$D$30:$AH$30)</f>
        <v>41.974092136288846</v>
      </c>
      <c r="CP30" s="60">
        <f t="shared" si="40"/>
        <v>-44.712742251973424</v>
      </c>
      <c r="CR30" s="39">
        <v>2034</v>
      </c>
      <c r="CS30" s="40">
        <v>0.3289971085046382</v>
      </c>
      <c r="CT30" s="27">
        <v>-56.439489698546623</v>
      </c>
      <c r="CU30" s="41">
        <v>-120.33329999999999</v>
      </c>
      <c r="CV30" s="41">
        <v>139.0927052851859</v>
      </c>
      <c r="CW30" s="42">
        <f t="shared" si="24"/>
        <v>-37.680084413360703</v>
      </c>
      <c r="CX30" s="77">
        <f t="shared" si="25"/>
        <v>-5.496712339834394</v>
      </c>
      <c r="CY30" s="82">
        <f t="shared" si="7"/>
        <v>-3.6697104468372759</v>
      </c>
      <c r="CZ30" s="69">
        <f>SUMIF('Reg Part 5 kw'!$D$8:$AH$8,CR30,'Reg Part 5 kw'!$D$30:$AH$30)</f>
        <v>69.377511274772814</v>
      </c>
      <c r="DA30" s="60">
        <f t="shared" si="41"/>
        <v>-73.047221721610086</v>
      </c>
      <c r="DB30" s="69">
        <f>SUMIF('Low Income Part 5 kw '!$D$8:$AH$8,CR30,'Low Income Part 5 kw '!$D$30:$AH$30)</f>
        <v>41.974092136288846</v>
      </c>
      <c r="DC30" s="60">
        <f t="shared" si="42"/>
        <v>-45.643802583126124</v>
      </c>
      <c r="DE30" s="39">
        <v>2034</v>
      </c>
      <c r="DF30" s="40">
        <v>0.3289971085046382</v>
      </c>
      <c r="DG30" s="27">
        <v>-73.504489698546735</v>
      </c>
      <c r="DH30" s="41">
        <v>-120.33329999999999</v>
      </c>
      <c r="DI30" s="41">
        <v>139.0927052851859</v>
      </c>
      <c r="DJ30" s="42">
        <f t="shared" si="26"/>
        <v>-54.745084413360814</v>
      </c>
      <c r="DK30" s="77">
        <f t="shared" si="27"/>
        <v>-7.1586939874411408</v>
      </c>
      <c r="DL30" s="82">
        <f t="shared" si="8"/>
        <v>-5.3316920944440227</v>
      </c>
      <c r="DM30" s="69">
        <f>SUMIF('Reg Part 5 kw'!$D$8:$AH$8,DE30,'Reg Part 5 kw'!$D$30:$AH$30)</f>
        <v>69.377511274772814</v>
      </c>
      <c r="DN30" s="60">
        <f t="shared" si="43"/>
        <v>-74.709203369216837</v>
      </c>
      <c r="DO30" s="69">
        <f>SUMIF('Low Income Part 5 kw '!$D$8:$AH$8,DE30,'Low Income Part 5 kw '!$D$30:$AH$30)</f>
        <v>41.974092136288846</v>
      </c>
      <c r="DP30" s="60">
        <f t="shared" si="44"/>
        <v>-47.305784230732868</v>
      </c>
    </row>
    <row r="31" spans="2:120" x14ac:dyDescent="0.3">
      <c r="B31" s="14">
        <v>2035</v>
      </c>
      <c r="C31" s="66">
        <v>124281375.64086282</v>
      </c>
      <c r="E31" s="39">
        <v>2035</v>
      </c>
      <c r="F31" s="40">
        <v>0.30538335947824247</v>
      </c>
      <c r="G31" s="41">
        <v>-92.856517740996011</v>
      </c>
      <c r="H31" s="41">
        <v>-120.33329999999999</v>
      </c>
      <c r="I31" s="41">
        <v>140.99355503812484</v>
      </c>
      <c r="J31" s="42">
        <f t="shared" si="9"/>
        <v>-72.196262702871167</v>
      </c>
      <c r="K31" s="77">
        <f t="shared" si="10"/>
        <v>-8.9657698681409315</v>
      </c>
      <c r="L31" s="82">
        <f t="shared" si="0"/>
        <v>-6.970916985485978</v>
      </c>
      <c r="M31" s="69">
        <f>SUMIF('Reg Part 5 kw'!$D$8:$AH$8,E31,'Reg Part 5 kw'!$D$30:$AH$30)</f>
        <v>76.002972579544576</v>
      </c>
      <c r="N31" s="60">
        <f t="shared" si="11"/>
        <v>-82.973889565030561</v>
      </c>
      <c r="O31" s="69">
        <f>SUMIF('Low Income Part 5 kw '!$D$8:$AH$8,E31,'Low Income Part 5 kw '!$D$30:$AH$30)</f>
        <v>41.974092136288846</v>
      </c>
      <c r="P31" s="60">
        <f t="shared" si="28"/>
        <v>-48.945009121774824</v>
      </c>
      <c r="R31" s="39">
        <v>2035</v>
      </c>
      <c r="S31" s="40">
        <v>0.30538335947824247</v>
      </c>
      <c r="T31" s="27">
        <v>-105.23551774099693</v>
      </c>
      <c r="U31" s="41">
        <v>-120.33329999999999</v>
      </c>
      <c r="V31" s="41">
        <v>140.99355503812484</v>
      </c>
      <c r="W31" s="42">
        <f t="shared" si="12"/>
        <v>-84.575262702872067</v>
      </c>
      <c r="X31" s="77">
        <f t="shared" si="13"/>
        <v>-10.161025385985146</v>
      </c>
      <c r="Y31" s="82">
        <f t="shared" si="1"/>
        <v>-8.1661725033301931</v>
      </c>
      <c r="Z31" s="69">
        <f>SUMIF('Reg Part 5 kw'!$D$8:$AH$8,R31,'Reg Part 5 kw'!$D$30:$AH$30)</f>
        <v>76.002972579544576</v>
      </c>
      <c r="AA31" s="60">
        <f t="shared" si="29"/>
        <v>-84.169145082874763</v>
      </c>
      <c r="AB31" s="69">
        <f>SUMIF('Low Income Part 5 kw '!$D$8:$AH$8,R31,'Low Income Part 5 kw '!$D$30:$AH$30)</f>
        <v>41.974092136288846</v>
      </c>
      <c r="AC31" s="60">
        <f t="shared" si="30"/>
        <v>-50.140264639619041</v>
      </c>
      <c r="AE31" s="39">
        <v>2035</v>
      </c>
      <c r="AF31" s="40">
        <v>0.30538335947824247</v>
      </c>
      <c r="AG31" s="27">
        <v>-121.40151774099601</v>
      </c>
      <c r="AH31" s="41">
        <v>-120.33329999999999</v>
      </c>
      <c r="AI31" s="41">
        <v>140.99355503812484</v>
      </c>
      <c r="AJ31" s="42">
        <f t="shared" si="14"/>
        <v>-100.74126270287115</v>
      </c>
      <c r="AK31" s="77">
        <f t="shared" si="15"/>
        <v>-11.721935047627206</v>
      </c>
      <c r="AL31" s="82">
        <f t="shared" si="2"/>
        <v>-9.7270821649722539</v>
      </c>
      <c r="AM31" s="69">
        <f>SUMIF('Reg Part 5 kw'!$D$8:$AH$8,AE31,'Reg Part 5 kw'!$D$30:$AH$30)</f>
        <v>76.002972579544576</v>
      </c>
      <c r="AN31" s="60">
        <f t="shared" si="31"/>
        <v>-85.730054744516835</v>
      </c>
      <c r="AO31" s="69">
        <f>SUMIF('Low Income Part 5 kw '!$D$8:$AH$8,AE31,'Low Income Part 5 kw '!$D$30:$AH$30)</f>
        <v>41.974092136288846</v>
      </c>
      <c r="AP31" s="60">
        <f t="shared" si="32"/>
        <v>-51.701174301261098</v>
      </c>
      <c r="AR31" s="39">
        <v>2035</v>
      </c>
      <c r="AS31" s="40">
        <v>0.30538335947824247</v>
      </c>
      <c r="AT31" s="27">
        <v>-75.474517740996475</v>
      </c>
      <c r="AU31" s="41">
        <v>-120.33329999999999</v>
      </c>
      <c r="AV31" s="41">
        <v>140.99355503812484</v>
      </c>
      <c r="AW31" s="42">
        <f t="shared" si="16"/>
        <v>-54.814262702871645</v>
      </c>
      <c r="AX31" s="77">
        <f t="shared" si="17"/>
        <v>-7.2874492112893217</v>
      </c>
      <c r="AY31" s="82">
        <f t="shared" si="3"/>
        <v>-5.2925963286343709</v>
      </c>
      <c r="AZ31" s="69">
        <f>SUMIF('Reg Part 5 kw'!$D$8:$AH$8,AR31,'Reg Part 5 kw'!$D$30:$AH$30)</f>
        <v>76.002972579544576</v>
      </c>
      <c r="BA31" s="60">
        <f t="shared" si="33"/>
        <v>-81.29556890817895</v>
      </c>
      <c r="BB31" s="69">
        <f>SUMIF('Low Income Part 5 kw '!$D$8:$AH$8,AR31,'Low Income Part 5 kw '!$D$30:$AH$30)</f>
        <v>41.974092136288846</v>
      </c>
      <c r="BC31" s="60">
        <f t="shared" si="34"/>
        <v>-47.26668846492322</v>
      </c>
      <c r="BE31" s="39">
        <v>2035</v>
      </c>
      <c r="BF31" s="40">
        <v>0.30538335947824247</v>
      </c>
      <c r="BG31" s="41">
        <v>-85.963517740996124</v>
      </c>
      <c r="BH31" s="41">
        <v>-120.33329999999999</v>
      </c>
      <c r="BI31" s="41">
        <v>140.99355503812484</v>
      </c>
      <c r="BJ31" s="42">
        <f t="shared" si="18"/>
        <v>-65.30326270287128</v>
      </c>
      <c r="BK31" s="77">
        <f t="shared" si="19"/>
        <v>-8.3002156000660108</v>
      </c>
      <c r="BL31" s="82">
        <f t="shared" si="4"/>
        <v>-6.3053627174110582</v>
      </c>
      <c r="BM31" s="69">
        <f>SUMIF('Reg Part 5 kw'!$D$8:$AH$8,BE31,'Reg Part 5 kw'!$D$30:$AH$30)</f>
        <v>76.002972579544576</v>
      </c>
      <c r="BN31" s="60">
        <f t="shared" si="35"/>
        <v>-82.308335296955633</v>
      </c>
      <c r="BO31" s="69">
        <f>SUMIF('Low Income Part 5 kw '!$D$8:$AH$8,BE31,'Low Income Part 5 kw '!$D$30:$AH$30)</f>
        <v>41.974092136288846</v>
      </c>
      <c r="BP31" s="60">
        <f t="shared" si="36"/>
        <v>-48.279454853699903</v>
      </c>
      <c r="BR31" s="39">
        <v>2035</v>
      </c>
      <c r="BS31" s="40">
        <v>0.30538335947824247</v>
      </c>
      <c r="BT31" s="27">
        <v>-105.29151774099586</v>
      </c>
      <c r="BU31" s="41">
        <v>-120.33329999999999</v>
      </c>
      <c r="BV31" s="41">
        <v>140.99355503812484</v>
      </c>
      <c r="BW31" s="42">
        <f t="shared" si="20"/>
        <v>-84.631262702871027</v>
      </c>
      <c r="BX31" s="77">
        <f t="shared" si="21"/>
        <v>-10.166432471290744</v>
      </c>
      <c r="BY31" s="82">
        <f t="shared" si="5"/>
        <v>-8.1715795886357938</v>
      </c>
      <c r="BZ31" s="69">
        <f>SUMIF('Reg Part 5 kw'!$D$8:$AH$8,BR31,'Reg Part 5 kw'!$D$30:$AH$30)</f>
        <v>76.002972579544576</v>
      </c>
      <c r="CA31" s="60">
        <f t="shared" si="37"/>
        <v>-84.174552168180369</v>
      </c>
      <c r="CB31" s="69">
        <f>SUMIF('Low Income Part 5 kw '!$D$8:$AH$8,BR31,'Low Income Part 5 kw '!$D$30:$AH$30)</f>
        <v>41.974092136288846</v>
      </c>
      <c r="CC31" s="60">
        <f t="shared" si="38"/>
        <v>-50.14567172492464</v>
      </c>
      <c r="CE31" s="39">
        <v>2035</v>
      </c>
      <c r="CF31" s="40">
        <v>0.30538335947824247</v>
      </c>
      <c r="CG31" s="27">
        <v>-56.432517740996161</v>
      </c>
      <c r="CH31" s="41">
        <v>-120.33329999999999</v>
      </c>
      <c r="CI31" s="41">
        <v>140.99355503812484</v>
      </c>
      <c r="CJ31" s="42">
        <f t="shared" si="22"/>
        <v>-35.77226270287133</v>
      </c>
      <c r="CK31" s="77">
        <f t="shared" si="23"/>
        <v>-5.4488470971615044</v>
      </c>
      <c r="CL31" s="82">
        <f t="shared" si="6"/>
        <v>-3.4539942145065545</v>
      </c>
      <c r="CM31" s="69">
        <f>SUMIF('Reg Part 5 kw'!$D$8:$AH$8,CE31,'Reg Part 5 kw'!$D$30:$AH$30)</f>
        <v>76.002972579544576</v>
      </c>
      <c r="CN31" s="60">
        <f t="shared" si="39"/>
        <v>-79.456966794051127</v>
      </c>
      <c r="CO31" s="69">
        <f>SUMIF('Low Income Part 5 kw '!$D$8:$AH$8,CE31,'Low Income Part 5 kw '!$D$30:$AH$30)</f>
        <v>41.974092136288846</v>
      </c>
      <c r="CP31" s="60">
        <f t="shared" si="40"/>
        <v>-45.428086350795397</v>
      </c>
      <c r="CR31" s="39">
        <v>2035</v>
      </c>
      <c r="CS31" s="40">
        <v>0.30538335947824247</v>
      </c>
      <c r="CT31" s="27">
        <v>-68.323517740996166</v>
      </c>
      <c r="CU31" s="41">
        <v>-120.33329999999999</v>
      </c>
      <c r="CV31" s="41">
        <v>140.99355503812484</v>
      </c>
      <c r="CW31" s="42">
        <f t="shared" si="24"/>
        <v>-47.663262702871322</v>
      </c>
      <c r="CX31" s="77">
        <f t="shared" si="25"/>
        <v>-6.5969837287702404</v>
      </c>
      <c r="CY31" s="82">
        <f t="shared" si="7"/>
        <v>-4.602130846115287</v>
      </c>
      <c r="CZ31" s="69">
        <f>SUMIF('Reg Part 5 kw'!$D$8:$AH$8,CR31,'Reg Part 5 kw'!$D$30:$AH$30)</f>
        <v>76.002972579544576</v>
      </c>
      <c r="DA31" s="60">
        <f t="shared" si="41"/>
        <v>-80.605103425659863</v>
      </c>
      <c r="DB31" s="69">
        <f>SUMIF('Low Income Part 5 kw '!$D$8:$AH$8,CR31,'Low Income Part 5 kw '!$D$30:$AH$30)</f>
        <v>41.974092136288846</v>
      </c>
      <c r="DC31" s="60">
        <f t="shared" si="42"/>
        <v>-46.576222982404133</v>
      </c>
      <c r="DE31" s="39">
        <v>2035</v>
      </c>
      <c r="DF31" s="40">
        <v>0.30538335947824247</v>
      </c>
      <c r="DG31" s="27">
        <v>-86.999517740996083</v>
      </c>
      <c r="DH31" s="41">
        <v>-120.33329999999999</v>
      </c>
      <c r="DI31" s="41">
        <v>140.99355503812484</v>
      </c>
      <c r="DJ31" s="42">
        <f t="shared" si="26"/>
        <v>-66.339262702871224</v>
      </c>
      <c r="DK31" s="77">
        <f t="shared" si="27"/>
        <v>-8.4002466782214729</v>
      </c>
      <c r="DL31" s="82">
        <f t="shared" si="8"/>
        <v>-6.4053937955665203</v>
      </c>
      <c r="DM31" s="69">
        <f>SUMIF('Reg Part 5 kw'!$D$8:$AH$8,DE31,'Reg Part 5 kw'!$D$30:$AH$30)</f>
        <v>76.002972579544576</v>
      </c>
      <c r="DN31" s="60">
        <f t="shared" si="43"/>
        <v>-82.4083663751111</v>
      </c>
      <c r="DO31" s="69">
        <f>SUMIF('Low Income Part 5 kw '!$D$8:$AH$8,DE31,'Low Income Part 5 kw '!$D$30:$AH$30)</f>
        <v>41.974092136288846</v>
      </c>
      <c r="DP31" s="60">
        <f t="shared" si="44"/>
        <v>-48.379485931855363</v>
      </c>
    </row>
    <row r="32" spans="2:120" x14ac:dyDescent="0.3">
      <c r="B32" s="14">
        <v>2036</v>
      </c>
      <c r="C32" s="66">
        <v>125483037.16175075</v>
      </c>
      <c r="E32" s="39">
        <v>2036</v>
      </c>
      <c r="F32" s="40">
        <v>0.28340664875685884</v>
      </c>
      <c r="G32" s="41">
        <v>-98.15169196837499</v>
      </c>
      <c r="H32" s="41">
        <v>-120.33329999999999</v>
      </c>
      <c r="I32" s="41">
        <v>143.30475430331759</v>
      </c>
      <c r="J32" s="42">
        <f t="shared" si="9"/>
        <v>-75.180237665057376</v>
      </c>
      <c r="K32" s="77">
        <f t="shared" si="10"/>
        <v>-9.3862910100132524</v>
      </c>
      <c r="L32" s="82">
        <f t="shared" si="0"/>
        <v>-7.1895203717278395</v>
      </c>
      <c r="M32" s="69">
        <f>SUMIF('Reg Part 5 kw'!$D$8:$AH$8,E32,'Reg Part 5 kw'!$D$30:$AH$30)</f>
        <v>84.058717793218477</v>
      </c>
      <c r="N32" s="60">
        <f t="shared" si="11"/>
        <v>-91.248238164946315</v>
      </c>
      <c r="O32" s="69">
        <f>SUMIF('Low Income Part 5 kw '!$D$8:$AH$8,E32,'Low Income Part 5 kw '!$D$30:$AH$30)</f>
        <v>41.974092136288846</v>
      </c>
      <c r="P32" s="60">
        <f t="shared" si="28"/>
        <v>-49.163612508016683</v>
      </c>
      <c r="R32" s="39">
        <v>2036</v>
      </c>
      <c r="S32" s="40">
        <v>0.28340664875685884</v>
      </c>
      <c r="T32" s="27">
        <v>-111.81669196837584</v>
      </c>
      <c r="U32" s="41">
        <v>-120.33329999999999</v>
      </c>
      <c r="V32" s="41">
        <v>143.30475430331759</v>
      </c>
      <c r="W32" s="42">
        <f t="shared" si="12"/>
        <v>-88.845237665058249</v>
      </c>
      <c r="X32" s="77">
        <f t="shared" si="13"/>
        <v>-10.693081184279084</v>
      </c>
      <c r="Y32" s="82">
        <f t="shared" si="1"/>
        <v>-8.4963105459936745</v>
      </c>
      <c r="Z32" s="69">
        <f>SUMIF('Reg Part 5 kw'!$D$8:$AH$8,R32,'Reg Part 5 kw'!$D$30:$AH$30)</f>
        <v>84.058717793218477</v>
      </c>
      <c r="AA32" s="60">
        <f t="shared" si="29"/>
        <v>-92.555028339212157</v>
      </c>
      <c r="AB32" s="69">
        <f>SUMIF('Low Income Part 5 kw '!$D$8:$AH$8,R32,'Low Income Part 5 kw '!$D$30:$AH$30)</f>
        <v>41.974092136288846</v>
      </c>
      <c r="AC32" s="60">
        <f t="shared" si="30"/>
        <v>-50.470402682282518</v>
      </c>
      <c r="AE32" s="39">
        <v>2036</v>
      </c>
      <c r="AF32" s="40">
        <v>0.28340664875685884</v>
      </c>
      <c r="AG32" s="27">
        <v>-131.06069196837515</v>
      </c>
      <c r="AH32" s="41">
        <v>-120.33329999999999</v>
      </c>
      <c r="AI32" s="41">
        <v>143.30475430331759</v>
      </c>
      <c r="AJ32" s="42">
        <f t="shared" si="14"/>
        <v>-108.08923766505754</v>
      </c>
      <c r="AK32" s="77">
        <f t="shared" si="15"/>
        <v>-12.533393669721399</v>
      </c>
      <c r="AL32" s="82">
        <f t="shared" si="2"/>
        <v>-10.336623031435986</v>
      </c>
      <c r="AM32" s="69">
        <f>SUMIF('Reg Part 5 kw'!$D$8:$AH$8,AE32,'Reg Part 5 kw'!$D$30:$AH$30)</f>
        <v>84.058717793218477</v>
      </c>
      <c r="AN32" s="60">
        <f t="shared" si="31"/>
        <v>-94.395340824654468</v>
      </c>
      <c r="AO32" s="69">
        <f>SUMIF('Low Income Part 5 kw '!$D$8:$AH$8,AE32,'Low Income Part 5 kw '!$D$30:$AH$30)</f>
        <v>41.974092136288846</v>
      </c>
      <c r="AP32" s="60">
        <f t="shared" si="32"/>
        <v>-52.31071516772483</v>
      </c>
      <c r="AR32" s="39">
        <v>2036</v>
      </c>
      <c r="AS32" s="40">
        <v>0.28340664875685884</v>
      </c>
      <c r="AT32" s="27">
        <v>-81.482691968375235</v>
      </c>
      <c r="AU32" s="41">
        <v>-120.33329999999999</v>
      </c>
      <c r="AV32" s="41">
        <v>143.30475430331759</v>
      </c>
      <c r="AW32" s="42">
        <f t="shared" si="16"/>
        <v>-58.511237665057621</v>
      </c>
      <c r="AX32" s="77">
        <f t="shared" si="17"/>
        <v>-7.792226947456685</v>
      </c>
      <c r="AY32" s="82">
        <f t="shared" si="3"/>
        <v>-5.5954563091712721</v>
      </c>
      <c r="AZ32" s="69">
        <f>SUMIF('Reg Part 5 kw'!$D$8:$AH$8,AR32,'Reg Part 5 kw'!$D$30:$AH$30)</f>
        <v>84.058717793218477</v>
      </c>
      <c r="BA32" s="60">
        <f t="shared" si="33"/>
        <v>-89.654174102389746</v>
      </c>
      <c r="BB32" s="69">
        <f>SUMIF('Low Income Part 5 kw '!$D$8:$AH$8,AR32,'Low Income Part 5 kw '!$D$30:$AH$30)</f>
        <v>41.974092136288846</v>
      </c>
      <c r="BC32" s="60">
        <f t="shared" si="34"/>
        <v>-47.569548445460114</v>
      </c>
      <c r="BE32" s="39">
        <v>2036</v>
      </c>
      <c r="BF32" s="40">
        <v>0.28340664875685884</v>
      </c>
      <c r="BG32" s="41">
        <v>-93.172691968375219</v>
      </c>
      <c r="BH32" s="41">
        <v>-120.33329999999999</v>
      </c>
      <c r="BI32" s="41">
        <v>143.30475430331759</v>
      </c>
      <c r="BJ32" s="42">
        <f t="shared" si="18"/>
        <v>-70.201237665057619</v>
      </c>
      <c r="BK32" s="77">
        <f t="shared" si="19"/>
        <v>-8.9101469721304216</v>
      </c>
      <c r="BL32" s="82">
        <f t="shared" si="4"/>
        <v>-6.7133763338450096</v>
      </c>
      <c r="BM32" s="69">
        <f>SUMIF('Reg Part 5 kw'!$D$8:$AH$8,BE32,'Reg Part 5 kw'!$D$30:$AH$30)</f>
        <v>84.058717793218477</v>
      </c>
      <c r="BN32" s="60">
        <f t="shared" si="35"/>
        <v>-90.772094127063482</v>
      </c>
      <c r="BO32" s="69">
        <f>SUMIF('Low Income Part 5 kw '!$D$8:$AH$8,BE32,'Low Income Part 5 kw '!$D$30:$AH$30)</f>
        <v>41.974092136288846</v>
      </c>
      <c r="BP32" s="60">
        <f t="shared" si="36"/>
        <v>-48.687468470133858</v>
      </c>
      <c r="BR32" s="39">
        <v>2036</v>
      </c>
      <c r="BS32" s="40">
        <v>0.28340664875685884</v>
      </c>
      <c r="BT32" s="27">
        <v>-113.263691968375</v>
      </c>
      <c r="BU32" s="41">
        <v>-120.33329999999999</v>
      </c>
      <c r="BV32" s="41">
        <v>143.30475430331759</v>
      </c>
      <c r="BW32" s="42">
        <f t="shared" si="20"/>
        <v>-90.292237665057399</v>
      </c>
      <c r="BX32" s="77">
        <f t="shared" si="21"/>
        <v>-10.831458453372495</v>
      </c>
      <c r="BY32" s="82">
        <f t="shared" si="5"/>
        <v>-8.6346878150870818</v>
      </c>
      <c r="BZ32" s="69">
        <f>SUMIF('Reg Part 5 kw'!$D$8:$AH$8,BR32,'Reg Part 5 kw'!$D$30:$AH$30)</f>
        <v>84.058717793218477</v>
      </c>
      <c r="CA32" s="60">
        <f t="shared" si="37"/>
        <v>-92.693405608305554</v>
      </c>
      <c r="CB32" s="69">
        <f>SUMIF('Low Income Part 5 kw '!$D$8:$AH$8,BR32,'Low Income Part 5 kw '!$D$30:$AH$30)</f>
        <v>41.974092136288846</v>
      </c>
      <c r="CC32" s="60">
        <f t="shared" si="38"/>
        <v>-50.608779951375929</v>
      </c>
      <c r="CE32" s="39">
        <v>2036</v>
      </c>
      <c r="CF32" s="40">
        <v>0.28340664875685884</v>
      </c>
      <c r="CG32" s="27">
        <v>-61.524691968375066</v>
      </c>
      <c r="CH32" s="41">
        <v>-120.33329999999999</v>
      </c>
      <c r="CI32" s="41">
        <v>143.30475430331759</v>
      </c>
      <c r="CJ32" s="42">
        <f t="shared" si="22"/>
        <v>-38.55323766505748</v>
      </c>
      <c r="CK32" s="77">
        <f t="shared" si="23"/>
        <v>-5.8836343167946961</v>
      </c>
      <c r="CL32" s="82">
        <f t="shared" si="6"/>
        <v>-3.6868636785092859</v>
      </c>
      <c r="CM32" s="69">
        <f>SUMIF('Reg Part 5 kw'!$D$8:$AH$8,CE32,'Reg Part 5 kw'!$D$30:$AH$30)</f>
        <v>84.058717793218477</v>
      </c>
      <c r="CN32" s="60">
        <f t="shared" si="39"/>
        <v>-87.74558147172776</v>
      </c>
      <c r="CO32" s="69">
        <f>SUMIF('Low Income Part 5 kw '!$D$8:$AH$8,CE32,'Low Income Part 5 kw '!$D$30:$AH$30)</f>
        <v>41.974092136288846</v>
      </c>
      <c r="CP32" s="60">
        <f t="shared" si="40"/>
        <v>-45.660955814798129</v>
      </c>
      <c r="CR32" s="39">
        <v>2036</v>
      </c>
      <c r="CS32" s="40">
        <v>0.28340664875685884</v>
      </c>
      <c r="CT32" s="27">
        <v>-76.051691968375081</v>
      </c>
      <c r="CU32" s="41">
        <v>-120.33329999999999</v>
      </c>
      <c r="CV32" s="41">
        <v>143.30475430331759</v>
      </c>
      <c r="CW32" s="42">
        <f t="shared" si="24"/>
        <v>-53.080237665057467</v>
      </c>
      <c r="CX32" s="77">
        <f t="shared" si="25"/>
        <v>-7.2728579436925065</v>
      </c>
      <c r="CY32" s="82">
        <f t="shared" si="7"/>
        <v>-5.0760873054070945</v>
      </c>
      <c r="CZ32" s="69">
        <f>SUMIF('Reg Part 5 kw'!$D$8:$AH$8,CR32,'Reg Part 5 kw'!$D$30:$AH$30)</f>
        <v>84.058717793218477</v>
      </c>
      <c r="DA32" s="60">
        <f t="shared" si="41"/>
        <v>-89.134805098625577</v>
      </c>
      <c r="DB32" s="69">
        <f>SUMIF('Low Income Part 5 kw '!$D$8:$AH$8,CR32,'Low Income Part 5 kw '!$D$30:$AH$30)</f>
        <v>41.974092136288846</v>
      </c>
      <c r="DC32" s="60">
        <f t="shared" si="42"/>
        <v>-47.050179441695938</v>
      </c>
      <c r="DE32" s="39">
        <v>2036</v>
      </c>
      <c r="DF32" s="40">
        <v>0.28340664875685884</v>
      </c>
      <c r="DG32" s="27">
        <v>-94.771691968374967</v>
      </c>
      <c r="DH32" s="41">
        <v>-120.33329999999999</v>
      </c>
      <c r="DI32" s="41">
        <v>143.30475430331759</v>
      </c>
      <c r="DJ32" s="42">
        <f t="shared" si="26"/>
        <v>-71.800237665057381</v>
      </c>
      <c r="DK32" s="77">
        <f t="shared" si="27"/>
        <v>-9.0630600704583113</v>
      </c>
      <c r="DL32" s="82">
        <f t="shared" si="8"/>
        <v>-6.8662894321729011</v>
      </c>
      <c r="DM32" s="69">
        <f>SUMIF('Reg Part 5 kw'!$D$8:$AH$8,DE32,'Reg Part 5 kw'!$D$30:$AH$30)</f>
        <v>84.058717793218477</v>
      </c>
      <c r="DN32" s="60">
        <f t="shared" si="43"/>
        <v>-90.925007225391383</v>
      </c>
      <c r="DO32" s="69">
        <f>SUMIF('Low Income Part 5 kw '!$D$8:$AH$8,DE32,'Low Income Part 5 kw '!$D$30:$AH$30)</f>
        <v>41.974092136288846</v>
      </c>
      <c r="DP32" s="60">
        <f t="shared" si="44"/>
        <v>-48.840381568461744</v>
      </c>
    </row>
    <row r="33" spans="2:120" x14ac:dyDescent="0.3">
      <c r="B33" s="14">
        <v>2037</v>
      </c>
      <c r="C33" s="66">
        <v>126238637.98144083</v>
      </c>
      <c r="E33" s="39">
        <v>2037</v>
      </c>
      <c r="F33" s="40">
        <v>0.26306515242403611</v>
      </c>
      <c r="G33" s="41">
        <v>-102.71914380999802</v>
      </c>
      <c r="H33" s="41">
        <v>-120.33329999999999</v>
      </c>
      <c r="I33" s="41">
        <v>144.87516926069628</v>
      </c>
      <c r="J33" s="42">
        <f t="shared" si="9"/>
        <v>-78.177274549301728</v>
      </c>
      <c r="K33" s="77">
        <f t="shared" si="10"/>
        <v>-9.7642825162704412</v>
      </c>
      <c r="L33" s="82">
        <f t="shared" si="0"/>
        <v>-7.4313800401549077</v>
      </c>
      <c r="M33" s="69">
        <f>SUMIF('Reg Part 5 kw'!$D$8:$AH$8,E33,'Reg Part 5 kw'!$D$30:$AH$30)</f>
        <v>89.532440014798624</v>
      </c>
      <c r="N33" s="60">
        <f t="shared" si="11"/>
        <v>-96.96382005495353</v>
      </c>
      <c r="O33" s="69">
        <f>SUMIF('Low Income Part 5 kw '!$D$8:$AH$8,E33,'Low Income Part 5 kw '!$D$30:$AH$30)</f>
        <v>41.974092136288846</v>
      </c>
      <c r="P33" s="60">
        <f t="shared" si="28"/>
        <v>-49.405472176443752</v>
      </c>
      <c r="R33" s="39">
        <v>2037</v>
      </c>
      <c r="S33" s="40">
        <v>0.26306515242403611</v>
      </c>
      <c r="T33" s="27">
        <v>-116.97214380999839</v>
      </c>
      <c r="U33" s="41">
        <v>-120.33329999999999</v>
      </c>
      <c r="V33" s="41">
        <v>144.87516926069628</v>
      </c>
      <c r="W33" s="42">
        <f t="shared" si="12"/>
        <v>-92.430274549302112</v>
      </c>
      <c r="X33" s="77">
        <f t="shared" si="13"/>
        <v>-11.119145042790645</v>
      </c>
      <c r="Y33" s="82">
        <f t="shared" si="1"/>
        <v>-8.7862425666751154</v>
      </c>
      <c r="Z33" s="69">
        <f>SUMIF('Reg Part 5 kw'!$D$8:$AH$8,R33,'Reg Part 5 kw'!$D$30:$AH$30)</f>
        <v>89.532440014798624</v>
      </c>
      <c r="AA33" s="60">
        <f t="shared" si="29"/>
        <v>-98.318682581473738</v>
      </c>
      <c r="AB33" s="69">
        <f>SUMIF('Low Income Part 5 kw '!$D$8:$AH$8,R33,'Low Income Part 5 kw '!$D$30:$AH$30)</f>
        <v>41.974092136288846</v>
      </c>
      <c r="AC33" s="60">
        <f t="shared" si="30"/>
        <v>-50.760334702963959</v>
      </c>
      <c r="AE33" s="39">
        <v>2037</v>
      </c>
      <c r="AF33" s="40">
        <v>0.26306515242403611</v>
      </c>
      <c r="AG33" s="27">
        <v>-136.90514380999798</v>
      </c>
      <c r="AH33" s="41">
        <v>-120.33329999999999</v>
      </c>
      <c r="AI33" s="41">
        <v>144.87516926069628</v>
      </c>
      <c r="AJ33" s="42">
        <f t="shared" si="14"/>
        <v>-112.36327454930171</v>
      </c>
      <c r="AK33" s="77">
        <f t="shared" si="15"/>
        <v>-13.013937349050801</v>
      </c>
      <c r="AL33" s="82">
        <f t="shared" si="2"/>
        <v>-10.681034872935271</v>
      </c>
      <c r="AM33" s="69">
        <f>SUMIF('Reg Part 5 kw'!$D$8:$AH$8,AE33,'Reg Part 5 kw'!$D$30:$AH$30)</f>
        <v>89.532440014798624</v>
      </c>
      <c r="AN33" s="60">
        <f t="shared" si="31"/>
        <v>-100.2134748877339</v>
      </c>
      <c r="AO33" s="69">
        <f>SUMIF('Low Income Part 5 kw '!$D$8:$AH$8,AE33,'Low Income Part 5 kw '!$D$30:$AH$30)</f>
        <v>41.974092136288846</v>
      </c>
      <c r="AP33" s="60">
        <f t="shared" si="32"/>
        <v>-52.655127009224117</v>
      </c>
      <c r="AR33" s="39">
        <v>2037</v>
      </c>
      <c r="AS33" s="40">
        <v>0.26306515242403611</v>
      </c>
      <c r="AT33" s="27">
        <v>-85.576143809997873</v>
      </c>
      <c r="AU33" s="41">
        <v>-120.33329999999999</v>
      </c>
      <c r="AV33" s="41">
        <v>144.87516926069628</v>
      </c>
      <c r="AW33" s="42">
        <f t="shared" si="16"/>
        <v>-61.034274549301585</v>
      </c>
      <c r="AX33" s="77">
        <f t="shared" si="17"/>
        <v>-8.1347021968895756</v>
      </c>
      <c r="AY33" s="82">
        <f t="shared" si="3"/>
        <v>-5.8017997207740439</v>
      </c>
      <c r="AZ33" s="69">
        <f>SUMIF('Reg Part 5 kw'!$D$8:$AH$8,AR33,'Reg Part 5 kw'!$D$30:$AH$30)</f>
        <v>89.532440014798624</v>
      </c>
      <c r="BA33" s="60">
        <f t="shared" si="33"/>
        <v>-95.334239735572666</v>
      </c>
      <c r="BB33" s="69">
        <f>SUMIF('Low Income Part 5 kw '!$D$8:$AH$8,AR33,'Low Income Part 5 kw '!$D$30:$AH$30)</f>
        <v>41.974092136288846</v>
      </c>
      <c r="BC33" s="60">
        <f t="shared" si="34"/>
        <v>-47.775891857062888</v>
      </c>
      <c r="BE33" s="39">
        <v>2037</v>
      </c>
      <c r="BF33" s="40">
        <v>0.26306515242403611</v>
      </c>
      <c r="BG33" s="41">
        <v>-97.923143809998209</v>
      </c>
      <c r="BH33" s="41">
        <v>-120.33329999999999</v>
      </c>
      <c r="BI33" s="41">
        <v>144.87516926069628</v>
      </c>
      <c r="BJ33" s="42">
        <f t="shared" si="18"/>
        <v>-73.381274549301907</v>
      </c>
      <c r="BK33" s="77">
        <f t="shared" si="19"/>
        <v>-9.3083840614054658</v>
      </c>
      <c r="BL33" s="82">
        <f t="shared" si="4"/>
        <v>-6.9754815852899341</v>
      </c>
      <c r="BM33" s="69">
        <f>SUMIF('Reg Part 5 kw'!$D$8:$AH$8,BE33,'Reg Part 5 kw'!$D$30:$AH$30)</f>
        <v>89.532440014798624</v>
      </c>
      <c r="BN33" s="60">
        <f t="shared" si="35"/>
        <v>-96.507921600088565</v>
      </c>
      <c r="BO33" s="69">
        <f>SUMIF('Low Income Part 5 kw '!$D$8:$AH$8,BE33,'Low Income Part 5 kw '!$D$30:$AH$30)</f>
        <v>41.974092136288846</v>
      </c>
      <c r="BP33" s="60">
        <f t="shared" si="36"/>
        <v>-48.94957372157878</v>
      </c>
      <c r="BR33" s="39">
        <v>2037</v>
      </c>
      <c r="BS33" s="40">
        <v>0.26306515242403611</v>
      </c>
      <c r="BT33" s="27">
        <v>-119.35514380999838</v>
      </c>
      <c r="BU33" s="41">
        <v>-120.33329999999999</v>
      </c>
      <c r="BV33" s="41">
        <v>144.87516926069628</v>
      </c>
      <c r="BW33" s="42">
        <f t="shared" si="20"/>
        <v>-94.813274549302093</v>
      </c>
      <c r="BX33" s="77">
        <f t="shared" si="21"/>
        <v>-11.345668399325939</v>
      </c>
      <c r="BY33" s="82">
        <f t="shared" si="5"/>
        <v>-9.0127659232104094</v>
      </c>
      <c r="BZ33" s="69">
        <f>SUMIF('Reg Part 5 kw'!$D$8:$AH$8,BR33,'Reg Part 5 kw'!$D$30:$AH$30)</f>
        <v>89.532440014798624</v>
      </c>
      <c r="CA33" s="60">
        <f t="shared" si="37"/>
        <v>-98.545205938009033</v>
      </c>
      <c r="CB33" s="69">
        <f>SUMIF('Low Income Part 5 kw '!$D$8:$AH$8,BR33,'Low Income Part 5 kw '!$D$30:$AH$30)</f>
        <v>41.974092136288846</v>
      </c>
      <c r="CC33" s="60">
        <f t="shared" si="38"/>
        <v>-50.986858059499255</v>
      </c>
      <c r="CE33" s="39">
        <v>2037</v>
      </c>
      <c r="CF33" s="40">
        <v>0.26306515242403611</v>
      </c>
      <c r="CG33" s="27">
        <v>-66.430143809998611</v>
      </c>
      <c r="CH33" s="41">
        <v>-120.33329999999999</v>
      </c>
      <c r="CI33" s="41">
        <v>144.87516926069628</v>
      </c>
      <c r="CJ33" s="42">
        <f t="shared" si="22"/>
        <v>-41.888274549302309</v>
      </c>
      <c r="CK33" s="77">
        <f t="shared" si="23"/>
        <v>-6.3147205837025862</v>
      </c>
      <c r="CL33" s="82">
        <f t="shared" si="6"/>
        <v>-3.9818181075870522</v>
      </c>
      <c r="CM33" s="69">
        <f>SUMIF('Reg Part 5 kw'!$D$8:$AH$8,CE33,'Reg Part 5 kw'!$D$30:$AH$30)</f>
        <v>89.532440014798624</v>
      </c>
      <c r="CN33" s="60">
        <f t="shared" si="39"/>
        <v>-93.514258122385669</v>
      </c>
      <c r="CO33" s="69">
        <f>SUMIF('Low Income Part 5 kw '!$D$8:$AH$8,CE33,'Low Income Part 5 kw '!$D$30:$AH$30)</f>
        <v>41.974092136288846</v>
      </c>
      <c r="CP33" s="60">
        <f t="shared" si="40"/>
        <v>-45.955910243875898</v>
      </c>
      <c r="CR33" s="39">
        <v>2037</v>
      </c>
      <c r="CS33" s="40">
        <v>0.26306515242403611</v>
      </c>
      <c r="CT33" s="27">
        <v>-80.161143809998663</v>
      </c>
      <c r="CU33" s="41">
        <v>-120.33329999999999</v>
      </c>
      <c r="CV33" s="41">
        <v>144.87516926069628</v>
      </c>
      <c r="CW33" s="42">
        <f t="shared" si="24"/>
        <v>-55.619274549302361</v>
      </c>
      <c r="CX33" s="77">
        <f t="shared" si="25"/>
        <v>-7.6199628030001731</v>
      </c>
      <c r="CY33" s="82">
        <f t="shared" si="7"/>
        <v>-5.2870603268846406</v>
      </c>
      <c r="CZ33" s="69">
        <f>SUMIF('Reg Part 5 kw'!$D$8:$AH$8,CR33,'Reg Part 5 kw'!$D$30:$AH$30)</f>
        <v>89.532440014798624</v>
      </c>
      <c r="DA33" s="60">
        <f t="shared" si="41"/>
        <v>-94.819500341683266</v>
      </c>
      <c r="DB33" s="69">
        <f>SUMIF('Low Income Part 5 kw '!$D$8:$AH$8,CR33,'Low Income Part 5 kw '!$D$30:$AH$30)</f>
        <v>41.974092136288846</v>
      </c>
      <c r="DC33" s="60">
        <f t="shared" si="42"/>
        <v>-47.261152463173488</v>
      </c>
      <c r="DE33" s="39">
        <v>2037</v>
      </c>
      <c r="DF33" s="40">
        <v>0.26306515242403611</v>
      </c>
      <c r="DG33" s="27">
        <v>-99.798143809998393</v>
      </c>
      <c r="DH33" s="41">
        <v>-120.33329999999999</v>
      </c>
      <c r="DI33" s="41">
        <v>144.87516926069628</v>
      </c>
      <c r="DJ33" s="42">
        <f t="shared" si="26"/>
        <v>-75.256274549302105</v>
      </c>
      <c r="DK33" s="77">
        <f t="shared" si="27"/>
        <v>-9.4866179235555812</v>
      </c>
      <c r="DL33" s="82">
        <f t="shared" si="8"/>
        <v>-7.1537154474400486</v>
      </c>
      <c r="DM33" s="69">
        <f>SUMIF('Reg Part 5 kw'!$D$8:$AH$8,DE33,'Reg Part 5 kw'!$D$30:$AH$30)</f>
        <v>89.532440014798624</v>
      </c>
      <c r="DN33" s="60">
        <f t="shared" si="43"/>
        <v>-96.686155462238673</v>
      </c>
      <c r="DO33" s="69">
        <f>SUMIF('Low Income Part 5 kw '!$D$8:$AH$8,DE33,'Low Income Part 5 kw '!$D$30:$AH$30)</f>
        <v>41.974092136288846</v>
      </c>
      <c r="DP33" s="60">
        <f t="shared" si="44"/>
        <v>-49.127807583728895</v>
      </c>
    </row>
    <row r="34" spans="2:120" x14ac:dyDescent="0.3">
      <c r="B34" s="14">
        <v>2038</v>
      </c>
      <c r="C34" s="66">
        <v>127292396.63123333</v>
      </c>
      <c r="E34" s="39">
        <v>2038</v>
      </c>
      <c r="F34" s="40">
        <v>0.24418366585059359</v>
      </c>
      <c r="G34" s="41">
        <v>-119.69620266979059</v>
      </c>
      <c r="H34" s="41">
        <v>-120.33329999999999</v>
      </c>
      <c r="I34" s="41">
        <v>146.85667860362966</v>
      </c>
      <c r="J34" s="42">
        <f t="shared" si="9"/>
        <v>-93.172824066160928</v>
      </c>
      <c r="K34" s="77">
        <f t="shared" si="10"/>
        <v>-11.283898096432363</v>
      </c>
      <c r="L34" s="82">
        <f t="shared" si="0"/>
        <v>-8.7835088220783248</v>
      </c>
      <c r="M34" s="69">
        <f>SUMIF('Reg Part 5 kw'!$D$8:$AH$8,E34,'Reg Part 5 kw'!$D$30:$AH$30)</f>
        <v>96.439042420565102</v>
      </c>
      <c r="N34" s="60">
        <f t="shared" si="11"/>
        <v>-105.22255124264342</v>
      </c>
      <c r="O34" s="69">
        <f>SUMIF('Low Income Part 5 kw '!$D$8:$AH$8,E34,'Low Income Part 5 kw '!$D$30:$AH$30)</f>
        <v>41.974092136288846</v>
      </c>
      <c r="P34" s="60">
        <f t="shared" si="28"/>
        <v>-50.757600958367171</v>
      </c>
      <c r="R34" s="39">
        <v>2038</v>
      </c>
      <c r="S34" s="40">
        <v>0.24418366585059359</v>
      </c>
      <c r="T34" s="27">
        <v>-134.01020266979128</v>
      </c>
      <c r="U34" s="41">
        <v>-120.33329999999999</v>
      </c>
      <c r="V34" s="41">
        <v>146.85667860362966</v>
      </c>
      <c r="W34" s="42">
        <f t="shared" si="12"/>
        <v>-107.48682406616163</v>
      </c>
      <c r="X34" s="77">
        <f t="shared" si="13"/>
        <v>-12.633295268186627</v>
      </c>
      <c r="Y34" s="82">
        <f t="shared" si="1"/>
        <v>-10.13290599383259</v>
      </c>
      <c r="Z34" s="69">
        <f>SUMIF('Reg Part 5 kw'!$D$8:$AH$8,R34,'Reg Part 5 kw'!$D$30:$AH$30)</f>
        <v>96.439042420565102</v>
      </c>
      <c r="AA34" s="60">
        <f t="shared" si="29"/>
        <v>-106.5719484143977</v>
      </c>
      <c r="AB34" s="69">
        <f>SUMIF('Low Income Part 5 kw '!$D$8:$AH$8,R34,'Low Income Part 5 kw '!$D$30:$AH$30)</f>
        <v>41.974092136288846</v>
      </c>
      <c r="AC34" s="60">
        <f t="shared" si="30"/>
        <v>-52.10699813012144</v>
      </c>
      <c r="AE34" s="39">
        <v>2038</v>
      </c>
      <c r="AF34" s="40">
        <v>0.24418366585059359</v>
      </c>
      <c r="AG34" s="27">
        <v>-158.02520266979087</v>
      </c>
      <c r="AH34" s="41">
        <v>-120.33329999999999</v>
      </c>
      <c r="AI34" s="41">
        <v>146.85667860362966</v>
      </c>
      <c r="AJ34" s="42">
        <f t="shared" si="14"/>
        <v>-131.50182406616122</v>
      </c>
      <c r="AK34" s="77">
        <f t="shared" si="15"/>
        <v>-14.897216819093188</v>
      </c>
      <c r="AL34" s="82">
        <f t="shared" si="2"/>
        <v>-12.396827544739153</v>
      </c>
      <c r="AM34" s="69">
        <f>SUMIF('Reg Part 5 kw'!$D$8:$AH$8,AE34,'Reg Part 5 kw'!$D$30:$AH$30)</f>
        <v>96.439042420565102</v>
      </c>
      <c r="AN34" s="60">
        <f t="shared" si="31"/>
        <v>-108.83586996530425</v>
      </c>
      <c r="AO34" s="69">
        <f>SUMIF('Low Income Part 5 kw '!$D$8:$AH$8,AE34,'Low Income Part 5 kw '!$D$30:$AH$30)</f>
        <v>41.974092136288846</v>
      </c>
      <c r="AP34" s="60">
        <f t="shared" si="32"/>
        <v>-54.370919681027999</v>
      </c>
      <c r="AR34" s="39">
        <v>2038</v>
      </c>
      <c r="AS34" s="40">
        <v>0.24418366585059359</v>
      </c>
      <c r="AT34" s="27">
        <v>-100.31720266979117</v>
      </c>
      <c r="AU34" s="41">
        <v>-120.33329999999999</v>
      </c>
      <c r="AV34" s="41">
        <v>146.85667860362966</v>
      </c>
      <c r="AW34" s="42">
        <f t="shared" si="16"/>
        <v>-73.793824066161505</v>
      </c>
      <c r="AX34" s="77">
        <f t="shared" si="17"/>
        <v>-9.4570175744661871</v>
      </c>
      <c r="AY34" s="82">
        <f t="shared" si="3"/>
        <v>-6.9566283001121487</v>
      </c>
      <c r="AZ34" s="69">
        <f>SUMIF('Reg Part 5 kw'!$D$8:$AH$8,AR34,'Reg Part 5 kw'!$D$30:$AH$30)</f>
        <v>96.439042420565102</v>
      </c>
      <c r="BA34" s="60">
        <f t="shared" si="33"/>
        <v>-103.39567072067724</v>
      </c>
      <c r="BB34" s="69">
        <f>SUMIF('Low Income Part 5 kw '!$D$8:$AH$8,AR34,'Low Income Part 5 kw '!$D$30:$AH$30)</f>
        <v>41.974092136288846</v>
      </c>
      <c r="BC34" s="60">
        <f t="shared" si="34"/>
        <v>-48.930720436400996</v>
      </c>
      <c r="BE34" s="39">
        <v>2038</v>
      </c>
      <c r="BF34" s="40">
        <v>0.24418366585059359</v>
      </c>
      <c r="BG34" s="41">
        <v>-116.90220266979124</v>
      </c>
      <c r="BH34" s="41">
        <v>-120.33329999999999</v>
      </c>
      <c r="BI34" s="41">
        <v>146.85667860362966</v>
      </c>
      <c r="BJ34" s="42">
        <f t="shared" si="18"/>
        <v>-90.37882406616157</v>
      </c>
      <c r="BK34" s="77">
        <f t="shared" si="19"/>
        <v>-11.020504516868275</v>
      </c>
      <c r="BL34" s="82">
        <f t="shared" si="4"/>
        <v>-8.520115242514235</v>
      </c>
      <c r="BM34" s="69">
        <f>SUMIF('Reg Part 5 kw'!$D$8:$AH$8,BE34,'Reg Part 5 kw'!$D$30:$AH$30)</f>
        <v>96.439042420565102</v>
      </c>
      <c r="BN34" s="60">
        <f t="shared" si="35"/>
        <v>-104.95915766307934</v>
      </c>
      <c r="BO34" s="69">
        <f>SUMIF('Low Income Part 5 kw '!$D$8:$AH$8,BE34,'Low Income Part 5 kw '!$D$30:$AH$30)</f>
        <v>41.974092136288846</v>
      </c>
      <c r="BP34" s="60">
        <f t="shared" si="36"/>
        <v>-50.494207378803083</v>
      </c>
      <c r="BR34" s="39">
        <v>2038</v>
      </c>
      <c r="BS34" s="40">
        <v>0.24418366585059359</v>
      </c>
      <c r="BT34" s="27">
        <v>-138.5502026697911</v>
      </c>
      <c r="BU34" s="41">
        <v>-120.33329999999999</v>
      </c>
      <c r="BV34" s="41">
        <v>146.85667860362966</v>
      </c>
      <c r="BW34" s="42">
        <f t="shared" si="20"/>
        <v>-112.02682406616142</v>
      </c>
      <c r="BX34" s="77">
        <f t="shared" si="21"/>
        <v>-13.061286267192063</v>
      </c>
      <c r="BY34" s="82">
        <f t="shared" si="5"/>
        <v>-10.560896992838025</v>
      </c>
      <c r="BZ34" s="69">
        <f>SUMIF('Reg Part 5 kw'!$D$8:$AH$8,BR34,'Reg Part 5 kw'!$D$30:$AH$30)</f>
        <v>96.439042420565102</v>
      </c>
      <c r="CA34" s="60">
        <f t="shared" si="37"/>
        <v>-106.99993941340313</v>
      </c>
      <c r="CB34" s="69">
        <f>SUMIF('Low Income Part 5 kw '!$D$8:$AH$8,BR34,'Low Income Part 5 kw '!$D$30:$AH$30)</f>
        <v>41.974092136288846</v>
      </c>
      <c r="CC34" s="60">
        <f t="shared" si="38"/>
        <v>-52.53498912912687</v>
      </c>
      <c r="CE34" s="39">
        <v>2038</v>
      </c>
      <c r="CF34" s="40">
        <v>0.24418366585059359</v>
      </c>
      <c r="CG34" s="27">
        <v>-80.876202669790928</v>
      </c>
      <c r="CH34" s="41">
        <v>-120.33329999999999</v>
      </c>
      <c r="CI34" s="41">
        <v>146.85667860362966</v>
      </c>
      <c r="CJ34" s="42">
        <f t="shared" si="22"/>
        <v>-54.352824066161276</v>
      </c>
      <c r="CK34" s="77">
        <f t="shared" si="23"/>
        <v>-7.6242922415003003</v>
      </c>
      <c r="CL34" s="82">
        <f t="shared" si="6"/>
        <v>-5.1239029671462619</v>
      </c>
      <c r="CM34" s="69">
        <f>SUMIF('Reg Part 5 kw'!$D$8:$AH$8,CE34,'Reg Part 5 kw'!$D$30:$AH$30)</f>
        <v>96.439042420565102</v>
      </c>
      <c r="CN34" s="60">
        <f t="shared" si="39"/>
        <v>-101.56294538771137</v>
      </c>
      <c r="CO34" s="69">
        <f>SUMIF('Low Income Part 5 kw '!$D$8:$AH$8,CE34,'Low Income Part 5 kw '!$D$30:$AH$30)</f>
        <v>41.974092136288846</v>
      </c>
      <c r="CP34" s="60">
        <f t="shared" si="40"/>
        <v>-47.09799510343511</v>
      </c>
      <c r="CR34" s="39">
        <v>2038</v>
      </c>
      <c r="CS34" s="40">
        <v>0.24418366585059359</v>
      </c>
      <c r="CT34" s="27">
        <v>-96.855202669790998</v>
      </c>
      <c r="CU34" s="41">
        <v>-120.33329999999999</v>
      </c>
      <c r="CV34" s="41">
        <v>146.85667860362966</v>
      </c>
      <c r="CW34" s="42">
        <f t="shared" si="24"/>
        <v>-70.331824066161317</v>
      </c>
      <c r="CX34" s="77">
        <f t="shared" si="25"/>
        <v>-9.1306508699382238</v>
      </c>
      <c r="CY34" s="82">
        <f t="shared" si="7"/>
        <v>-6.6302615955841819</v>
      </c>
      <c r="CZ34" s="69">
        <f>SUMIF('Reg Part 5 kw'!$D$8:$AH$8,CR34,'Reg Part 5 kw'!$D$30:$AH$30)</f>
        <v>96.439042420565102</v>
      </c>
      <c r="DA34" s="60">
        <f t="shared" si="41"/>
        <v>-103.06930401614929</v>
      </c>
      <c r="DB34" s="69">
        <f>SUMIF('Low Income Part 5 kw '!$D$8:$AH$8,CR34,'Low Income Part 5 kw '!$D$30:$AH$30)</f>
        <v>41.974092136288846</v>
      </c>
      <c r="DC34" s="60">
        <f t="shared" si="42"/>
        <v>-48.604353731873026</v>
      </c>
      <c r="DE34" s="39">
        <v>2038</v>
      </c>
      <c r="DF34" s="40">
        <v>0.24418366585059359</v>
      </c>
      <c r="DG34" s="27">
        <v>-118.62720266979102</v>
      </c>
      <c r="DH34" s="41">
        <v>-120.33329999999999</v>
      </c>
      <c r="DI34" s="41">
        <v>146.85667860362966</v>
      </c>
      <c r="DJ34" s="42">
        <f t="shared" si="26"/>
        <v>-92.103824066161366</v>
      </c>
      <c r="DK34" s="77">
        <f t="shared" si="27"/>
        <v>-11.183122242261295</v>
      </c>
      <c r="DL34" s="82">
        <f t="shared" si="8"/>
        <v>-8.682732967907258</v>
      </c>
      <c r="DM34" s="69">
        <f>SUMIF('Reg Part 5 kw'!$D$8:$AH$8,DE34,'Reg Part 5 kw'!$D$30:$AH$30)</f>
        <v>96.439042420565102</v>
      </c>
      <c r="DN34" s="60">
        <f t="shared" si="43"/>
        <v>-105.12177538847236</v>
      </c>
      <c r="DO34" s="69">
        <f>SUMIF('Low Income Part 5 kw '!$D$8:$AH$8,DE34,'Low Income Part 5 kw '!$D$30:$AH$30)</f>
        <v>41.974092136288846</v>
      </c>
      <c r="DP34" s="60">
        <f t="shared" si="44"/>
        <v>-50.656825104196102</v>
      </c>
    </row>
    <row r="35" spans="2:120" x14ac:dyDescent="0.3">
      <c r="B35" s="14">
        <v>2039</v>
      </c>
      <c r="C35" s="66">
        <v>128342787.99397725</v>
      </c>
      <c r="E35" s="39">
        <v>2039</v>
      </c>
      <c r="F35" s="40">
        <v>0.22665739691786857</v>
      </c>
      <c r="G35" s="41">
        <v>-129.58061771128035</v>
      </c>
      <c r="H35" s="41">
        <v>-120.33329999999999</v>
      </c>
      <c r="I35" s="41">
        <v>148.86582802038765</v>
      </c>
      <c r="J35" s="42">
        <f t="shared" si="9"/>
        <v>-101.04808969089271</v>
      </c>
      <c r="K35" s="77">
        <f t="shared" si="10"/>
        <v>-12.115736589798367</v>
      </c>
      <c r="L35" s="82">
        <f t="shared" si="0"/>
        <v>-9.4479564862469338</v>
      </c>
      <c r="M35" s="69">
        <f>SUMIF('Reg Part 5 kw'!$D$8:$AH$8,E35,'Reg Part 5 kw'!$D$30:$AH$30)</f>
        <v>103.44198502328948</v>
      </c>
      <c r="N35" s="60">
        <f t="shared" si="11"/>
        <v>-112.88994150953641</v>
      </c>
      <c r="O35" s="69">
        <f>SUMIF('Low Income Part 5 kw '!$D$8:$AH$8,E35,'Low Income Part 5 kw '!$D$30:$AH$30)</f>
        <v>41.974092136288846</v>
      </c>
      <c r="P35" s="60">
        <f t="shared" si="28"/>
        <v>-51.422048622535783</v>
      </c>
      <c r="R35" s="39">
        <v>2039</v>
      </c>
      <c r="S35" s="40">
        <v>0.22665739691786857</v>
      </c>
      <c r="T35" s="27">
        <v>-145.85661771128022</v>
      </c>
      <c r="U35" s="41">
        <v>-120.33329999999999</v>
      </c>
      <c r="V35" s="41">
        <v>148.86582802038765</v>
      </c>
      <c r="W35" s="42">
        <f t="shared" si="12"/>
        <v>-117.32408969089255</v>
      </c>
      <c r="X35" s="77">
        <f t="shared" si="13"/>
        <v>-13.637536163056534</v>
      </c>
      <c r="Y35" s="82">
        <f t="shared" si="1"/>
        <v>-10.969756059505102</v>
      </c>
      <c r="Z35" s="69">
        <f>SUMIF('Reg Part 5 kw'!$D$8:$AH$8,R35,'Reg Part 5 kw'!$D$30:$AH$30)</f>
        <v>103.44198502328948</v>
      </c>
      <c r="AA35" s="60">
        <f t="shared" si="29"/>
        <v>-114.41174108279458</v>
      </c>
      <c r="AB35" s="69">
        <f>SUMIF('Low Income Part 5 kw '!$D$8:$AH$8,R35,'Low Income Part 5 kw '!$D$30:$AH$30)</f>
        <v>41.974092136288846</v>
      </c>
      <c r="AC35" s="60">
        <f t="shared" si="30"/>
        <v>-52.943848195793947</v>
      </c>
      <c r="AE35" s="39">
        <v>2039</v>
      </c>
      <c r="AF35" s="40">
        <v>0.22665739691786857</v>
      </c>
      <c r="AG35" s="27">
        <v>-167.72661771128048</v>
      </c>
      <c r="AH35" s="41">
        <v>-120.33329999999999</v>
      </c>
      <c r="AI35" s="41">
        <v>148.86582802038765</v>
      </c>
      <c r="AJ35" s="42">
        <f t="shared" si="14"/>
        <v>-139.19408969089284</v>
      </c>
      <c r="AK35" s="77">
        <f t="shared" si="15"/>
        <v>-15.682372527467741</v>
      </c>
      <c r="AL35" s="82">
        <f t="shared" si="2"/>
        <v>-13.014592423916312</v>
      </c>
      <c r="AM35" s="69">
        <f>SUMIF('Reg Part 5 kw'!$D$8:$AH$8,AE35,'Reg Part 5 kw'!$D$30:$AH$30)</f>
        <v>103.44198502328948</v>
      </c>
      <c r="AN35" s="60">
        <f t="shared" si="31"/>
        <v>-116.45657744720579</v>
      </c>
      <c r="AO35" s="69">
        <f>SUMIF('Low Income Part 5 kw '!$D$8:$AH$8,AE35,'Low Income Part 5 kw '!$D$30:$AH$30)</f>
        <v>41.974092136288846</v>
      </c>
      <c r="AP35" s="60">
        <f t="shared" si="32"/>
        <v>-54.988684560205158</v>
      </c>
      <c r="AR35" s="39">
        <v>2039</v>
      </c>
      <c r="AS35" s="40">
        <v>0.22665739691786857</v>
      </c>
      <c r="AT35" s="27">
        <v>-109.80661771128042</v>
      </c>
      <c r="AU35" s="41">
        <v>-120.33329999999999</v>
      </c>
      <c r="AV35" s="41">
        <v>148.86582802038765</v>
      </c>
      <c r="AW35" s="42">
        <f t="shared" si="16"/>
        <v>-81.274089690892765</v>
      </c>
      <c r="AX35" s="77">
        <f t="shared" si="17"/>
        <v>-10.266875397760566</v>
      </c>
      <c r="AY35" s="82">
        <f t="shared" si="3"/>
        <v>-7.5990952942091354</v>
      </c>
      <c r="AZ35" s="69">
        <f>SUMIF('Reg Part 5 kw'!$D$8:$AH$8,AR35,'Reg Part 5 kw'!$D$30:$AH$30)</f>
        <v>103.44198502328948</v>
      </c>
      <c r="BA35" s="60">
        <f t="shared" si="33"/>
        <v>-111.04108031749861</v>
      </c>
      <c r="BB35" s="69">
        <f>SUMIF('Low Income Part 5 kw '!$D$8:$AH$8,AR35,'Low Income Part 5 kw '!$D$30:$AH$30)</f>
        <v>41.974092136288846</v>
      </c>
      <c r="BC35" s="60">
        <f t="shared" si="34"/>
        <v>-49.573187430497981</v>
      </c>
      <c r="BE35" s="39">
        <v>2039</v>
      </c>
      <c r="BF35" s="40">
        <v>0.22665739691786857</v>
      </c>
      <c r="BG35" s="41">
        <v>-127.63961771128011</v>
      </c>
      <c r="BH35" s="41">
        <v>-120.33329999999999</v>
      </c>
      <c r="BI35" s="41">
        <v>148.86582802038765</v>
      </c>
      <c r="BJ35" s="42">
        <f t="shared" si="18"/>
        <v>-99.107089690892451</v>
      </c>
      <c r="BK35" s="77">
        <f t="shared" si="19"/>
        <v>-11.934253856221655</v>
      </c>
      <c r="BL35" s="82">
        <f t="shared" si="4"/>
        <v>-9.2664737526702243</v>
      </c>
      <c r="BM35" s="69">
        <f>SUMIF('Reg Part 5 kw'!$D$8:$AH$8,BE35,'Reg Part 5 kw'!$D$30:$AH$30)</f>
        <v>103.44198502328948</v>
      </c>
      <c r="BN35" s="60">
        <f t="shared" si="35"/>
        <v>-112.7084587759597</v>
      </c>
      <c r="BO35" s="69">
        <f>SUMIF('Low Income Part 5 kw '!$D$8:$AH$8,BE35,'Low Income Part 5 kw '!$D$30:$AH$30)</f>
        <v>41.974092136288846</v>
      </c>
      <c r="BP35" s="60">
        <f t="shared" si="36"/>
        <v>-51.240565888959068</v>
      </c>
      <c r="BR35" s="39">
        <v>2039</v>
      </c>
      <c r="BS35" s="40">
        <v>0.22665739691786857</v>
      </c>
      <c r="BT35" s="27">
        <v>-149.31961771128022</v>
      </c>
      <c r="BU35" s="41">
        <v>-120.33329999999999</v>
      </c>
      <c r="BV35" s="41">
        <v>148.86582802038765</v>
      </c>
      <c r="BW35" s="42">
        <f t="shared" si="20"/>
        <v>-120.78708969089257</v>
      </c>
      <c r="BX35" s="77">
        <f t="shared" si="21"/>
        <v>-13.961325295656255</v>
      </c>
      <c r="BY35" s="82">
        <f t="shared" si="5"/>
        <v>-11.293545192104828</v>
      </c>
      <c r="BZ35" s="69">
        <f>SUMIF('Reg Part 5 kw'!$D$8:$AH$8,BR35,'Reg Part 5 kw'!$D$30:$AH$30)</f>
        <v>103.44198502328948</v>
      </c>
      <c r="CA35" s="60">
        <f t="shared" si="37"/>
        <v>-114.73553021539431</v>
      </c>
      <c r="CB35" s="69">
        <f>SUMIF('Low Income Part 5 kw '!$D$8:$AH$8,BR35,'Low Income Part 5 kw '!$D$30:$AH$30)</f>
        <v>41.974092136288846</v>
      </c>
      <c r="CC35" s="60">
        <f t="shared" si="38"/>
        <v>-53.267637328393675</v>
      </c>
      <c r="CE35" s="39">
        <v>2039</v>
      </c>
      <c r="CF35" s="40">
        <v>0.22665739691786857</v>
      </c>
      <c r="CG35" s="27">
        <v>-90.711617711280624</v>
      </c>
      <c r="CH35" s="41">
        <v>-120.33329999999999</v>
      </c>
      <c r="CI35" s="41">
        <v>148.86582802038765</v>
      </c>
      <c r="CJ35" s="42">
        <f t="shared" si="22"/>
        <v>-62.179089690892965</v>
      </c>
      <c r="CK35" s="77">
        <f t="shared" si="23"/>
        <v>-8.4815004376128211</v>
      </c>
      <c r="CL35" s="82">
        <f t="shared" si="6"/>
        <v>-5.8137203340613901</v>
      </c>
      <c r="CM35" s="69">
        <f>SUMIF('Reg Part 5 kw'!$D$8:$AH$8,CE35,'Reg Part 5 kw'!$D$30:$AH$30)</f>
        <v>103.44198502328948</v>
      </c>
      <c r="CN35" s="60">
        <f t="shared" si="39"/>
        <v>-109.25570535735086</v>
      </c>
      <c r="CO35" s="69">
        <f>SUMIF('Low Income Part 5 kw '!$D$8:$AH$8,CE35,'Low Income Part 5 kw '!$D$30:$AH$30)</f>
        <v>41.974092136288846</v>
      </c>
      <c r="CP35" s="60">
        <f t="shared" si="40"/>
        <v>-47.787812470350232</v>
      </c>
      <c r="CR35" s="39">
        <v>2039</v>
      </c>
      <c r="CS35" s="40">
        <v>0.22665739691786857</v>
      </c>
      <c r="CT35" s="27">
        <v>-107.30861771128043</v>
      </c>
      <c r="CU35" s="41">
        <v>-120.33329999999999</v>
      </c>
      <c r="CV35" s="41">
        <v>148.86582802038765</v>
      </c>
      <c r="CW35" s="42">
        <f t="shared" si="24"/>
        <v>-78.776089690892775</v>
      </c>
      <c r="CX35" s="77">
        <f t="shared" si="25"/>
        <v>-10.033313384120916</v>
      </c>
      <c r="CY35" s="82">
        <f t="shared" si="7"/>
        <v>-7.3655332805694851</v>
      </c>
      <c r="CZ35" s="69">
        <f>SUMIF('Reg Part 5 kw'!$D$8:$AH$8,CR35,'Reg Part 5 kw'!$D$30:$AH$30)</f>
        <v>103.44198502328948</v>
      </c>
      <c r="DA35" s="60">
        <f t="shared" si="41"/>
        <v>-110.80751830385896</v>
      </c>
      <c r="DB35" s="69">
        <f>SUMIF('Low Income Part 5 kw '!$D$8:$AH$8,CR35,'Low Income Part 5 kw '!$D$30:$AH$30)</f>
        <v>41.974092136288846</v>
      </c>
      <c r="DC35" s="60">
        <f t="shared" si="42"/>
        <v>-49.339625416858333</v>
      </c>
      <c r="DE35" s="39">
        <v>2039</v>
      </c>
      <c r="DF35" s="40">
        <v>0.22665739691786857</v>
      </c>
      <c r="DG35" s="27">
        <v>-130.68661771128052</v>
      </c>
      <c r="DH35" s="41">
        <v>-120.33329999999999</v>
      </c>
      <c r="DI35" s="41">
        <v>148.86582802038765</v>
      </c>
      <c r="DJ35" s="42">
        <f t="shared" si="26"/>
        <v>-102.15408969089287</v>
      </c>
      <c r="DK35" s="77">
        <f t="shared" si="27"/>
        <v>-12.219147153083187</v>
      </c>
      <c r="DL35" s="82">
        <f t="shared" si="8"/>
        <v>-9.5513670495317591</v>
      </c>
      <c r="DM35" s="69">
        <f>SUMIF('Reg Part 5 kw'!$D$8:$AH$8,DE35,'Reg Part 5 kw'!$D$30:$AH$30)</f>
        <v>103.44198502328948</v>
      </c>
      <c r="DN35" s="60">
        <f t="shared" si="43"/>
        <v>-112.99335207282124</v>
      </c>
      <c r="DO35" s="69">
        <f>SUMIF('Low Income Part 5 kw '!$D$8:$AH$8,DE35,'Low Income Part 5 kw '!$D$30:$AH$30)</f>
        <v>41.974092136288846</v>
      </c>
      <c r="DP35" s="60">
        <f t="shared" si="44"/>
        <v>-51.525459185820608</v>
      </c>
    </row>
    <row r="36" spans="2:120" x14ac:dyDescent="0.3">
      <c r="B36" s="14">
        <v>2040</v>
      </c>
      <c r="C36" s="66">
        <v>129739766.31660275</v>
      </c>
      <c r="E36" s="39">
        <v>2040</v>
      </c>
      <c r="F36" s="40">
        <v>0.21034614782611605</v>
      </c>
      <c r="G36" s="41">
        <v>-100.95281982445593</v>
      </c>
      <c r="H36" s="41">
        <v>-120.33329999999999</v>
      </c>
      <c r="I36" s="41">
        <v>151.30870634282937</v>
      </c>
      <c r="J36" s="42">
        <f t="shared" si="9"/>
        <v>-69.977413481626542</v>
      </c>
      <c r="K36" s="77">
        <f t="shared" si="10"/>
        <v>-9.3374134414364551</v>
      </c>
      <c r="L36" s="82">
        <f t="shared" si="0"/>
        <v>-6.4724100067386869</v>
      </c>
      <c r="M36" s="69">
        <f>SUMIF('Reg Part 5 kw'!$D$8:$AH$8,E36,'Reg Part 5 kw'!$D$30:$AH$30)</f>
        <v>111.95670101942693</v>
      </c>
      <c r="N36" s="60">
        <f t="shared" si="11"/>
        <v>-118.42911102616561</v>
      </c>
      <c r="O36" s="69">
        <f>SUMIF('Low Income Part 5 kw '!$D$8:$AH$8,E36,'Low Income Part 5 kw '!$D$30:$AH$30)</f>
        <v>41.974092136288846</v>
      </c>
      <c r="P36" s="60">
        <f t="shared" si="28"/>
        <v>-48.44650214302753</v>
      </c>
      <c r="R36" s="39">
        <v>2040</v>
      </c>
      <c r="S36" s="40">
        <v>0.21034614782611605</v>
      </c>
      <c r="T36" s="27">
        <v>-119.629819824457</v>
      </c>
      <c r="U36" s="41">
        <v>-120.33329999999999</v>
      </c>
      <c r="V36" s="41">
        <v>151.30870634282937</v>
      </c>
      <c r="W36" s="42">
        <f t="shared" si="12"/>
        <v>-88.654413481627643</v>
      </c>
      <c r="X36" s="77">
        <f t="shared" si="13"/>
        <v>-11.064902293644536</v>
      </c>
      <c r="Y36" s="82">
        <f t="shared" si="1"/>
        <v>-8.1998988589467707</v>
      </c>
      <c r="Z36" s="69">
        <f>SUMIF('Reg Part 5 kw'!$D$8:$AH$8,R36,'Reg Part 5 kw'!$D$30:$AH$30)</f>
        <v>111.95670101942693</v>
      </c>
      <c r="AA36" s="60">
        <f t="shared" si="29"/>
        <v>-120.1565998783737</v>
      </c>
      <c r="AB36" s="69">
        <f>SUMIF('Low Income Part 5 kw '!$D$8:$AH$8,R36,'Low Income Part 5 kw '!$D$30:$AH$30)</f>
        <v>41.974092136288846</v>
      </c>
      <c r="AC36" s="60">
        <f t="shared" si="30"/>
        <v>-50.173990995235613</v>
      </c>
      <c r="AE36" s="39">
        <v>2040</v>
      </c>
      <c r="AF36" s="40">
        <v>0.21034614782611605</v>
      </c>
      <c r="AG36" s="27">
        <v>-145.51481982445671</v>
      </c>
      <c r="AH36" s="41">
        <v>-120.33329999999999</v>
      </c>
      <c r="AI36" s="41">
        <v>151.30870634282937</v>
      </c>
      <c r="AJ36" s="42">
        <f t="shared" si="14"/>
        <v>-114.53941348162735</v>
      </c>
      <c r="AK36" s="77">
        <f t="shared" si="15"/>
        <v>-13.459079567264666</v>
      </c>
      <c r="AL36" s="82">
        <f t="shared" si="2"/>
        <v>-10.594076132566901</v>
      </c>
      <c r="AM36" s="69">
        <f>SUMIF('Reg Part 5 kw'!$D$8:$AH$8,AE36,'Reg Part 5 kw'!$D$30:$AH$30)</f>
        <v>111.95670101942693</v>
      </c>
      <c r="AN36" s="60">
        <f t="shared" si="31"/>
        <v>-122.55077715199383</v>
      </c>
      <c r="AO36" s="69">
        <f>SUMIF('Low Income Part 5 kw '!$D$8:$AH$8,AE36,'Low Income Part 5 kw '!$D$30:$AH$30)</f>
        <v>41.974092136288846</v>
      </c>
      <c r="AP36" s="60">
        <f t="shared" si="32"/>
        <v>-52.568168268855743</v>
      </c>
      <c r="AR36" s="39">
        <v>2040</v>
      </c>
      <c r="AS36" s="40">
        <v>0.21034614782611605</v>
      </c>
      <c r="AT36" s="27">
        <v>-81.643819824456173</v>
      </c>
      <c r="AU36" s="41">
        <v>-120.33329999999999</v>
      </c>
      <c r="AV36" s="41">
        <v>151.30870634282937</v>
      </c>
      <c r="AW36" s="42">
        <f t="shared" si="16"/>
        <v>-50.6684134816268</v>
      </c>
      <c r="AX36" s="77">
        <f t="shared" si="17"/>
        <v>-7.5514691116573935</v>
      </c>
      <c r="AY36" s="82">
        <f t="shared" si="3"/>
        <v>-4.686465676959628</v>
      </c>
      <c r="AZ36" s="69">
        <f>SUMIF('Reg Part 5 kw'!$D$8:$AH$8,AR36,'Reg Part 5 kw'!$D$30:$AH$30)</f>
        <v>111.95670101942693</v>
      </c>
      <c r="BA36" s="60">
        <f t="shared" si="33"/>
        <v>-116.64316669638656</v>
      </c>
      <c r="BB36" s="69">
        <f>SUMIF('Low Income Part 5 kw '!$D$8:$AH$8,AR36,'Low Income Part 5 kw '!$D$30:$AH$30)</f>
        <v>41.974092136288846</v>
      </c>
      <c r="BC36" s="60">
        <f t="shared" si="34"/>
        <v>-46.660557813248474</v>
      </c>
      <c r="BE36" s="39">
        <v>2040</v>
      </c>
      <c r="BF36" s="40">
        <v>0.21034614782611605</v>
      </c>
      <c r="BG36" s="41">
        <v>-100.57181982445628</v>
      </c>
      <c r="BH36" s="41">
        <v>-120.33329999999999</v>
      </c>
      <c r="BI36" s="41">
        <v>151.30870634282937</v>
      </c>
      <c r="BJ36" s="42">
        <f t="shared" si="18"/>
        <v>-69.596413481626911</v>
      </c>
      <c r="BK36" s="77">
        <f t="shared" si="19"/>
        <v>-9.3021736677741629</v>
      </c>
      <c r="BL36" s="82">
        <f t="shared" si="4"/>
        <v>-6.4371702330763965</v>
      </c>
      <c r="BM36" s="69">
        <f>SUMIF('Reg Part 5 kw'!$D$8:$AH$8,BE36,'Reg Part 5 kw'!$D$30:$AH$30)</f>
        <v>111.95670101942693</v>
      </c>
      <c r="BN36" s="60">
        <f t="shared" si="35"/>
        <v>-118.39387125250333</v>
      </c>
      <c r="BO36" s="69">
        <f>SUMIF('Low Income Part 5 kw '!$D$8:$AH$8,BE36,'Low Income Part 5 kw '!$D$30:$AH$30)</f>
        <v>41.974092136288846</v>
      </c>
      <c r="BP36" s="60">
        <f t="shared" si="36"/>
        <v>-48.41126236936524</v>
      </c>
      <c r="BR36" s="39">
        <v>2040</v>
      </c>
      <c r="BS36" s="40">
        <v>0.21034614782611605</v>
      </c>
      <c r="BT36" s="27">
        <v>-125.52681982445637</v>
      </c>
      <c r="BU36" s="41">
        <v>-120.33329999999999</v>
      </c>
      <c r="BV36" s="41">
        <v>151.30870634282937</v>
      </c>
      <c r="BW36" s="42">
        <f t="shared" si="20"/>
        <v>-94.551413481627009</v>
      </c>
      <c r="BX36" s="77">
        <f t="shared" si="21"/>
        <v>-11.610332596234318</v>
      </c>
      <c r="BY36" s="82">
        <f t="shared" si="5"/>
        <v>-8.7453291615365565</v>
      </c>
      <c r="BZ36" s="69">
        <f>SUMIF('Reg Part 5 kw'!$D$8:$AH$8,BR36,'Reg Part 5 kw'!$D$30:$AH$30)</f>
        <v>111.95670101942693</v>
      </c>
      <c r="CA36" s="60">
        <f t="shared" si="37"/>
        <v>-120.70203018096349</v>
      </c>
      <c r="CB36" s="69">
        <f>SUMIF('Low Income Part 5 kw '!$D$8:$AH$8,BR36,'Low Income Part 5 kw '!$D$30:$AH$30)</f>
        <v>41.974092136288846</v>
      </c>
      <c r="CC36" s="60">
        <f t="shared" si="38"/>
        <v>-50.719421297825406</v>
      </c>
      <c r="CE36" s="39">
        <v>2040</v>
      </c>
      <c r="CF36" s="40">
        <v>0.21034614782611605</v>
      </c>
      <c r="CG36" s="27">
        <v>-61.888819824456597</v>
      </c>
      <c r="CH36" s="41">
        <v>-120.33329999999999</v>
      </c>
      <c r="CI36" s="41">
        <v>151.30870634282937</v>
      </c>
      <c r="CJ36" s="42">
        <f t="shared" si="22"/>
        <v>-30.913413481627231</v>
      </c>
      <c r="CK36" s="77">
        <f t="shared" si="23"/>
        <v>-5.724272973339251</v>
      </c>
      <c r="CL36" s="82">
        <f t="shared" si="6"/>
        <v>-2.8592695386414846</v>
      </c>
      <c r="CM36" s="69">
        <f>SUMIF('Reg Part 5 kw'!$D$8:$AH$8,CE36,'Reg Part 5 kw'!$D$30:$AH$30)</f>
        <v>111.95670101942693</v>
      </c>
      <c r="CN36" s="60">
        <f t="shared" si="39"/>
        <v>-114.81597055806841</v>
      </c>
      <c r="CO36" s="69">
        <f>SUMIF('Low Income Part 5 kw '!$D$8:$AH$8,CE36,'Low Income Part 5 kw '!$D$30:$AH$30)</f>
        <v>41.974092136288846</v>
      </c>
      <c r="CP36" s="60">
        <f t="shared" si="40"/>
        <v>-44.83336167493033</v>
      </c>
      <c r="CR36" s="39">
        <v>2040</v>
      </c>
      <c r="CS36" s="40">
        <v>0.21034614782611605</v>
      </c>
      <c r="CT36" s="27">
        <v>-81.89681982445623</v>
      </c>
      <c r="CU36" s="41">
        <v>-120.33329999999999</v>
      </c>
      <c r="CV36" s="41">
        <v>151.30870634282937</v>
      </c>
      <c r="CW36" s="42">
        <f t="shared" si="24"/>
        <v>-50.921413481626843</v>
      </c>
      <c r="CX36" s="77">
        <f t="shared" si="25"/>
        <v>-7.5748698012546907</v>
      </c>
      <c r="CY36" s="82">
        <f t="shared" si="7"/>
        <v>-4.7098663665569234</v>
      </c>
      <c r="CZ36" s="69">
        <f>SUMIF('Reg Part 5 kw'!$D$8:$AH$8,CR36,'Reg Part 5 kw'!$D$30:$AH$30)</f>
        <v>111.95670101942693</v>
      </c>
      <c r="DA36" s="60">
        <f t="shared" si="41"/>
        <v>-116.66656738598385</v>
      </c>
      <c r="DB36" s="69">
        <f>SUMIF('Low Income Part 5 kw '!$D$8:$AH$8,CR36,'Low Income Part 5 kw '!$D$30:$AH$30)</f>
        <v>41.974092136288846</v>
      </c>
      <c r="DC36" s="60">
        <f t="shared" si="42"/>
        <v>-46.683958502845769</v>
      </c>
      <c r="DE36" s="39">
        <v>2040</v>
      </c>
      <c r="DF36" s="40">
        <v>0.21034614782611605</v>
      </c>
      <c r="DG36" s="27">
        <v>-104.77981982445658</v>
      </c>
      <c r="DH36" s="41">
        <v>-120.33329999999999</v>
      </c>
      <c r="DI36" s="41">
        <v>151.30870634282937</v>
      </c>
      <c r="DJ36" s="42">
        <f t="shared" si="26"/>
        <v>-73.804413481627222</v>
      </c>
      <c r="DK36" s="77">
        <f t="shared" si="27"/>
        <v>-9.691383556412152</v>
      </c>
      <c r="DL36" s="82">
        <f t="shared" si="8"/>
        <v>-6.8263801217143847</v>
      </c>
      <c r="DM36" s="69">
        <f>SUMIF('Reg Part 5 kw'!$D$8:$AH$8,DE36,'Reg Part 5 kw'!$D$30:$AH$30)</f>
        <v>111.95670101942693</v>
      </c>
      <c r="DN36" s="60">
        <f t="shared" si="43"/>
        <v>-118.78308114114131</v>
      </c>
      <c r="DO36" s="69">
        <f>SUMIF('Low Income Part 5 kw '!$D$8:$AH$8,DE36,'Low Income Part 5 kw '!$D$30:$AH$30)</f>
        <v>41.974092136288846</v>
      </c>
      <c r="DP36" s="60">
        <f t="shared" si="44"/>
        <v>-48.800472258003232</v>
      </c>
    </row>
    <row r="37" spans="2:120" x14ac:dyDescent="0.3">
      <c r="B37" s="14">
        <v>2041</v>
      </c>
      <c r="C37" s="66">
        <v>130815635.96061358</v>
      </c>
      <c r="E37" s="39">
        <v>2041</v>
      </c>
      <c r="F37" s="40">
        <v>0.19524856485339206</v>
      </c>
      <c r="G37" s="41">
        <v>-134.57767372653345</v>
      </c>
      <c r="H37" s="41">
        <v>-120.33329999999999</v>
      </c>
      <c r="I37" s="41">
        <v>152.96859465899271</v>
      </c>
      <c r="J37" s="42">
        <f t="shared" si="9"/>
        <v>-101.94237906754071</v>
      </c>
      <c r="K37" s="77">
        <f t="shared" si="10"/>
        <v>-12.345099825869672</v>
      </c>
      <c r="L37" s="82">
        <f t="shared" si="0"/>
        <v>-9.3513939662289793</v>
      </c>
      <c r="M37" s="69">
        <f>SUMIF('Reg Part 5 kw'!$D$8:$AH$8,E37,'Reg Part 5 kw'!$D$30:$AH$30)</f>
        <v>117.74228496259735</v>
      </c>
      <c r="N37" s="60">
        <f t="shared" si="11"/>
        <v>-127.09367892882634</v>
      </c>
      <c r="O37" s="69">
        <f>SUMIF('Low Income Part 5 kw '!$D$8:$AH$8,E37,'Low Income Part 5 kw '!$D$30:$AH$30)</f>
        <v>41.974092136288846</v>
      </c>
      <c r="P37" s="60">
        <f t="shared" si="28"/>
        <v>-51.325486102517829</v>
      </c>
      <c r="R37" s="39">
        <v>2041</v>
      </c>
      <c r="S37" s="40">
        <v>0.19524856485339206</v>
      </c>
      <c r="T37" s="27">
        <v>-154.11967372653288</v>
      </c>
      <c r="U37" s="41">
        <v>-120.33329999999999</v>
      </c>
      <c r="V37" s="41">
        <v>152.96859465899271</v>
      </c>
      <c r="W37" s="42">
        <f t="shared" si="12"/>
        <v>-121.48437906754017</v>
      </c>
      <c r="X37" s="77">
        <f t="shared" si="13"/>
        <v>-14.137729569844609</v>
      </c>
      <c r="Y37" s="82">
        <f t="shared" si="1"/>
        <v>-11.144023710203918</v>
      </c>
      <c r="Z37" s="69">
        <f>SUMIF('Reg Part 5 kw'!$D$8:$AH$8,R37,'Reg Part 5 kw'!$D$30:$AH$30)</f>
        <v>117.74228496259735</v>
      </c>
      <c r="AA37" s="60">
        <f t="shared" si="29"/>
        <v>-128.88630867280128</v>
      </c>
      <c r="AB37" s="69">
        <f>SUMIF('Low Income Part 5 kw '!$D$8:$AH$8,R37,'Low Income Part 5 kw '!$D$30:$AH$30)</f>
        <v>41.974092136288846</v>
      </c>
      <c r="AC37" s="60">
        <f t="shared" si="30"/>
        <v>-53.118115846492763</v>
      </c>
      <c r="AE37" s="39">
        <v>2041</v>
      </c>
      <c r="AF37" s="40">
        <v>0.19524856485339206</v>
      </c>
      <c r="AG37" s="27">
        <v>-182.85167372653268</v>
      </c>
      <c r="AH37" s="41">
        <v>-120.33329999999999</v>
      </c>
      <c r="AI37" s="41">
        <v>152.96859465899271</v>
      </c>
      <c r="AJ37" s="42">
        <f t="shared" si="14"/>
        <v>-150.21637906753998</v>
      </c>
      <c r="AK37" s="77">
        <f t="shared" si="15"/>
        <v>-16.773377804615311</v>
      </c>
      <c r="AL37" s="82">
        <f t="shared" si="2"/>
        <v>-13.77967194497462</v>
      </c>
      <c r="AM37" s="69">
        <f>SUMIF('Reg Part 5 kw'!$D$8:$AH$8,AE37,'Reg Part 5 kw'!$D$30:$AH$30)</f>
        <v>117.74228496259735</v>
      </c>
      <c r="AN37" s="60">
        <f t="shared" si="31"/>
        <v>-131.52195690757196</v>
      </c>
      <c r="AO37" s="69">
        <f>SUMIF('Low Income Part 5 kw '!$D$8:$AH$8,AE37,'Low Income Part 5 kw '!$D$30:$AH$30)</f>
        <v>41.974092136288846</v>
      </c>
      <c r="AP37" s="60">
        <f t="shared" si="32"/>
        <v>-55.753764081263469</v>
      </c>
      <c r="AR37" s="39">
        <v>2041</v>
      </c>
      <c r="AS37" s="40">
        <v>0.19524856485339206</v>
      </c>
      <c r="AT37" s="27">
        <v>-113.80567372653303</v>
      </c>
      <c r="AU37" s="41">
        <v>-120.33329999999999</v>
      </c>
      <c r="AV37" s="41">
        <v>152.96859465899271</v>
      </c>
      <c r="AW37" s="42">
        <f t="shared" si="16"/>
        <v>-81.170379067540324</v>
      </c>
      <c r="AX37" s="77">
        <f t="shared" si="17"/>
        <v>-10.43963953307215</v>
      </c>
      <c r="AY37" s="82">
        <f t="shared" si="3"/>
        <v>-7.4459336734314583</v>
      </c>
      <c r="AZ37" s="69">
        <f>SUMIF('Reg Part 5 kw'!$D$8:$AH$8,AR37,'Reg Part 5 kw'!$D$30:$AH$30)</f>
        <v>117.74228496259735</v>
      </c>
      <c r="BA37" s="60">
        <f t="shared" si="33"/>
        <v>-125.18821863602881</v>
      </c>
      <c r="BB37" s="69">
        <f>SUMIF('Low Income Part 5 kw '!$D$8:$AH$8,AR37,'Low Income Part 5 kw '!$D$30:$AH$30)</f>
        <v>41.974092136288846</v>
      </c>
      <c r="BC37" s="60">
        <f t="shared" si="34"/>
        <v>-49.4200258097203</v>
      </c>
      <c r="BE37" s="39">
        <v>2041</v>
      </c>
      <c r="BF37" s="40">
        <v>0.19524856485339206</v>
      </c>
      <c r="BG37" s="41">
        <v>-133.54167372653305</v>
      </c>
      <c r="BH37" s="41">
        <v>-120.33329999999999</v>
      </c>
      <c r="BI37" s="41">
        <v>152.96859465899271</v>
      </c>
      <c r="BJ37" s="42">
        <f t="shared" si="18"/>
        <v>-100.90637906754031</v>
      </c>
      <c r="BK37" s="77">
        <f t="shared" si="19"/>
        <v>-12.250065314828898</v>
      </c>
      <c r="BL37" s="82">
        <f t="shared" si="4"/>
        <v>-9.2563594551882069</v>
      </c>
      <c r="BM37" s="69">
        <f>SUMIF('Reg Part 5 kw'!$D$8:$AH$8,BE37,'Reg Part 5 kw'!$D$30:$AH$30)</f>
        <v>117.74228496259735</v>
      </c>
      <c r="BN37" s="60">
        <f t="shared" si="35"/>
        <v>-126.99864441778556</v>
      </c>
      <c r="BO37" s="69">
        <f>SUMIF('Low Income Part 5 kw '!$D$8:$AH$8,BE37,'Low Income Part 5 kw '!$D$30:$AH$30)</f>
        <v>41.974092136288846</v>
      </c>
      <c r="BP37" s="60">
        <f t="shared" si="36"/>
        <v>-51.230451591477049</v>
      </c>
      <c r="BR37" s="39">
        <v>2041</v>
      </c>
      <c r="BS37" s="40">
        <v>0.19524856485339206</v>
      </c>
      <c r="BT37" s="27">
        <v>-162.92767372653282</v>
      </c>
      <c r="BU37" s="41">
        <v>-120.33329999999999</v>
      </c>
      <c r="BV37" s="41">
        <v>152.96859465899271</v>
      </c>
      <c r="BW37" s="42">
        <f t="shared" si="20"/>
        <v>-130.29237906754011</v>
      </c>
      <c r="BX37" s="77">
        <f t="shared" si="21"/>
        <v>-14.945706377997901</v>
      </c>
      <c r="BY37" s="82">
        <f t="shared" si="5"/>
        <v>-11.95200051835721</v>
      </c>
      <c r="BZ37" s="69">
        <f>SUMIF('Reg Part 5 kw'!$D$8:$AH$8,BR37,'Reg Part 5 kw'!$D$30:$AH$30)</f>
        <v>117.74228496259735</v>
      </c>
      <c r="CA37" s="60">
        <f t="shared" si="37"/>
        <v>-129.69428548095456</v>
      </c>
      <c r="CB37" s="69">
        <f>SUMIF('Low Income Part 5 kw '!$D$8:$AH$8,BR37,'Low Income Part 5 kw '!$D$30:$AH$30)</f>
        <v>41.974092136288846</v>
      </c>
      <c r="CC37" s="60">
        <f t="shared" si="38"/>
        <v>-53.926092654646055</v>
      </c>
      <c r="CE37" s="39">
        <v>2041</v>
      </c>
      <c r="CF37" s="40">
        <v>0.19524856485339206</v>
      </c>
      <c r="CG37" s="27">
        <v>-91.125673726533179</v>
      </c>
      <c r="CH37" s="41">
        <v>-120.33329999999999</v>
      </c>
      <c r="CI37" s="41">
        <v>152.96859465899271</v>
      </c>
      <c r="CJ37" s="42">
        <f t="shared" si="22"/>
        <v>-58.490379067540459</v>
      </c>
      <c r="CK37" s="77">
        <f t="shared" si="23"/>
        <v>-8.3591542913695385</v>
      </c>
      <c r="CL37" s="82">
        <f t="shared" si="6"/>
        <v>-5.3654484317288436</v>
      </c>
      <c r="CM37" s="69">
        <f>SUMIF('Reg Part 5 kw'!$D$8:$AH$8,CE37,'Reg Part 5 kw'!$D$30:$AH$30)</f>
        <v>117.74228496259735</v>
      </c>
      <c r="CN37" s="60">
        <f t="shared" si="39"/>
        <v>-123.1077333943262</v>
      </c>
      <c r="CO37" s="69">
        <f>SUMIF('Low Income Part 5 kw '!$D$8:$AH$8,CE37,'Low Income Part 5 kw '!$D$30:$AH$30)</f>
        <v>41.974092136288846</v>
      </c>
      <c r="CP37" s="60">
        <f t="shared" si="40"/>
        <v>-47.339540568017689</v>
      </c>
      <c r="CR37" s="39">
        <v>2041</v>
      </c>
      <c r="CS37" s="40">
        <v>0.19524856485339206</v>
      </c>
      <c r="CT37" s="27">
        <v>-113.51067372653277</v>
      </c>
      <c r="CU37" s="41">
        <v>-120.33329999999999</v>
      </c>
      <c r="CV37" s="41">
        <v>152.96859465899271</v>
      </c>
      <c r="CW37" s="42">
        <f t="shared" si="24"/>
        <v>-80.875379067540052</v>
      </c>
      <c r="CX37" s="77">
        <f t="shared" si="25"/>
        <v>-10.412578547785429</v>
      </c>
      <c r="CY37" s="82">
        <f t="shared" si="7"/>
        <v>-7.418872688144738</v>
      </c>
      <c r="CZ37" s="69">
        <f>SUMIF('Reg Part 5 kw'!$D$8:$AH$8,CR37,'Reg Part 5 kw'!$D$30:$AH$30)</f>
        <v>117.74228496259735</v>
      </c>
      <c r="DA37" s="60">
        <f t="shared" si="41"/>
        <v>-125.1611576507421</v>
      </c>
      <c r="DB37" s="69">
        <f>SUMIF('Low Income Part 5 kw '!$D$8:$AH$8,CR37,'Low Income Part 5 kw '!$D$30:$AH$30)</f>
        <v>41.974092136288846</v>
      </c>
      <c r="DC37" s="60">
        <f t="shared" si="42"/>
        <v>-49.392964824433584</v>
      </c>
      <c r="DE37" s="39">
        <v>2041</v>
      </c>
      <c r="DF37" s="40">
        <v>0.19524856485339206</v>
      </c>
      <c r="DG37" s="27">
        <v>-142.75767372653334</v>
      </c>
      <c r="DH37" s="41">
        <v>-120.33329999999999</v>
      </c>
      <c r="DI37" s="41">
        <v>152.96859465899271</v>
      </c>
      <c r="DJ37" s="42">
        <f t="shared" si="26"/>
        <v>-110.12237906754061</v>
      </c>
      <c r="DK37" s="77">
        <f t="shared" si="27"/>
        <v>-13.095468841616027</v>
      </c>
      <c r="DL37" s="82">
        <f t="shared" si="8"/>
        <v>-10.101762981975332</v>
      </c>
      <c r="DM37" s="69">
        <f>SUMIF('Reg Part 5 kw'!$D$8:$AH$8,DE37,'Reg Part 5 kw'!$D$30:$AH$30)</f>
        <v>117.74228496259735</v>
      </c>
      <c r="DN37" s="60">
        <f t="shared" si="43"/>
        <v>-127.84404794457268</v>
      </c>
      <c r="DO37" s="69">
        <f>SUMIF('Low Income Part 5 kw '!$D$8:$AH$8,DE37,'Low Income Part 5 kw '!$D$30:$AH$30)</f>
        <v>41.974092136288846</v>
      </c>
      <c r="DP37" s="60">
        <f t="shared" si="44"/>
        <v>-52.07585511826418</v>
      </c>
    </row>
    <row r="38" spans="2:120" x14ac:dyDescent="0.3">
      <c r="B38" s="14">
        <v>2042</v>
      </c>
      <c r="C38" s="66">
        <v>132960856.22179009</v>
      </c>
      <c r="E38" s="39">
        <v>2042</v>
      </c>
      <c r="F38" s="40">
        <v>0.1812346100524885</v>
      </c>
      <c r="G38" s="41">
        <v>-145.76299592915848</v>
      </c>
      <c r="H38" s="41">
        <v>-120.33329999999999</v>
      </c>
      <c r="I38" s="41">
        <v>155.06299919280693</v>
      </c>
      <c r="J38" s="42">
        <f t="shared" si="9"/>
        <v>-111.03329673635156</v>
      </c>
      <c r="K38" s="77">
        <f t="shared" si="10"/>
        <v>-13.155420330869108</v>
      </c>
      <c r="L38" s="82">
        <f t="shared" si="0"/>
        <v>-10.020991130003422</v>
      </c>
      <c r="M38" s="69">
        <f>SUMIF('Reg Part 5 kw'!$D$8:$AH$8,E38,'Reg Part 5 kw'!$D$30:$AH$30)</f>
        <v>125.04238649554026</v>
      </c>
      <c r="N38" s="60">
        <f t="shared" si="11"/>
        <v>-135.06337762554367</v>
      </c>
      <c r="O38" s="69">
        <f>SUMIF('Low Income Part 5 kw '!$D$8:$AH$8,E38,'Low Income Part 5 kw '!$D$30:$AH$30)</f>
        <v>41.974092136288846</v>
      </c>
      <c r="P38" s="60">
        <f t="shared" si="28"/>
        <v>-51.995083266292269</v>
      </c>
      <c r="R38" s="39">
        <v>2042</v>
      </c>
      <c r="S38" s="40">
        <v>0.1812346100524885</v>
      </c>
      <c r="T38" s="27">
        <v>-170.24799592915909</v>
      </c>
      <c r="U38" s="41">
        <v>-120.33329999999999</v>
      </c>
      <c r="V38" s="41">
        <v>155.06299919280693</v>
      </c>
      <c r="W38" s="42">
        <f t="shared" si="12"/>
        <v>-135.51829673635214</v>
      </c>
      <c r="X38" s="77">
        <f t="shared" si="13"/>
        <v>-15.365243645408317</v>
      </c>
      <c r="Y38" s="82">
        <f t="shared" si="1"/>
        <v>-12.230814444542627</v>
      </c>
      <c r="Z38" s="69">
        <f>SUMIF('Reg Part 5 kw'!$D$8:$AH$8,R38,'Reg Part 5 kw'!$D$30:$AH$30)</f>
        <v>125.04238649554026</v>
      </c>
      <c r="AA38" s="60">
        <f t="shared" si="29"/>
        <v>-137.27320094008289</v>
      </c>
      <c r="AB38" s="69">
        <f>SUMIF('Low Income Part 5 kw '!$D$8:$AH$8,R38,'Low Income Part 5 kw '!$D$30:$AH$30)</f>
        <v>41.974092136288846</v>
      </c>
      <c r="AC38" s="60">
        <f t="shared" si="30"/>
        <v>-54.204906580831477</v>
      </c>
      <c r="AE38" s="39">
        <v>2042</v>
      </c>
      <c r="AF38" s="40">
        <v>0.1812346100524885</v>
      </c>
      <c r="AG38" s="27">
        <v>-203.91299592915874</v>
      </c>
      <c r="AH38" s="41">
        <v>-120.33329999999999</v>
      </c>
      <c r="AI38" s="41">
        <v>155.06299919280693</v>
      </c>
      <c r="AJ38" s="42">
        <f t="shared" si="14"/>
        <v>-169.18329673635182</v>
      </c>
      <c r="AK38" s="77">
        <f t="shared" si="15"/>
        <v>-18.40358148016265</v>
      </c>
      <c r="AL38" s="82">
        <f t="shared" si="2"/>
        <v>-15.269152279296963</v>
      </c>
      <c r="AM38" s="69">
        <f>SUMIF('Reg Part 5 kw'!$D$8:$AH$8,AE38,'Reg Part 5 kw'!$D$30:$AH$30)</f>
        <v>125.04238649554026</v>
      </c>
      <c r="AN38" s="60">
        <f t="shared" si="31"/>
        <v>-140.31153877483723</v>
      </c>
      <c r="AO38" s="69">
        <f>SUMIF('Low Income Part 5 kw '!$D$8:$AH$8,AE38,'Low Income Part 5 kw '!$D$30:$AH$30)</f>
        <v>41.974092136288846</v>
      </c>
      <c r="AP38" s="60">
        <f t="shared" si="32"/>
        <v>-57.243244415585806</v>
      </c>
      <c r="AR38" s="39">
        <v>2042</v>
      </c>
      <c r="AS38" s="40">
        <v>0.1812346100524885</v>
      </c>
      <c r="AT38" s="27">
        <v>-125.24599592915955</v>
      </c>
      <c r="AU38" s="41">
        <v>-120.33329999999999</v>
      </c>
      <c r="AV38" s="41">
        <v>155.06299919280693</v>
      </c>
      <c r="AW38" s="42">
        <f t="shared" si="16"/>
        <v>-90.516296736352615</v>
      </c>
      <c r="AX38" s="77">
        <f t="shared" si="17"/>
        <v>-11.303717453826126</v>
      </c>
      <c r="AY38" s="82">
        <f t="shared" si="3"/>
        <v>-8.1692882529604365</v>
      </c>
      <c r="AZ38" s="69">
        <f>SUMIF('Reg Part 5 kw'!$D$8:$AH$8,AR38,'Reg Part 5 kw'!$D$30:$AH$30)</f>
        <v>125.04238649554026</v>
      </c>
      <c r="BA38" s="60">
        <f t="shared" si="33"/>
        <v>-133.21167474850068</v>
      </c>
      <c r="BB38" s="69">
        <f>SUMIF('Low Income Part 5 kw '!$D$8:$AH$8,AR38,'Low Income Part 5 kw '!$D$30:$AH$30)</f>
        <v>41.974092136288846</v>
      </c>
      <c r="BC38" s="60">
        <f t="shared" si="34"/>
        <v>-50.14338038924928</v>
      </c>
      <c r="BE38" s="39">
        <v>2042</v>
      </c>
      <c r="BF38" s="40">
        <v>0.1812346100524885</v>
      </c>
      <c r="BG38" s="41">
        <v>-151.87899592915895</v>
      </c>
      <c r="BH38" s="41">
        <v>-120.33329999999999</v>
      </c>
      <c r="BI38" s="41">
        <v>155.06299919280693</v>
      </c>
      <c r="BJ38" s="42">
        <f t="shared" si="18"/>
        <v>-117.149296736352</v>
      </c>
      <c r="BK38" s="77">
        <f t="shared" si="19"/>
        <v>-13.707402335840417</v>
      </c>
      <c r="BL38" s="82">
        <f t="shared" si="4"/>
        <v>-10.572973134974728</v>
      </c>
      <c r="BM38" s="69">
        <f>SUMIF('Reg Part 5 kw'!$D$8:$AH$8,BE38,'Reg Part 5 kw'!$D$30:$AH$30)</f>
        <v>125.04238649554026</v>
      </c>
      <c r="BN38" s="60">
        <f t="shared" si="35"/>
        <v>-135.61535963051497</v>
      </c>
      <c r="BO38" s="69">
        <f>SUMIF('Low Income Part 5 kw '!$D$8:$AH$8,BE38,'Low Income Part 5 kw '!$D$30:$AH$30)</f>
        <v>41.974092136288846</v>
      </c>
      <c r="BP38" s="60">
        <f t="shared" si="36"/>
        <v>-52.547065271263577</v>
      </c>
      <c r="BR38" s="39">
        <v>2042</v>
      </c>
      <c r="BS38" s="40">
        <v>0.1812346100524885</v>
      </c>
      <c r="BT38" s="27">
        <v>-185.70399592915908</v>
      </c>
      <c r="BU38" s="41">
        <v>-120.33329999999999</v>
      </c>
      <c r="BV38" s="41">
        <v>155.06299919280693</v>
      </c>
      <c r="BW38" s="42">
        <f t="shared" si="20"/>
        <v>-150.97429673635216</v>
      </c>
      <c r="BX38" s="77">
        <f t="shared" si="21"/>
        <v>-16.760180510816408</v>
      </c>
      <c r="BY38" s="82">
        <f t="shared" si="5"/>
        <v>-13.625751309950722</v>
      </c>
      <c r="BZ38" s="69">
        <f>SUMIF('Reg Part 5 kw'!$D$8:$AH$8,BR38,'Reg Part 5 kw'!$D$30:$AH$30)</f>
        <v>125.04238649554026</v>
      </c>
      <c r="CA38" s="60">
        <f t="shared" si="37"/>
        <v>-138.66813780549097</v>
      </c>
      <c r="CB38" s="69">
        <f>SUMIF('Low Income Part 5 kw '!$D$8:$AH$8,BR38,'Low Income Part 5 kw '!$D$30:$AH$30)</f>
        <v>41.974092136288846</v>
      </c>
      <c r="CC38" s="60">
        <f t="shared" si="38"/>
        <v>-55.599843446239568</v>
      </c>
      <c r="CE38" s="39">
        <v>2042</v>
      </c>
      <c r="CF38" s="40">
        <v>0.1812346100524885</v>
      </c>
      <c r="CG38" s="27">
        <v>-106.76999592915834</v>
      </c>
      <c r="CH38" s="41">
        <v>-120.33329999999999</v>
      </c>
      <c r="CI38" s="41">
        <v>155.06299919280693</v>
      </c>
      <c r="CJ38" s="42">
        <f t="shared" si="22"/>
        <v>-72.040296736351394</v>
      </c>
      <c r="CK38" s="77">
        <f t="shared" si="23"/>
        <v>-9.6362191667349233</v>
      </c>
      <c r="CL38" s="82">
        <f t="shared" si="6"/>
        <v>-6.501789965869234</v>
      </c>
      <c r="CM38" s="69">
        <f>SUMIF('Reg Part 5 kw'!$D$8:$AH$8,CE38,'Reg Part 5 kw'!$D$30:$AH$30)</f>
        <v>125.04238649554026</v>
      </c>
      <c r="CN38" s="60">
        <f t="shared" si="39"/>
        <v>-131.54417646140948</v>
      </c>
      <c r="CO38" s="69">
        <f>SUMIF('Low Income Part 5 kw '!$D$8:$AH$8,CE38,'Low Income Part 5 kw '!$D$30:$AH$30)</f>
        <v>41.974092136288846</v>
      </c>
      <c r="CP38" s="60">
        <f t="shared" si="40"/>
        <v>-48.475882102158081</v>
      </c>
      <c r="CR38" s="39">
        <v>2042</v>
      </c>
      <c r="CS38" s="40">
        <v>0.1812346100524885</v>
      </c>
      <c r="CT38" s="27">
        <v>-132.28499592915878</v>
      </c>
      <c r="CU38" s="41">
        <v>-120.33329999999999</v>
      </c>
      <c r="CV38" s="41">
        <v>155.06299919280693</v>
      </c>
      <c r="CW38" s="42">
        <f t="shared" si="24"/>
        <v>-97.555296736351835</v>
      </c>
      <c r="CX38" s="77">
        <f t="shared" si="25"/>
        <v>-11.939002171450769</v>
      </c>
      <c r="CY38" s="82">
        <f t="shared" si="7"/>
        <v>-8.8045729705850793</v>
      </c>
      <c r="CZ38" s="69">
        <f>SUMIF('Reg Part 5 kw'!$D$8:$AH$8,CR38,'Reg Part 5 kw'!$D$30:$AH$30)</f>
        <v>125.04238649554026</v>
      </c>
      <c r="DA38" s="60">
        <f t="shared" si="41"/>
        <v>-133.84695946612533</v>
      </c>
      <c r="DB38" s="69">
        <f>SUMIF('Low Income Part 5 kw '!$D$8:$AH$8,CR38,'Low Income Part 5 kw '!$D$30:$AH$30)</f>
        <v>41.974092136288846</v>
      </c>
      <c r="DC38" s="60">
        <f t="shared" si="42"/>
        <v>-50.778665106873923</v>
      </c>
      <c r="DE38" s="39">
        <v>2042</v>
      </c>
      <c r="DF38" s="40">
        <v>0.1812346100524885</v>
      </c>
      <c r="DG38" s="27">
        <v>-165.06599592915907</v>
      </c>
      <c r="DH38" s="41">
        <v>-120.33329999999999</v>
      </c>
      <c r="DI38" s="41">
        <v>155.06299919280693</v>
      </c>
      <c r="DJ38" s="42">
        <f t="shared" si="26"/>
        <v>-130.33629673635212</v>
      </c>
      <c r="DK38" s="77">
        <f t="shared" si="27"/>
        <v>-14.897557126480731</v>
      </c>
      <c r="DL38" s="82">
        <f t="shared" si="8"/>
        <v>-11.763127925615043</v>
      </c>
      <c r="DM38" s="69">
        <f>SUMIF('Reg Part 5 kw'!$D$8:$AH$8,DE38,'Reg Part 5 kw'!$D$30:$AH$30)</f>
        <v>125.04238649554026</v>
      </c>
      <c r="DN38" s="60">
        <f t="shared" si="43"/>
        <v>-136.80551442115529</v>
      </c>
      <c r="DO38" s="69">
        <f>SUMIF('Low Income Part 5 kw '!$D$8:$AH$8,DE38,'Low Income Part 5 kw '!$D$30:$AH$30)</f>
        <v>41.974092136288846</v>
      </c>
      <c r="DP38" s="60">
        <f t="shared" si="44"/>
        <v>-53.737220061903891</v>
      </c>
    </row>
    <row r="39" spans="2:120" x14ac:dyDescent="0.3">
      <c r="B39" s="14">
        <v>2043</v>
      </c>
      <c r="C39" s="66">
        <v>134271761.41790682</v>
      </c>
      <c r="E39" s="39">
        <v>2043</v>
      </c>
      <c r="F39" s="40">
        <v>0.16822650607209799</v>
      </c>
      <c r="G39" s="41">
        <v>-150.32845313841878</v>
      </c>
      <c r="H39" s="41">
        <v>-120.33329999999999</v>
      </c>
      <c r="I39" s="41">
        <v>157.18661857546331</v>
      </c>
      <c r="J39" s="42">
        <f t="shared" si="9"/>
        <v>-113.47513456295545</v>
      </c>
      <c r="K39" s="77">
        <f t="shared" si="10"/>
        <v>-13.435002405654354</v>
      </c>
      <c r="L39" s="82">
        <f t="shared" si="0"/>
        <v>-10.141384907563038</v>
      </c>
      <c r="M39" s="69">
        <f>SUMIF('Reg Part 5 kw'!$D$8:$AH$8,E39,'Reg Part 5 kw'!$D$30:$AH$30)</f>
        <v>132.44431714476667</v>
      </c>
      <c r="N39" s="60">
        <f t="shared" si="11"/>
        <v>-142.58570205232971</v>
      </c>
      <c r="O39" s="69">
        <f>SUMIF('Low Income Part 5 kw '!$D$8:$AH$8,E39,'Low Income Part 5 kw '!$D$30:$AH$30)</f>
        <v>41.974092136288846</v>
      </c>
      <c r="P39" s="60">
        <f t="shared" si="28"/>
        <v>-52.115477043851882</v>
      </c>
      <c r="R39" s="39">
        <v>2043</v>
      </c>
      <c r="S39" s="40">
        <v>0.16822650607209799</v>
      </c>
      <c r="T39" s="27">
        <v>-180.73445313841921</v>
      </c>
      <c r="U39" s="41">
        <v>-120.33329999999999</v>
      </c>
      <c r="V39" s="41">
        <v>157.18661857546331</v>
      </c>
      <c r="W39" s="42">
        <f t="shared" si="12"/>
        <v>-143.88113456295591</v>
      </c>
      <c r="X39" s="77">
        <f t="shared" si="13"/>
        <v>-16.152416671669524</v>
      </c>
      <c r="Y39" s="82">
        <f t="shared" si="1"/>
        <v>-12.858799173578213</v>
      </c>
      <c r="Z39" s="69">
        <f>SUMIF('Reg Part 5 kw'!$D$8:$AH$8,R39,'Reg Part 5 kw'!$D$30:$AH$30)</f>
        <v>132.44431714476667</v>
      </c>
      <c r="AA39" s="60">
        <f t="shared" si="29"/>
        <v>-145.30311631834488</v>
      </c>
      <c r="AB39" s="69">
        <f>SUMIF('Low Income Part 5 kw '!$D$8:$AH$8,R39,'Low Income Part 5 kw '!$D$30:$AH$30)</f>
        <v>41.974092136288846</v>
      </c>
      <c r="AC39" s="60">
        <f t="shared" si="30"/>
        <v>-54.832891309867058</v>
      </c>
      <c r="AE39" s="39">
        <v>2043</v>
      </c>
      <c r="AF39" s="40">
        <v>0.16822650607209799</v>
      </c>
      <c r="AG39" s="27">
        <v>-216.21045313841927</v>
      </c>
      <c r="AH39" s="41">
        <v>-120.33329999999999</v>
      </c>
      <c r="AI39" s="41">
        <v>157.18661857546331</v>
      </c>
      <c r="AJ39" s="42">
        <f t="shared" si="14"/>
        <v>-179.35713456295596</v>
      </c>
      <c r="AK39" s="77">
        <f t="shared" si="15"/>
        <v>-19.322941847659553</v>
      </c>
      <c r="AL39" s="82">
        <f t="shared" si="2"/>
        <v>-16.029324349568242</v>
      </c>
      <c r="AM39" s="69">
        <f>SUMIF('Reg Part 5 kw'!$D$8:$AH$8,AE39,'Reg Part 5 kw'!$D$30:$AH$30)</f>
        <v>132.44431714476667</v>
      </c>
      <c r="AN39" s="60">
        <f t="shared" si="31"/>
        <v>-148.47364149433491</v>
      </c>
      <c r="AO39" s="69">
        <f>SUMIF('Low Income Part 5 kw '!$D$8:$AH$8,AE39,'Low Income Part 5 kw '!$D$30:$AH$30)</f>
        <v>41.974092136288846</v>
      </c>
      <c r="AP39" s="60">
        <f t="shared" si="32"/>
        <v>-58.003416485857088</v>
      </c>
      <c r="AR39" s="39">
        <v>2043</v>
      </c>
      <c r="AS39" s="40">
        <v>0.16822650607209799</v>
      </c>
      <c r="AT39" s="27">
        <v>-131.29445313841825</v>
      </c>
      <c r="AU39" s="41">
        <v>-120.33329999999999</v>
      </c>
      <c r="AV39" s="41">
        <v>157.18661857546331</v>
      </c>
      <c r="AW39" s="42">
        <f t="shared" si="16"/>
        <v>-94.441134562954943</v>
      </c>
      <c r="AX39" s="77">
        <f t="shared" si="17"/>
        <v>-11.733915017002987</v>
      </c>
      <c r="AY39" s="82">
        <f t="shared" si="3"/>
        <v>-8.4402975189116756</v>
      </c>
      <c r="AZ39" s="69">
        <f>SUMIF('Reg Part 5 kw'!$D$8:$AH$8,AR39,'Reg Part 5 kw'!$D$30:$AH$30)</f>
        <v>132.44431714476667</v>
      </c>
      <c r="BA39" s="60">
        <f t="shared" si="33"/>
        <v>-140.88461466367835</v>
      </c>
      <c r="BB39" s="69">
        <f>SUMIF('Low Income Part 5 kw '!$D$8:$AH$8,AR39,'Low Income Part 5 kw '!$D$30:$AH$30)</f>
        <v>41.974092136288846</v>
      </c>
      <c r="BC39" s="60">
        <f t="shared" si="34"/>
        <v>-50.414389655200523</v>
      </c>
      <c r="BE39" s="39">
        <v>2043</v>
      </c>
      <c r="BF39" s="40">
        <v>0.16822650607209799</v>
      </c>
      <c r="BG39" s="41">
        <v>-160.94045313841801</v>
      </c>
      <c r="BH39" s="41">
        <v>-120.33329999999999</v>
      </c>
      <c r="BI39" s="41">
        <v>157.18661857546331</v>
      </c>
      <c r="BJ39" s="42">
        <f t="shared" si="18"/>
        <v>-124.08713456295467</v>
      </c>
      <c r="BK39" s="77">
        <f t="shared" si="19"/>
        <v>-14.383407332015942</v>
      </c>
      <c r="BL39" s="82">
        <f t="shared" si="4"/>
        <v>-11.089789833924627</v>
      </c>
      <c r="BM39" s="69">
        <f>SUMIF('Reg Part 5 kw'!$D$8:$AH$8,BE39,'Reg Part 5 kw'!$D$30:$AH$30)</f>
        <v>132.44431714476667</v>
      </c>
      <c r="BN39" s="60">
        <f t="shared" si="35"/>
        <v>-143.53410697869128</v>
      </c>
      <c r="BO39" s="69">
        <f>SUMIF('Low Income Part 5 kw '!$D$8:$AH$8,BE39,'Low Income Part 5 kw '!$D$30:$AH$30)</f>
        <v>41.974092136288846</v>
      </c>
      <c r="BP39" s="60">
        <f t="shared" si="36"/>
        <v>-53.063881970213473</v>
      </c>
      <c r="BR39" s="39">
        <v>2043</v>
      </c>
      <c r="BS39" s="40">
        <v>0.16822650607209799</v>
      </c>
      <c r="BT39" s="27">
        <v>-195.89045313841791</v>
      </c>
      <c r="BU39" s="41">
        <v>-120.33329999999999</v>
      </c>
      <c r="BV39" s="41">
        <v>157.18661857546331</v>
      </c>
      <c r="BW39" s="42">
        <f t="shared" si="20"/>
        <v>-159.03713456295461</v>
      </c>
      <c r="BX39" s="77">
        <f t="shared" si="21"/>
        <v>-17.506923368233416</v>
      </c>
      <c r="BY39" s="82">
        <f t="shared" si="5"/>
        <v>-14.213305870142104</v>
      </c>
      <c r="BZ39" s="69">
        <f>SUMIF('Reg Part 5 kw'!$D$8:$AH$8,BR39,'Reg Part 5 kw'!$D$30:$AH$30)</f>
        <v>132.44431714476667</v>
      </c>
      <c r="CA39" s="60">
        <f t="shared" si="37"/>
        <v>-146.65762301490878</v>
      </c>
      <c r="CB39" s="69">
        <f>SUMIF('Low Income Part 5 kw '!$D$8:$AH$8,BR39,'Low Income Part 5 kw '!$D$30:$AH$30)</f>
        <v>41.974092136288846</v>
      </c>
      <c r="CC39" s="60">
        <f t="shared" si="38"/>
        <v>-56.187398006430954</v>
      </c>
      <c r="CE39" s="39">
        <v>2043</v>
      </c>
      <c r="CF39" s="40">
        <v>0.16822650607209799</v>
      </c>
      <c r="CG39" s="27">
        <v>-108.95345313841824</v>
      </c>
      <c r="CH39" s="41">
        <v>-120.33329999999999</v>
      </c>
      <c r="CI39" s="41">
        <v>157.18661857546331</v>
      </c>
      <c r="CJ39" s="42">
        <f t="shared" si="22"/>
        <v>-72.100134562954935</v>
      </c>
      <c r="CK39" s="77">
        <f t="shared" si="23"/>
        <v>-9.7372777705041358</v>
      </c>
      <c r="CL39" s="82">
        <f t="shared" si="6"/>
        <v>-6.4436602724128242</v>
      </c>
      <c r="CM39" s="69">
        <f>SUMIF('Reg Part 5 kw'!$D$8:$AH$8,CE39,'Reg Part 5 kw'!$D$30:$AH$30)</f>
        <v>132.44431714476667</v>
      </c>
      <c r="CN39" s="60">
        <f t="shared" si="39"/>
        <v>-138.88797741717948</v>
      </c>
      <c r="CO39" s="69">
        <f>SUMIF('Low Income Part 5 kw '!$D$8:$AH$8,CE39,'Low Income Part 5 kw '!$D$30:$AH$30)</f>
        <v>41.974092136288846</v>
      </c>
      <c r="CP39" s="60">
        <f t="shared" si="40"/>
        <v>-48.417752408701674</v>
      </c>
      <c r="CR39" s="39">
        <v>2043</v>
      </c>
      <c r="CS39" s="40">
        <v>0.16822650607209799</v>
      </c>
      <c r="CT39" s="27">
        <v>-139.89745313841786</v>
      </c>
      <c r="CU39" s="41">
        <v>-120.33329999999999</v>
      </c>
      <c r="CV39" s="41">
        <v>157.18661857546331</v>
      </c>
      <c r="CW39" s="42">
        <f t="shared" si="24"/>
        <v>-103.04413456295455</v>
      </c>
      <c r="CX39" s="77">
        <f t="shared" si="25"/>
        <v>-12.502773628149702</v>
      </c>
      <c r="CY39" s="82">
        <f t="shared" si="7"/>
        <v>-9.2091561300583926</v>
      </c>
      <c r="CZ39" s="69">
        <f>SUMIF('Reg Part 5 kw'!$D$8:$AH$8,CR39,'Reg Part 5 kw'!$D$30:$AH$30)</f>
        <v>132.44431714476667</v>
      </c>
      <c r="DA39" s="60">
        <f t="shared" si="41"/>
        <v>-141.65347327482507</v>
      </c>
      <c r="DB39" s="69">
        <f>SUMIF('Low Income Part 5 kw '!$D$8:$AH$8,CR39,'Low Income Part 5 kw '!$D$30:$AH$30)</f>
        <v>41.974092136288846</v>
      </c>
      <c r="DC39" s="60">
        <f t="shared" si="42"/>
        <v>-51.183248266347235</v>
      </c>
      <c r="DE39" s="39">
        <v>2043</v>
      </c>
      <c r="DF39" s="40">
        <v>0.16822650607209799</v>
      </c>
      <c r="DG39" s="27">
        <v>-174.47545313841906</v>
      </c>
      <c r="DH39" s="41">
        <v>-120.33329999999999</v>
      </c>
      <c r="DI39" s="41">
        <v>157.18661857546331</v>
      </c>
      <c r="DJ39" s="42">
        <f t="shared" si="26"/>
        <v>-137.62213456295572</v>
      </c>
      <c r="DK39" s="77">
        <f t="shared" si="27"/>
        <v>-15.593043656771505</v>
      </c>
      <c r="DL39" s="82">
        <f t="shared" si="8"/>
        <v>-12.299426158680191</v>
      </c>
      <c r="DM39" s="69">
        <f>SUMIF('Reg Part 5 kw'!$D$8:$AH$8,DE39,'Reg Part 5 kw'!$D$30:$AH$30)</f>
        <v>132.44431714476667</v>
      </c>
      <c r="DN39" s="60">
        <f t="shared" si="43"/>
        <v>-144.74374330344688</v>
      </c>
      <c r="DO39" s="69">
        <f>SUMIF('Low Income Part 5 kw '!$D$8:$AH$8,DE39,'Low Income Part 5 kw '!$D$30:$AH$30)</f>
        <v>41.974092136288846</v>
      </c>
      <c r="DP39" s="60">
        <f t="shared" si="44"/>
        <v>-54.273518294969037</v>
      </c>
    </row>
    <row r="40" spans="2:120" x14ac:dyDescent="0.3">
      <c r="B40" s="14">
        <v>2044</v>
      </c>
      <c r="C40" s="66">
        <v>135945891.16313788</v>
      </c>
      <c r="E40" s="39">
        <v>2044</v>
      </c>
      <c r="F40" s="40">
        <v>0.15612019724789697</v>
      </c>
      <c r="G40" s="41">
        <v>-152.94205290791953</v>
      </c>
      <c r="H40" s="41">
        <v>-120.33329999999999</v>
      </c>
      <c r="I40" s="41">
        <v>159.76867828278935</v>
      </c>
      <c r="J40" s="42">
        <f t="shared" si="9"/>
        <v>-113.50667462513016</v>
      </c>
      <c r="K40" s="77">
        <f t="shared" si="10"/>
        <v>-13.500258221799662</v>
      </c>
      <c r="L40" s="82">
        <f t="shared" si="0"/>
        <v>-10.019281081963982</v>
      </c>
      <c r="M40" s="69">
        <f>SUMIF('Reg Part 5 kw'!$D$8:$AH$8,E40,'Reg Part 5 kw'!$D$30:$AH$30)</f>
        <v>141.4441534816728</v>
      </c>
      <c r="N40" s="60">
        <f t="shared" si="11"/>
        <v>-151.46343456363678</v>
      </c>
      <c r="O40" s="69">
        <f>SUMIF('Low Income Part 5 kw '!$D$8:$AH$8,E40,'Low Income Part 5 kw '!$D$30:$AH$30)</f>
        <v>41.974092136288846</v>
      </c>
      <c r="P40" s="60">
        <f t="shared" si="28"/>
        <v>-51.993373218252827</v>
      </c>
      <c r="R40" s="39">
        <v>2044</v>
      </c>
      <c r="S40" s="40">
        <v>0.15612019724789697</v>
      </c>
      <c r="T40" s="27">
        <v>-186.72605290791941</v>
      </c>
      <c r="U40" s="41">
        <v>-120.33329999999999</v>
      </c>
      <c r="V40" s="41">
        <v>159.76867828278935</v>
      </c>
      <c r="W40" s="42">
        <f t="shared" si="12"/>
        <v>-147.29067462513004</v>
      </c>
      <c r="X40" s="77">
        <f t="shared" si="13"/>
        <v>-16.482385864874221</v>
      </c>
      <c r="Y40" s="82">
        <f t="shared" si="1"/>
        <v>-13.001408725038541</v>
      </c>
      <c r="Z40" s="69">
        <f>SUMIF('Reg Part 5 kw'!$D$8:$AH$8,R40,'Reg Part 5 kw'!$D$30:$AH$30)</f>
        <v>141.4441534816728</v>
      </c>
      <c r="AA40" s="60">
        <f t="shared" si="29"/>
        <v>-154.44556220671134</v>
      </c>
      <c r="AB40" s="69">
        <f>SUMIF('Low Income Part 5 kw '!$D$8:$AH$8,R40,'Low Income Part 5 kw '!$D$30:$AH$30)</f>
        <v>41.974092136288846</v>
      </c>
      <c r="AC40" s="60">
        <f t="shared" si="30"/>
        <v>-54.97550086132739</v>
      </c>
      <c r="AE40" s="39">
        <v>2044</v>
      </c>
      <c r="AF40" s="40">
        <v>0.15612019724789697</v>
      </c>
      <c r="AG40" s="27">
        <v>-226.81605290792061</v>
      </c>
      <c r="AH40" s="41">
        <v>-120.33329999999999</v>
      </c>
      <c r="AI40" s="41">
        <v>159.76867828278935</v>
      </c>
      <c r="AJ40" s="42">
        <f t="shared" si="14"/>
        <v>-187.38067462513126</v>
      </c>
      <c r="AK40" s="77">
        <f t="shared" si="15"/>
        <v>-20.021146734246198</v>
      </c>
      <c r="AL40" s="82">
        <f t="shared" si="2"/>
        <v>-16.540169594410521</v>
      </c>
      <c r="AM40" s="69">
        <f>SUMIF('Reg Part 5 kw'!$D$8:$AH$8,AE40,'Reg Part 5 kw'!$D$30:$AH$30)</f>
        <v>141.4441534816728</v>
      </c>
      <c r="AN40" s="60">
        <f t="shared" si="31"/>
        <v>-157.98432307608331</v>
      </c>
      <c r="AO40" s="69">
        <f>SUMIF('Low Income Part 5 kw '!$D$8:$AH$8,AE40,'Low Income Part 5 kw '!$D$30:$AH$30)</f>
        <v>41.974092136288846</v>
      </c>
      <c r="AP40" s="60">
        <f t="shared" si="32"/>
        <v>-58.514261730699367</v>
      </c>
      <c r="AR40" s="39">
        <v>2044</v>
      </c>
      <c r="AS40" s="40">
        <v>0.15612019724789697</v>
      </c>
      <c r="AT40" s="27">
        <v>-132.66605290792023</v>
      </c>
      <c r="AU40" s="41">
        <v>-120.33329999999999</v>
      </c>
      <c r="AV40" s="41">
        <v>159.76867828278935</v>
      </c>
      <c r="AW40" s="42">
        <f t="shared" si="16"/>
        <v>-93.230674625130888</v>
      </c>
      <c r="AX40" s="77">
        <f t="shared" si="17"/>
        <v>-11.710487321640482</v>
      </c>
      <c r="AY40" s="82">
        <f t="shared" si="3"/>
        <v>-8.2295101818048018</v>
      </c>
      <c r="AZ40" s="69">
        <f>SUMIF('Reg Part 5 kw'!$D$8:$AH$8,AR40,'Reg Part 5 kw'!$D$30:$AH$30)</f>
        <v>141.4441534816728</v>
      </c>
      <c r="BA40" s="60">
        <f t="shared" si="33"/>
        <v>-149.67366366347761</v>
      </c>
      <c r="BB40" s="69">
        <f>SUMIF('Low Income Part 5 kw '!$D$8:$AH$8,AR40,'Low Income Part 5 kw '!$D$30:$AH$30)</f>
        <v>41.974092136288846</v>
      </c>
      <c r="BC40" s="60">
        <f t="shared" si="34"/>
        <v>-50.203602318093644</v>
      </c>
      <c r="BE40" s="39">
        <v>2044</v>
      </c>
      <c r="BF40" s="40">
        <v>0.15612019724789697</v>
      </c>
      <c r="BG40" s="41">
        <v>-165.16705290791938</v>
      </c>
      <c r="BH40" s="41">
        <v>-120.33329999999999</v>
      </c>
      <c r="BI40" s="41">
        <v>159.76867828278935</v>
      </c>
      <c r="BJ40" s="42">
        <f t="shared" si="18"/>
        <v>-125.73167462513001</v>
      </c>
      <c r="BK40" s="77">
        <f t="shared" si="19"/>
        <v>-14.579364024445475</v>
      </c>
      <c r="BL40" s="82">
        <f t="shared" si="4"/>
        <v>-11.098386884609795</v>
      </c>
      <c r="BM40" s="69">
        <f>SUMIF('Reg Part 5 kw'!$D$8:$AH$8,BE40,'Reg Part 5 kw'!$D$30:$AH$30)</f>
        <v>141.4441534816728</v>
      </c>
      <c r="BN40" s="60">
        <f t="shared" si="35"/>
        <v>-152.54254036628259</v>
      </c>
      <c r="BO40" s="69">
        <f>SUMIF('Low Income Part 5 kw '!$D$8:$AH$8,BE40,'Low Income Part 5 kw '!$D$30:$AH$30)</f>
        <v>41.974092136288846</v>
      </c>
      <c r="BP40" s="60">
        <f t="shared" si="36"/>
        <v>-53.072479020898641</v>
      </c>
      <c r="BR40" s="39">
        <v>2044</v>
      </c>
      <c r="BS40" s="40">
        <v>0.15612019724789697</v>
      </c>
      <c r="BT40" s="27">
        <v>-205.86605290792016</v>
      </c>
      <c r="BU40" s="41">
        <v>-120.33329999999999</v>
      </c>
      <c r="BV40" s="41">
        <v>159.76867828278935</v>
      </c>
      <c r="BW40" s="42">
        <f t="shared" si="20"/>
        <v>-166.43067462513082</v>
      </c>
      <c r="BX40" s="77">
        <f t="shared" si="21"/>
        <v>-18.171881575519777</v>
      </c>
      <c r="BY40" s="82">
        <f t="shared" si="5"/>
        <v>-14.690904435684097</v>
      </c>
      <c r="BZ40" s="69">
        <f>SUMIF('Reg Part 5 kw'!$D$8:$AH$8,BR40,'Reg Part 5 kw'!$D$30:$AH$30)</f>
        <v>141.4441534816728</v>
      </c>
      <c r="CA40" s="60">
        <f t="shared" si="37"/>
        <v>-156.1350579173569</v>
      </c>
      <c r="CB40" s="69">
        <f>SUMIF('Low Income Part 5 kw '!$D$8:$AH$8,BR40,'Low Income Part 5 kw '!$D$30:$AH$30)</f>
        <v>41.974092136288846</v>
      </c>
      <c r="CC40" s="60">
        <f t="shared" si="38"/>
        <v>-56.664996571972942</v>
      </c>
      <c r="CE40" s="39">
        <v>2044</v>
      </c>
      <c r="CF40" s="40">
        <v>0.15612019724789697</v>
      </c>
      <c r="CG40" s="27">
        <v>-112.59205290791994</v>
      </c>
      <c r="CH40" s="41">
        <v>-120.33329999999999</v>
      </c>
      <c r="CI40" s="41">
        <v>159.76867828278935</v>
      </c>
      <c r="CJ40" s="42">
        <f t="shared" si="22"/>
        <v>-73.156674625130591</v>
      </c>
      <c r="CK40" s="77">
        <f t="shared" si="23"/>
        <v>-9.9385470449686917</v>
      </c>
      <c r="CL40" s="82">
        <f t="shared" si="6"/>
        <v>-6.4575699051330124</v>
      </c>
      <c r="CM40" s="69">
        <f>SUMIF('Reg Part 5 kw'!$D$8:$AH$8,CE40,'Reg Part 5 kw'!$D$30:$AH$30)</f>
        <v>141.4441534816728</v>
      </c>
      <c r="CN40" s="60">
        <f t="shared" si="39"/>
        <v>-147.9017233868058</v>
      </c>
      <c r="CO40" s="69">
        <f>SUMIF('Low Income Part 5 kw '!$D$8:$AH$8,CE40,'Low Income Part 5 kw '!$D$30:$AH$30)</f>
        <v>41.974092136288846</v>
      </c>
      <c r="CP40" s="60">
        <f t="shared" si="40"/>
        <v>-48.431662041421859</v>
      </c>
      <c r="CR40" s="39">
        <v>2044</v>
      </c>
      <c r="CS40" s="40">
        <v>0.15612019724789697</v>
      </c>
      <c r="CT40" s="27">
        <v>-142.23805290792012</v>
      </c>
      <c r="CU40" s="41">
        <v>-120.33329999999999</v>
      </c>
      <c r="CV40" s="41">
        <v>159.76867828278935</v>
      </c>
      <c r="CW40" s="42">
        <f t="shared" si="24"/>
        <v>-102.80267462513078</v>
      </c>
      <c r="CX40" s="77">
        <f t="shared" si="25"/>
        <v>-12.555411717789825</v>
      </c>
      <c r="CY40" s="82">
        <f t="shared" si="7"/>
        <v>-9.0744345779541451</v>
      </c>
      <c r="CZ40" s="69">
        <f>SUMIF('Reg Part 5 kw'!$D$8:$AH$8,CR40,'Reg Part 5 kw'!$D$30:$AH$30)</f>
        <v>141.4441534816728</v>
      </c>
      <c r="DA40" s="60">
        <f t="shared" si="41"/>
        <v>-150.51858805962695</v>
      </c>
      <c r="DB40" s="69">
        <f>SUMIF('Low Income Part 5 kw '!$D$8:$AH$8,CR40,'Low Income Part 5 kw '!$D$30:$AH$30)</f>
        <v>41.974092136288846</v>
      </c>
      <c r="DC40" s="60">
        <f t="shared" si="42"/>
        <v>-51.048526714242989</v>
      </c>
      <c r="DE40" s="39">
        <v>2044</v>
      </c>
      <c r="DF40" s="40">
        <v>0.15612019724789697</v>
      </c>
      <c r="DG40" s="27">
        <v>-183.91605290792026</v>
      </c>
      <c r="DH40" s="41">
        <v>-120.33329999999999</v>
      </c>
      <c r="DI40" s="41">
        <v>159.76867828278935</v>
      </c>
      <c r="DJ40" s="42">
        <f t="shared" si="26"/>
        <v>-144.48067462513089</v>
      </c>
      <c r="DK40" s="77">
        <f t="shared" si="27"/>
        <v>-16.234346003489037</v>
      </c>
      <c r="DL40" s="82">
        <f t="shared" si="8"/>
        <v>-12.753368863653357</v>
      </c>
      <c r="DM40" s="69">
        <f>SUMIF('Reg Part 5 kw'!$D$8:$AH$8,DE40,'Reg Part 5 kw'!$D$30:$AH$30)</f>
        <v>141.4441534816728</v>
      </c>
      <c r="DN40" s="60">
        <f t="shared" si="43"/>
        <v>-154.19752234532615</v>
      </c>
      <c r="DO40" s="69">
        <f>SUMIF('Low Income Part 5 kw '!$D$8:$AH$8,DE40,'Low Income Part 5 kw '!$D$30:$AH$30)</f>
        <v>41.974092136288846</v>
      </c>
      <c r="DP40" s="60">
        <f t="shared" si="44"/>
        <v>-54.727460999942203</v>
      </c>
    </row>
    <row r="41" spans="2:120" x14ac:dyDescent="0.3">
      <c r="B41" s="14">
        <v>2045</v>
      </c>
      <c r="C41" s="66">
        <v>136884836.25821617</v>
      </c>
      <c r="E41" s="39">
        <v>2045</v>
      </c>
      <c r="F41" s="40">
        <v>0.14491467883918038</v>
      </c>
      <c r="G41" s="41">
        <v>-169.51382488755812</v>
      </c>
      <c r="H41" s="41">
        <v>-120.33329999999999</v>
      </c>
      <c r="I41" s="41">
        <v>161.52313764347616</v>
      </c>
      <c r="J41" s="42">
        <f t="shared" si="9"/>
        <v>-128.32398724408193</v>
      </c>
      <c r="K41" s="77">
        <f t="shared" si="10"/>
        <v>-14.860418102217668</v>
      </c>
      <c r="L41" s="82">
        <f t="shared" si="0"/>
        <v>-11.249513744708558</v>
      </c>
      <c r="M41" s="69">
        <f>SUMIF('Reg Part 5 kw'!$D$8:$AH$8,E41,'Reg Part 5 kw'!$D$30:$AH$30)</f>
        <v>147.55936726280021</v>
      </c>
      <c r="N41" s="60">
        <f t="shared" si="11"/>
        <v>-158.80888100750877</v>
      </c>
      <c r="O41" s="69">
        <f>SUMIF('Low Income Part 5 kw '!$D$8:$AH$8,E41,'Low Income Part 5 kw '!$D$30:$AH$30)</f>
        <v>41.974092136288846</v>
      </c>
      <c r="P41" s="60">
        <f t="shared" si="28"/>
        <v>-53.223605880997404</v>
      </c>
      <c r="R41" s="39">
        <v>2045</v>
      </c>
      <c r="S41" s="40">
        <v>0.14491467883918038</v>
      </c>
      <c r="T41" s="27">
        <v>-203.8718248875582</v>
      </c>
      <c r="U41" s="41">
        <v>-120.33329999999999</v>
      </c>
      <c r="V41" s="41">
        <v>161.52313764347616</v>
      </c>
      <c r="W41" s="42">
        <f t="shared" si="12"/>
        <v>-162.68198724408205</v>
      </c>
      <c r="X41" s="77">
        <f t="shared" si="13"/>
        <v>-17.87240987040926</v>
      </c>
      <c r="Y41" s="82">
        <f t="shared" si="1"/>
        <v>-14.261505512900154</v>
      </c>
      <c r="Z41" s="69">
        <f>SUMIF('Reg Part 5 kw'!$D$8:$AH$8,R41,'Reg Part 5 kw'!$D$30:$AH$30)</f>
        <v>147.55936726280021</v>
      </c>
      <c r="AA41" s="60">
        <f t="shared" si="29"/>
        <v>-161.82087277570037</v>
      </c>
      <c r="AB41" s="69">
        <f>SUMIF('Low Income Part 5 kw '!$D$8:$AH$8,R41,'Low Income Part 5 kw '!$D$30:$AH$30)</f>
        <v>41.974092136288846</v>
      </c>
      <c r="AC41" s="60">
        <f t="shared" si="30"/>
        <v>-56.235597649189003</v>
      </c>
      <c r="AE41" s="39">
        <v>2045</v>
      </c>
      <c r="AF41" s="40">
        <v>0.14491467883918038</v>
      </c>
      <c r="AG41" s="27">
        <v>-257.13082488755742</v>
      </c>
      <c r="AH41" s="41">
        <v>-120.33329999999999</v>
      </c>
      <c r="AI41" s="41">
        <v>161.52313764347616</v>
      </c>
      <c r="AJ41" s="42">
        <f t="shared" si="14"/>
        <v>-215.94098724408127</v>
      </c>
      <c r="AK41" s="77">
        <f t="shared" si="15"/>
        <v>-22.54135653733147</v>
      </c>
      <c r="AL41" s="82">
        <f t="shared" si="2"/>
        <v>-18.93045217982236</v>
      </c>
      <c r="AM41" s="69">
        <f>SUMIF('Reg Part 5 kw'!$D$8:$AH$8,AE41,'Reg Part 5 kw'!$D$30:$AH$30)</f>
        <v>147.55936726280021</v>
      </c>
      <c r="AN41" s="60">
        <f t="shared" si="31"/>
        <v>-166.48981944262258</v>
      </c>
      <c r="AO41" s="69">
        <f>SUMIF('Low Income Part 5 kw '!$D$8:$AH$8,AE41,'Low Income Part 5 kw '!$D$30:$AH$30)</f>
        <v>41.974092136288846</v>
      </c>
      <c r="AP41" s="60">
        <f t="shared" si="32"/>
        <v>-60.904544316111206</v>
      </c>
      <c r="AR41" s="39">
        <v>2045</v>
      </c>
      <c r="AS41" s="40">
        <v>0.14491467883918038</v>
      </c>
      <c r="AT41" s="27">
        <v>-146.64082488755739</v>
      </c>
      <c r="AU41" s="41">
        <v>-120.33329999999999</v>
      </c>
      <c r="AV41" s="41">
        <v>161.52313764347616</v>
      </c>
      <c r="AW41" s="42">
        <f t="shared" si="16"/>
        <v>-105.4509872440812</v>
      </c>
      <c r="AX41" s="77">
        <f t="shared" si="17"/>
        <v>-12.855258089590386</v>
      </c>
      <c r="AY41" s="82">
        <f t="shared" si="3"/>
        <v>-9.2443537320812723</v>
      </c>
      <c r="AZ41" s="69">
        <f>SUMIF('Reg Part 5 kw'!$D$8:$AH$8,AR41,'Reg Part 5 kw'!$D$30:$AH$30)</f>
        <v>147.55936726280021</v>
      </c>
      <c r="BA41" s="60">
        <f t="shared" si="33"/>
        <v>-156.80372099488147</v>
      </c>
      <c r="BB41" s="69">
        <f>SUMIF('Low Income Part 5 kw '!$D$8:$AH$8,AR41,'Low Income Part 5 kw '!$D$30:$AH$30)</f>
        <v>41.974092136288846</v>
      </c>
      <c r="BC41" s="60">
        <f t="shared" si="34"/>
        <v>-51.218445868370118</v>
      </c>
      <c r="BE41" s="39">
        <v>2045</v>
      </c>
      <c r="BF41" s="40">
        <v>0.14491467883918038</v>
      </c>
      <c r="BG41" s="41">
        <v>-185.47982488755775</v>
      </c>
      <c r="BH41" s="41">
        <v>-120.33329999999999</v>
      </c>
      <c r="BI41" s="41">
        <v>161.52313764347616</v>
      </c>
      <c r="BJ41" s="42">
        <f t="shared" si="18"/>
        <v>-144.2899872440816</v>
      </c>
      <c r="BK41" s="77">
        <f t="shared" si="19"/>
        <v>-16.260076422578162</v>
      </c>
      <c r="BL41" s="82">
        <f t="shared" si="4"/>
        <v>-12.649172065069051</v>
      </c>
      <c r="BM41" s="69">
        <f>SUMIF('Reg Part 5 kw'!$D$8:$AH$8,BE41,'Reg Part 5 kw'!$D$30:$AH$30)</f>
        <v>147.55936726280021</v>
      </c>
      <c r="BN41" s="60">
        <f t="shared" si="35"/>
        <v>-160.20853932786926</v>
      </c>
      <c r="BO41" s="69">
        <f>SUMIF('Low Income Part 5 kw '!$D$8:$AH$8,BE41,'Low Income Part 5 kw '!$D$30:$AH$30)</f>
        <v>41.974092136288846</v>
      </c>
      <c r="BP41" s="60">
        <f t="shared" si="36"/>
        <v>-54.623264201357898</v>
      </c>
      <c r="BR41" s="39">
        <v>2045</v>
      </c>
      <c r="BS41" s="40">
        <v>0.14491467883918038</v>
      </c>
      <c r="BT41" s="27">
        <v>-235.82982488755707</v>
      </c>
      <c r="BU41" s="41">
        <v>-120.33329999999999</v>
      </c>
      <c r="BV41" s="41">
        <v>161.52313764347616</v>
      </c>
      <c r="BW41" s="42">
        <f t="shared" si="20"/>
        <v>-194.63998724408088</v>
      </c>
      <c r="BX41" s="77">
        <f t="shared" si="21"/>
        <v>-20.67400579938834</v>
      </c>
      <c r="BY41" s="82">
        <f t="shared" si="5"/>
        <v>-17.063101441879226</v>
      </c>
      <c r="BZ41" s="69">
        <f>SUMIF('Reg Part 5 kw'!$D$8:$AH$8,BR41,'Reg Part 5 kw'!$D$30:$AH$30)</f>
        <v>147.55936726280021</v>
      </c>
      <c r="CA41" s="60">
        <f t="shared" si="37"/>
        <v>-164.62246870467942</v>
      </c>
      <c r="CB41" s="69">
        <f>SUMIF('Low Income Part 5 kw '!$D$8:$AH$8,BR41,'Low Income Part 5 kw '!$D$30:$AH$30)</f>
        <v>41.974092136288846</v>
      </c>
      <c r="CC41" s="60">
        <f t="shared" si="38"/>
        <v>-59.037193578168072</v>
      </c>
      <c r="CE41" s="39">
        <v>2045</v>
      </c>
      <c r="CF41" s="40">
        <v>0.14491467883918038</v>
      </c>
      <c r="CG41" s="27">
        <v>-129.17382488755752</v>
      </c>
      <c r="CH41" s="41">
        <v>-120.33329999999999</v>
      </c>
      <c r="CI41" s="41">
        <v>161.52313764347616</v>
      </c>
      <c r="CJ41" s="42">
        <f t="shared" si="22"/>
        <v>-87.983987244081334</v>
      </c>
      <c r="CK41" s="77">
        <f t="shared" si="23"/>
        <v>-11.324014704789114</v>
      </c>
      <c r="CL41" s="82">
        <f t="shared" si="6"/>
        <v>-7.7131103472800024</v>
      </c>
      <c r="CM41" s="69">
        <f>SUMIF('Reg Part 5 kw'!$D$8:$AH$8,CE41,'Reg Part 5 kw'!$D$30:$AH$30)</f>
        <v>147.55936726280021</v>
      </c>
      <c r="CN41" s="60">
        <f t="shared" si="39"/>
        <v>-155.27247761008022</v>
      </c>
      <c r="CO41" s="69">
        <f>SUMIF('Low Income Part 5 kw '!$D$8:$AH$8,CE41,'Low Income Part 5 kw '!$D$30:$AH$30)</f>
        <v>41.974092136288846</v>
      </c>
      <c r="CP41" s="60">
        <f t="shared" si="40"/>
        <v>-49.687202483568846</v>
      </c>
      <c r="CR41" s="39">
        <v>2045</v>
      </c>
      <c r="CS41" s="40">
        <v>0.14491467883918038</v>
      </c>
      <c r="CT41" s="27">
        <v>-166.2888248875571</v>
      </c>
      <c r="CU41" s="41">
        <v>-120.33329999999999</v>
      </c>
      <c r="CV41" s="41">
        <v>161.52313764347616</v>
      </c>
      <c r="CW41" s="42">
        <f t="shared" si="24"/>
        <v>-125.09898724408094</v>
      </c>
      <c r="CX41" s="77">
        <f t="shared" si="25"/>
        <v>-14.577698693275913</v>
      </c>
      <c r="CY41" s="82">
        <f t="shared" si="7"/>
        <v>-10.966794335766803</v>
      </c>
      <c r="CZ41" s="69">
        <f>SUMIF('Reg Part 5 kw'!$D$8:$AH$8,CR41,'Reg Part 5 kw'!$D$30:$AH$30)</f>
        <v>147.55936726280021</v>
      </c>
      <c r="DA41" s="60">
        <f t="shared" si="41"/>
        <v>-158.526161598567</v>
      </c>
      <c r="DB41" s="69">
        <f>SUMIF('Low Income Part 5 kw '!$D$8:$AH$8,CR41,'Low Income Part 5 kw '!$D$30:$AH$30)</f>
        <v>41.974092136288846</v>
      </c>
      <c r="DC41" s="60">
        <f t="shared" si="42"/>
        <v>-52.940886472055652</v>
      </c>
      <c r="DE41" s="39">
        <v>2045</v>
      </c>
      <c r="DF41" s="40">
        <v>0.14491467883918038</v>
      </c>
      <c r="DG41" s="27">
        <v>-213.70082488755759</v>
      </c>
      <c r="DH41" s="41">
        <v>-120.33329999999999</v>
      </c>
      <c r="DI41" s="41">
        <v>161.52313764347616</v>
      </c>
      <c r="DJ41" s="42">
        <f t="shared" si="26"/>
        <v>-172.51098724408143</v>
      </c>
      <c r="DK41" s="77">
        <f t="shared" si="27"/>
        <v>-18.734068496917011</v>
      </c>
      <c r="DL41" s="82">
        <f t="shared" si="8"/>
        <v>-15.123164139407901</v>
      </c>
      <c r="DM41" s="69">
        <f>SUMIF('Reg Part 5 kw'!$D$8:$AH$8,DE41,'Reg Part 5 kw'!$D$30:$AH$30)</f>
        <v>147.55936726280021</v>
      </c>
      <c r="DN41" s="60">
        <f t="shared" si="43"/>
        <v>-162.6825314022081</v>
      </c>
      <c r="DO41" s="69">
        <f>SUMIF('Low Income Part 5 kw '!$D$8:$AH$8,DE41,'Low Income Part 5 kw '!$D$30:$AH$30)</f>
        <v>41.974092136288846</v>
      </c>
      <c r="DP41" s="60">
        <f t="shared" si="44"/>
        <v>-57.097256275696751</v>
      </c>
    </row>
    <row r="42" spans="2:120" x14ac:dyDescent="0.3">
      <c r="B42" s="14">
        <v>2046</v>
      </c>
      <c r="C42" s="66">
        <v>138184984.13262519</v>
      </c>
      <c r="E42" s="39">
        <v>2046</v>
      </c>
      <c r="F42" s="40">
        <v>0.13451343588630835</v>
      </c>
      <c r="G42" s="41">
        <v>-173.50765813438605</v>
      </c>
      <c r="H42" s="41">
        <v>-120.33329999999999</v>
      </c>
      <c r="I42" s="41">
        <v>163.73686949738092</v>
      </c>
      <c r="J42" s="42">
        <f t="shared" si="9"/>
        <v>-130.10408863700511</v>
      </c>
      <c r="K42" s="77">
        <f t="shared" si="10"/>
        <v>-15.0674250945697</v>
      </c>
      <c r="L42" s="82">
        <f t="shared" si="0"/>
        <v>-11.298254100790199</v>
      </c>
      <c r="M42" s="69">
        <f>SUMIF('Reg Part 5 kw'!$D$8:$AH$8,E42,'Reg Part 5 kw'!$D$30:$AH$30)</f>
        <v>155.27538727674886</v>
      </c>
      <c r="N42" s="60">
        <f t="shared" si="11"/>
        <v>-166.57364137753905</v>
      </c>
      <c r="O42" s="69">
        <f>SUMIF('Low Income Part 5 kw '!$D$8:$AH$8,E42,'Low Income Part 5 kw '!$D$30:$AH$30)</f>
        <v>41.974092136288846</v>
      </c>
      <c r="P42" s="60">
        <f t="shared" si="28"/>
        <v>-53.272346237079049</v>
      </c>
      <c r="R42" s="39">
        <v>2046</v>
      </c>
      <c r="S42" s="40">
        <v>0.13451343588630835</v>
      </c>
      <c r="T42" s="27">
        <v>-214.90365813438586</v>
      </c>
      <c r="U42" s="41">
        <v>-120.33329999999999</v>
      </c>
      <c r="V42" s="41">
        <v>163.73686949738092</v>
      </c>
      <c r="W42" s="42">
        <f t="shared" si="12"/>
        <v>-171.50008863700495</v>
      </c>
      <c r="X42" s="77">
        <f t="shared" si="13"/>
        <v>-18.662258521067272</v>
      </c>
      <c r="Y42" s="82">
        <f t="shared" si="1"/>
        <v>-14.893087527287776</v>
      </c>
      <c r="Z42" s="69">
        <f>SUMIF('Reg Part 5 kw'!$D$8:$AH$8,R42,'Reg Part 5 kw'!$D$30:$AH$30)</f>
        <v>155.27538727674886</v>
      </c>
      <c r="AA42" s="60">
        <f t="shared" si="29"/>
        <v>-170.16847480403663</v>
      </c>
      <c r="AB42" s="69">
        <f>SUMIF('Low Income Part 5 kw '!$D$8:$AH$8,R42,'Low Income Part 5 kw '!$D$30:$AH$30)</f>
        <v>41.974092136288846</v>
      </c>
      <c r="AC42" s="60">
        <f t="shared" si="30"/>
        <v>-56.867179663576621</v>
      </c>
      <c r="AE42" s="39">
        <v>2046</v>
      </c>
      <c r="AF42" s="40">
        <v>0.13451343588630835</v>
      </c>
      <c r="AG42" s="27">
        <v>-267.8976581343868</v>
      </c>
      <c r="AH42" s="41">
        <v>-120.33329999999999</v>
      </c>
      <c r="AI42" s="41">
        <v>163.73686949738092</v>
      </c>
      <c r="AJ42" s="42">
        <f t="shared" si="14"/>
        <v>-224.49408863700589</v>
      </c>
      <c r="AK42" s="77">
        <f t="shared" si="15"/>
        <v>-23.264263608607532</v>
      </c>
      <c r="AL42" s="82">
        <f t="shared" si="2"/>
        <v>-19.495092614828035</v>
      </c>
      <c r="AM42" s="69">
        <f>SUMIF('Reg Part 5 kw'!$D$8:$AH$8,AE42,'Reg Part 5 kw'!$D$30:$AH$30)</f>
        <v>155.27538727674886</v>
      </c>
      <c r="AN42" s="60">
        <f t="shared" si="31"/>
        <v>-174.77047989157688</v>
      </c>
      <c r="AO42" s="69">
        <f>SUMIF('Low Income Part 5 kw '!$D$8:$AH$8,AE42,'Low Income Part 5 kw '!$D$30:$AH$30)</f>
        <v>41.974092136288846</v>
      </c>
      <c r="AP42" s="60">
        <f t="shared" si="32"/>
        <v>-61.469184751116885</v>
      </c>
      <c r="AR42" s="39">
        <v>2046</v>
      </c>
      <c r="AS42" s="40">
        <v>0.13451343588630835</v>
      </c>
      <c r="AT42" s="27">
        <v>-152.24565813438653</v>
      </c>
      <c r="AU42" s="41">
        <v>-120.33329999999999</v>
      </c>
      <c r="AV42" s="41">
        <v>163.73686949738092</v>
      </c>
      <c r="AW42" s="42">
        <f t="shared" si="16"/>
        <v>-108.84208863700562</v>
      </c>
      <c r="AX42" s="77">
        <f t="shared" si="17"/>
        <v>-13.221030556107287</v>
      </c>
      <c r="AY42" s="82">
        <f t="shared" si="3"/>
        <v>-9.4518595623277903</v>
      </c>
      <c r="AZ42" s="69">
        <f>SUMIF('Reg Part 5 kw'!$D$8:$AH$8,AR42,'Reg Part 5 kw'!$D$30:$AH$30)</f>
        <v>155.27538727674886</v>
      </c>
      <c r="BA42" s="60">
        <f t="shared" si="33"/>
        <v>-164.72724683907666</v>
      </c>
      <c r="BB42" s="69">
        <f>SUMIF('Low Income Part 5 kw '!$D$8:$AH$8,AR42,'Low Income Part 5 kw '!$D$30:$AH$30)</f>
        <v>41.974092136288846</v>
      </c>
      <c r="BC42" s="60">
        <f t="shared" si="34"/>
        <v>-51.425951698616636</v>
      </c>
      <c r="BE42" s="39">
        <v>2046</v>
      </c>
      <c r="BF42" s="40">
        <v>0.13451343588630835</v>
      </c>
      <c r="BG42" s="41">
        <v>-193.58865813438663</v>
      </c>
      <c r="BH42" s="41">
        <v>-120.33329999999999</v>
      </c>
      <c r="BI42" s="41">
        <v>163.73686949738092</v>
      </c>
      <c r="BJ42" s="42">
        <f t="shared" si="18"/>
        <v>-150.18508863700569</v>
      </c>
      <c r="BK42" s="77">
        <f t="shared" si="19"/>
        <v>-16.81126145647665</v>
      </c>
      <c r="BL42" s="82">
        <f t="shared" si="4"/>
        <v>-13.042090462697152</v>
      </c>
      <c r="BM42" s="69">
        <f>SUMIF('Reg Part 5 kw'!$D$8:$AH$8,BE42,'Reg Part 5 kw'!$D$30:$AH$30)</f>
        <v>155.27538727674886</v>
      </c>
      <c r="BN42" s="60">
        <f t="shared" si="35"/>
        <v>-168.31747773944602</v>
      </c>
      <c r="BO42" s="69">
        <f>SUMIF('Low Income Part 5 kw '!$D$8:$AH$8,BE42,'Low Income Part 5 kw '!$D$30:$AH$30)</f>
        <v>41.974092136288846</v>
      </c>
      <c r="BP42" s="60">
        <f t="shared" si="36"/>
        <v>-55.016182598985999</v>
      </c>
      <c r="BR42" s="39">
        <v>2046</v>
      </c>
      <c r="BS42" s="40">
        <v>0.13451343588630835</v>
      </c>
      <c r="BT42" s="27">
        <v>-249.17365813438681</v>
      </c>
      <c r="BU42" s="41">
        <v>-120.33329999999999</v>
      </c>
      <c r="BV42" s="41">
        <v>163.73686949738092</v>
      </c>
      <c r="BW42" s="42">
        <f t="shared" si="20"/>
        <v>-205.7700886370059</v>
      </c>
      <c r="BX42" s="77">
        <f t="shared" si="21"/>
        <v>-21.638269283606547</v>
      </c>
      <c r="BY42" s="82">
        <f t="shared" si="5"/>
        <v>-17.869098289827051</v>
      </c>
      <c r="BZ42" s="69">
        <f>SUMIF('Reg Part 5 kw'!$D$8:$AH$8,BR42,'Reg Part 5 kw'!$D$30:$AH$30)</f>
        <v>155.27538727674886</v>
      </c>
      <c r="CA42" s="60">
        <f t="shared" si="37"/>
        <v>-173.1444855665759</v>
      </c>
      <c r="CB42" s="69">
        <f>SUMIF('Low Income Part 5 kw '!$D$8:$AH$8,BR42,'Low Income Part 5 kw '!$D$30:$AH$30)</f>
        <v>41.974092136288846</v>
      </c>
      <c r="CC42" s="60">
        <f t="shared" si="38"/>
        <v>-59.843190426115896</v>
      </c>
      <c r="CE42" s="39">
        <v>2046</v>
      </c>
      <c r="CF42" s="40">
        <v>0.13451343588630835</v>
      </c>
      <c r="CG42" s="27">
        <v>-132.41765813438565</v>
      </c>
      <c r="CH42" s="41">
        <v>-120.33329999999999</v>
      </c>
      <c r="CI42" s="41">
        <v>163.73686949738092</v>
      </c>
      <c r="CJ42" s="42">
        <f t="shared" si="22"/>
        <v>-89.014088637004733</v>
      </c>
      <c r="CK42" s="77">
        <f t="shared" si="23"/>
        <v>-11.499164743453953</v>
      </c>
      <c r="CL42" s="82">
        <f t="shared" si="6"/>
        <v>-7.729993749674458</v>
      </c>
      <c r="CM42" s="69">
        <f>SUMIF('Reg Part 5 kw'!$D$8:$AH$8,CE42,'Reg Part 5 kw'!$D$30:$AH$30)</f>
        <v>155.27538727674886</v>
      </c>
      <c r="CN42" s="60">
        <f t="shared" si="39"/>
        <v>-163.00538102642332</v>
      </c>
      <c r="CO42" s="69">
        <f>SUMIF('Low Income Part 5 kw '!$D$8:$AH$8,CE42,'Low Income Part 5 kw '!$D$30:$AH$30)</f>
        <v>41.974092136288846</v>
      </c>
      <c r="CP42" s="60">
        <f t="shared" si="40"/>
        <v>-49.704085885963302</v>
      </c>
      <c r="CR42" s="39">
        <v>2046</v>
      </c>
      <c r="CS42" s="40">
        <v>0.13451343588630835</v>
      </c>
      <c r="CT42" s="27">
        <v>-172.66765813438622</v>
      </c>
      <c r="CU42" s="41">
        <v>-120.33329999999999</v>
      </c>
      <c r="CV42" s="41">
        <v>163.73686949738092</v>
      </c>
      <c r="CW42" s="42">
        <f t="shared" si="24"/>
        <v>-129.2640886370053</v>
      </c>
      <c r="CX42" s="77">
        <f t="shared" si="25"/>
        <v>-14.994479397442989</v>
      </c>
      <c r="CY42" s="82">
        <f t="shared" si="7"/>
        <v>-11.22530840366349</v>
      </c>
      <c r="CZ42" s="69">
        <f>SUMIF('Reg Part 5 kw'!$D$8:$AH$8,CR42,'Reg Part 5 kw'!$D$30:$AH$30)</f>
        <v>155.27538727674886</v>
      </c>
      <c r="DA42" s="60">
        <f t="shared" si="41"/>
        <v>-166.50069568041235</v>
      </c>
      <c r="DB42" s="69">
        <f>SUMIF('Low Income Part 5 kw '!$D$8:$AH$8,CR42,'Low Income Part 5 kw '!$D$30:$AH$30)</f>
        <v>41.974092136288846</v>
      </c>
      <c r="DC42" s="60">
        <f t="shared" si="42"/>
        <v>-53.199400539952336</v>
      </c>
      <c r="DE42" s="39">
        <v>2046</v>
      </c>
      <c r="DF42" s="40">
        <v>0.13451343588630835</v>
      </c>
      <c r="DG42" s="27">
        <v>-226.6036581343854</v>
      </c>
      <c r="DH42" s="41">
        <v>-120.33329999999999</v>
      </c>
      <c r="DI42" s="41">
        <v>163.73686949738092</v>
      </c>
      <c r="DJ42" s="42">
        <f t="shared" si="26"/>
        <v>-183.20008863700448</v>
      </c>
      <c r="DK42" s="77">
        <f t="shared" si="27"/>
        <v>-19.678287873903784</v>
      </c>
      <c r="DL42" s="82">
        <f t="shared" si="8"/>
        <v>-15.909116880124285</v>
      </c>
      <c r="DM42" s="69">
        <f>SUMIF('Reg Part 5 kw'!$D$8:$AH$8,DE42,'Reg Part 5 kw'!$D$30:$AH$30)</f>
        <v>155.27538727674886</v>
      </c>
      <c r="DN42" s="60">
        <f t="shared" si="43"/>
        <v>-171.18450415687315</v>
      </c>
      <c r="DO42" s="69">
        <f>SUMIF('Low Income Part 5 kw '!$D$8:$AH$8,DE42,'Low Income Part 5 kw '!$D$30:$AH$30)</f>
        <v>41.974092136288846</v>
      </c>
      <c r="DP42" s="60">
        <f t="shared" si="44"/>
        <v>-57.883209016413133</v>
      </c>
    </row>
    <row r="43" spans="2:120" x14ac:dyDescent="0.3">
      <c r="B43" s="14">
        <v>2047</v>
      </c>
      <c r="C43" s="66">
        <v>139485436.26091185</v>
      </c>
      <c r="E43" s="39">
        <v>2047</v>
      </c>
      <c r="F43" s="40">
        <v>0.12485874156350797</v>
      </c>
      <c r="G43" s="41">
        <v>-159.14408892428358</v>
      </c>
      <c r="H43" s="41">
        <v>-120.33329999999999</v>
      </c>
      <c r="I43" s="41">
        <v>165.98148069691581</v>
      </c>
      <c r="J43" s="42">
        <f t="shared" si="9"/>
        <v>-113.49590822736775</v>
      </c>
      <c r="K43" s="77">
        <f t="shared" si="10"/>
        <v>-13.691243460852753</v>
      </c>
      <c r="L43" s="82">
        <f t="shared" si="0"/>
        <v>-9.7641082484112633</v>
      </c>
      <c r="M43" s="69">
        <f>SUMIF('Reg Part 5 kw'!$D$8:$AH$8,E43,'Reg Part 5 kw'!$D$30:$AH$30)</f>
        <v>163.09903805387211</v>
      </c>
      <c r="N43" s="60">
        <f t="shared" si="11"/>
        <v>-172.86314630228338</v>
      </c>
      <c r="O43" s="69">
        <f>SUMIF('Low Income Part 5 kw '!$D$8:$AH$8,E43,'Low Income Part 5 kw '!$D$30:$AH$30)</f>
        <v>41.974092136288846</v>
      </c>
      <c r="P43" s="60">
        <f t="shared" si="28"/>
        <v>-51.738200384700107</v>
      </c>
      <c r="R43" s="39">
        <v>2047</v>
      </c>
      <c r="S43" s="40">
        <v>0.12485874156350797</v>
      </c>
      <c r="T43" s="27">
        <v>-205.48508892428376</v>
      </c>
      <c r="U43" s="41">
        <v>-120.33329999999999</v>
      </c>
      <c r="V43" s="41">
        <v>165.98148069691581</v>
      </c>
      <c r="W43" s="42">
        <f t="shared" si="12"/>
        <v>-159.83690822736793</v>
      </c>
      <c r="X43" s="77">
        <f t="shared" si="13"/>
        <v>-17.677982255287283</v>
      </c>
      <c r="Y43" s="82">
        <f t="shared" si="1"/>
        <v>-13.750847042845795</v>
      </c>
      <c r="Z43" s="69">
        <f>SUMIF('Reg Part 5 kw'!$D$8:$AH$8,R43,'Reg Part 5 kw'!$D$30:$AH$30)</f>
        <v>163.09903805387211</v>
      </c>
      <c r="AA43" s="60">
        <f t="shared" si="29"/>
        <v>-176.84988509671791</v>
      </c>
      <c r="AB43" s="69">
        <f>SUMIF('Low Income Part 5 kw '!$D$8:$AH$8,R43,'Low Income Part 5 kw '!$D$30:$AH$30)</f>
        <v>41.974092136288846</v>
      </c>
      <c r="AC43" s="60">
        <f t="shared" si="30"/>
        <v>-55.724939179134637</v>
      </c>
      <c r="AE43" s="39">
        <v>2047</v>
      </c>
      <c r="AF43" s="40">
        <v>0.12485874156350797</v>
      </c>
      <c r="AG43" s="27">
        <v>-266.0890889242836</v>
      </c>
      <c r="AH43" s="41">
        <v>-120.33329999999999</v>
      </c>
      <c r="AI43" s="41">
        <v>165.98148069691581</v>
      </c>
      <c r="AJ43" s="42">
        <f t="shared" si="14"/>
        <v>-220.4409082273678</v>
      </c>
      <c r="AK43" s="77">
        <f t="shared" si="15"/>
        <v>-22.891773884684767</v>
      </c>
      <c r="AL43" s="82">
        <f t="shared" si="2"/>
        <v>-18.964638672243279</v>
      </c>
      <c r="AM43" s="69">
        <f>SUMIF('Reg Part 5 kw'!$D$8:$AH$8,AE43,'Reg Part 5 kw'!$D$30:$AH$30)</f>
        <v>163.09903805387211</v>
      </c>
      <c r="AN43" s="60">
        <f t="shared" si="31"/>
        <v>-182.06367672611538</v>
      </c>
      <c r="AO43" s="69">
        <f>SUMIF('Low Income Part 5 kw '!$D$8:$AH$8,AE43,'Low Income Part 5 kw '!$D$30:$AH$30)</f>
        <v>41.974092136288846</v>
      </c>
      <c r="AP43" s="60">
        <f t="shared" si="32"/>
        <v>-60.938730808532128</v>
      </c>
      <c r="AR43" s="39">
        <v>2047</v>
      </c>
      <c r="AS43" s="40">
        <v>0.12485874156350797</v>
      </c>
      <c r="AT43" s="27">
        <v>-137.6760889242835</v>
      </c>
      <c r="AU43" s="41">
        <v>-120.33329999999999</v>
      </c>
      <c r="AV43" s="41">
        <v>165.98148069691581</v>
      </c>
      <c r="AW43" s="42">
        <f t="shared" si="16"/>
        <v>-92.027908227367675</v>
      </c>
      <c r="AX43" s="77">
        <f t="shared" si="17"/>
        <v>-11.844340967619539</v>
      </c>
      <c r="AY43" s="82">
        <f t="shared" si="3"/>
        <v>-7.9172057551780481</v>
      </c>
      <c r="AZ43" s="69">
        <f>SUMIF('Reg Part 5 kw'!$D$8:$AH$8,AR43,'Reg Part 5 kw'!$D$30:$AH$30)</f>
        <v>163.09903805387211</v>
      </c>
      <c r="BA43" s="60">
        <f t="shared" si="33"/>
        <v>-171.01624380905017</v>
      </c>
      <c r="BB43" s="69">
        <f>SUMIF('Low Income Part 5 kw '!$D$8:$AH$8,AR43,'Low Income Part 5 kw '!$D$30:$AH$30)</f>
        <v>41.974092136288846</v>
      </c>
      <c r="BC43" s="60">
        <f t="shared" si="34"/>
        <v>-49.891297891466891</v>
      </c>
      <c r="BE43" s="39">
        <v>2047</v>
      </c>
      <c r="BF43" s="40">
        <v>0.12485874156350797</v>
      </c>
      <c r="BG43" s="41">
        <v>-183.55908892428369</v>
      </c>
      <c r="BH43" s="41">
        <v>-120.33329999999999</v>
      </c>
      <c r="BI43" s="41">
        <v>165.98148069691581</v>
      </c>
      <c r="BJ43" s="42">
        <f t="shared" si="18"/>
        <v>-137.91090822736788</v>
      </c>
      <c r="BK43" s="77">
        <f t="shared" si="19"/>
        <v>-15.791677799043967</v>
      </c>
      <c r="BL43" s="82">
        <f t="shared" si="4"/>
        <v>-11.864542586602481</v>
      </c>
      <c r="BM43" s="69">
        <f>SUMIF('Reg Part 5 kw'!$D$8:$AH$8,BE43,'Reg Part 5 kw'!$D$30:$AH$30)</f>
        <v>163.09903805387211</v>
      </c>
      <c r="BN43" s="60">
        <f t="shared" si="35"/>
        <v>-174.96358064047459</v>
      </c>
      <c r="BO43" s="69">
        <f>SUMIF('Low Income Part 5 kw '!$D$8:$AH$8,BE43,'Low Income Part 5 kw '!$D$30:$AH$30)</f>
        <v>41.974092136288846</v>
      </c>
      <c r="BP43" s="60">
        <f t="shared" si="36"/>
        <v>-53.838634722891328</v>
      </c>
      <c r="BR43" s="39">
        <v>2047</v>
      </c>
      <c r="BS43" s="40">
        <v>0.12485874156350797</v>
      </c>
      <c r="BT43" s="27">
        <v>-243.71408892428389</v>
      </c>
      <c r="BU43" s="41">
        <v>-120.33329999999999</v>
      </c>
      <c r="BV43" s="41">
        <v>165.98148069691581</v>
      </c>
      <c r="BW43" s="42">
        <f t="shared" si="20"/>
        <v>-198.06590822736808</v>
      </c>
      <c r="BX43" s="77">
        <f t="shared" si="21"/>
        <v>-20.966841739813674</v>
      </c>
      <c r="BY43" s="82">
        <f t="shared" si="5"/>
        <v>-17.039706527372189</v>
      </c>
      <c r="BZ43" s="69">
        <f>SUMIF('Reg Part 5 kw'!$D$8:$AH$8,BR43,'Reg Part 5 kw'!$D$30:$AH$30)</f>
        <v>163.09903805387211</v>
      </c>
      <c r="CA43" s="60">
        <f t="shared" si="37"/>
        <v>-180.13874458124428</v>
      </c>
      <c r="CB43" s="69">
        <f>SUMIF('Low Income Part 5 kw '!$D$8:$AH$8,BR43,'Low Income Part 5 kw '!$D$30:$AH$30)</f>
        <v>41.974092136288846</v>
      </c>
      <c r="CC43" s="60">
        <f t="shared" si="38"/>
        <v>-59.013798663661035</v>
      </c>
      <c r="CE43" s="39">
        <v>2047</v>
      </c>
      <c r="CF43" s="40">
        <v>0.12485874156350797</v>
      </c>
      <c r="CG43" s="27">
        <v>-117.65008892428429</v>
      </c>
      <c r="CH43" s="41">
        <v>-120.33329999999999</v>
      </c>
      <c r="CI43" s="41">
        <v>165.98148069691581</v>
      </c>
      <c r="CJ43" s="42">
        <f t="shared" si="22"/>
        <v>-72.00190822736846</v>
      </c>
      <c r="CK43" s="77">
        <f t="shared" si="23"/>
        <v>-10.121494436527364</v>
      </c>
      <c r="CL43" s="82">
        <f t="shared" si="6"/>
        <v>-6.1943592240858738</v>
      </c>
      <c r="CM43" s="69">
        <f>SUMIF('Reg Part 5 kw'!$D$8:$AH$8,CE43,'Reg Part 5 kw'!$D$30:$AH$30)</f>
        <v>163.09903805387211</v>
      </c>
      <c r="CN43" s="60">
        <f t="shared" si="39"/>
        <v>-169.29339727795798</v>
      </c>
      <c r="CO43" s="69">
        <f>SUMIF('Low Income Part 5 kw '!$D$8:$AH$8,CE43,'Low Income Part 5 kw '!$D$30:$AH$30)</f>
        <v>41.974092136288846</v>
      </c>
      <c r="CP43" s="60">
        <f t="shared" si="40"/>
        <v>-48.168451360374718</v>
      </c>
      <c r="CR43" s="39">
        <v>2047</v>
      </c>
      <c r="CS43" s="40">
        <v>0.12485874156350797</v>
      </c>
      <c r="CT43" s="27">
        <v>-159.64408892428429</v>
      </c>
      <c r="CU43" s="41">
        <v>-120.33329999999999</v>
      </c>
      <c r="CV43" s="41">
        <v>165.98148069691581</v>
      </c>
      <c r="CW43" s="42">
        <f t="shared" si="24"/>
        <v>-113.99590822736849</v>
      </c>
      <c r="CX43" s="77">
        <f t="shared" si="25"/>
        <v>-13.734258704313623</v>
      </c>
      <c r="CY43" s="82">
        <f t="shared" si="7"/>
        <v>-9.8071234918721331</v>
      </c>
      <c r="CZ43" s="69">
        <f>SUMIF('Reg Part 5 kw'!$D$8:$AH$8,CR43,'Reg Part 5 kw'!$D$30:$AH$30)</f>
        <v>163.09903805387211</v>
      </c>
      <c r="DA43" s="60">
        <f t="shared" si="41"/>
        <v>-172.90616154574423</v>
      </c>
      <c r="DB43" s="69">
        <f>SUMIF('Low Income Part 5 kw '!$D$8:$AH$8,CR43,'Low Income Part 5 kw '!$D$30:$AH$30)</f>
        <v>41.974092136288846</v>
      </c>
      <c r="DC43" s="60">
        <f t="shared" si="42"/>
        <v>-51.781215628160979</v>
      </c>
      <c r="DE43" s="39">
        <v>2047</v>
      </c>
      <c r="DF43" s="40">
        <v>0.12485874156350797</v>
      </c>
      <c r="DG43" s="27">
        <v>-221.47008892428445</v>
      </c>
      <c r="DH43" s="41">
        <v>-120.33329999999999</v>
      </c>
      <c r="DI43" s="41">
        <v>165.98148069691581</v>
      </c>
      <c r="DJ43" s="42">
        <f t="shared" si="26"/>
        <v>-175.82190822736862</v>
      </c>
      <c r="DK43" s="77">
        <f t="shared" si="27"/>
        <v>-19.053179588729343</v>
      </c>
      <c r="DL43" s="82">
        <f t="shared" si="8"/>
        <v>-15.126044376287851</v>
      </c>
      <c r="DM43" s="69">
        <f>SUMIF('Reg Part 5 kw'!$D$8:$AH$8,DE43,'Reg Part 5 kw'!$D$30:$AH$30)</f>
        <v>163.09903805387211</v>
      </c>
      <c r="DN43" s="60">
        <f t="shared" si="43"/>
        <v>-178.22508243015994</v>
      </c>
      <c r="DO43" s="69">
        <f>SUMIF('Low Income Part 5 kw '!$D$8:$AH$8,DE43,'Low Income Part 5 kw '!$D$30:$AH$30)</f>
        <v>41.974092136288846</v>
      </c>
      <c r="DP43" s="60">
        <f t="shared" si="44"/>
        <v>-57.100136512576697</v>
      </c>
    </row>
    <row r="44" spans="2:120" x14ac:dyDescent="0.3">
      <c r="B44" s="14">
        <v>2048</v>
      </c>
      <c r="C44" s="66">
        <v>141122973.4144952</v>
      </c>
      <c r="E44" s="39">
        <v>2048</v>
      </c>
      <c r="F44" s="40">
        <v>0.11587336512038617</v>
      </c>
      <c r="G44" s="41">
        <v>-189.36750736671175</v>
      </c>
      <c r="H44" s="41">
        <v>-120.33329999999999</v>
      </c>
      <c r="I44" s="41">
        <v>168.71065155694168</v>
      </c>
      <c r="J44" s="42">
        <f t="shared" si="9"/>
        <v>-140.99015580977004</v>
      </c>
      <c r="K44" s="77">
        <f t="shared" si="10"/>
        <v>-16.102339919711003</v>
      </c>
      <c r="L44" s="82">
        <f t="shared" si="0"/>
        <v>-11.988706223953908</v>
      </c>
      <c r="M44" s="69">
        <f>SUMIF('Reg Part 5 kw'!$D$8:$AH$8,E44,'Reg Part 5 kw'!$D$30:$AH$30)</f>
        <v>172.61163414372862</v>
      </c>
      <c r="N44" s="60">
        <f t="shared" si="11"/>
        <v>-184.60034036768252</v>
      </c>
      <c r="O44" s="69">
        <f>SUMIF('Low Income Part 5 kw '!$D$8:$AH$8,E44,'Low Income Part 5 kw '!$D$30:$AH$30)</f>
        <v>41.974092136288846</v>
      </c>
      <c r="P44" s="60">
        <f t="shared" si="28"/>
        <v>-53.962798360242758</v>
      </c>
      <c r="R44" s="39">
        <v>2048</v>
      </c>
      <c r="S44" s="40">
        <v>0.11587336512038617</v>
      </c>
      <c r="T44" s="27">
        <v>-239.34350736671212</v>
      </c>
      <c r="U44" s="41">
        <v>-120.33329999999999</v>
      </c>
      <c r="V44" s="41">
        <v>168.71065155694168</v>
      </c>
      <c r="W44" s="42">
        <f t="shared" si="12"/>
        <v>-190.96615580977044</v>
      </c>
      <c r="X44" s="77">
        <f t="shared" si="13"/>
        <v>-20.35191024472519</v>
      </c>
      <c r="Y44" s="82">
        <f t="shared" si="1"/>
        <v>-16.238276548968095</v>
      </c>
      <c r="Z44" s="69">
        <f>SUMIF('Reg Part 5 kw'!$D$8:$AH$8,R44,'Reg Part 5 kw'!$D$30:$AH$30)</f>
        <v>172.61163414372862</v>
      </c>
      <c r="AA44" s="60">
        <f t="shared" si="29"/>
        <v>-188.84991069269671</v>
      </c>
      <c r="AB44" s="69">
        <f>SUMIF('Low Income Part 5 kw '!$D$8:$AH$8,R44,'Low Income Part 5 kw '!$D$30:$AH$30)</f>
        <v>41.974092136288846</v>
      </c>
      <c r="AC44" s="60">
        <f t="shared" si="30"/>
        <v>-58.212368685256941</v>
      </c>
      <c r="AE44" s="39">
        <v>2048</v>
      </c>
      <c r="AF44" s="40">
        <v>0.11587336512038617</v>
      </c>
      <c r="AG44" s="27">
        <v>-307.776507366712</v>
      </c>
      <c r="AH44" s="41">
        <v>-120.33329999999999</v>
      </c>
      <c r="AI44" s="41">
        <v>168.71065155694168</v>
      </c>
      <c r="AJ44" s="42">
        <f t="shared" si="14"/>
        <v>-259.39915580977032</v>
      </c>
      <c r="AK44" s="77">
        <f t="shared" si="15"/>
        <v>-26.170920290581062</v>
      </c>
      <c r="AL44" s="82">
        <f t="shared" si="2"/>
        <v>-22.057286594823964</v>
      </c>
      <c r="AM44" s="69">
        <f>SUMIF('Reg Part 5 kw'!$D$8:$AH$8,AE44,'Reg Part 5 kw'!$D$30:$AH$30)</f>
        <v>172.61163414372862</v>
      </c>
      <c r="AN44" s="60">
        <f t="shared" si="31"/>
        <v>-194.66892073855257</v>
      </c>
      <c r="AO44" s="69">
        <f>SUMIF('Low Income Part 5 kw '!$D$8:$AH$8,AE44,'Low Income Part 5 kw '!$D$30:$AH$30)</f>
        <v>41.974092136288846</v>
      </c>
      <c r="AP44" s="60">
        <f t="shared" si="32"/>
        <v>-64.03137873111281</v>
      </c>
      <c r="AR44" s="39">
        <v>2048</v>
      </c>
      <c r="AS44" s="40">
        <v>0.11587336512038617</v>
      </c>
      <c r="AT44" s="27">
        <v>-167.85650736671204</v>
      </c>
      <c r="AU44" s="41">
        <v>-120.33329999999999</v>
      </c>
      <c r="AV44" s="41">
        <v>168.71065155694168</v>
      </c>
      <c r="AW44" s="42">
        <f t="shared" si="16"/>
        <v>-119.47915580977036</v>
      </c>
      <c r="AX44" s="77">
        <f t="shared" si="17"/>
        <v>-14.273211792982611</v>
      </c>
      <c r="AY44" s="82">
        <f t="shared" si="3"/>
        <v>-10.159578097225516</v>
      </c>
      <c r="AZ44" s="69">
        <f>SUMIF('Reg Part 5 kw'!$D$8:$AH$8,AR44,'Reg Part 5 kw'!$D$30:$AH$30)</f>
        <v>172.61163414372862</v>
      </c>
      <c r="BA44" s="60">
        <f t="shared" si="33"/>
        <v>-182.77121224095413</v>
      </c>
      <c r="BB44" s="69">
        <f>SUMIF('Low Income Part 5 kw '!$D$8:$AH$8,AR44,'Low Income Part 5 kw '!$D$30:$AH$30)</f>
        <v>41.974092136288846</v>
      </c>
      <c r="BC44" s="60">
        <f t="shared" si="34"/>
        <v>-52.133670233514366</v>
      </c>
      <c r="BE44" s="39">
        <v>2048</v>
      </c>
      <c r="BF44" s="40">
        <v>0.11587336512038617</v>
      </c>
      <c r="BG44" s="41">
        <v>-217.14150736671155</v>
      </c>
      <c r="BH44" s="41">
        <v>-120.33329999999999</v>
      </c>
      <c r="BI44" s="41">
        <v>168.71065155694168</v>
      </c>
      <c r="BJ44" s="42">
        <f t="shared" si="18"/>
        <v>-168.76415580976987</v>
      </c>
      <c r="BK44" s="77">
        <f t="shared" si="19"/>
        <v>-18.464024852617648</v>
      </c>
      <c r="BL44" s="82">
        <f t="shared" si="4"/>
        <v>-14.35039115686055</v>
      </c>
      <c r="BM44" s="69">
        <f>SUMIF('Reg Part 5 kw'!$D$8:$AH$8,BE44,'Reg Part 5 kw'!$D$30:$AH$30)</f>
        <v>172.61163414372862</v>
      </c>
      <c r="BN44" s="60">
        <f t="shared" si="35"/>
        <v>-186.96202530058918</v>
      </c>
      <c r="BO44" s="69">
        <f>SUMIF('Low Income Part 5 kw '!$D$8:$AH$8,BE44,'Low Income Part 5 kw '!$D$30:$AH$30)</f>
        <v>41.974092136288846</v>
      </c>
      <c r="BP44" s="60">
        <f t="shared" si="36"/>
        <v>-56.324483293149399</v>
      </c>
      <c r="BR44" s="39">
        <v>2048</v>
      </c>
      <c r="BS44" s="40">
        <v>0.11587336512038617</v>
      </c>
      <c r="BT44" s="27">
        <v>-286.38950736671211</v>
      </c>
      <c r="BU44" s="41">
        <v>-120.33329999999999</v>
      </c>
      <c r="BV44" s="41">
        <v>168.71065155694168</v>
      </c>
      <c r="BW44" s="42">
        <f t="shared" si="20"/>
        <v>-238.01215580977043</v>
      </c>
      <c r="BX44" s="77">
        <f t="shared" si="21"/>
        <v>-24.352336159376534</v>
      </c>
      <c r="BY44" s="82">
        <f t="shared" si="5"/>
        <v>-20.238702463619447</v>
      </c>
      <c r="BZ44" s="69">
        <f>SUMIF('Reg Part 5 kw'!$D$8:$AH$8,BR44,'Reg Part 5 kw'!$D$30:$AH$30)</f>
        <v>172.61163414372862</v>
      </c>
      <c r="CA44" s="60">
        <f t="shared" si="37"/>
        <v>-192.85033660734808</v>
      </c>
      <c r="CB44" s="69">
        <f>SUMIF('Low Income Part 5 kw '!$D$8:$AH$8,BR44,'Low Income Part 5 kw '!$D$30:$AH$30)</f>
        <v>41.974092136288846</v>
      </c>
      <c r="CC44" s="60">
        <f t="shared" si="38"/>
        <v>-62.212794599908293</v>
      </c>
      <c r="CE44" s="39">
        <v>2048</v>
      </c>
      <c r="CF44" s="40">
        <v>0.11587336512038617</v>
      </c>
      <c r="CG44" s="27">
        <v>-147.0835073667113</v>
      </c>
      <c r="CH44" s="41">
        <v>-120.33329999999999</v>
      </c>
      <c r="CI44" s="41">
        <v>168.71065155694168</v>
      </c>
      <c r="CJ44" s="42">
        <f t="shared" si="22"/>
        <v>-98.706155809769598</v>
      </c>
      <c r="CK44" s="77">
        <f t="shared" si="23"/>
        <v>-12.506837446065651</v>
      </c>
      <c r="CL44" s="82">
        <f t="shared" si="6"/>
        <v>-8.393203750308551</v>
      </c>
      <c r="CM44" s="69">
        <f>SUMIF('Reg Part 5 kw'!$D$8:$AH$8,CE44,'Reg Part 5 kw'!$D$30:$AH$30)</f>
        <v>172.61163414372862</v>
      </c>
      <c r="CN44" s="60">
        <f t="shared" si="39"/>
        <v>-181.00483789403717</v>
      </c>
      <c r="CO44" s="69">
        <f>SUMIF('Low Income Part 5 kw '!$D$8:$AH$8,CE44,'Low Income Part 5 kw '!$D$30:$AH$30)</f>
        <v>41.974092136288846</v>
      </c>
      <c r="CP44" s="60">
        <f t="shared" si="40"/>
        <v>-50.367295886597397</v>
      </c>
      <c r="CR44" s="39">
        <v>2048</v>
      </c>
      <c r="CS44" s="40">
        <v>0.11587336512038617</v>
      </c>
      <c r="CT44" s="27">
        <v>-195.96750736671149</v>
      </c>
      <c r="CU44" s="41">
        <v>-120.33329999999999</v>
      </c>
      <c r="CV44" s="41">
        <v>168.71065155694168</v>
      </c>
      <c r="CW44" s="42">
        <f t="shared" si="24"/>
        <v>-147.59015580976978</v>
      </c>
      <c r="CX44" s="77">
        <f t="shared" si="25"/>
        <v>-16.663552584692042</v>
      </c>
      <c r="CY44" s="82">
        <f t="shared" si="7"/>
        <v>-12.549918888934943</v>
      </c>
      <c r="CZ44" s="69">
        <f>SUMIF('Reg Part 5 kw'!$D$8:$AH$8,CR44,'Reg Part 5 kw'!$D$30:$AH$30)</f>
        <v>172.61163414372862</v>
      </c>
      <c r="DA44" s="60">
        <f t="shared" si="41"/>
        <v>-185.16155303266356</v>
      </c>
      <c r="DB44" s="69">
        <f>SUMIF('Low Income Part 5 kw '!$D$8:$AH$8,CR44,'Low Income Part 5 kw '!$D$30:$AH$30)</f>
        <v>41.974092136288846</v>
      </c>
      <c r="DC44" s="60">
        <f t="shared" si="42"/>
        <v>-54.524011025223786</v>
      </c>
      <c r="DE44" s="39">
        <v>2048</v>
      </c>
      <c r="DF44" s="40">
        <v>0.11587336512038617</v>
      </c>
      <c r="DG44" s="27">
        <v>-264.69850736671191</v>
      </c>
      <c r="DH44" s="41">
        <v>-120.33329999999999</v>
      </c>
      <c r="DI44" s="41">
        <v>168.71065155694168</v>
      </c>
      <c r="DJ44" s="42">
        <f t="shared" si="26"/>
        <v>-216.32115580977023</v>
      </c>
      <c r="DK44" s="77">
        <f t="shared" si="27"/>
        <v>-22.507902232694072</v>
      </c>
      <c r="DL44" s="82">
        <f t="shared" si="8"/>
        <v>-18.394268536936977</v>
      </c>
      <c r="DM44" s="69">
        <f>SUMIF('Reg Part 5 kw'!$D$8:$AH$8,DE44,'Reg Part 5 kw'!$D$30:$AH$30)</f>
        <v>172.61163414372862</v>
      </c>
      <c r="DN44" s="60">
        <f t="shared" si="43"/>
        <v>-191.0059026806656</v>
      </c>
      <c r="DO44" s="69">
        <f>SUMIF('Low Income Part 5 kw '!$D$8:$AH$8,DE44,'Low Income Part 5 kw '!$D$30:$AH$30)</f>
        <v>41.974092136288846</v>
      </c>
      <c r="DP44" s="60">
        <f t="shared" si="44"/>
        <v>-60.368360673225823</v>
      </c>
    </row>
    <row r="45" spans="2:120" x14ac:dyDescent="0.3">
      <c r="B45" s="14">
        <v>2049</v>
      </c>
      <c r="C45" s="66">
        <v>142047750.52975354</v>
      </c>
      <c r="E45" s="39">
        <v>2049</v>
      </c>
      <c r="F45" s="40">
        <v>0.10755656083224707</v>
      </c>
      <c r="G45" s="41">
        <v>-180.12669593712488</v>
      </c>
      <c r="H45" s="41">
        <v>-120.33329999999999</v>
      </c>
      <c r="I45" s="41">
        <v>170.56507008518108</v>
      </c>
      <c r="J45" s="42">
        <f t="shared" si="9"/>
        <v>-129.89492585194378</v>
      </c>
      <c r="K45" s="77">
        <f t="shared" si="10"/>
        <v>-15.21685731160342</v>
      </c>
      <c r="L45" s="82">
        <f t="shared" si="0"/>
        <v>-10.973345965776694</v>
      </c>
      <c r="M45" s="69">
        <f>SUMIF('Reg Part 5 kw'!$D$8:$AH$8,E45,'Reg Part 5 kw'!$D$30:$AH$30)</f>
        <v>179.07525820591746</v>
      </c>
      <c r="N45" s="60">
        <f t="shared" si="11"/>
        <v>-190.04860417169417</v>
      </c>
      <c r="O45" s="69">
        <f>SUMIF('Low Income Part 5 kw '!$D$8:$AH$8,E45,'Low Income Part 5 kw '!$D$30:$AH$30)</f>
        <v>41.974092136288846</v>
      </c>
      <c r="P45" s="60">
        <f t="shared" si="28"/>
        <v>-52.94743810206554</v>
      </c>
      <c r="R45" s="39">
        <v>2049</v>
      </c>
      <c r="S45" s="40">
        <v>0.10755656083224707</v>
      </c>
      <c r="T45" s="27">
        <v>-234.60069593712493</v>
      </c>
      <c r="U45" s="41">
        <v>-120.33329999999999</v>
      </c>
      <c r="V45" s="41">
        <v>170.56507008518108</v>
      </c>
      <c r="W45" s="42">
        <f t="shared" si="12"/>
        <v>-184.36892585194383</v>
      </c>
      <c r="X45" s="77">
        <f t="shared" si="13"/>
        <v>-19.818746447912396</v>
      </c>
      <c r="Y45" s="82">
        <f t="shared" si="1"/>
        <v>-15.575235102085671</v>
      </c>
      <c r="Z45" s="69">
        <f>SUMIF('Reg Part 5 kw'!$D$8:$AH$8,R45,'Reg Part 5 kw'!$D$30:$AH$30)</f>
        <v>179.07525820591746</v>
      </c>
      <c r="AA45" s="60">
        <f t="shared" si="29"/>
        <v>-194.65049330800315</v>
      </c>
      <c r="AB45" s="69">
        <f>SUMIF('Low Income Part 5 kw '!$D$8:$AH$8,R45,'Low Income Part 5 kw '!$D$30:$AH$30)</f>
        <v>41.974092136288846</v>
      </c>
      <c r="AC45" s="60">
        <f t="shared" si="30"/>
        <v>-57.549327238374516</v>
      </c>
      <c r="AE45" s="39">
        <v>2049</v>
      </c>
      <c r="AF45" s="40">
        <v>0.10755656083224707</v>
      </c>
      <c r="AG45" s="27">
        <v>-311.61269593712484</v>
      </c>
      <c r="AH45" s="41">
        <v>-120.33329999999999</v>
      </c>
      <c r="AI45" s="41">
        <v>170.56507008518108</v>
      </c>
      <c r="AJ45" s="42">
        <f t="shared" si="14"/>
        <v>-261.38092585194374</v>
      </c>
      <c r="AK45" s="77">
        <f t="shared" si="15"/>
        <v>-26.324615048812387</v>
      </c>
      <c r="AL45" s="82">
        <f t="shared" si="2"/>
        <v>-22.081103702985668</v>
      </c>
      <c r="AM45" s="69">
        <f>SUMIF('Reg Part 5 kw'!$D$8:$AH$8,AE45,'Reg Part 5 kw'!$D$30:$AH$30)</f>
        <v>179.07525820591746</v>
      </c>
      <c r="AN45" s="60">
        <f t="shared" si="31"/>
        <v>-201.15636190890314</v>
      </c>
      <c r="AO45" s="69">
        <f>SUMIF('Low Income Part 5 kw '!$D$8:$AH$8,AE45,'Low Income Part 5 kw '!$D$30:$AH$30)</f>
        <v>41.974092136288846</v>
      </c>
      <c r="AP45" s="60">
        <f t="shared" si="32"/>
        <v>-64.055195839274518</v>
      </c>
      <c r="AR45" s="39">
        <v>2049</v>
      </c>
      <c r="AS45" s="40">
        <v>0.10755656083224707</v>
      </c>
      <c r="AT45" s="27">
        <v>-156.90069593712514</v>
      </c>
      <c r="AU45" s="41">
        <v>-120.33329999999999</v>
      </c>
      <c r="AV45" s="41">
        <v>170.56507008518108</v>
      </c>
      <c r="AW45" s="42">
        <f t="shared" si="16"/>
        <v>-106.66892585194407</v>
      </c>
      <c r="AX45" s="77">
        <f t="shared" si="17"/>
        <v>-13.254756546469391</v>
      </c>
      <c r="AY45" s="82">
        <f t="shared" si="3"/>
        <v>-9.0112452006426693</v>
      </c>
      <c r="AZ45" s="69">
        <f>SUMIF('Reg Part 5 kw'!$D$8:$AH$8,AR45,'Reg Part 5 kw'!$D$30:$AH$30)</f>
        <v>179.07525820591746</v>
      </c>
      <c r="BA45" s="60">
        <f t="shared" si="33"/>
        <v>-188.08650340656013</v>
      </c>
      <c r="BB45" s="69">
        <f>SUMIF('Low Income Part 5 kw '!$D$8:$AH$8,AR45,'Low Income Part 5 kw '!$D$30:$AH$30)</f>
        <v>41.974092136288846</v>
      </c>
      <c r="BC45" s="60">
        <f t="shared" si="34"/>
        <v>-50.985337336931515</v>
      </c>
      <c r="BE45" s="39">
        <v>2049</v>
      </c>
      <c r="BF45" s="40">
        <v>0.10755656083224707</v>
      </c>
      <c r="BG45" s="41">
        <v>-213.69069593712453</v>
      </c>
      <c r="BH45" s="41">
        <v>-120.33329999999999</v>
      </c>
      <c r="BI45" s="41">
        <v>170.56507008518108</v>
      </c>
      <c r="BJ45" s="42">
        <f t="shared" si="18"/>
        <v>-163.45892585194346</v>
      </c>
      <c r="BK45" s="77">
        <f t="shared" si="19"/>
        <v>-18.052298200303952</v>
      </c>
      <c r="BL45" s="82">
        <f t="shared" si="4"/>
        <v>-13.80878685447723</v>
      </c>
      <c r="BM45" s="69">
        <f>SUMIF('Reg Part 5 kw'!$D$8:$AH$8,BE45,'Reg Part 5 kw'!$D$30:$AH$30)</f>
        <v>179.07525820591746</v>
      </c>
      <c r="BN45" s="60">
        <f t="shared" si="35"/>
        <v>-192.8840450603947</v>
      </c>
      <c r="BO45" s="69">
        <f>SUMIF('Low Income Part 5 kw '!$D$8:$AH$8,BE45,'Low Income Part 5 kw '!$D$30:$AH$30)</f>
        <v>41.974092136288846</v>
      </c>
      <c r="BP45" s="60">
        <f t="shared" si="36"/>
        <v>-55.782878990766079</v>
      </c>
      <c r="BR45" s="39">
        <v>2049</v>
      </c>
      <c r="BS45" s="40">
        <v>0.10755656083224707</v>
      </c>
      <c r="BT45" s="27">
        <v>-289.90669593712431</v>
      </c>
      <c r="BU45" s="41">
        <v>-120.33329999999999</v>
      </c>
      <c r="BV45" s="41">
        <v>170.56507008518108</v>
      </c>
      <c r="BW45" s="42">
        <f t="shared" si="20"/>
        <v>-239.67492585194324</v>
      </c>
      <c r="BX45" s="77">
        <f t="shared" si="21"/>
        <v>-24.490921808133812</v>
      </c>
      <c r="BY45" s="82">
        <f t="shared" si="5"/>
        <v>-20.247410462307087</v>
      </c>
      <c r="BZ45" s="69">
        <f>SUMIF('Reg Part 5 kw'!$D$8:$AH$8,BR45,'Reg Part 5 kw'!$D$30:$AH$30)</f>
        <v>179.07525820591746</v>
      </c>
      <c r="CA45" s="60">
        <f t="shared" si="37"/>
        <v>-199.32266866822454</v>
      </c>
      <c r="CB45" s="69">
        <f>SUMIF('Low Income Part 5 kw '!$D$8:$AH$8,BR45,'Low Income Part 5 kw '!$D$30:$AH$30)</f>
        <v>41.974092136288846</v>
      </c>
      <c r="CC45" s="60">
        <f t="shared" si="38"/>
        <v>-62.221502598595933</v>
      </c>
      <c r="CE45" s="39">
        <v>2049</v>
      </c>
      <c r="CF45" s="40">
        <v>0.10755656083224707</v>
      </c>
      <c r="CG45" s="27">
        <v>-135.81969593712441</v>
      </c>
      <c r="CH45" s="41">
        <v>-120.33329999999999</v>
      </c>
      <c r="CI45" s="41">
        <v>170.56507008518108</v>
      </c>
      <c r="CJ45" s="42">
        <f t="shared" si="22"/>
        <v>-85.587925851943311</v>
      </c>
      <c r="CK45" s="77">
        <f t="shared" si="23"/>
        <v>-11.473862452359672</v>
      </c>
      <c r="CL45" s="82">
        <f t="shared" si="6"/>
        <v>-7.2303511065329484</v>
      </c>
      <c r="CM45" s="69">
        <f>SUMIF('Reg Part 5 kw'!$D$8:$AH$8,CE45,'Reg Part 5 kw'!$D$30:$AH$30)</f>
        <v>179.07525820591746</v>
      </c>
      <c r="CN45" s="60">
        <f t="shared" si="39"/>
        <v>-186.3056093124504</v>
      </c>
      <c r="CO45" s="69">
        <f>SUMIF('Low Income Part 5 kw '!$D$8:$AH$8,CE45,'Low Income Part 5 kw '!$D$30:$AH$30)</f>
        <v>41.974092136288846</v>
      </c>
      <c r="CP45" s="60">
        <f t="shared" si="40"/>
        <v>-49.204443242821796</v>
      </c>
      <c r="CR45" s="39">
        <v>2049</v>
      </c>
      <c r="CS45" s="40">
        <v>0.10755656083224707</v>
      </c>
      <c r="CT45" s="27">
        <v>-189.95269593712456</v>
      </c>
      <c r="CU45" s="41">
        <v>-120.33329999999999</v>
      </c>
      <c r="CV45" s="41">
        <v>170.56507008518108</v>
      </c>
      <c r="CW45" s="42">
        <f t="shared" si="24"/>
        <v>-139.72092585194346</v>
      </c>
      <c r="CX45" s="77">
        <f t="shared" si="25"/>
        <v>-16.046944374300679</v>
      </c>
      <c r="CY45" s="82">
        <f t="shared" si="7"/>
        <v>-11.803433028473954</v>
      </c>
      <c r="CZ45" s="69">
        <f>SUMIF('Reg Part 5 kw'!$D$8:$AH$8,CR45,'Reg Part 5 kw'!$D$30:$AH$30)</f>
        <v>179.07525820591746</v>
      </c>
      <c r="DA45" s="60">
        <f t="shared" si="41"/>
        <v>-190.87869123439143</v>
      </c>
      <c r="DB45" s="69">
        <f>SUMIF('Low Income Part 5 kw '!$D$8:$AH$8,CR45,'Low Income Part 5 kw '!$D$30:$AH$30)</f>
        <v>41.974092136288846</v>
      </c>
      <c r="DC45" s="60">
        <f t="shared" si="42"/>
        <v>-53.7775251647628</v>
      </c>
      <c r="DE45" s="39">
        <v>2049</v>
      </c>
      <c r="DF45" s="40">
        <v>0.10755656083224707</v>
      </c>
      <c r="DG45" s="27">
        <v>-265.1466959371258</v>
      </c>
      <c r="DH45" s="41">
        <v>-120.33329999999999</v>
      </c>
      <c r="DI45" s="41">
        <v>170.56507008518108</v>
      </c>
      <c r="DJ45" s="42">
        <f t="shared" si="26"/>
        <v>-214.91492585194473</v>
      </c>
      <c r="DK45" s="77">
        <f t="shared" si="27"/>
        <v>-22.399230817661227</v>
      </c>
      <c r="DL45" s="82">
        <f t="shared" si="8"/>
        <v>-18.155719471834509</v>
      </c>
      <c r="DM45" s="69">
        <f>SUMIF('Reg Part 5 kw'!$D$8:$AH$8,DE45,'Reg Part 5 kw'!$D$30:$AH$30)</f>
        <v>179.07525820591746</v>
      </c>
      <c r="DN45" s="60">
        <f t="shared" si="43"/>
        <v>-197.23097767775198</v>
      </c>
      <c r="DO45" s="69">
        <f>SUMIF('Low Income Part 5 kw '!$D$8:$AH$8,DE45,'Low Income Part 5 kw '!$D$30:$AH$30)</f>
        <v>41.974092136288846</v>
      </c>
      <c r="DP45" s="60">
        <f t="shared" si="44"/>
        <v>-60.129811608123354</v>
      </c>
    </row>
    <row r="46" spans="2:120" x14ac:dyDescent="0.3">
      <c r="B46" s="14">
        <v>2050</v>
      </c>
      <c r="C46" s="66">
        <v>143351956.56060624</v>
      </c>
      <c r="E46" s="39">
        <v>2050</v>
      </c>
      <c r="F46" s="40">
        <v>9.983669470582747E-2</v>
      </c>
      <c r="G46" s="41">
        <v>-195.58061614043865</v>
      </c>
      <c r="H46" s="41">
        <v>-87.241642500000097</v>
      </c>
      <c r="I46" s="41">
        <v>125.40068528575091</v>
      </c>
      <c r="J46" s="42">
        <f t="shared" si="9"/>
        <v>-157.42157335468784</v>
      </c>
      <c r="K46" s="77">
        <f t="shared" si="10"/>
        <v>-16.372063904778408</v>
      </c>
      <c r="L46" s="82">
        <f t="shared" si="0"/>
        <v>-13.177768379168224</v>
      </c>
      <c r="M46" s="69">
        <f>SUMIF('Reg Part 5 kw'!$D$8:$AH$8,E46,'Reg Part 5 kw'!$D$30:$AH$30)</f>
        <v>15.856742768917613</v>
      </c>
      <c r="N46" s="60">
        <f t="shared" si="11"/>
        <v>-29.034511148085837</v>
      </c>
      <c r="O46" s="69">
        <f>SUMIF('Low Income Part 5 kw '!$D$8:$AH$8,E46,'Low Income Part 5 kw '!$D$30:$AH$30)</f>
        <v>3.4978410113574085</v>
      </c>
      <c r="P46" s="60">
        <f t="shared" si="28"/>
        <v>-16.675609390525633</v>
      </c>
      <c r="R46" s="39">
        <v>2050</v>
      </c>
      <c r="S46" s="40">
        <v>9.983669470582747E-2</v>
      </c>
      <c r="T46" s="27">
        <v>-251.14102796947589</v>
      </c>
      <c r="U46" s="41">
        <v>-87.241642500000097</v>
      </c>
      <c r="V46" s="41">
        <v>125.40068528575091</v>
      </c>
      <c r="W46" s="42">
        <f t="shared" si="12"/>
        <v>-212.9819851837251</v>
      </c>
      <c r="X46" s="77">
        <f t="shared" si="13"/>
        <v>-21.023028969678442</v>
      </c>
      <c r="Y46" s="82">
        <f t="shared" si="1"/>
        <v>-17.828733444068263</v>
      </c>
      <c r="Z46" s="69">
        <f>SUMIF('Reg Part 5 kw'!$D$8:$AH$8,R46,'Reg Part 5 kw'!$D$30:$AH$30)</f>
        <v>15.856742768917613</v>
      </c>
      <c r="AA46" s="60">
        <f t="shared" si="29"/>
        <v>-33.685476212985876</v>
      </c>
      <c r="AB46" s="69">
        <f>SUMIF('Low Income Part 5 kw '!$D$8:$AH$8,R46,'Low Income Part 5 kw '!$D$30:$AH$30)</f>
        <v>3.4978410113574085</v>
      </c>
      <c r="AC46" s="60">
        <f t="shared" si="30"/>
        <v>-21.326574455425671</v>
      </c>
      <c r="AE46" s="39">
        <v>2050</v>
      </c>
      <c r="AF46" s="40">
        <v>9.983669470582747E-2</v>
      </c>
      <c r="AG46" s="27">
        <v>-329.7674477779758</v>
      </c>
      <c r="AH46" s="41">
        <v>-87.241642500000097</v>
      </c>
      <c r="AI46" s="41">
        <v>125.40068528575091</v>
      </c>
      <c r="AJ46" s="42">
        <f t="shared" si="14"/>
        <v>-291.60840499222502</v>
      </c>
      <c r="AK46" s="77">
        <f t="shared" si="15"/>
        <v>-27.604850804130344</v>
      </c>
      <c r="AL46" s="82">
        <f t="shared" si="2"/>
        <v>-24.410555278520164</v>
      </c>
      <c r="AM46" s="69">
        <f>SUMIF('Reg Part 5 kw'!$D$8:$AH$8,AE46,'Reg Part 5 kw'!$D$30:$AH$30)</f>
        <v>15.856742768917613</v>
      </c>
      <c r="AN46" s="60">
        <f t="shared" si="31"/>
        <v>-40.267298047437777</v>
      </c>
      <c r="AO46" s="69">
        <f>SUMIF('Low Income Part 5 kw '!$D$8:$AH$8,AE46,'Low Income Part 5 kw '!$D$30:$AH$30)</f>
        <v>3.4978410113574085</v>
      </c>
      <c r="AP46" s="60">
        <f t="shared" si="32"/>
        <v>-27.908396289877572</v>
      </c>
      <c r="AR46" s="39">
        <v>2050</v>
      </c>
      <c r="AS46" s="40">
        <v>9.983669470582747E-2</v>
      </c>
      <c r="AT46" s="27">
        <v>-172.00366357662048</v>
      </c>
      <c r="AU46" s="41">
        <v>-87.241642500000097</v>
      </c>
      <c r="AV46" s="41">
        <v>125.40068528575091</v>
      </c>
      <c r="AW46" s="42">
        <f t="shared" si="16"/>
        <v>-133.84462079086967</v>
      </c>
      <c r="AX46" s="77">
        <f t="shared" si="17"/>
        <v>-14.398435936567148</v>
      </c>
      <c r="AY46" s="82">
        <f t="shared" si="3"/>
        <v>-11.204140410956967</v>
      </c>
      <c r="AZ46" s="69">
        <f>SUMIF('Reg Part 5 kw'!$D$8:$AH$8,AR46,'Reg Part 5 kw'!$D$30:$AH$30)</f>
        <v>15.856742768917613</v>
      </c>
      <c r="BA46" s="60">
        <f t="shared" si="33"/>
        <v>-27.06088317987458</v>
      </c>
      <c r="BB46" s="69">
        <f>SUMIF('Low Income Part 5 kw '!$D$8:$AH$8,AR46,'Low Income Part 5 kw '!$D$30:$AH$30)</f>
        <v>3.4978410113574085</v>
      </c>
      <c r="BC46" s="60">
        <f t="shared" si="34"/>
        <v>-14.701981422314375</v>
      </c>
      <c r="BE46" s="39">
        <v>2050</v>
      </c>
      <c r="BF46" s="40">
        <v>9.983669470582747E-2</v>
      </c>
      <c r="BG46" s="41">
        <v>-229.91375612085471</v>
      </c>
      <c r="BH46" s="41">
        <v>-87.241642500000097</v>
      </c>
      <c r="BI46" s="41">
        <v>125.40068528575091</v>
      </c>
      <c r="BJ46" s="42">
        <f t="shared" si="18"/>
        <v>-191.75471333510393</v>
      </c>
      <c r="BK46" s="77">
        <f t="shared" si="19"/>
        <v>-19.246092900614322</v>
      </c>
      <c r="BL46" s="82">
        <f t="shared" si="4"/>
        <v>-16.051797375004142</v>
      </c>
      <c r="BM46" s="69">
        <f>SUMIF('Reg Part 5 kw'!$D$8:$AH$8,BE46,'Reg Part 5 kw'!$D$30:$AH$30)</f>
        <v>15.856742768917613</v>
      </c>
      <c r="BN46" s="60">
        <f t="shared" si="35"/>
        <v>-31.908540143921755</v>
      </c>
      <c r="BO46" s="69">
        <f>SUMIF('Low Income Part 5 kw '!$D$8:$AH$8,BE46,'Low Income Part 5 kw '!$D$30:$AH$30)</f>
        <v>3.4978410113574085</v>
      </c>
      <c r="BP46" s="60">
        <f t="shared" si="36"/>
        <v>-19.549638386361551</v>
      </c>
      <c r="BR46" s="39">
        <v>2050</v>
      </c>
      <c r="BS46" s="40">
        <v>9.983669470582747E-2</v>
      </c>
      <c r="BT46" s="27">
        <v>-307.73240696403809</v>
      </c>
      <c r="BU46" s="41">
        <v>-87.241642500000097</v>
      </c>
      <c r="BV46" s="41">
        <v>125.40068528575091</v>
      </c>
      <c r="BW46" s="42">
        <f t="shared" si="20"/>
        <v>-269.57336417828731</v>
      </c>
      <c r="BX46" s="77">
        <f t="shared" si="21"/>
        <v>-25.760296351499207</v>
      </c>
      <c r="BY46" s="82">
        <f t="shared" si="5"/>
        <v>-22.56600082588902</v>
      </c>
      <c r="BZ46" s="69">
        <f>SUMIF('Reg Part 5 kw'!$D$8:$AH$8,BR46,'Reg Part 5 kw'!$D$30:$AH$30)</f>
        <v>15.856742768917613</v>
      </c>
      <c r="CA46" s="60">
        <f t="shared" si="37"/>
        <v>-38.422743594806633</v>
      </c>
      <c r="CB46" s="69">
        <f>SUMIF('Low Income Part 5 kw '!$D$8:$AH$8,BR46,'Low Income Part 5 kw '!$D$30:$AH$30)</f>
        <v>3.4978410113574085</v>
      </c>
      <c r="CC46" s="60">
        <f t="shared" si="38"/>
        <v>-26.063841837246429</v>
      </c>
      <c r="CE46" s="39">
        <v>2050</v>
      </c>
      <c r="CF46" s="40">
        <v>9.983669470582747E-2</v>
      </c>
      <c r="CG46" s="27">
        <v>-150.60180684231526</v>
      </c>
      <c r="CH46" s="41">
        <v>-87.241642500000097</v>
      </c>
      <c r="CI46" s="41">
        <v>125.40068528575091</v>
      </c>
      <c r="CJ46" s="42">
        <f t="shared" si="22"/>
        <v>-112.44276405656444</v>
      </c>
      <c r="CK46" s="77">
        <f t="shared" si="23"/>
        <v>-12.606885357324906</v>
      </c>
      <c r="CL46" s="82">
        <f t="shared" si="6"/>
        <v>-9.4125898317147261</v>
      </c>
      <c r="CM46" s="69">
        <f>SUMIF('Reg Part 5 kw'!$D$8:$AH$8,CE46,'Reg Part 5 kw'!$D$30:$AH$30)</f>
        <v>15.856742768917613</v>
      </c>
      <c r="CN46" s="60">
        <f t="shared" si="39"/>
        <v>-25.269332600632339</v>
      </c>
      <c r="CO46" s="69">
        <f>SUMIF('Low Income Part 5 kw '!$D$8:$AH$8,CE46,'Low Income Part 5 kw '!$D$30:$AH$30)</f>
        <v>3.4978410113574085</v>
      </c>
      <c r="CP46" s="60">
        <f t="shared" si="40"/>
        <v>-12.910430843072135</v>
      </c>
      <c r="CR46" s="39">
        <v>2050</v>
      </c>
      <c r="CS46" s="40">
        <v>9.983669470582747E-2</v>
      </c>
      <c r="CT46" s="27">
        <v>-205.83709170358685</v>
      </c>
      <c r="CU46" s="41">
        <v>-87.241642500000097</v>
      </c>
      <c r="CV46" s="41">
        <v>125.40068528575091</v>
      </c>
      <c r="CW46" s="42">
        <f t="shared" si="24"/>
        <v>-167.67804891783601</v>
      </c>
      <c r="CX46" s="77">
        <f t="shared" si="25"/>
        <v>-17.230634026252432</v>
      </c>
      <c r="CY46" s="82">
        <f t="shared" si="7"/>
        <v>-14.036338500642245</v>
      </c>
      <c r="CZ46" s="69">
        <f>SUMIF('Reg Part 5 kw'!$D$8:$AH$8,CR46,'Reg Part 5 kw'!$D$30:$AH$30)</f>
        <v>15.856742768917613</v>
      </c>
      <c r="DA46" s="60">
        <f t="shared" si="41"/>
        <v>-29.893081269559858</v>
      </c>
      <c r="DB46" s="69">
        <f>SUMIF('Low Income Part 5 kw '!$D$8:$AH$8,CR46,'Low Income Part 5 kw '!$D$30:$AH$30)</f>
        <v>3.4978410113574085</v>
      </c>
      <c r="DC46" s="60">
        <f t="shared" si="42"/>
        <v>-17.534179511999653</v>
      </c>
      <c r="DE46" s="39">
        <v>2050</v>
      </c>
      <c r="DF46" s="40">
        <v>9.983669470582747E-2</v>
      </c>
      <c r="DG46" s="27">
        <v>-282.61663516914382</v>
      </c>
      <c r="DH46" s="41">
        <v>-87.241642500000097</v>
      </c>
      <c r="DI46" s="41">
        <v>125.40068528575091</v>
      </c>
      <c r="DJ46" s="42">
        <f t="shared" si="26"/>
        <v>-244.45759238339303</v>
      </c>
      <c r="DK46" s="77">
        <f t="shared" si="27"/>
        <v>-23.657853742623402</v>
      </c>
      <c r="DL46" s="82">
        <f t="shared" si="8"/>
        <v>-20.463558217013222</v>
      </c>
      <c r="DM46" s="69">
        <f>SUMIF('Reg Part 5 kw'!$D$8:$AH$8,DE46,'Reg Part 5 kw'!$D$30:$AH$30)</f>
        <v>15.856742768917613</v>
      </c>
      <c r="DN46" s="60">
        <f t="shared" si="43"/>
        <v>-36.320300985930835</v>
      </c>
      <c r="DO46" s="69">
        <f>SUMIF('Low Income Part 5 kw '!$D$8:$AH$8,DE46,'Low Income Part 5 kw '!$D$30:$AH$30)</f>
        <v>3.4978410113574085</v>
      </c>
      <c r="DP46" s="60">
        <f t="shared" si="44"/>
        <v>-23.961399228370631</v>
      </c>
    </row>
    <row r="47" spans="2:120" ht="14.5" thickBot="1" x14ac:dyDescent="0.35">
      <c r="B47" s="15">
        <v>2051</v>
      </c>
      <c r="C47" s="67">
        <v>144660642.23799643</v>
      </c>
      <c r="E47" s="43">
        <v>2051</v>
      </c>
      <c r="F47" s="44">
        <v>9.267092153802145E-2</v>
      </c>
      <c r="G47" s="45">
        <v>12.718693738047982</v>
      </c>
      <c r="H47" s="45">
        <v>-12.033330000000001</v>
      </c>
      <c r="I47" s="45">
        <v>17.484583939486996</v>
      </c>
      <c r="J47" s="46">
        <f t="shared" si="9"/>
        <v>18.169947677534978</v>
      </c>
      <c r="K47" s="78">
        <f t="shared" si="10"/>
        <v>1.055050789871909</v>
      </c>
      <c r="L47" s="83">
        <f t="shared" si="0"/>
        <v>1.5072473670599376</v>
      </c>
      <c r="M47" s="70">
        <f>SUMIF('Reg Part 5 kw'!$D$8:$AH$8,E47,'Reg Part 5 kw'!$D$30:$AH$30)</f>
        <v>0</v>
      </c>
      <c r="N47" s="61">
        <f t="shared" si="11"/>
        <v>1.5072473670599376</v>
      </c>
      <c r="O47" s="70">
        <f>SUMIF('Low Income Part 5 kw '!$D$8:$AH$8,E47,'Low Income Part 5 kw '!$D$30:$AH$30)</f>
        <v>0</v>
      </c>
      <c r="P47" s="61">
        <f>+L47-O47</f>
        <v>1.5072473670599376</v>
      </c>
      <c r="R47" s="43">
        <v>2051</v>
      </c>
      <c r="S47" s="44">
        <v>9.267092153802145E-2</v>
      </c>
      <c r="T47" s="28">
        <v>12.718693738047982</v>
      </c>
      <c r="U47" s="45">
        <v>-12.033330000000001</v>
      </c>
      <c r="V47" s="45">
        <v>17.484583939486996</v>
      </c>
      <c r="W47" s="46">
        <f t="shared" si="12"/>
        <v>18.169947677534978</v>
      </c>
      <c r="X47" s="78">
        <f t="shared" si="13"/>
        <v>1.055050789871909</v>
      </c>
      <c r="Y47" s="83">
        <f t="shared" si="1"/>
        <v>1.5072473670599376</v>
      </c>
      <c r="Z47" s="70">
        <f>SUMIF('Reg Part 5 kw'!$D$8:$AH$8,R47,'Reg Part 5 kw'!$D$30:$AH$30)</f>
        <v>0</v>
      </c>
      <c r="AA47" s="61">
        <f t="shared" si="29"/>
        <v>1.5072473670599376</v>
      </c>
      <c r="AB47" s="70">
        <f>SUMIF('Low Income Part 5 kw '!$D$8:$AH$8,R47,'Low Income Part 5 kw '!$D$30:$AH$30)</f>
        <v>0</v>
      </c>
      <c r="AC47" s="61">
        <f>+Y47-AB47</f>
        <v>1.5072473670599376</v>
      </c>
      <c r="AE47" s="43">
        <v>2051</v>
      </c>
      <c r="AF47" s="44">
        <v>9.267092153802145E-2</v>
      </c>
      <c r="AG47" s="28">
        <v>12.718693738047982</v>
      </c>
      <c r="AH47" s="45">
        <v>-12.033330000000001</v>
      </c>
      <c r="AI47" s="45">
        <v>17.484583939486996</v>
      </c>
      <c r="AJ47" s="46">
        <f t="shared" si="14"/>
        <v>18.169947677534978</v>
      </c>
      <c r="AK47" s="78">
        <f t="shared" si="15"/>
        <v>1.055050789871909</v>
      </c>
      <c r="AL47" s="83">
        <f t="shared" si="2"/>
        <v>1.5072473670599376</v>
      </c>
      <c r="AM47" s="70">
        <f>SUMIF('Reg Part 5 kw'!$D$8:$AH$8,AE47,'Reg Part 5 kw'!$D$30:$AH$30)</f>
        <v>0</v>
      </c>
      <c r="AN47" s="61">
        <f t="shared" si="31"/>
        <v>1.5072473670599376</v>
      </c>
      <c r="AO47" s="70">
        <f>SUMIF('Low Income Part 5 kw '!$D$8:$AH$8,AE47,'Low Income Part 5 kw '!$D$30:$AH$30)</f>
        <v>0</v>
      </c>
      <c r="AP47" s="61">
        <f>+AL47-AO47</f>
        <v>1.5072473670599376</v>
      </c>
      <c r="AR47" s="43">
        <v>2051</v>
      </c>
      <c r="AS47" s="44">
        <v>9.267092153802145E-2</v>
      </c>
      <c r="AT47" s="28">
        <v>12.718693738047982</v>
      </c>
      <c r="AU47" s="45">
        <v>-12.033330000000001</v>
      </c>
      <c r="AV47" s="45">
        <v>17.484583939486996</v>
      </c>
      <c r="AW47" s="46">
        <f t="shared" si="16"/>
        <v>18.169947677534978</v>
      </c>
      <c r="AX47" s="78">
        <f t="shared" si="17"/>
        <v>1.055050789871909</v>
      </c>
      <c r="AY47" s="83">
        <f t="shared" si="3"/>
        <v>1.5072473670599376</v>
      </c>
      <c r="AZ47" s="70">
        <f>SUMIF('Reg Part 5 kw'!$D$8:$AH$8,AR47,'Reg Part 5 kw'!$D$30:$AH$30)</f>
        <v>0</v>
      </c>
      <c r="BA47" s="61">
        <f t="shared" si="33"/>
        <v>1.5072473670599376</v>
      </c>
      <c r="BB47" s="70">
        <f>SUMIF('Low Income Part 5 kw '!$D$8:$AH$8,AR47,'Low Income Part 5 kw '!$D$30:$AH$30)</f>
        <v>0</v>
      </c>
      <c r="BC47" s="61">
        <f>+AY47-BB47</f>
        <v>1.5072473670599376</v>
      </c>
      <c r="BE47" s="43">
        <v>2051</v>
      </c>
      <c r="BF47" s="44">
        <v>9.267092153802145E-2</v>
      </c>
      <c r="BG47" s="45">
        <v>12.718693738047982</v>
      </c>
      <c r="BH47" s="45">
        <v>-12.033330000000001</v>
      </c>
      <c r="BI47" s="45">
        <v>17.484583939486996</v>
      </c>
      <c r="BJ47" s="46">
        <f t="shared" si="18"/>
        <v>18.169947677534978</v>
      </c>
      <c r="BK47" s="78">
        <f t="shared" si="19"/>
        <v>1.055050789871909</v>
      </c>
      <c r="BL47" s="83">
        <f t="shared" si="4"/>
        <v>1.5072473670599376</v>
      </c>
      <c r="BM47" s="70">
        <f>SUMIF('Reg Part 5 kw'!$D$8:$AH$8,BE47,'Reg Part 5 kw'!$D$30:$AH$30)</f>
        <v>0</v>
      </c>
      <c r="BN47" s="61">
        <f t="shared" si="35"/>
        <v>1.5072473670599376</v>
      </c>
      <c r="BO47" s="70">
        <f>SUMIF('Low Income Part 5 kw '!$D$8:$AH$8,BE47,'Low Income Part 5 kw '!$D$30:$AH$30)</f>
        <v>0</v>
      </c>
      <c r="BP47" s="61">
        <f>+BL47-BO47</f>
        <v>1.5072473670599376</v>
      </c>
      <c r="BR47" s="43">
        <v>2051</v>
      </c>
      <c r="BS47" s="44">
        <v>9.267092153802145E-2</v>
      </c>
      <c r="BT47" s="28">
        <v>12.718693738047982</v>
      </c>
      <c r="BU47" s="45">
        <v>-12.033330000000001</v>
      </c>
      <c r="BV47" s="45">
        <v>17.484583939486996</v>
      </c>
      <c r="BW47" s="46">
        <f t="shared" si="20"/>
        <v>18.169947677534978</v>
      </c>
      <c r="BX47" s="78">
        <f t="shared" si="21"/>
        <v>1.055050789871909</v>
      </c>
      <c r="BY47" s="83">
        <f t="shared" si="5"/>
        <v>1.5072473670599376</v>
      </c>
      <c r="BZ47" s="70">
        <f>SUMIF('Reg Part 5 kw'!$D$8:$AH$8,BR47,'Reg Part 5 kw'!$D$30:$AH$30)</f>
        <v>0</v>
      </c>
      <c r="CA47" s="61">
        <f t="shared" si="37"/>
        <v>1.5072473670599376</v>
      </c>
      <c r="CB47" s="70">
        <f>SUMIF('Low Income Part 5 kw '!$D$8:$AH$8,BR47,'Low Income Part 5 kw '!$D$30:$AH$30)</f>
        <v>0</v>
      </c>
      <c r="CC47" s="61">
        <f>+BY47-CB47</f>
        <v>1.5072473670599376</v>
      </c>
      <c r="CE47" s="43">
        <v>2051</v>
      </c>
      <c r="CF47" s="44">
        <v>9.267092153802145E-2</v>
      </c>
      <c r="CG47" s="28">
        <v>12.718693738047982</v>
      </c>
      <c r="CH47" s="45">
        <v>-12.033330000000001</v>
      </c>
      <c r="CI47" s="45">
        <v>17.484583939486996</v>
      </c>
      <c r="CJ47" s="46">
        <f t="shared" si="22"/>
        <v>18.169947677534978</v>
      </c>
      <c r="CK47" s="78">
        <f t="shared" si="23"/>
        <v>1.055050789871909</v>
      </c>
      <c r="CL47" s="83">
        <f t="shared" si="6"/>
        <v>1.5072473670599376</v>
      </c>
      <c r="CM47" s="70">
        <f>SUMIF('Reg Part 5 kw'!$D$8:$AH$8,CE47,'Reg Part 5 kw'!$D$30:$AH$30)</f>
        <v>0</v>
      </c>
      <c r="CN47" s="61">
        <f t="shared" si="39"/>
        <v>1.5072473670599376</v>
      </c>
      <c r="CO47" s="70">
        <f>SUMIF('Low Income Part 5 kw '!$D$8:$AH$8,CE47,'Low Income Part 5 kw '!$D$30:$AH$30)</f>
        <v>0</v>
      </c>
      <c r="CP47" s="61">
        <f>+CL47-CO47</f>
        <v>1.5072473670599376</v>
      </c>
      <c r="CR47" s="43">
        <v>2051</v>
      </c>
      <c r="CS47" s="44">
        <v>9.267092153802145E-2</v>
      </c>
      <c r="CT47" s="28">
        <v>12.718693738047982</v>
      </c>
      <c r="CU47" s="45">
        <v>-12.033330000000001</v>
      </c>
      <c r="CV47" s="45">
        <v>17.484583939486996</v>
      </c>
      <c r="CW47" s="46">
        <f t="shared" si="24"/>
        <v>18.169947677534978</v>
      </c>
      <c r="CX47" s="78">
        <f t="shared" si="25"/>
        <v>1.055050789871909</v>
      </c>
      <c r="CY47" s="83">
        <f t="shared" si="7"/>
        <v>1.5072473670599376</v>
      </c>
      <c r="CZ47" s="70">
        <f>SUMIF('Reg Part 5 kw'!$D$8:$AH$8,CR47,'Reg Part 5 kw'!$D$30:$AH$30)</f>
        <v>0</v>
      </c>
      <c r="DA47" s="61">
        <f t="shared" si="41"/>
        <v>1.5072473670599376</v>
      </c>
      <c r="DB47" s="70">
        <f>SUMIF('Low Income Part 5 kw '!$D$8:$AH$8,CR47,'Low Income Part 5 kw '!$D$30:$AH$30)</f>
        <v>0</v>
      </c>
      <c r="DC47" s="61">
        <f>+CY47-DB47</f>
        <v>1.5072473670599376</v>
      </c>
      <c r="DE47" s="43">
        <v>2051</v>
      </c>
      <c r="DF47" s="44">
        <v>9.267092153802145E-2</v>
      </c>
      <c r="DG47" s="28">
        <v>12.718693738047982</v>
      </c>
      <c r="DH47" s="45">
        <v>-12.033330000000001</v>
      </c>
      <c r="DI47" s="45">
        <v>17.484583939486996</v>
      </c>
      <c r="DJ47" s="46">
        <f t="shared" si="26"/>
        <v>18.169947677534978</v>
      </c>
      <c r="DK47" s="78">
        <f t="shared" si="27"/>
        <v>1.055050789871909</v>
      </c>
      <c r="DL47" s="83">
        <f t="shared" si="8"/>
        <v>1.5072473670599376</v>
      </c>
      <c r="DM47" s="70">
        <f>SUMIF('Reg Part 5 kw'!$D$8:$AH$8,DE47,'Reg Part 5 kw'!$D$30:$AH$30)</f>
        <v>0</v>
      </c>
      <c r="DN47" s="61">
        <f t="shared" si="43"/>
        <v>1.5072473670599376</v>
      </c>
      <c r="DO47" s="70">
        <f>SUMIF('Low Income Part 5 kw '!$D$8:$AH$8,DE47,'Low Income Part 5 kw '!$D$30:$AH$30)</f>
        <v>0</v>
      </c>
      <c r="DP47" s="61">
        <f>+DL47-DO47</f>
        <v>1.5072473670599376</v>
      </c>
    </row>
    <row r="48" spans="2:120" ht="42.5" thickBot="1" x14ac:dyDescent="0.35">
      <c r="F48" s="47" t="s">
        <v>27</v>
      </c>
      <c r="G48" s="48">
        <f>SUMPRODUCT(G15:G47,$F$15:$F$47)</f>
        <v>-323.01192390779426</v>
      </c>
      <c r="H48" s="48">
        <f t="shared" ref="H48:J48" si="45">SUMPRODUCT(H15:H47,$F$15:$F$47)</f>
        <v>-1315.489534934472</v>
      </c>
      <c r="I48" s="48">
        <f t="shared" si="45"/>
        <v>1452.2306591718718</v>
      </c>
      <c r="J48" s="49">
        <f t="shared" si="45"/>
        <v>-186.27079967039495</v>
      </c>
      <c r="K48" s="62"/>
      <c r="L48" s="62"/>
      <c r="M48" s="62"/>
      <c r="N48" s="62"/>
      <c r="O48" s="62"/>
      <c r="P48" s="62"/>
      <c r="S48" s="47" t="s">
        <v>27</v>
      </c>
      <c r="T48" s="48">
        <f>SUMPRODUCT(T15:T47,$F$15:$F$47)</f>
        <v>-414.20772908906599</v>
      </c>
      <c r="U48" s="48">
        <f t="shared" ref="U48:W48" si="46">SUMPRODUCT(U15:U47,$F$15:$F$47)</f>
        <v>-1315.489534934472</v>
      </c>
      <c r="V48" s="48">
        <f t="shared" si="46"/>
        <v>1452.2306591718718</v>
      </c>
      <c r="W48" s="49">
        <f t="shared" si="46"/>
        <v>-277.46660485166666</v>
      </c>
      <c r="X48" s="62"/>
      <c r="Y48" s="62"/>
      <c r="Z48" s="62"/>
      <c r="AA48" s="62"/>
      <c r="AB48" s="62"/>
      <c r="AC48" s="62"/>
      <c r="AF48" s="47" t="s">
        <v>27</v>
      </c>
      <c r="AG48" s="48">
        <f>SUMPRODUCT(AG15:AG47,$F$15:$F$47)</f>
        <v>-563.35204121222057</v>
      </c>
      <c r="AH48" s="48">
        <f t="shared" ref="AH48:AJ48" si="47">SUMPRODUCT(AH15:AH47,$F$15:$F$47)</f>
        <v>-1315.489534934472</v>
      </c>
      <c r="AI48" s="48">
        <f t="shared" si="47"/>
        <v>1452.2306591718718</v>
      </c>
      <c r="AJ48" s="49">
        <f t="shared" si="47"/>
        <v>-426.61091697482146</v>
      </c>
      <c r="AK48" s="62"/>
      <c r="AL48" s="62"/>
      <c r="AM48" s="62"/>
      <c r="AN48" s="62"/>
      <c r="AO48" s="62"/>
      <c r="AP48" s="62"/>
      <c r="AS48" s="47" t="s">
        <v>27</v>
      </c>
      <c r="AT48" s="48">
        <f>SUMPRODUCT(AT15:AT47,$F$15:$F$47)</f>
        <v>-158.98908995654514</v>
      </c>
      <c r="AU48" s="48">
        <f t="shared" ref="AU48:AW48" si="48">SUMPRODUCT(AU15:AU47,$F$15:$F$47)</f>
        <v>-1315.489534934472</v>
      </c>
      <c r="AV48" s="48">
        <f t="shared" si="48"/>
        <v>1452.2306591718718</v>
      </c>
      <c r="AW48" s="49">
        <f t="shared" si="48"/>
        <v>-22.247965719145817</v>
      </c>
      <c r="AX48" s="62"/>
      <c r="AY48" s="62"/>
      <c r="AZ48" s="62"/>
      <c r="BA48" s="62"/>
      <c r="BB48" s="62"/>
      <c r="BC48" s="62"/>
      <c r="BF48" s="47" t="s">
        <v>27</v>
      </c>
      <c r="BG48" s="48">
        <f>SUMPRODUCT(BG15:BG47,$F$15:$F$47)</f>
        <v>-248.62022588618083</v>
      </c>
      <c r="BH48" s="48">
        <f t="shared" ref="BH48:BJ48" si="49">SUMPRODUCT(BH15:BH47,$F$15:$F$47)</f>
        <v>-1315.489534934472</v>
      </c>
      <c r="BI48" s="48">
        <f t="shared" si="49"/>
        <v>1452.2306591718718</v>
      </c>
      <c r="BJ48" s="49">
        <f t="shared" si="49"/>
        <v>-111.87910164878146</v>
      </c>
      <c r="BK48" s="62"/>
      <c r="BL48" s="62"/>
      <c r="BM48" s="62"/>
      <c r="BN48" s="62"/>
      <c r="BO48" s="62"/>
      <c r="BP48" s="62"/>
      <c r="BS48" s="47" t="s">
        <v>27</v>
      </c>
      <c r="BT48" s="48">
        <f>SUMPRODUCT(BT15:BT47,$F$15:$F$47)</f>
        <v>-401.39534542161641</v>
      </c>
      <c r="BU48" s="48">
        <f t="shared" ref="BU48:BW48" si="50">SUMPRODUCT(BU15:BU47,$F$15:$F$47)</f>
        <v>-1315.489534934472</v>
      </c>
      <c r="BV48" s="48">
        <f t="shared" si="50"/>
        <v>1452.2306591718718</v>
      </c>
      <c r="BW48" s="49">
        <f t="shared" si="50"/>
        <v>-264.65422118421708</v>
      </c>
      <c r="BX48" s="62"/>
      <c r="BY48" s="62"/>
      <c r="BZ48" s="62"/>
      <c r="CA48" s="62"/>
      <c r="CB48" s="62"/>
      <c r="CC48" s="62"/>
      <c r="CF48" s="47" t="s">
        <v>27</v>
      </c>
      <c r="CG48" s="48">
        <f>SUMPRODUCT(CG15:CG47,$F$15:$F$47)</f>
        <v>8.3103734927809096</v>
      </c>
      <c r="CH48" s="48">
        <f t="shared" ref="CH48:CJ48" si="51">SUMPRODUCT(CH15:CH47,$F$15:$F$47)</f>
        <v>-1315.489534934472</v>
      </c>
      <c r="CI48" s="48">
        <f t="shared" si="51"/>
        <v>1452.2306591718718</v>
      </c>
      <c r="CJ48" s="49">
        <f t="shared" si="51"/>
        <v>145.05149773018033</v>
      </c>
      <c r="CK48" s="62"/>
      <c r="CL48" s="62"/>
      <c r="CM48" s="62"/>
      <c r="CN48" s="62"/>
      <c r="CO48" s="62"/>
      <c r="CP48" s="62"/>
      <c r="CS48" s="47" t="s">
        <v>27</v>
      </c>
      <c r="CT48" s="48">
        <f>SUMPRODUCT(CT15:CT47,$F$15:$F$47)</f>
        <v>-82.274445176053135</v>
      </c>
      <c r="CU48" s="48">
        <f t="shared" ref="CU48:CW48" si="52">SUMPRODUCT(CU15:CU47,$F$15:$F$47)</f>
        <v>-1315.489534934472</v>
      </c>
      <c r="CV48" s="48">
        <f t="shared" si="52"/>
        <v>1452.2306591718718</v>
      </c>
      <c r="CW48" s="49">
        <f t="shared" si="52"/>
        <v>54.466679061346106</v>
      </c>
      <c r="CX48" s="62"/>
      <c r="CY48" s="62"/>
      <c r="CZ48" s="62"/>
      <c r="DA48" s="62"/>
      <c r="DB48" s="62"/>
      <c r="DC48" s="62"/>
      <c r="DF48" s="47" t="s">
        <v>27</v>
      </c>
      <c r="DG48" s="48">
        <f>SUMPRODUCT(DG15:DG47,$F$15:$F$47)</f>
        <v>-232.26347384735138</v>
      </c>
      <c r="DH48" s="48">
        <f t="shared" ref="DH48:DJ48" si="53">SUMPRODUCT(DH15:DH47,$F$15:$F$47)</f>
        <v>-1315.489534934472</v>
      </c>
      <c r="DI48" s="48">
        <f t="shared" si="53"/>
        <v>1452.2306591718718</v>
      </c>
      <c r="DJ48" s="49">
        <f t="shared" si="53"/>
        <v>-95.522349609952059</v>
      </c>
    </row>
    <row r="50" spans="5:13" ht="15.5" x14ac:dyDescent="0.35">
      <c r="E50" s="50" t="s">
        <v>15</v>
      </c>
      <c r="I50" s="51"/>
    </row>
    <row r="51" spans="5:13" x14ac:dyDescent="0.3">
      <c r="I51" s="51"/>
    </row>
    <row r="56" spans="5:13" x14ac:dyDescent="0.3">
      <c r="G56" s="29"/>
      <c r="H56" s="1"/>
      <c r="I56" s="1"/>
      <c r="J56" s="1"/>
      <c r="K56" s="1"/>
      <c r="L56" s="1"/>
      <c r="M56" s="1"/>
    </row>
    <row r="57" spans="5:13" x14ac:dyDescent="0.3">
      <c r="G57" s="29"/>
      <c r="H57" s="1"/>
      <c r="I57" s="1"/>
      <c r="J57" s="1"/>
      <c r="K57" s="1"/>
      <c r="L57" s="1"/>
      <c r="M57" s="1"/>
    </row>
    <row r="58" spans="5:13" x14ac:dyDescent="0.3">
      <c r="G58" s="30"/>
      <c r="H58" s="1"/>
      <c r="I58" s="1"/>
      <c r="J58" s="1"/>
      <c r="K58" s="1"/>
      <c r="L58" s="1"/>
      <c r="M58" s="1"/>
    </row>
    <row r="59" spans="5:13" x14ac:dyDescent="0.3">
      <c r="G59" s="30"/>
      <c r="H59" s="1"/>
      <c r="I59" s="1"/>
      <c r="J59" s="1"/>
      <c r="K59" s="1"/>
      <c r="L59" s="1"/>
      <c r="M59" s="1"/>
    </row>
    <row r="60" spans="5:13" x14ac:dyDescent="0.3">
      <c r="G60" s="30"/>
      <c r="H60" s="1"/>
      <c r="I60" s="1"/>
      <c r="J60" s="1"/>
      <c r="K60" s="1"/>
      <c r="L60" s="1"/>
      <c r="M60" s="1"/>
    </row>
    <row r="61" spans="5:13" ht="14.5" thickBot="1" x14ac:dyDescent="0.35">
      <c r="G61" s="1"/>
      <c r="H61" s="1"/>
      <c r="I61" s="1"/>
      <c r="J61" s="1"/>
      <c r="K61" s="1"/>
      <c r="L61" s="1"/>
      <c r="M61" s="1"/>
    </row>
    <row r="62" spans="5:13" ht="15.5" x14ac:dyDescent="0.35">
      <c r="G62" s="2"/>
      <c r="H62" s="3" t="s">
        <v>0</v>
      </c>
      <c r="I62" s="3"/>
      <c r="J62" s="3"/>
      <c r="K62" s="3"/>
      <c r="L62" s="3"/>
      <c r="M62" s="1"/>
    </row>
    <row r="63" spans="5:13" ht="15.5" x14ac:dyDescent="0.35">
      <c r="G63" s="4" t="s">
        <v>1</v>
      </c>
      <c r="H63" s="5" t="s">
        <v>2</v>
      </c>
      <c r="I63" s="5" t="s">
        <v>17</v>
      </c>
      <c r="J63" s="5" t="s">
        <v>19</v>
      </c>
      <c r="K63" s="5" t="s">
        <v>19</v>
      </c>
      <c r="L63" s="5" t="s">
        <v>22</v>
      </c>
      <c r="M63" s="1"/>
    </row>
    <row r="64" spans="5:13" ht="15.5" x14ac:dyDescent="0.35">
      <c r="G64" s="4" t="s">
        <v>3</v>
      </c>
      <c r="H64" s="5" t="s">
        <v>3</v>
      </c>
      <c r="I64" s="5" t="s">
        <v>18</v>
      </c>
      <c r="J64" s="5" t="s">
        <v>20</v>
      </c>
      <c r="K64" s="5" t="s">
        <v>21</v>
      </c>
      <c r="L64" s="5" t="s">
        <v>23</v>
      </c>
      <c r="M64" s="1"/>
    </row>
    <row r="65" spans="7:13" ht="15.5" x14ac:dyDescent="0.35">
      <c r="G65" s="4" t="s">
        <v>4</v>
      </c>
      <c r="H65" s="5" t="s">
        <v>4</v>
      </c>
      <c r="I65" s="5" t="s">
        <v>5</v>
      </c>
      <c r="J65" s="5" t="s">
        <v>5</v>
      </c>
      <c r="K65" s="5" t="s">
        <v>5</v>
      </c>
      <c r="L65" s="5" t="s">
        <v>5</v>
      </c>
      <c r="M65" s="1"/>
    </row>
    <row r="66" spans="7:13" ht="16" thickBot="1" x14ac:dyDescent="0.4">
      <c r="G66" s="4" t="s">
        <v>6</v>
      </c>
      <c r="H66" s="6" t="s">
        <v>6</v>
      </c>
      <c r="I66" s="6" t="s">
        <v>6</v>
      </c>
      <c r="J66" s="6" t="s">
        <v>6</v>
      </c>
      <c r="K66" s="6" t="s">
        <v>6</v>
      </c>
      <c r="L66" s="6" t="s">
        <v>7</v>
      </c>
      <c r="M66" s="1"/>
    </row>
    <row r="67" spans="7:13" ht="17.5" x14ac:dyDescent="0.45">
      <c r="G67" s="2" t="s">
        <v>8</v>
      </c>
      <c r="H67" s="2" t="s">
        <v>9</v>
      </c>
      <c r="I67" s="19">
        <f>'Bill Impact Detail'!G48</f>
        <v>-323.01192390779426</v>
      </c>
      <c r="J67" s="19">
        <f>'Bill Impact Detail'!H48</f>
        <v>-1315.489534934472</v>
      </c>
      <c r="K67" s="20">
        <f>'Bill Impact Detail'!I48</f>
        <v>1452.2306591718718</v>
      </c>
      <c r="L67" s="22">
        <f>'Bill Impact Detail'!J48</f>
        <v>-186.27079967039495</v>
      </c>
      <c r="M67" s="1"/>
    </row>
    <row r="68" spans="7:13" ht="17.5" x14ac:dyDescent="0.45">
      <c r="G68" s="4" t="s">
        <v>8</v>
      </c>
      <c r="H68" s="4" t="s">
        <v>10</v>
      </c>
      <c r="I68" s="20">
        <f>'Bill Impact Detail'!T48</f>
        <v>-414.20772908906599</v>
      </c>
      <c r="J68" s="20">
        <f>'Bill Impact Detail'!U48</f>
        <v>-1315.489534934472</v>
      </c>
      <c r="K68" s="20">
        <f>'Bill Impact Detail'!V48</f>
        <v>1452.2306591718718</v>
      </c>
      <c r="L68" s="23">
        <f>'Bill Impact Detail'!W48</f>
        <v>-277.46660485166666</v>
      </c>
      <c r="M68" s="1"/>
    </row>
    <row r="69" spans="7:13" ht="18" thickBot="1" x14ac:dyDescent="0.5">
      <c r="G69" s="7" t="s">
        <v>8</v>
      </c>
      <c r="H69" s="7" t="s">
        <v>11</v>
      </c>
      <c r="I69" s="21">
        <f>'Bill Impact Detail'!AG48</f>
        <v>-563.35204121222057</v>
      </c>
      <c r="J69" s="21">
        <f>'Bill Impact Detail'!AH48</f>
        <v>-1315.489534934472</v>
      </c>
      <c r="K69" s="21">
        <f>'Bill Impact Detail'!AI48</f>
        <v>1452.2306591718718</v>
      </c>
      <c r="L69" s="24">
        <f>'Bill Impact Detail'!AJ48</f>
        <v>-426.61091697482146</v>
      </c>
      <c r="M69" s="1"/>
    </row>
    <row r="70" spans="7:13" ht="17.5" x14ac:dyDescent="0.45">
      <c r="G70" s="2" t="s">
        <v>12</v>
      </c>
      <c r="H70" s="2" t="s">
        <v>9</v>
      </c>
      <c r="I70" s="19">
        <f>'Bill Impact Detail'!AT48</f>
        <v>-158.98908995654514</v>
      </c>
      <c r="J70" s="19">
        <f>'Bill Impact Detail'!AU48</f>
        <v>-1315.489534934472</v>
      </c>
      <c r="K70" s="19">
        <f>'Bill Impact Detail'!AV48</f>
        <v>1452.2306591718718</v>
      </c>
      <c r="L70" s="22">
        <f>'Bill Impact Detail'!AW48</f>
        <v>-22.247965719145817</v>
      </c>
      <c r="M70" s="1"/>
    </row>
    <row r="71" spans="7:13" ht="17.5" x14ac:dyDescent="0.45">
      <c r="G71" s="4" t="s">
        <v>12</v>
      </c>
      <c r="H71" s="4" t="s">
        <v>10</v>
      </c>
      <c r="I71" s="20">
        <f>'Bill Impact Detail'!BG48</f>
        <v>-248.62022588618083</v>
      </c>
      <c r="J71" s="20">
        <f>'Bill Impact Detail'!BH48</f>
        <v>-1315.489534934472</v>
      </c>
      <c r="K71" s="20">
        <f>'Bill Impact Detail'!BI48</f>
        <v>1452.2306591718718</v>
      </c>
      <c r="L71" s="23">
        <f>'Bill Impact Detail'!BJ48</f>
        <v>-111.87910164878146</v>
      </c>
      <c r="M71" s="1" t="s">
        <v>13</v>
      </c>
    </row>
    <row r="72" spans="7:13" ht="18" thickBot="1" x14ac:dyDescent="0.5">
      <c r="G72" s="7" t="s">
        <v>12</v>
      </c>
      <c r="H72" s="7" t="s">
        <v>11</v>
      </c>
      <c r="I72" s="21">
        <f>'Bill Impact Detail'!BT48</f>
        <v>-401.39534542161641</v>
      </c>
      <c r="J72" s="21">
        <f>'Bill Impact Detail'!BU48</f>
        <v>-1315.489534934472</v>
      </c>
      <c r="K72" s="21">
        <f>'Bill Impact Detail'!BV48</f>
        <v>1452.2306591718718</v>
      </c>
      <c r="L72" s="24">
        <f>'Bill Impact Detail'!BW48</f>
        <v>-264.65422118421708</v>
      </c>
      <c r="M72" s="1"/>
    </row>
    <row r="73" spans="7:13" ht="17.5" x14ac:dyDescent="0.45">
      <c r="G73" s="2" t="s">
        <v>14</v>
      </c>
      <c r="H73" s="2" t="s">
        <v>9</v>
      </c>
      <c r="I73" s="19">
        <f>'Bill Impact Detail'!CG48</f>
        <v>8.3103734927809096</v>
      </c>
      <c r="J73" s="19">
        <f>'Bill Impact Detail'!CH48</f>
        <v>-1315.489534934472</v>
      </c>
      <c r="K73" s="19">
        <f>'Bill Impact Detail'!CI48</f>
        <v>1452.2306591718718</v>
      </c>
      <c r="L73" s="22">
        <f>'Bill Impact Detail'!CJ48</f>
        <v>145.05149773018033</v>
      </c>
      <c r="M73" s="1"/>
    </row>
    <row r="74" spans="7:13" ht="17.5" x14ac:dyDescent="0.45">
      <c r="G74" s="4" t="s">
        <v>14</v>
      </c>
      <c r="H74" s="4" t="s">
        <v>10</v>
      </c>
      <c r="I74" s="20">
        <f>'Bill Impact Detail'!CT48</f>
        <v>-82.274445176053135</v>
      </c>
      <c r="J74" s="20">
        <f>'Bill Impact Detail'!CU48</f>
        <v>-1315.489534934472</v>
      </c>
      <c r="K74" s="20">
        <f>'Bill Impact Detail'!CV48</f>
        <v>1452.2306591718718</v>
      </c>
      <c r="L74" s="23">
        <f>'Bill Impact Detail'!CW48</f>
        <v>54.466679061346106</v>
      </c>
      <c r="M74" s="1"/>
    </row>
    <row r="75" spans="7:13" ht="18" thickBot="1" x14ac:dyDescent="0.5">
      <c r="G75" s="7" t="s">
        <v>14</v>
      </c>
      <c r="H75" s="7" t="s">
        <v>11</v>
      </c>
      <c r="I75" s="21">
        <f>'Bill Impact Detail'!DG48</f>
        <v>-232.26347384735138</v>
      </c>
      <c r="J75" s="21">
        <f>'Bill Impact Detail'!DH48</f>
        <v>-1315.489534934472</v>
      </c>
      <c r="K75" s="21">
        <f>'Bill Impact Detail'!DI48</f>
        <v>1452.2306591718718</v>
      </c>
      <c r="L75" s="24">
        <f>'Bill Impact Detail'!DJ48</f>
        <v>-95.522349609952059</v>
      </c>
      <c r="M75" s="1"/>
    </row>
    <row r="76" spans="7:13" x14ac:dyDescent="0.3">
      <c r="G76" s="8"/>
      <c r="H76" s="9"/>
      <c r="I76" s="9"/>
      <c r="J76" s="9"/>
      <c r="K76" s="9"/>
      <c r="L76" s="10"/>
      <c r="M76" s="1"/>
    </row>
    <row r="77" spans="7:13" ht="15.5" x14ac:dyDescent="0.35">
      <c r="G77" s="11" t="s">
        <v>15</v>
      </c>
      <c r="H77" s="12"/>
      <c r="I77" s="12"/>
      <c r="J77" s="12"/>
      <c r="K77" s="12"/>
      <c r="L77" s="12"/>
      <c r="M77" s="1"/>
    </row>
    <row r="78" spans="7:13" ht="17.5" x14ac:dyDescent="0.45">
      <c r="G78" s="11" t="s">
        <v>16</v>
      </c>
      <c r="H78" s="12"/>
      <c r="I78" s="12"/>
      <c r="J78" s="12"/>
      <c r="K78" s="12"/>
      <c r="L78" s="12"/>
      <c r="M78" s="1"/>
    </row>
  </sheetData>
  <mergeCells count="9">
    <mergeCell ref="CG9:CJ9"/>
    <mergeCell ref="CT9:CW9"/>
    <mergeCell ref="DG9:DJ9"/>
    <mergeCell ref="G9:J9"/>
    <mergeCell ref="T9:W9"/>
    <mergeCell ref="AG9:AJ9"/>
    <mergeCell ref="AT9:AW9"/>
    <mergeCell ref="BG9:BJ9"/>
    <mergeCell ref="BT9:BW9"/>
  </mergeCells>
  <pageMargins left="0.7" right="0.7" top="0.75" bottom="0.75" header="0.3" footer="0.3"/>
  <pageSetup scale="63" orientation="landscape" r:id="rId1"/>
  <colBreaks count="8" manualBreakCount="8">
    <brk id="16" max="47" man="1"/>
    <brk id="29" max="47" man="1"/>
    <brk id="42" max="47" man="1"/>
    <brk id="55" max="47" man="1"/>
    <brk id="68" max="47" man="1"/>
    <brk id="81" max="47" man="1"/>
    <brk id="94" max="47" man="1"/>
    <brk id="107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showGridLines="0" zoomScaleNormal="100" workbookViewId="0">
      <pane xSplit="2" ySplit="8" topLeftCell="C9" activePane="bottomRight" state="frozen"/>
      <selection activeCell="G5" sqref="G5"/>
      <selection pane="topRight" activeCell="G5" sqref="G5"/>
      <selection pane="bottomLeft" activeCell="G5" sqref="G5"/>
      <selection pane="bottomRight" activeCell="A6" sqref="A6"/>
    </sheetView>
  </sheetViews>
  <sheetFormatPr defaultColWidth="9.1796875" defaultRowHeight="14" x14ac:dyDescent="0.3"/>
  <cols>
    <col min="1" max="1" width="9.1796875" style="1"/>
    <col min="2" max="2" width="57" style="1" customWidth="1"/>
    <col min="3" max="3" width="3.26953125" style="1" customWidth="1"/>
    <col min="4" max="34" width="10.7265625" style="1" customWidth="1"/>
    <col min="35" max="16384" width="9.1796875" style="1"/>
  </cols>
  <sheetData>
    <row r="1" spans="1:34" x14ac:dyDescent="0.3">
      <c r="A1" s="114" t="s">
        <v>37</v>
      </c>
    </row>
    <row r="2" spans="1:34" x14ac:dyDescent="0.3">
      <c r="A2" s="114" t="s">
        <v>38</v>
      </c>
    </row>
    <row r="3" spans="1:34" x14ac:dyDescent="0.3">
      <c r="A3" s="114" t="s">
        <v>85</v>
      </c>
    </row>
    <row r="4" spans="1:34" x14ac:dyDescent="0.3">
      <c r="A4" s="114" t="s">
        <v>86</v>
      </c>
    </row>
    <row r="5" spans="1:34" x14ac:dyDescent="0.3">
      <c r="A5" s="114" t="s">
        <v>83</v>
      </c>
    </row>
    <row r="6" spans="1:34" x14ac:dyDescent="0.3">
      <c r="A6" s="114" t="s">
        <v>88</v>
      </c>
    </row>
    <row r="7" spans="1:34" x14ac:dyDescent="0.3">
      <c r="B7" s="106"/>
    </row>
    <row r="8" spans="1:34" x14ac:dyDescent="0.3">
      <c r="B8" s="106" t="s">
        <v>74</v>
      </c>
      <c r="D8" s="107">
        <v>2020</v>
      </c>
      <c r="E8" s="107">
        <f>+D8+1</f>
        <v>2021</v>
      </c>
      <c r="F8" s="107">
        <f t="shared" ref="F8:AH8" si="0">+E8+1</f>
        <v>2022</v>
      </c>
      <c r="G8" s="107">
        <f t="shared" si="0"/>
        <v>2023</v>
      </c>
      <c r="H8" s="107">
        <f t="shared" si="0"/>
        <v>2024</v>
      </c>
      <c r="I8" s="107">
        <f t="shared" si="0"/>
        <v>2025</v>
      </c>
      <c r="J8" s="107">
        <f t="shared" si="0"/>
        <v>2026</v>
      </c>
      <c r="K8" s="107">
        <f t="shared" si="0"/>
        <v>2027</v>
      </c>
      <c r="L8" s="107">
        <f t="shared" si="0"/>
        <v>2028</v>
      </c>
      <c r="M8" s="107">
        <f t="shared" si="0"/>
        <v>2029</v>
      </c>
      <c r="N8" s="107">
        <f t="shared" si="0"/>
        <v>2030</v>
      </c>
      <c r="O8" s="107">
        <f t="shared" si="0"/>
        <v>2031</v>
      </c>
      <c r="P8" s="107">
        <f t="shared" si="0"/>
        <v>2032</v>
      </c>
      <c r="Q8" s="107">
        <f t="shared" si="0"/>
        <v>2033</v>
      </c>
      <c r="R8" s="107">
        <f t="shared" si="0"/>
        <v>2034</v>
      </c>
      <c r="S8" s="107">
        <f t="shared" si="0"/>
        <v>2035</v>
      </c>
      <c r="T8" s="107">
        <f t="shared" si="0"/>
        <v>2036</v>
      </c>
      <c r="U8" s="107">
        <f t="shared" si="0"/>
        <v>2037</v>
      </c>
      <c r="V8" s="107">
        <f t="shared" si="0"/>
        <v>2038</v>
      </c>
      <c r="W8" s="107">
        <f t="shared" si="0"/>
        <v>2039</v>
      </c>
      <c r="X8" s="107">
        <f t="shared" si="0"/>
        <v>2040</v>
      </c>
      <c r="Y8" s="107">
        <f t="shared" si="0"/>
        <v>2041</v>
      </c>
      <c r="Z8" s="107">
        <f t="shared" si="0"/>
        <v>2042</v>
      </c>
      <c r="AA8" s="107">
        <f t="shared" si="0"/>
        <v>2043</v>
      </c>
      <c r="AB8" s="107">
        <f t="shared" si="0"/>
        <v>2044</v>
      </c>
      <c r="AC8" s="107">
        <f t="shared" si="0"/>
        <v>2045</v>
      </c>
      <c r="AD8" s="107">
        <f t="shared" si="0"/>
        <v>2046</v>
      </c>
      <c r="AE8" s="107">
        <f t="shared" si="0"/>
        <v>2047</v>
      </c>
      <c r="AF8" s="107">
        <f t="shared" si="0"/>
        <v>2048</v>
      </c>
      <c r="AG8" s="107">
        <f t="shared" si="0"/>
        <v>2049</v>
      </c>
      <c r="AH8" s="107">
        <f t="shared" si="0"/>
        <v>2050</v>
      </c>
    </row>
    <row r="10" spans="1:34" x14ac:dyDescent="0.3">
      <c r="B10" s="97" t="s">
        <v>58</v>
      </c>
      <c r="C10" s="98"/>
      <c r="D10" s="98">
        <v>11</v>
      </c>
      <c r="E10" s="98">
        <v>12</v>
      </c>
      <c r="F10" s="98">
        <v>12</v>
      </c>
      <c r="G10" s="98">
        <v>12</v>
      </c>
      <c r="H10" s="98">
        <v>12</v>
      </c>
      <c r="I10" s="98">
        <v>12</v>
      </c>
      <c r="J10" s="98">
        <v>12</v>
      </c>
      <c r="K10" s="98">
        <v>12</v>
      </c>
      <c r="L10" s="98">
        <v>12</v>
      </c>
      <c r="M10" s="98">
        <v>12</v>
      </c>
      <c r="N10" s="98">
        <v>12</v>
      </c>
      <c r="O10" s="98">
        <v>12</v>
      </c>
      <c r="P10" s="98">
        <v>12</v>
      </c>
      <c r="Q10" s="98">
        <v>12</v>
      </c>
      <c r="R10" s="98">
        <v>12</v>
      </c>
      <c r="S10" s="98">
        <v>12</v>
      </c>
      <c r="T10" s="98">
        <v>12</v>
      </c>
      <c r="U10" s="98">
        <v>12</v>
      </c>
      <c r="V10" s="98">
        <v>12</v>
      </c>
      <c r="W10" s="98">
        <v>12</v>
      </c>
      <c r="X10" s="98">
        <v>12</v>
      </c>
      <c r="Y10" s="98">
        <v>12</v>
      </c>
      <c r="Z10" s="98">
        <v>12</v>
      </c>
      <c r="AA10" s="98">
        <v>12</v>
      </c>
      <c r="AB10" s="98">
        <v>12</v>
      </c>
      <c r="AC10" s="98">
        <v>12</v>
      </c>
      <c r="AD10" s="98">
        <v>12</v>
      </c>
      <c r="AE10" s="98">
        <v>12</v>
      </c>
      <c r="AF10" s="98">
        <v>12</v>
      </c>
      <c r="AG10" s="98">
        <v>12</v>
      </c>
      <c r="AH10" s="98">
        <v>1</v>
      </c>
    </row>
    <row r="11" spans="1:34" x14ac:dyDescent="0.3"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x14ac:dyDescent="0.3">
      <c r="B12" s="97" t="s">
        <v>59</v>
      </c>
      <c r="C12" s="98"/>
      <c r="D12" s="113">
        <v>5</v>
      </c>
      <c r="E12" s="98">
        <f t="shared" ref="E12:AH12" si="1">+D12*(E10&gt;0)</f>
        <v>5</v>
      </c>
      <c r="F12" s="98">
        <f t="shared" si="1"/>
        <v>5</v>
      </c>
      <c r="G12" s="98">
        <f t="shared" si="1"/>
        <v>5</v>
      </c>
      <c r="H12" s="98">
        <f t="shared" si="1"/>
        <v>5</v>
      </c>
      <c r="I12" s="98">
        <f t="shared" si="1"/>
        <v>5</v>
      </c>
      <c r="J12" s="98">
        <f t="shared" si="1"/>
        <v>5</v>
      </c>
      <c r="K12" s="98">
        <f t="shared" si="1"/>
        <v>5</v>
      </c>
      <c r="L12" s="98">
        <f t="shared" si="1"/>
        <v>5</v>
      </c>
      <c r="M12" s="98">
        <f t="shared" si="1"/>
        <v>5</v>
      </c>
      <c r="N12" s="98">
        <f t="shared" si="1"/>
        <v>5</v>
      </c>
      <c r="O12" s="98">
        <f t="shared" si="1"/>
        <v>5</v>
      </c>
      <c r="P12" s="98">
        <f t="shared" si="1"/>
        <v>5</v>
      </c>
      <c r="Q12" s="98">
        <f t="shared" si="1"/>
        <v>5</v>
      </c>
      <c r="R12" s="98">
        <f t="shared" si="1"/>
        <v>5</v>
      </c>
      <c r="S12" s="98">
        <f t="shared" si="1"/>
        <v>5</v>
      </c>
      <c r="T12" s="98">
        <f t="shared" si="1"/>
        <v>5</v>
      </c>
      <c r="U12" s="98">
        <f t="shared" si="1"/>
        <v>5</v>
      </c>
      <c r="V12" s="98">
        <f t="shared" si="1"/>
        <v>5</v>
      </c>
      <c r="W12" s="98">
        <f t="shared" si="1"/>
        <v>5</v>
      </c>
      <c r="X12" s="98">
        <f t="shared" si="1"/>
        <v>5</v>
      </c>
      <c r="Y12" s="98">
        <f t="shared" si="1"/>
        <v>5</v>
      </c>
      <c r="Z12" s="98">
        <f t="shared" si="1"/>
        <v>5</v>
      </c>
      <c r="AA12" s="98">
        <f t="shared" si="1"/>
        <v>5</v>
      </c>
      <c r="AB12" s="98">
        <f t="shared" si="1"/>
        <v>5</v>
      </c>
      <c r="AC12" s="98">
        <f t="shared" si="1"/>
        <v>5</v>
      </c>
      <c r="AD12" s="98">
        <f t="shared" si="1"/>
        <v>5</v>
      </c>
      <c r="AE12" s="98">
        <f t="shared" si="1"/>
        <v>5</v>
      </c>
      <c r="AF12" s="98">
        <f t="shared" si="1"/>
        <v>5</v>
      </c>
      <c r="AG12" s="98">
        <f t="shared" si="1"/>
        <v>5</v>
      </c>
      <c r="AH12" s="98">
        <f t="shared" si="1"/>
        <v>5</v>
      </c>
    </row>
    <row r="13" spans="1:34" x14ac:dyDescent="0.3">
      <c r="B13" s="97" t="s">
        <v>60</v>
      </c>
      <c r="C13" s="98"/>
      <c r="D13" s="98">
        <v>6.76</v>
      </c>
      <c r="E13" s="98">
        <f t="shared" ref="E13:AH13" si="2">+D13</f>
        <v>6.76</v>
      </c>
      <c r="F13" s="98">
        <f t="shared" si="2"/>
        <v>6.76</v>
      </c>
      <c r="G13" s="98">
        <f t="shared" si="2"/>
        <v>6.76</v>
      </c>
      <c r="H13" s="98">
        <f t="shared" si="2"/>
        <v>6.76</v>
      </c>
      <c r="I13" s="98">
        <f t="shared" si="2"/>
        <v>6.76</v>
      </c>
      <c r="J13" s="98">
        <f t="shared" si="2"/>
        <v>6.76</v>
      </c>
      <c r="K13" s="98">
        <f t="shared" si="2"/>
        <v>6.76</v>
      </c>
      <c r="L13" s="98">
        <f t="shared" si="2"/>
        <v>6.76</v>
      </c>
      <c r="M13" s="98">
        <f t="shared" si="2"/>
        <v>6.76</v>
      </c>
      <c r="N13" s="98">
        <f t="shared" si="2"/>
        <v>6.76</v>
      </c>
      <c r="O13" s="98">
        <f t="shared" si="2"/>
        <v>6.76</v>
      </c>
      <c r="P13" s="98">
        <f t="shared" si="2"/>
        <v>6.76</v>
      </c>
      <c r="Q13" s="98">
        <f t="shared" si="2"/>
        <v>6.76</v>
      </c>
      <c r="R13" s="98">
        <f t="shared" si="2"/>
        <v>6.76</v>
      </c>
      <c r="S13" s="98">
        <f t="shared" si="2"/>
        <v>6.76</v>
      </c>
      <c r="T13" s="98">
        <f t="shared" si="2"/>
        <v>6.76</v>
      </c>
      <c r="U13" s="98">
        <f t="shared" si="2"/>
        <v>6.76</v>
      </c>
      <c r="V13" s="98">
        <f t="shared" si="2"/>
        <v>6.76</v>
      </c>
      <c r="W13" s="98">
        <f t="shared" si="2"/>
        <v>6.76</v>
      </c>
      <c r="X13" s="98">
        <f t="shared" si="2"/>
        <v>6.76</v>
      </c>
      <c r="Y13" s="98">
        <f t="shared" si="2"/>
        <v>6.76</v>
      </c>
      <c r="Z13" s="98">
        <f t="shared" si="2"/>
        <v>6.76</v>
      </c>
      <c r="AA13" s="98">
        <f t="shared" si="2"/>
        <v>6.76</v>
      </c>
      <c r="AB13" s="98">
        <f t="shared" si="2"/>
        <v>6.76</v>
      </c>
      <c r="AC13" s="98">
        <f t="shared" si="2"/>
        <v>6.76</v>
      </c>
      <c r="AD13" s="98">
        <f t="shared" si="2"/>
        <v>6.76</v>
      </c>
      <c r="AE13" s="98">
        <f t="shared" si="2"/>
        <v>6.76</v>
      </c>
      <c r="AF13" s="98">
        <f t="shared" si="2"/>
        <v>6.76</v>
      </c>
      <c r="AG13" s="98">
        <f t="shared" si="2"/>
        <v>6.76</v>
      </c>
      <c r="AH13" s="98">
        <f t="shared" si="2"/>
        <v>6.76</v>
      </c>
    </row>
    <row r="14" spans="1:34" x14ac:dyDescent="0.3">
      <c r="B14" s="97" t="s">
        <v>55</v>
      </c>
      <c r="C14" s="98"/>
      <c r="D14" s="91">
        <f t="shared" ref="D14:AH14" si="3">-D13*D12*D10</f>
        <v>-371.79999999999995</v>
      </c>
      <c r="E14" s="91">
        <f t="shared" si="3"/>
        <v>-405.59999999999997</v>
      </c>
      <c r="F14" s="91">
        <f t="shared" si="3"/>
        <v>-405.59999999999997</v>
      </c>
      <c r="G14" s="91">
        <f t="shared" si="3"/>
        <v>-405.59999999999997</v>
      </c>
      <c r="H14" s="91">
        <f t="shared" si="3"/>
        <v>-405.59999999999997</v>
      </c>
      <c r="I14" s="91">
        <f t="shared" si="3"/>
        <v>-405.59999999999997</v>
      </c>
      <c r="J14" s="91">
        <f t="shared" si="3"/>
        <v>-405.59999999999997</v>
      </c>
      <c r="K14" s="91">
        <f t="shared" si="3"/>
        <v>-405.59999999999997</v>
      </c>
      <c r="L14" s="91">
        <f t="shared" si="3"/>
        <v>-405.59999999999997</v>
      </c>
      <c r="M14" s="91">
        <f t="shared" si="3"/>
        <v>-405.59999999999997</v>
      </c>
      <c r="N14" s="91">
        <f t="shared" si="3"/>
        <v>-405.59999999999997</v>
      </c>
      <c r="O14" s="91">
        <f t="shared" si="3"/>
        <v>-405.59999999999997</v>
      </c>
      <c r="P14" s="91">
        <f t="shared" si="3"/>
        <v>-405.59999999999997</v>
      </c>
      <c r="Q14" s="91">
        <f t="shared" si="3"/>
        <v>-405.59999999999997</v>
      </c>
      <c r="R14" s="91">
        <f t="shared" si="3"/>
        <v>-405.59999999999997</v>
      </c>
      <c r="S14" s="91">
        <f t="shared" si="3"/>
        <v>-405.59999999999997</v>
      </c>
      <c r="T14" s="91">
        <f t="shared" si="3"/>
        <v>-405.59999999999997</v>
      </c>
      <c r="U14" s="91">
        <f t="shared" si="3"/>
        <v>-405.59999999999997</v>
      </c>
      <c r="V14" s="91">
        <f t="shared" si="3"/>
        <v>-405.59999999999997</v>
      </c>
      <c r="W14" s="91">
        <f t="shared" si="3"/>
        <v>-405.59999999999997</v>
      </c>
      <c r="X14" s="91">
        <f t="shared" si="3"/>
        <v>-405.59999999999997</v>
      </c>
      <c r="Y14" s="91">
        <f t="shared" si="3"/>
        <v>-405.59999999999997</v>
      </c>
      <c r="Z14" s="91">
        <f t="shared" si="3"/>
        <v>-405.59999999999997</v>
      </c>
      <c r="AA14" s="91">
        <f t="shared" si="3"/>
        <v>-405.59999999999997</v>
      </c>
      <c r="AB14" s="91">
        <f t="shared" si="3"/>
        <v>-405.59999999999997</v>
      </c>
      <c r="AC14" s="91">
        <f t="shared" si="3"/>
        <v>-405.59999999999997</v>
      </c>
      <c r="AD14" s="91">
        <f t="shared" si="3"/>
        <v>-405.59999999999997</v>
      </c>
      <c r="AE14" s="91">
        <f t="shared" si="3"/>
        <v>-405.59999999999997</v>
      </c>
      <c r="AF14" s="91">
        <f t="shared" si="3"/>
        <v>-405.59999999999997</v>
      </c>
      <c r="AG14" s="91">
        <f t="shared" si="3"/>
        <v>-405.59999999999997</v>
      </c>
      <c r="AH14" s="91">
        <f t="shared" si="3"/>
        <v>-33.799999999999997</v>
      </c>
    </row>
    <row r="15" spans="1:34" x14ac:dyDescent="0.3"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1:34" x14ac:dyDescent="0.3">
      <c r="B16" s="97" t="s">
        <v>68</v>
      </c>
      <c r="C16" s="98"/>
      <c r="D16" s="99">
        <v>932564.12040000001</v>
      </c>
      <c r="E16" s="99">
        <v>3074671.8434725404</v>
      </c>
      <c r="F16" s="99">
        <v>3408692.1570380819</v>
      </c>
      <c r="G16" s="99">
        <v>3398466.0805669678</v>
      </c>
      <c r="H16" s="99">
        <v>3397553.6157015008</v>
      </c>
      <c r="I16" s="99">
        <v>3378105.8702782905</v>
      </c>
      <c r="J16" s="99">
        <v>3367971.5526674562</v>
      </c>
      <c r="K16" s="99">
        <v>3357867.6380094537</v>
      </c>
      <c r="L16" s="99">
        <v>3356966.0735477419</v>
      </c>
      <c r="M16" s="99">
        <v>3337750.6529901391</v>
      </c>
      <c r="N16" s="99">
        <v>3327737.4010311686</v>
      </c>
      <c r="O16" s="99">
        <v>3317754.1888280753</v>
      </c>
      <c r="P16" s="99">
        <v>3316863.3945527188</v>
      </c>
      <c r="Q16" s="99">
        <v>3297877.523482806</v>
      </c>
      <c r="R16" s="99">
        <v>3287983.8909123577</v>
      </c>
      <c r="S16" s="99">
        <v>3278119.9392396212</v>
      </c>
      <c r="T16" s="99">
        <v>3277239.7864888115</v>
      </c>
      <c r="U16" s="99">
        <v>3258480.7226836365</v>
      </c>
      <c r="V16" s="99">
        <v>3248705.2805155856</v>
      </c>
      <c r="W16" s="99">
        <v>3238959.164674039</v>
      </c>
      <c r="X16" s="99">
        <v>3238089.5263229758</v>
      </c>
      <c r="Y16" s="99">
        <v>3219554.5603184765</v>
      </c>
      <c r="Z16" s="99">
        <v>3209895.8966375208</v>
      </c>
      <c r="AA16" s="99">
        <v>3200266.2089476087</v>
      </c>
      <c r="AB16" s="99">
        <v>3199406.9593901378</v>
      </c>
      <c r="AC16" s="99">
        <v>3181093.4140898036</v>
      </c>
      <c r="AD16" s="99">
        <v>3171550.1338475337</v>
      </c>
      <c r="AE16" s="99">
        <v>3162035.4834459913</v>
      </c>
      <c r="AF16" s="99">
        <v>3161186.4985764641</v>
      </c>
      <c r="AG16" s="99">
        <v>3143091.7288646665</v>
      </c>
      <c r="AH16" s="99">
        <v>2283593.8671170422</v>
      </c>
    </row>
    <row r="17" spans="2:34" x14ac:dyDescent="0.3">
      <c r="B17" s="97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</row>
    <row r="18" spans="2:34" x14ac:dyDescent="0.3">
      <c r="B18" s="97" t="s">
        <v>56</v>
      </c>
      <c r="C18" s="98"/>
      <c r="D18" s="100">
        <v>409.75</v>
      </c>
      <c r="E18" s="100">
        <v>1341</v>
      </c>
      <c r="F18" s="100">
        <v>1490</v>
      </c>
      <c r="G18" s="100">
        <v>1490</v>
      </c>
      <c r="H18" s="100">
        <v>1490</v>
      </c>
      <c r="I18" s="100">
        <v>1490</v>
      </c>
      <c r="J18" s="100">
        <v>1490</v>
      </c>
      <c r="K18" s="100">
        <v>1490</v>
      </c>
      <c r="L18" s="100">
        <v>1490</v>
      </c>
      <c r="M18" s="100">
        <v>1490</v>
      </c>
      <c r="N18" s="100">
        <v>1490</v>
      </c>
      <c r="O18" s="100">
        <v>1490</v>
      </c>
      <c r="P18" s="100">
        <v>1490</v>
      </c>
      <c r="Q18" s="100">
        <v>1490</v>
      </c>
      <c r="R18" s="100">
        <v>1490</v>
      </c>
      <c r="S18" s="100">
        <v>1490</v>
      </c>
      <c r="T18" s="100">
        <v>1490</v>
      </c>
      <c r="U18" s="100">
        <v>1490</v>
      </c>
      <c r="V18" s="100">
        <v>1490</v>
      </c>
      <c r="W18" s="100">
        <v>1490</v>
      </c>
      <c r="X18" s="100">
        <v>1490</v>
      </c>
      <c r="Y18" s="100">
        <v>1490</v>
      </c>
      <c r="Z18" s="100">
        <v>1490</v>
      </c>
      <c r="AA18" s="100">
        <v>1490</v>
      </c>
      <c r="AB18" s="100">
        <v>1490</v>
      </c>
      <c r="AC18" s="100">
        <v>1490</v>
      </c>
      <c r="AD18" s="100">
        <v>1490</v>
      </c>
      <c r="AE18" s="100">
        <v>1490</v>
      </c>
      <c r="AF18" s="100">
        <v>1490</v>
      </c>
      <c r="AG18" s="100">
        <v>1490</v>
      </c>
      <c r="AH18" s="100">
        <v>1080.2500000000011</v>
      </c>
    </row>
    <row r="19" spans="2:34" x14ac:dyDescent="0.3">
      <c r="B19" s="97" t="s">
        <v>61</v>
      </c>
      <c r="C19" s="98"/>
      <c r="D19" s="92">
        <f t="shared" ref="D19:AH19" si="4">+D12/(D18*1000)/12*D10</f>
        <v>1.1185682326621925E-5</v>
      </c>
      <c r="E19" s="92">
        <f t="shared" si="4"/>
        <v>3.7285607755406411E-6</v>
      </c>
      <c r="F19" s="92">
        <f t="shared" si="4"/>
        <v>3.3557046979865777E-6</v>
      </c>
      <c r="G19" s="92">
        <f t="shared" si="4"/>
        <v>3.3557046979865777E-6</v>
      </c>
      <c r="H19" s="92">
        <f t="shared" si="4"/>
        <v>3.3557046979865777E-6</v>
      </c>
      <c r="I19" s="92">
        <f t="shared" si="4"/>
        <v>3.3557046979865777E-6</v>
      </c>
      <c r="J19" s="92">
        <f t="shared" si="4"/>
        <v>3.3557046979865777E-6</v>
      </c>
      <c r="K19" s="92">
        <f t="shared" si="4"/>
        <v>3.3557046979865777E-6</v>
      </c>
      <c r="L19" s="92">
        <f t="shared" si="4"/>
        <v>3.3557046979865777E-6</v>
      </c>
      <c r="M19" s="92">
        <f t="shared" si="4"/>
        <v>3.3557046979865777E-6</v>
      </c>
      <c r="N19" s="92">
        <f t="shared" si="4"/>
        <v>3.3557046979865777E-6</v>
      </c>
      <c r="O19" s="92">
        <f t="shared" si="4"/>
        <v>3.3557046979865777E-6</v>
      </c>
      <c r="P19" s="92">
        <f t="shared" si="4"/>
        <v>3.3557046979865777E-6</v>
      </c>
      <c r="Q19" s="92">
        <f t="shared" si="4"/>
        <v>3.3557046979865777E-6</v>
      </c>
      <c r="R19" s="92">
        <f t="shared" si="4"/>
        <v>3.3557046979865777E-6</v>
      </c>
      <c r="S19" s="92">
        <f t="shared" si="4"/>
        <v>3.3557046979865777E-6</v>
      </c>
      <c r="T19" s="92">
        <f t="shared" si="4"/>
        <v>3.3557046979865777E-6</v>
      </c>
      <c r="U19" s="92">
        <f t="shared" si="4"/>
        <v>3.3557046979865777E-6</v>
      </c>
      <c r="V19" s="92">
        <f t="shared" si="4"/>
        <v>3.3557046979865777E-6</v>
      </c>
      <c r="W19" s="92">
        <f t="shared" si="4"/>
        <v>3.3557046979865777E-6</v>
      </c>
      <c r="X19" s="92">
        <f t="shared" si="4"/>
        <v>3.3557046979865777E-6</v>
      </c>
      <c r="Y19" s="92">
        <f t="shared" si="4"/>
        <v>3.3557046979865777E-6</v>
      </c>
      <c r="Z19" s="92">
        <f t="shared" si="4"/>
        <v>3.3557046979865777E-6</v>
      </c>
      <c r="AA19" s="92">
        <f t="shared" si="4"/>
        <v>3.3557046979865777E-6</v>
      </c>
      <c r="AB19" s="92">
        <f t="shared" si="4"/>
        <v>3.3557046979865777E-6</v>
      </c>
      <c r="AC19" s="92">
        <f t="shared" si="4"/>
        <v>3.3557046979865777E-6</v>
      </c>
      <c r="AD19" s="92">
        <f t="shared" si="4"/>
        <v>3.3557046979865777E-6</v>
      </c>
      <c r="AE19" s="92">
        <f t="shared" si="4"/>
        <v>3.3557046979865777E-6</v>
      </c>
      <c r="AF19" s="92">
        <f t="shared" si="4"/>
        <v>3.3557046979865777E-6</v>
      </c>
      <c r="AG19" s="92">
        <f t="shared" si="4"/>
        <v>3.3557046979865777E-6</v>
      </c>
      <c r="AH19" s="92">
        <f t="shared" si="4"/>
        <v>3.8571318367661763E-7</v>
      </c>
    </row>
    <row r="20" spans="2:34" x14ac:dyDescent="0.3">
      <c r="B20" s="97"/>
      <c r="C20" s="98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">
      <c r="B21" s="97" t="s">
        <v>62</v>
      </c>
      <c r="C21" s="98"/>
      <c r="D21" s="101">
        <f>+D19*D16*1000</f>
        <v>10431.366</v>
      </c>
      <c r="E21" s="101">
        <f t="shared" ref="E21:AH21" si="5">+E19*E16*1000</f>
        <v>11464.100833230948</v>
      </c>
      <c r="F21" s="101">
        <f t="shared" si="5"/>
        <v>11438.564285362692</v>
      </c>
      <c r="G21" s="101">
        <f t="shared" si="5"/>
        <v>11404.248592506605</v>
      </c>
      <c r="H21" s="101">
        <f t="shared" si="5"/>
        <v>11401.18662987081</v>
      </c>
      <c r="I21" s="101">
        <f t="shared" si="5"/>
        <v>11335.925739188897</v>
      </c>
      <c r="J21" s="101">
        <f t="shared" si="5"/>
        <v>11301.91796197133</v>
      </c>
      <c r="K21" s="101">
        <f t="shared" si="5"/>
        <v>11268.012208085416</v>
      </c>
      <c r="L21" s="101">
        <f t="shared" si="5"/>
        <v>11264.986823985711</v>
      </c>
      <c r="M21" s="101">
        <f t="shared" si="5"/>
        <v>11200.505546946777</v>
      </c>
      <c r="N21" s="101">
        <f t="shared" si="5"/>
        <v>11166.904030305936</v>
      </c>
      <c r="O21" s="101">
        <f t="shared" si="5"/>
        <v>11133.40331821502</v>
      </c>
      <c r="P21" s="101">
        <f t="shared" si="5"/>
        <v>11130.414075680266</v>
      </c>
      <c r="Q21" s="101">
        <f t="shared" si="5"/>
        <v>11066.703098935592</v>
      </c>
      <c r="R21" s="101">
        <f t="shared" si="5"/>
        <v>11033.502989638786</v>
      </c>
      <c r="S21" s="101">
        <f t="shared" si="5"/>
        <v>11000.402480669871</v>
      </c>
      <c r="T21" s="101">
        <f t="shared" si="5"/>
        <v>10997.448947949033</v>
      </c>
      <c r="U21" s="101">
        <f t="shared" si="5"/>
        <v>10934.499069408177</v>
      </c>
      <c r="V21" s="101">
        <f t="shared" si="5"/>
        <v>10901.695572199953</v>
      </c>
      <c r="W21" s="101">
        <f t="shared" si="5"/>
        <v>10868.990485483353</v>
      </c>
      <c r="X21" s="101">
        <f t="shared" si="5"/>
        <v>10866.072235983142</v>
      </c>
      <c r="Y21" s="101">
        <f t="shared" si="5"/>
        <v>10803.874363484823</v>
      </c>
      <c r="Z21" s="101">
        <f t="shared" si="5"/>
        <v>10771.462740394365</v>
      </c>
      <c r="AA21" s="101">
        <f t="shared" si="5"/>
        <v>10739.148352173184</v>
      </c>
      <c r="AB21" s="101">
        <f t="shared" si="5"/>
        <v>10736.264964396436</v>
      </c>
      <c r="AC21" s="101">
        <f t="shared" si="5"/>
        <v>10674.810114395315</v>
      </c>
      <c r="AD21" s="101">
        <f t="shared" si="5"/>
        <v>10642.785684052129</v>
      </c>
      <c r="AE21" s="101">
        <f t="shared" si="5"/>
        <v>10610.857326999972</v>
      </c>
      <c r="AF21" s="101">
        <f t="shared" si="5"/>
        <v>10608.00838448478</v>
      </c>
      <c r="AG21" s="101">
        <f t="shared" si="5"/>
        <v>10547.287680753916</v>
      </c>
      <c r="AH21" s="101">
        <f t="shared" si="5"/>
        <v>880.81226071011315</v>
      </c>
    </row>
    <row r="22" spans="2:34" x14ac:dyDescent="0.3">
      <c r="B22" s="97"/>
      <c r="C22" s="98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</row>
    <row r="23" spans="2:34" x14ac:dyDescent="0.3">
      <c r="B23" s="97" t="s">
        <v>63</v>
      </c>
      <c r="C23" s="98"/>
      <c r="D23" s="103">
        <v>1</v>
      </c>
      <c r="E23" s="103">
        <v>1.0155723623073776</v>
      </c>
      <c r="F23" s="103">
        <v>1.032837092466603</v>
      </c>
      <c r="G23" s="103">
        <v>1.0503953230385352</v>
      </c>
      <c r="H23" s="103">
        <v>1.0682520435301901</v>
      </c>
      <c r="I23" s="103">
        <v>1.0864123282702032</v>
      </c>
      <c r="J23" s="103">
        <v>1.1048813378507967</v>
      </c>
      <c r="K23" s="103">
        <v>1.12366432059426</v>
      </c>
      <c r="L23" s="103">
        <v>1.1427666140443624</v>
      </c>
      <c r="M23" s="103">
        <v>1.1621936464831164</v>
      </c>
      <c r="N23" s="103">
        <v>1.1819509384733293</v>
      </c>
      <c r="O23" s="103">
        <v>1.2020441044273757</v>
      </c>
      <c r="P23" s="103">
        <v>1.222478854202641</v>
      </c>
      <c r="Q23" s="103">
        <v>1.2432609947240858</v>
      </c>
      <c r="R23" s="103">
        <v>1.2643964316343952</v>
      </c>
      <c r="S23" s="103">
        <v>1.2858911709721796</v>
      </c>
      <c r="T23" s="103">
        <v>1.3077513208787068</v>
      </c>
      <c r="U23" s="103">
        <v>1.3299830933336445</v>
      </c>
      <c r="V23" s="103">
        <v>1.3525928059203165</v>
      </c>
      <c r="W23" s="103">
        <v>1.3755868836209617</v>
      </c>
      <c r="X23" s="103">
        <v>1.3989718606425179</v>
      </c>
      <c r="Y23" s="103">
        <v>1.4227543822734405</v>
      </c>
      <c r="Z23" s="103">
        <v>1.4469412067720888</v>
      </c>
      <c r="AA23" s="103">
        <v>1.4715392072872142</v>
      </c>
      <c r="AB23" s="103">
        <v>1.4965553738110968</v>
      </c>
      <c r="AC23" s="103">
        <v>1.5219968151658854</v>
      </c>
      <c r="AD23" s="103">
        <v>1.5478707610237052</v>
      </c>
      <c r="AE23" s="103">
        <v>1.5741845639611081</v>
      </c>
      <c r="AF23" s="103">
        <v>1.6009457015484467</v>
      </c>
      <c r="AG23" s="103">
        <v>1.6281617784747702</v>
      </c>
      <c r="AH23" s="103">
        <v>1.6558405287088411</v>
      </c>
    </row>
    <row r="24" spans="2:34" x14ac:dyDescent="0.3">
      <c r="B24" s="97" t="s">
        <v>64</v>
      </c>
      <c r="C24" s="98"/>
      <c r="D24" s="116">
        <v>3.404680544804968E-2</v>
      </c>
      <c r="E24" s="116">
        <f t="shared" ref="E24:AH24" si="6">+$D$24*E23</f>
        <v>3.4576994637895507E-2</v>
      </c>
      <c r="F24" s="116">
        <f t="shared" si="6"/>
        <v>3.5164803546739731E-2</v>
      </c>
      <c r="G24" s="116">
        <f t="shared" si="6"/>
        <v>3.5762605207034302E-2</v>
      </c>
      <c r="H24" s="116">
        <f t="shared" si="6"/>
        <v>3.6370569495553881E-2</v>
      </c>
      <c r="I24" s="116">
        <f t="shared" si="6"/>
        <v>3.6988869176978294E-2</v>
      </c>
      <c r="J24" s="116">
        <f t="shared" si="6"/>
        <v>3.7617679952986927E-2</v>
      </c>
      <c r="K24" s="116">
        <f t="shared" si="6"/>
        <v>3.8257180512187697E-2</v>
      </c>
      <c r="L24" s="116">
        <f t="shared" si="6"/>
        <v>3.8907552580894886E-2</v>
      </c>
      <c r="M24" s="116">
        <f t="shared" si="6"/>
        <v>3.9568980974770095E-2</v>
      </c>
      <c r="N24" s="116">
        <f t="shared" si="6"/>
        <v>4.0241653651341185E-2</v>
      </c>
      <c r="O24" s="116">
        <f t="shared" si="6"/>
        <v>4.0925761763413976E-2</v>
      </c>
      <c r="P24" s="116">
        <f t="shared" si="6"/>
        <v>4.1621499713392011E-2</v>
      </c>
      <c r="Q24" s="116">
        <f t="shared" si="6"/>
        <v>4.2329065208519666E-2</v>
      </c>
      <c r="R24" s="116">
        <f t="shared" si="6"/>
        <v>4.3048659317064503E-2</v>
      </c>
      <c r="S24" s="116">
        <f t="shared" si="6"/>
        <v>4.378048652545459E-2</v>
      </c>
      <c r="T24" s="116">
        <f t="shared" si="6"/>
        <v>4.4524754796387324E-2</v>
      </c>
      <c r="U24" s="116">
        <f t="shared" si="6"/>
        <v>4.5281675627925892E-2</v>
      </c>
      <c r="V24" s="116">
        <f t="shared" si="6"/>
        <v>4.6051464113600636E-2</v>
      </c>
      <c r="W24" s="116">
        <f t="shared" si="6"/>
        <v>4.6834339003531837E-2</v>
      </c>
      <c r="X24" s="116">
        <f t="shared" si="6"/>
        <v>4.7630522766591875E-2</v>
      </c>
      <c r="Y24" s="116">
        <f t="shared" si="6"/>
        <v>4.8440241653623935E-2</v>
      </c>
      <c r="Z24" s="116">
        <f t="shared" si="6"/>
        <v>4.926372576173553E-2</v>
      </c>
      <c r="AA24" s="116">
        <f t="shared" si="6"/>
        <v>5.0101209099685032E-2</v>
      </c>
      <c r="AB24" s="116">
        <f t="shared" si="6"/>
        <v>5.0952929654379676E-2</v>
      </c>
      <c r="AC24" s="116">
        <f t="shared" si="6"/>
        <v>5.1819129458504129E-2</v>
      </c>
      <c r="AD24" s="116">
        <f t="shared" si="6"/>
        <v>5.2700054659298695E-2</v>
      </c>
      <c r="AE24" s="116">
        <f t="shared" si="6"/>
        <v>5.3595955588506765E-2</v>
      </c>
      <c r="AF24" s="116">
        <f t="shared" si="6"/>
        <v>5.4507086833511374E-2</v>
      </c>
      <c r="AG24" s="116">
        <f t="shared" si="6"/>
        <v>5.5433707309681064E-2</v>
      </c>
      <c r="AH24" s="116">
        <f t="shared" si="6"/>
        <v>5.6376080333945637E-2</v>
      </c>
    </row>
    <row r="25" spans="2:34" x14ac:dyDescent="0.3">
      <c r="B25" s="97" t="s">
        <v>65</v>
      </c>
      <c r="C25" s="98"/>
      <c r="D25" s="94">
        <f t="shared" ref="D25:AH25" si="7">+D21*D24</f>
        <v>355.15468875940019</v>
      </c>
      <c r="E25" s="94">
        <f t="shared" si="7"/>
        <v>396.39415303891991</v>
      </c>
      <c r="F25" s="94">
        <f t="shared" si="7"/>
        <v>402.23486595153241</v>
      </c>
      <c r="G25" s="94">
        <f t="shared" si="7"/>
        <v>407.84564009669032</v>
      </c>
      <c r="H25" s="94">
        <f t="shared" si="7"/>
        <v>414.66765065349603</v>
      </c>
      <c r="I25" s="94">
        <f t="shared" si="7"/>
        <v>419.30307416679909</v>
      </c>
      <c r="J25" s="94">
        <f t="shared" si="7"/>
        <v>425.15193274835178</v>
      </c>
      <c r="K25" s="94">
        <f t="shared" si="7"/>
        <v>431.08237705825843</v>
      </c>
      <c r="L25" s="94">
        <f t="shared" si="7"/>
        <v>438.29306717731214</v>
      </c>
      <c r="M25" s="94">
        <f t="shared" si="7"/>
        <v>443.19259089494392</v>
      </c>
      <c r="N25" s="94">
        <f t="shared" si="7"/>
        <v>449.37468434533741</v>
      </c>
      <c r="O25" s="94">
        <f t="shared" si="7"/>
        <v>455.64301181727052</v>
      </c>
      <c r="P25" s="94">
        <f t="shared" si="7"/>
        <v>463.26452626086063</v>
      </c>
      <c r="Q25" s="94">
        <f t="shared" si="7"/>
        <v>468.44319711817133</v>
      </c>
      <c r="R25" s="94">
        <f t="shared" si="7"/>
        <v>474.97751127477278</v>
      </c>
      <c r="S25" s="94">
        <f t="shared" si="7"/>
        <v>481.60297257954454</v>
      </c>
      <c r="T25" s="94">
        <f t="shared" si="7"/>
        <v>489.65871779321844</v>
      </c>
      <c r="U25" s="94">
        <f t="shared" si="7"/>
        <v>495.13244001479859</v>
      </c>
      <c r="V25" s="94">
        <f t="shared" si="7"/>
        <v>502.03904242056507</v>
      </c>
      <c r="W25" s="94">
        <f t="shared" si="7"/>
        <v>509.04198502328944</v>
      </c>
      <c r="X25" s="94">
        <f t="shared" si="7"/>
        <v>517.5567010194269</v>
      </c>
      <c r="Y25" s="94">
        <f t="shared" si="7"/>
        <v>523.34228496259732</v>
      </c>
      <c r="Z25" s="94">
        <f t="shared" si="7"/>
        <v>530.64238649554022</v>
      </c>
      <c r="AA25" s="94">
        <f t="shared" si="7"/>
        <v>538.04431714476664</v>
      </c>
      <c r="AB25" s="94">
        <f t="shared" si="7"/>
        <v>547.04415348167277</v>
      </c>
      <c r="AC25" s="94">
        <f t="shared" si="7"/>
        <v>553.15936726280017</v>
      </c>
      <c r="AD25" s="94">
        <f t="shared" si="7"/>
        <v>560.87538727674882</v>
      </c>
      <c r="AE25" s="94">
        <f t="shared" si="7"/>
        <v>568.69903805387207</v>
      </c>
      <c r="AF25" s="94">
        <f t="shared" si="7"/>
        <v>578.21163414372859</v>
      </c>
      <c r="AG25" s="94">
        <f t="shared" si="7"/>
        <v>584.67525820591743</v>
      </c>
      <c r="AH25" s="94">
        <f t="shared" si="7"/>
        <v>49.65674276891761</v>
      </c>
    </row>
    <row r="26" spans="2:34" x14ac:dyDescent="0.3">
      <c r="B26" s="97"/>
      <c r="C26" s="98"/>
      <c r="D26" s="98"/>
      <c r="E26" s="98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2:34" x14ac:dyDescent="0.3">
      <c r="B27" s="104" t="s">
        <v>57</v>
      </c>
      <c r="C27" s="98"/>
      <c r="D27" s="98"/>
      <c r="E27" s="98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2:34" x14ac:dyDescent="0.3">
      <c r="B28" s="97" t="s">
        <v>55</v>
      </c>
      <c r="C28" s="98"/>
      <c r="D28" s="96">
        <f t="shared" ref="D28:AH28" si="8">+D14</f>
        <v>-371.79999999999995</v>
      </c>
      <c r="E28" s="96">
        <f t="shared" si="8"/>
        <v>-405.59999999999997</v>
      </c>
      <c r="F28" s="96">
        <f t="shared" si="8"/>
        <v>-405.59999999999997</v>
      </c>
      <c r="G28" s="96">
        <f t="shared" si="8"/>
        <v>-405.59999999999997</v>
      </c>
      <c r="H28" s="96">
        <f t="shared" si="8"/>
        <v>-405.59999999999997</v>
      </c>
      <c r="I28" s="96">
        <f t="shared" si="8"/>
        <v>-405.59999999999997</v>
      </c>
      <c r="J28" s="96">
        <f t="shared" si="8"/>
        <v>-405.59999999999997</v>
      </c>
      <c r="K28" s="96">
        <f t="shared" si="8"/>
        <v>-405.59999999999997</v>
      </c>
      <c r="L28" s="96">
        <f t="shared" si="8"/>
        <v>-405.59999999999997</v>
      </c>
      <c r="M28" s="96">
        <f t="shared" si="8"/>
        <v>-405.59999999999997</v>
      </c>
      <c r="N28" s="96">
        <f t="shared" si="8"/>
        <v>-405.59999999999997</v>
      </c>
      <c r="O28" s="96">
        <f t="shared" si="8"/>
        <v>-405.59999999999997</v>
      </c>
      <c r="P28" s="96">
        <f t="shared" si="8"/>
        <v>-405.59999999999997</v>
      </c>
      <c r="Q28" s="96">
        <f t="shared" si="8"/>
        <v>-405.59999999999997</v>
      </c>
      <c r="R28" s="96">
        <f t="shared" si="8"/>
        <v>-405.59999999999997</v>
      </c>
      <c r="S28" s="96">
        <f t="shared" si="8"/>
        <v>-405.59999999999997</v>
      </c>
      <c r="T28" s="96">
        <f t="shared" si="8"/>
        <v>-405.59999999999997</v>
      </c>
      <c r="U28" s="96">
        <f t="shared" si="8"/>
        <v>-405.59999999999997</v>
      </c>
      <c r="V28" s="96">
        <f t="shared" si="8"/>
        <v>-405.59999999999997</v>
      </c>
      <c r="W28" s="96">
        <f t="shared" si="8"/>
        <v>-405.59999999999997</v>
      </c>
      <c r="X28" s="96">
        <f t="shared" si="8"/>
        <v>-405.59999999999997</v>
      </c>
      <c r="Y28" s="96">
        <f t="shared" si="8"/>
        <v>-405.59999999999997</v>
      </c>
      <c r="Z28" s="96">
        <f t="shared" si="8"/>
        <v>-405.59999999999997</v>
      </c>
      <c r="AA28" s="96">
        <f t="shared" si="8"/>
        <v>-405.59999999999997</v>
      </c>
      <c r="AB28" s="96">
        <f t="shared" si="8"/>
        <v>-405.59999999999997</v>
      </c>
      <c r="AC28" s="96">
        <f t="shared" si="8"/>
        <v>-405.59999999999997</v>
      </c>
      <c r="AD28" s="96">
        <f t="shared" si="8"/>
        <v>-405.59999999999997</v>
      </c>
      <c r="AE28" s="96">
        <f t="shared" si="8"/>
        <v>-405.59999999999997</v>
      </c>
      <c r="AF28" s="96">
        <f t="shared" si="8"/>
        <v>-405.59999999999997</v>
      </c>
      <c r="AG28" s="96">
        <f t="shared" si="8"/>
        <v>-405.59999999999997</v>
      </c>
      <c r="AH28" s="96">
        <f t="shared" si="8"/>
        <v>-33.799999999999997</v>
      </c>
    </row>
    <row r="29" spans="2:34" x14ac:dyDescent="0.3">
      <c r="B29" s="97" t="s">
        <v>65</v>
      </c>
      <c r="C29" s="98"/>
      <c r="D29" s="102">
        <f t="shared" ref="D29:AH29" si="9">+D25</f>
        <v>355.15468875940019</v>
      </c>
      <c r="E29" s="102">
        <f t="shared" si="9"/>
        <v>396.39415303891991</v>
      </c>
      <c r="F29" s="102">
        <f t="shared" si="9"/>
        <v>402.23486595153241</v>
      </c>
      <c r="G29" s="102">
        <f t="shared" si="9"/>
        <v>407.84564009669032</v>
      </c>
      <c r="H29" s="102">
        <f t="shared" si="9"/>
        <v>414.66765065349603</v>
      </c>
      <c r="I29" s="102">
        <f t="shared" si="9"/>
        <v>419.30307416679909</v>
      </c>
      <c r="J29" s="102">
        <f t="shared" si="9"/>
        <v>425.15193274835178</v>
      </c>
      <c r="K29" s="102">
        <f t="shared" si="9"/>
        <v>431.08237705825843</v>
      </c>
      <c r="L29" s="102">
        <f t="shared" si="9"/>
        <v>438.29306717731214</v>
      </c>
      <c r="M29" s="102">
        <f t="shared" si="9"/>
        <v>443.19259089494392</v>
      </c>
      <c r="N29" s="102">
        <f t="shared" si="9"/>
        <v>449.37468434533741</v>
      </c>
      <c r="O29" s="102">
        <f t="shared" si="9"/>
        <v>455.64301181727052</v>
      </c>
      <c r="P29" s="102">
        <f t="shared" si="9"/>
        <v>463.26452626086063</v>
      </c>
      <c r="Q29" s="102">
        <f t="shared" si="9"/>
        <v>468.44319711817133</v>
      </c>
      <c r="R29" s="102">
        <f t="shared" si="9"/>
        <v>474.97751127477278</v>
      </c>
      <c r="S29" s="102">
        <f t="shared" si="9"/>
        <v>481.60297257954454</v>
      </c>
      <c r="T29" s="102">
        <f t="shared" si="9"/>
        <v>489.65871779321844</v>
      </c>
      <c r="U29" s="102">
        <f t="shared" si="9"/>
        <v>495.13244001479859</v>
      </c>
      <c r="V29" s="102">
        <f t="shared" si="9"/>
        <v>502.03904242056507</v>
      </c>
      <c r="W29" s="102">
        <f t="shared" si="9"/>
        <v>509.04198502328944</v>
      </c>
      <c r="X29" s="102">
        <f t="shared" si="9"/>
        <v>517.5567010194269</v>
      </c>
      <c r="Y29" s="102">
        <f t="shared" si="9"/>
        <v>523.34228496259732</v>
      </c>
      <c r="Z29" s="102">
        <f t="shared" si="9"/>
        <v>530.64238649554022</v>
      </c>
      <c r="AA29" s="102">
        <f t="shared" si="9"/>
        <v>538.04431714476664</v>
      </c>
      <c r="AB29" s="102">
        <f t="shared" si="9"/>
        <v>547.04415348167277</v>
      </c>
      <c r="AC29" s="102">
        <f t="shared" si="9"/>
        <v>553.15936726280017</v>
      </c>
      <c r="AD29" s="102">
        <f t="shared" si="9"/>
        <v>560.87538727674882</v>
      </c>
      <c r="AE29" s="102">
        <f t="shared" si="9"/>
        <v>568.69903805387207</v>
      </c>
      <c r="AF29" s="102">
        <f t="shared" si="9"/>
        <v>578.21163414372859</v>
      </c>
      <c r="AG29" s="102">
        <f t="shared" si="9"/>
        <v>584.67525820591743</v>
      </c>
      <c r="AH29" s="102">
        <f t="shared" si="9"/>
        <v>49.65674276891761</v>
      </c>
    </row>
    <row r="30" spans="2:34" x14ac:dyDescent="0.3">
      <c r="B30" s="108" t="s">
        <v>66</v>
      </c>
      <c r="C30" s="109"/>
      <c r="D30" s="110">
        <f t="shared" ref="D30:AH30" si="10">SUM(D28:D29)</f>
        <v>-16.645311240599767</v>
      </c>
      <c r="E30" s="110">
        <f t="shared" si="10"/>
        <v>-9.2058469610800557</v>
      </c>
      <c r="F30" s="110">
        <f t="shared" si="10"/>
        <v>-3.3651340484675529</v>
      </c>
      <c r="G30" s="110">
        <f t="shared" si="10"/>
        <v>2.2456400966903516</v>
      </c>
      <c r="H30" s="110">
        <f t="shared" si="10"/>
        <v>9.0676506534960595</v>
      </c>
      <c r="I30" s="110">
        <f t="shared" si="10"/>
        <v>13.703074166799126</v>
      </c>
      <c r="J30" s="110">
        <f t="shared" si="10"/>
        <v>19.551932748351817</v>
      </c>
      <c r="K30" s="110">
        <f t="shared" si="10"/>
        <v>25.482377058258464</v>
      </c>
      <c r="L30" s="110">
        <f t="shared" si="10"/>
        <v>32.693067177312173</v>
      </c>
      <c r="M30" s="110">
        <f t="shared" si="10"/>
        <v>37.592590894943953</v>
      </c>
      <c r="N30" s="110">
        <f t="shared" si="10"/>
        <v>43.774684345337448</v>
      </c>
      <c r="O30" s="110">
        <f t="shared" si="10"/>
        <v>50.043011817270553</v>
      </c>
      <c r="P30" s="110">
        <f t="shared" si="10"/>
        <v>57.664526260860669</v>
      </c>
      <c r="Q30" s="110">
        <f t="shared" si="10"/>
        <v>62.843197118171361</v>
      </c>
      <c r="R30" s="110">
        <f t="shared" si="10"/>
        <v>69.377511274772814</v>
      </c>
      <c r="S30" s="110">
        <f t="shared" si="10"/>
        <v>76.002972579544576</v>
      </c>
      <c r="T30" s="110">
        <f t="shared" si="10"/>
        <v>84.058717793218477</v>
      </c>
      <c r="U30" s="110">
        <f t="shared" si="10"/>
        <v>89.532440014798624</v>
      </c>
      <c r="V30" s="110">
        <f t="shared" si="10"/>
        <v>96.439042420565102</v>
      </c>
      <c r="W30" s="110">
        <f t="shared" si="10"/>
        <v>103.44198502328948</v>
      </c>
      <c r="X30" s="110">
        <f t="shared" si="10"/>
        <v>111.95670101942693</v>
      </c>
      <c r="Y30" s="110">
        <f t="shared" si="10"/>
        <v>117.74228496259735</v>
      </c>
      <c r="Z30" s="110">
        <f t="shared" si="10"/>
        <v>125.04238649554026</v>
      </c>
      <c r="AA30" s="110">
        <f t="shared" si="10"/>
        <v>132.44431714476667</v>
      </c>
      <c r="AB30" s="110">
        <f t="shared" si="10"/>
        <v>141.4441534816728</v>
      </c>
      <c r="AC30" s="110">
        <f t="shared" si="10"/>
        <v>147.55936726280021</v>
      </c>
      <c r="AD30" s="110">
        <f t="shared" si="10"/>
        <v>155.27538727674886</v>
      </c>
      <c r="AE30" s="110">
        <f t="shared" si="10"/>
        <v>163.09903805387211</v>
      </c>
      <c r="AF30" s="110">
        <f t="shared" si="10"/>
        <v>172.61163414372862</v>
      </c>
      <c r="AG30" s="110">
        <f t="shared" si="10"/>
        <v>179.07525820591746</v>
      </c>
      <c r="AH30" s="110">
        <f t="shared" si="10"/>
        <v>15.856742768917613</v>
      </c>
    </row>
    <row r="31" spans="2:34" x14ac:dyDescent="0.3">
      <c r="B31" s="105" t="s">
        <v>67</v>
      </c>
      <c r="C31" s="98"/>
      <c r="D31" s="102">
        <f t="shared" ref="D31:AH31" si="11">+IFERROR(D30/D10,0)</f>
        <v>-1.513210112781797</v>
      </c>
      <c r="E31" s="102">
        <f t="shared" si="11"/>
        <v>-0.76715391342333794</v>
      </c>
      <c r="F31" s="102">
        <f t="shared" si="11"/>
        <v>-0.2804278373722961</v>
      </c>
      <c r="G31" s="102">
        <f t="shared" si="11"/>
        <v>0.18713667472419596</v>
      </c>
      <c r="H31" s="102">
        <f t="shared" si="11"/>
        <v>0.75563755445800496</v>
      </c>
      <c r="I31" s="102">
        <f t="shared" si="11"/>
        <v>1.1419228472332605</v>
      </c>
      <c r="J31" s="102">
        <f t="shared" si="11"/>
        <v>1.629327729029318</v>
      </c>
      <c r="K31" s="102">
        <f t="shared" si="11"/>
        <v>2.1235314215215388</v>
      </c>
      <c r="L31" s="102">
        <f t="shared" si="11"/>
        <v>2.7244222647760146</v>
      </c>
      <c r="M31" s="102">
        <f t="shared" si="11"/>
        <v>3.1327159079119959</v>
      </c>
      <c r="N31" s="102">
        <f t="shared" si="11"/>
        <v>3.647890362111454</v>
      </c>
      <c r="O31" s="102">
        <f t="shared" si="11"/>
        <v>4.1702509847725464</v>
      </c>
      <c r="P31" s="102">
        <f t="shared" si="11"/>
        <v>4.805377188405056</v>
      </c>
      <c r="Q31" s="102">
        <f t="shared" si="11"/>
        <v>5.236933093180947</v>
      </c>
      <c r="R31" s="102">
        <f t="shared" si="11"/>
        <v>5.7814592728977345</v>
      </c>
      <c r="S31" s="102">
        <f t="shared" si="11"/>
        <v>6.3335810482953816</v>
      </c>
      <c r="T31" s="102">
        <f t="shared" si="11"/>
        <v>7.0048931494348734</v>
      </c>
      <c r="U31" s="102">
        <f t="shared" si="11"/>
        <v>7.4610366678998856</v>
      </c>
      <c r="V31" s="102">
        <f t="shared" si="11"/>
        <v>8.0365868683804251</v>
      </c>
      <c r="W31" s="102">
        <f t="shared" si="11"/>
        <v>8.6201654186074563</v>
      </c>
      <c r="X31" s="102">
        <f t="shared" si="11"/>
        <v>9.3297250849522442</v>
      </c>
      <c r="Y31" s="102">
        <f t="shared" si="11"/>
        <v>9.8118570802164466</v>
      </c>
      <c r="Z31" s="102">
        <f t="shared" si="11"/>
        <v>10.420198874628355</v>
      </c>
      <c r="AA31" s="102">
        <f t="shared" si="11"/>
        <v>11.037026428730556</v>
      </c>
      <c r="AB31" s="102">
        <f t="shared" si="11"/>
        <v>11.7870127901394</v>
      </c>
      <c r="AC31" s="102">
        <f t="shared" si="11"/>
        <v>12.296613938566685</v>
      </c>
      <c r="AD31" s="102">
        <f t="shared" si="11"/>
        <v>12.939615606395739</v>
      </c>
      <c r="AE31" s="102">
        <f t="shared" si="11"/>
        <v>13.591586504489342</v>
      </c>
      <c r="AF31" s="102">
        <f t="shared" si="11"/>
        <v>14.384302845310719</v>
      </c>
      <c r="AG31" s="102">
        <f t="shared" si="11"/>
        <v>14.922938183826455</v>
      </c>
      <c r="AH31" s="102">
        <f t="shared" si="11"/>
        <v>15.856742768917613</v>
      </c>
    </row>
  </sheetData>
  <pageMargins left="0.7" right="0.7" top="0.75" bottom="0.75" header="0.3" footer="0.3"/>
  <pageSetup scale="73" orientation="landscape" r:id="rId1"/>
  <colBreaks count="1" manualBreakCount="1">
    <brk id="13" min="8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showGridLines="0" zoomScaleNormal="100" workbookViewId="0">
      <pane xSplit="2" ySplit="8" topLeftCell="C9" activePane="bottomRight" state="frozen"/>
      <selection activeCell="G5" sqref="G5"/>
      <selection pane="topRight" activeCell="G5" sqref="G5"/>
      <selection pane="bottomLeft" activeCell="G5" sqref="G5"/>
      <selection pane="bottomRight" activeCell="A6" sqref="A6"/>
    </sheetView>
  </sheetViews>
  <sheetFormatPr defaultColWidth="9.1796875" defaultRowHeight="14" x14ac:dyDescent="0.3"/>
  <cols>
    <col min="1" max="1" width="9.1796875" style="1"/>
    <col min="2" max="2" width="57" style="1" customWidth="1"/>
    <col min="3" max="3" width="3.26953125" style="1" customWidth="1"/>
    <col min="4" max="34" width="10.7265625" style="1" customWidth="1"/>
    <col min="35" max="16384" width="9.1796875" style="1"/>
  </cols>
  <sheetData>
    <row r="1" spans="1:34" x14ac:dyDescent="0.3">
      <c r="A1" s="114" t="s">
        <v>37</v>
      </c>
    </row>
    <row r="2" spans="1:34" x14ac:dyDescent="0.3">
      <c r="A2" s="114" t="s">
        <v>38</v>
      </c>
    </row>
    <row r="3" spans="1:34" x14ac:dyDescent="0.3">
      <c r="A3" s="114" t="s">
        <v>85</v>
      </c>
    </row>
    <row r="4" spans="1:34" x14ac:dyDescent="0.3">
      <c r="A4" s="114" t="s">
        <v>86</v>
      </c>
    </row>
    <row r="5" spans="1:34" x14ac:dyDescent="0.3">
      <c r="A5" s="114" t="s">
        <v>83</v>
      </c>
    </row>
    <row r="6" spans="1:34" x14ac:dyDescent="0.3">
      <c r="A6" s="114" t="s">
        <v>89</v>
      </c>
    </row>
    <row r="7" spans="1:34" x14ac:dyDescent="0.3">
      <c r="B7" s="106"/>
    </row>
    <row r="8" spans="1:34" x14ac:dyDescent="0.3">
      <c r="B8" s="106" t="s">
        <v>73</v>
      </c>
      <c r="D8" s="107">
        <v>2020</v>
      </c>
      <c r="E8" s="107">
        <f>+D8+1</f>
        <v>2021</v>
      </c>
      <c r="F8" s="107">
        <f t="shared" ref="F8:AH8" si="0">+E8+1</f>
        <v>2022</v>
      </c>
      <c r="G8" s="107">
        <f t="shared" si="0"/>
        <v>2023</v>
      </c>
      <c r="H8" s="107">
        <f t="shared" si="0"/>
        <v>2024</v>
      </c>
      <c r="I8" s="107">
        <f t="shared" si="0"/>
        <v>2025</v>
      </c>
      <c r="J8" s="107">
        <f t="shared" si="0"/>
        <v>2026</v>
      </c>
      <c r="K8" s="107">
        <f t="shared" si="0"/>
        <v>2027</v>
      </c>
      <c r="L8" s="107">
        <f t="shared" si="0"/>
        <v>2028</v>
      </c>
      <c r="M8" s="107">
        <f t="shared" si="0"/>
        <v>2029</v>
      </c>
      <c r="N8" s="107">
        <f t="shared" si="0"/>
        <v>2030</v>
      </c>
      <c r="O8" s="107">
        <f t="shared" si="0"/>
        <v>2031</v>
      </c>
      <c r="P8" s="107">
        <f t="shared" si="0"/>
        <v>2032</v>
      </c>
      <c r="Q8" s="107">
        <f t="shared" si="0"/>
        <v>2033</v>
      </c>
      <c r="R8" s="107">
        <f t="shared" si="0"/>
        <v>2034</v>
      </c>
      <c r="S8" s="107">
        <f t="shared" si="0"/>
        <v>2035</v>
      </c>
      <c r="T8" s="107">
        <f t="shared" si="0"/>
        <v>2036</v>
      </c>
      <c r="U8" s="107">
        <f t="shared" si="0"/>
        <v>2037</v>
      </c>
      <c r="V8" s="107">
        <f t="shared" si="0"/>
        <v>2038</v>
      </c>
      <c r="W8" s="107">
        <f t="shared" si="0"/>
        <v>2039</v>
      </c>
      <c r="X8" s="107">
        <f t="shared" si="0"/>
        <v>2040</v>
      </c>
      <c r="Y8" s="107">
        <f t="shared" si="0"/>
        <v>2041</v>
      </c>
      <c r="Z8" s="107">
        <f t="shared" si="0"/>
        <v>2042</v>
      </c>
      <c r="AA8" s="107">
        <f t="shared" si="0"/>
        <v>2043</v>
      </c>
      <c r="AB8" s="107">
        <f t="shared" si="0"/>
        <v>2044</v>
      </c>
      <c r="AC8" s="107">
        <f t="shared" si="0"/>
        <v>2045</v>
      </c>
      <c r="AD8" s="107">
        <f t="shared" si="0"/>
        <v>2046</v>
      </c>
      <c r="AE8" s="107">
        <f t="shared" si="0"/>
        <v>2047</v>
      </c>
      <c r="AF8" s="107">
        <f t="shared" si="0"/>
        <v>2048</v>
      </c>
      <c r="AG8" s="107">
        <f t="shared" si="0"/>
        <v>2049</v>
      </c>
      <c r="AH8" s="107">
        <f t="shared" si="0"/>
        <v>2050</v>
      </c>
    </row>
    <row r="10" spans="1:34" x14ac:dyDescent="0.3">
      <c r="B10" s="97" t="s">
        <v>58</v>
      </c>
      <c r="C10" s="98"/>
      <c r="D10" s="98">
        <v>11</v>
      </c>
      <c r="E10" s="98">
        <v>12</v>
      </c>
      <c r="F10" s="98">
        <v>12</v>
      </c>
      <c r="G10" s="98">
        <v>12</v>
      </c>
      <c r="H10" s="98">
        <v>12</v>
      </c>
      <c r="I10" s="98">
        <v>12</v>
      </c>
      <c r="J10" s="98">
        <v>12</v>
      </c>
      <c r="K10" s="98">
        <v>12</v>
      </c>
      <c r="L10" s="98">
        <v>12</v>
      </c>
      <c r="M10" s="98">
        <v>12</v>
      </c>
      <c r="N10" s="98">
        <v>12</v>
      </c>
      <c r="O10" s="98">
        <v>12</v>
      </c>
      <c r="P10" s="98">
        <v>12</v>
      </c>
      <c r="Q10" s="98">
        <v>12</v>
      </c>
      <c r="R10" s="98">
        <v>12</v>
      </c>
      <c r="S10" s="98">
        <v>12</v>
      </c>
      <c r="T10" s="98">
        <v>12</v>
      </c>
      <c r="U10" s="98">
        <v>12</v>
      </c>
      <c r="V10" s="98">
        <v>12</v>
      </c>
      <c r="W10" s="98">
        <v>12</v>
      </c>
      <c r="X10" s="98">
        <v>12</v>
      </c>
      <c r="Y10" s="98">
        <v>12</v>
      </c>
      <c r="Z10" s="98">
        <v>12</v>
      </c>
      <c r="AA10" s="98">
        <v>12</v>
      </c>
      <c r="AB10" s="98">
        <v>12</v>
      </c>
      <c r="AC10" s="98">
        <v>12</v>
      </c>
      <c r="AD10" s="98">
        <v>12</v>
      </c>
      <c r="AE10" s="98">
        <v>12</v>
      </c>
      <c r="AF10" s="98">
        <v>12</v>
      </c>
      <c r="AG10" s="98">
        <v>12</v>
      </c>
      <c r="AH10" s="98">
        <v>1</v>
      </c>
    </row>
    <row r="11" spans="1:34" x14ac:dyDescent="0.3"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x14ac:dyDescent="0.3">
      <c r="B12" s="97" t="s">
        <v>59</v>
      </c>
      <c r="C12" s="98"/>
      <c r="D12" s="113">
        <v>5</v>
      </c>
      <c r="E12" s="98">
        <f t="shared" ref="E12:AH12" si="1">+D12*(E10&gt;0)</f>
        <v>5</v>
      </c>
      <c r="F12" s="98">
        <f t="shared" si="1"/>
        <v>5</v>
      </c>
      <c r="G12" s="98">
        <f t="shared" si="1"/>
        <v>5</v>
      </c>
      <c r="H12" s="98">
        <f t="shared" si="1"/>
        <v>5</v>
      </c>
      <c r="I12" s="98">
        <f t="shared" si="1"/>
        <v>5</v>
      </c>
      <c r="J12" s="98">
        <f t="shared" si="1"/>
        <v>5</v>
      </c>
      <c r="K12" s="98">
        <f t="shared" si="1"/>
        <v>5</v>
      </c>
      <c r="L12" s="98">
        <f t="shared" si="1"/>
        <v>5</v>
      </c>
      <c r="M12" s="98">
        <f t="shared" si="1"/>
        <v>5</v>
      </c>
      <c r="N12" s="98">
        <f t="shared" si="1"/>
        <v>5</v>
      </c>
      <c r="O12" s="98">
        <f t="shared" si="1"/>
        <v>5</v>
      </c>
      <c r="P12" s="98">
        <f t="shared" si="1"/>
        <v>5</v>
      </c>
      <c r="Q12" s="98">
        <f t="shared" si="1"/>
        <v>5</v>
      </c>
      <c r="R12" s="98">
        <f t="shared" si="1"/>
        <v>5</v>
      </c>
      <c r="S12" s="98">
        <f t="shared" si="1"/>
        <v>5</v>
      </c>
      <c r="T12" s="98">
        <f t="shared" si="1"/>
        <v>5</v>
      </c>
      <c r="U12" s="98">
        <f t="shared" si="1"/>
        <v>5</v>
      </c>
      <c r="V12" s="98">
        <f t="shared" si="1"/>
        <v>5</v>
      </c>
      <c r="W12" s="98">
        <f t="shared" si="1"/>
        <v>5</v>
      </c>
      <c r="X12" s="98">
        <f t="shared" si="1"/>
        <v>5</v>
      </c>
      <c r="Y12" s="98">
        <f t="shared" si="1"/>
        <v>5</v>
      </c>
      <c r="Z12" s="98">
        <f t="shared" si="1"/>
        <v>5</v>
      </c>
      <c r="AA12" s="98">
        <f t="shared" si="1"/>
        <v>5</v>
      </c>
      <c r="AB12" s="98">
        <f t="shared" si="1"/>
        <v>5</v>
      </c>
      <c r="AC12" s="98">
        <f t="shared" si="1"/>
        <v>5</v>
      </c>
      <c r="AD12" s="98">
        <f t="shared" si="1"/>
        <v>5</v>
      </c>
      <c r="AE12" s="98">
        <f t="shared" si="1"/>
        <v>5</v>
      </c>
      <c r="AF12" s="98">
        <f t="shared" si="1"/>
        <v>5</v>
      </c>
      <c r="AG12" s="98">
        <f t="shared" si="1"/>
        <v>5</v>
      </c>
      <c r="AH12" s="98">
        <f t="shared" si="1"/>
        <v>5</v>
      </c>
    </row>
    <row r="13" spans="1:34" x14ac:dyDescent="0.3">
      <c r="B13" s="97" t="s">
        <v>60</v>
      </c>
      <c r="C13" s="98"/>
      <c r="D13" s="98">
        <v>5.57</v>
      </c>
      <c r="E13" s="98">
        <f t="shared" ref="E13:AH13" si="2">+D13</f>
        <v>5.57</v>
      </c>
      <c r="F13" s="98">
        <f t="shared" si="2"/>
        <v>5.57</v>
      </c>
      <c r="G13" s="98">
        <f t="shared" si="2"/>
        <v>5.57</v>
      </c>
      <c r="H13" s="98">
        <f t="shared" si="2"/>
        <v>5.57</v>
      </c>
      <c r="I13" s="98">
        <f t="shared" si="2"/>
        <v>5.57</v>
      </c>
      <c r="J13" s="98">
        <f t="shared" si="2"/>
        <v>5.57</v>
      </c>
      <c r="K13" s="98">
        <f t="shared" si="2"/>
        <v>5.57</v>
      </c>
      <c r="L13" s="98">
        <f t="shared" si="2"/>
        <v>5.57</v>
      </c>
      <c r="M13" s="98">
        <f t="shared" si="2"/>
        <v>5.57</v>
      </c>
      <c r="N13" s="98">
        <f t="shared" si="2"/>
        <v>5.57</v>
      </c>
      <c r="O13" s="98">
        <f t="shared" si="2"/>
        <v>5.57</v>
      </c>
      <c r="P13" s="98">
        <f t="shared" si="2"/>
        <v>5.57</v>
      </c>
      <c r="Q13" s="98">
        <f t="shared" si="2"/>
        <v>5.57</v>
      </c>
      <c r="R13" s="98">
        <f t="shared" si="2"/>
        <v>5.57</v>
      </c>
      <c r="S13" s="98">
        <f t="shared" si="2"/>
        <v>5.57</v>
      </c>
      <c r="T13" s="98">
        <f t="shared" si="2"/>
        <v>5.57</v>
      </c>
      <c r="U13" s="98">
        <f t="shared" si="2"/>
        <v>5.57</v>
      </c>
      <c r="V13" s="98">
        <f t="shared" si="2"/>
        <v>5.57</v>
      </c>
      <c r="W13" s="98">
        <f t="shared" si="2"/>
        <v>5.57</v>
      </c>
      <c r="X13" s="98">
        <f t="shared" si="2"/>
        <v>5.57</v>
      </c>
      <c r="Y13" s="98">
        <f t="shared" si="2"/>
        <v>5.57</v>
      </c>
      <c r="Z13" s="98">
        <f t="shared" si="2"/>
        <v>5.57</v>
      </c>
      <c r="AA13" s="98">
        <f t="shared" si="2"/>
        <v>5.57</v>
      </c>
      <c r="AB13" s="98">
        <f t="shared" si="2"/>
        <v>5.57</v>
      </c>
      <c r="AC13" s="98">
        <f t="shared" si="2"/>
        <v>5.57</v>
      </c>
      <c r="AD13" s="98">
        <f t="shared" si="2"/>
        <v>5.57</v>
      </c>
      <c r="AE13" s="98">
        <f t="shared" si="2"/>
        <v>5.57</v>
      </c>
      <c r="AF13" s="98">
        <f t="shared" si="2"/>
        <v>5.57</v>
      </c>
      <c r="AG13" s="98">
        <f t="shared" si="2"/>
        <v>5.57</v>
      </c>
      <c r="AH13" s="98">
        <f t="shared" si="2"/>
        <v>5.57</v>
      </c>
    </row>
    <row r="14" spans="1:34" x14ac:dyDescent="0.3">
      <c r="B14" s="97" t="s">
        <v>55</v>
      </c>
      <c r="C14" s="98"/>
      <c r="D14" s="91">
        <f t="shared" ref="D14:AH14" si="3">-D13*D12*D10</f>
        <v>-306.35000000000002</v>
      </c>
      <c r="E14" s="91">
        <f t="shared" si="3"/>
        <v>-334.20000000000005</v>
      </c>
      <c r="F14" s="91">
        <f t="shared" si="3"/>
        <v>-334.20000000000005</v>
      </c>
      <c r="G14" s="91">
        <f t="shared" si="3"/>
        <v>-334.20000000000005</v>
      </c>
      <c r="H14" s="91">
        <f t="shared" si="3"/>
        <v>-334.20000000000005</v>
      </c>
      <c r="I14" s="91">
        <f t="shared" si="3"/>
        <v>-334.20000000000005</v>
      </c>
      <c r="J14" s="91">
        <f t="shared" si="3"/>
        <v>-334.20000000000005</v>
      </c>
      <c r="K14" s="91">
        <f t="shared" si="3"/>
        <v>-334.20000000000005</v>
      </c>
      <c r="L14" s="91">
        <f t="shared" si="3"/>
        <v>-334.20000000000005</v>
      </c>
      <c r="M14" s="91">
        <f t="shared" si="3"/>
        <v>-334.20000000000005</v>
      </c>
      <c r="N14" s="91">
        <f t="shared" si="3"/>
        <v>-334.20000000000005</v>
      </c>
      <c r="O14" s="91">
        <f t="shared" si="3"/>
        <v>-334.20000000000005</v>
      </c>
      <c r="P14" s="91">
        <f t="shared" si="3"/>
        <v>-334.20000000000005</v>
      </c>
      <c r="Q14" s="91">
        <f t="shared" si="3"/>
        <v>-334.20000000000005</v>
      </c>
      <c r="R14" s="91">
        <f t="shared" si="3"/>
        <v>-334.20000000000005</v>
      </c>
      <c r="S14" s="91">
        <f t="shared" si="3"/>
        <v>-334.20000000000005</v>
      </c>
      <c r="T14" s="91">
        <f t="shared" si="3"/>
        <v>-334.20000000000005</v>
      </c>
      <c r="U14" s="91">
        <f t="shared" si="3"/>
        <v>-334.20000000000005</v>
      </c>
      <c r="V14" s="91">
        <f t="shared" si="3"/>
        <v>-334.20000000000005</v>
      </c>
      <c r="W14" s="91">
        <f t="shared" si="3"/>
        <v>-334.20000000000005</v>
      </c>
      <c r="X14" s="91">
        <f t="shared" si="3"/>
        <v>-334.20000000000005</v>
      </c>
      <c r="Y14" s="91">
        <f t="shared" si="3"/>
        <v>-334.20000000000005</v>
      </c>
      <c r="Z14" s="91">
        <f t="shared" si="3"/>
        <v>-334.20000000000005</v>
      </c>
      <c r="AA14" s="91">
        <f t="shared" si="3"/>
        <v>-334.20000000000005</v>
      </c>
      <c r="AB14" s="91">
        <f t="shared" si="3"/>
        <v>-334.20000000000005</v>
      </c>
      <c r="AC14" s="91">
        <f t="shared" si="3"/>
        <v>-334.20000000000005</v>
      </c>
      <c r="AD14" s="91">
        <f t="shared" si="3"/>
        <v>-334.20000000000005</v>
      </c>
      <c r="AE14" s="91">
        <f t="shared" si="3"/>
        <v>-334.20000000000005</v>
      </c>
      <c r="AF14" s="91">
        <f t="shared" si="3"/>
        <v>-334.20000000000005</v>
      </c>
      <c r="AG14" s="91">
        <f t="shared" si="3"/>
        <v>-334.20000000000005</v>
      </c>
      <c r="AH14" s="91">
        <f t="shared" si="3"/>
        <v>-27.85</v>
      </c>
    </row>
    <row r="15" spans="1:34" x14ac:dyDescent="0.3"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1:34" x14ac:dyDescent="0.3">
      <c r="B16" s="97" t="s">
        <v>68</v>
      </c>
      <c r="C16" s="98"/>
      <c r="D16" s="99">
        <v>932564.12040000001</v>
      </c>
      <c r="E16" s="99">
        <v>3074671.8434725404</v>
      </c>
      <c r="F16" s="99">
        <v>3408692.1570380819</v>
      </c>
      <c r="G16" s="99">
        <v>3398466.0805669678</v>
      </c>
      <c r="H16" s="99">
        <v>3397553.6157015008</v>
      </c>
      <c r="I16" s="99">
        <v>3378105.8702782905</v>
      </c>
      <c r="J16" s="99">
        <v>3367971.5526674562</v>
      </c>
      <c r="K16" s="99">
        <v>3357867.6380094537</v>
      </c>
      <c r="L16" s="99">
        <v>3356966.0735477419</v>
      </c>
      <c r="M16" s="99">
        <v>3337750.6529901391</v>
      </c>
      <c r="N16" s="99">
        <v>3327737.4010311686</v>
      </c>
      <c r="O16" s="99">
        <v>3317754.1888280753</v>
      </c>
      <c r="P16" s="99">
        <v>3316863.3945527188</v>
      </c>
      <c r="Q16" s="99">
        <v>3297877.523482806</v>
      </c>
      <c r="R16" s="99">
        <v>3287983.8909123577</v>
      </c>
      <c r="S16" s="99">
        <v>3278119.9392396212</v>
      </c>
      <c r="T16" s="99">
        <v>3277239.7864888115</v>
      </c>
      <c r="U16" s="99">
        <v>3258480.7226836365</v>
      </c>
      <c r="V16" s="99">
        <v>3248705.2805155856</v>
      </c>
      <c r="W16" s="99">
        <v>3238959.164674039</v>
      </c>
      <c r="X16" s="99">
        <v>3238089.5263229758</v>
      </c>
      <c r="Y16" s="99">
        <v>3219554.5603184765</v>
      </c>
      <c r="Z16" s="99">
        <v>3209895.8966375208</v>
      </c>
      <c r="AA16" s="99">
        <v>3200266.2089476087</v>
      </c>
      <c r="AB16" s="99">
        <v>3199406.9593901378</v>
      </c>
      <c r="AC16" s="99">
        <v>3181093.4140898036</v>
      </c>
      <c r="AD16" s="99">
        <v>3171550.1338475337</v>
      </c>
      <c r="AE16" s="99">
        <v>3162035.4834459913</v>
      </c>
      <c r="AF16" s="99">
        <v>3161186.4985764641</v>
      </c>
      <c r="AG16" s="99">
        <v>3143091.7288646665</v>
      </c>
      <c r="AH16" s="99">
        <v>2283593.8671170422</v>
      </c>
    </row>
    <row r="17" spans="2:34" x14ac:dyDescent="0.3">
      <c r="B17" s="97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</row>
    <row r="18" spans="2:34" x14ac:dyDescent="0.3">
      <c r="B18" s="97" t="s">
        <v>56</v>
      </c>
      <c r="C18" s="98"/>
      <c r="D18" s="100">
        <v>409.75</v>
      </c>
      <c r="E18" s="100">
        <v>1341</v>
      </c>
      <c r="F18" s="100">
        <v>1490</v>
      </c>
      <c r="G18" s="100">
        <v>1490</v>
      </c>
      <c r="H18" s="100">
        <v>1490</v>
      </c>
      <c r="I18" s="100">
        <v>1490</v>
      </c>
      <c r="J18" s="100">
        <v>1490</v>
      </c>
      <c r="K18" s="100">
        <v>1490</v>
      </c>
      <c r="L18" s="100">
        <v>1490</v>
      </c>
      <c r="M18" s="100">
        <v>1490</v>
      </c>
      <c r="N18" s="100">
        <v>1490</v>
      </c>
      <c r="O18" s="100">
        <v>1490</v>
      </c>
      <c r="P18" s="100">
        <v>1490</v>
      </c>
      <c r="Q18" s="100">
        <v>1490</v>
      </c>
      <c r="R18" s="100">
        <v>1490</v>
      </c>
      <c r="S18" s="100">
        <v>1490</v>
      </c>
      <c r="T18" s="100">
        <v>1490</v>
      </c>
      <c r="U18" s="100">
        <v>1490</v>
      </c>
      <c r="V18" s="100">
        <v>1490</v>
      </c>
      <c r="W18" s="100">
        <v>1490</v>
      </c>
      <c r="X18" s="100">
        <v>1490</v>
      </c>
      <c r="Y18" s="100">
        <v>1490</v>
      </c>
      <c r="Z18" s="100">
        <v>1490</v>
      </c>
      <c r="AA18" s="100">
        <v>1490</v>
      </c>
      <c r="AB18" s="100">
        <v>1490</v>
      </c>
      <c r="AC18" s="100">
        <v>1490</v>
      </c>
      <c r="AD18" s="100">
        <v>1490</v>
      </c>
      <c r="AE18" s="100">
        <v>1490</v>
      </c>
      <c r="AF18" s="100">
        <v>1490</v>
      </c>
      <c r="AG18" s="100">
        <v>1490</v>
      </c>
      <c r="AH18" s="100">
        <v>1080.2500000000011</v>
      </c>
    </row>
    <row r="19" spans="2:34" x14ac:dyDescent="0.3">
      <c r="B19" s="97" t="s">
        <v>61</v>
      </c>
      <c r="C19" s="98"/>
      <c r="D19" s="92">
        <f t="shared" ref="D19:AH19" si="4">+D12/(D18*1000)/12*D10</f>
        <v>1.1185682326621925E-5</v>
      </c>
      <c r="E19" s="92">
        <f t="shared" si="4"/>
        <v>3.7285607755406411E-6</v>
      </c>
      <c r="F19" s="92">
        <f t="shared" si="4"/>
        <v>3.3557046979865777E-6</v>
      </c>
      <c r="G19" s="92">
        <f t="shared" si="4"/>
        <v>3.3557046979865777E-6</v>
      </c>
      <c r="H19" s="92">
        <f t="shared" si="4"/>
        <v>3.3557046979865777E-6</v>
      </c>
      <c r="I19" s="92">
        <f t="shared" si="4"/>
        <v>3.3557046979865777E-6</v>
      </c>
      <c r="J19" s="92">
        <f t="shared" si="4"/>
        <v>3.3557046979865777E-6</v>
      </c>
      <c r="K19" s="92">
        <f t="shared" si="4"/>
        <v>3.3557046979865777E-6</v>
      </c>
      <c r="L19" s="92">
        <f t="shared" si="4"/>
        <v>3.3557046979865777E-6</v>
      </c>
      <c r="M19" s="92">
        <f t="shared" si="4"/>
        <v>3.3557046979865777E-6</v>
      </c>
      <c r="N19" s="92">
        <f t="shared" si="4"/>
        <v>3.3557046979865777E-6</v>
      </c>
      <c r="O19" s="92">
        <f t="shared" si="4"/>
        <v>3.3557046979865777E-6</v>
      </c>
      <c r="P19" s="92">
        <f t="shared" si="4"/>
        <v>3.3557046979865777E-6</v>
      </c>
      <c r="Q19" s="92">
        <f t="shared" si="4"/>
        <v>3.3557046979865777E-6</v>
      </c>
      <c r="R19" s="92">
        <f t="shared" si="4"/>
        <v>3.3557046979865777E-6</v>
      </c>
      <c r="S19" s="92">
        <f t="shared" si="4"/>
        <v>3.3557046979865777E-6</v>
      </c>
      <c r="T19" s="92">
        <f t="shared" si="4"/>
        <v>3.3557046979865777E-6</v>
      </c>
      <c r="U19" s="92">
        <f t="shared" si="4"/>
        <v>3.3557046979865777E-6</v>
      </c>
      <c r="V19" s="92">
        <f t="shared" si="4"/>
        <v>3.3557046979865777E-6</v>
      </c>
      <c r="W19" s="92">
        <f t="shared" si="4"/>
        <v>3.3557046979865777E-6</v>
      </c>
      <c r="X19" s="92">
        <f t="shared" si="4"/>
        <v>3.3557046979865777E-6</v>
      </c>
      <c r="Y19" s="92">
        <f t="shared" si="4"/>
        <v>3.3557046979865777E-6</v>
      </c>
      <c r="Z19" s="92">
        <f t="shared" si="4"/>
        <v>3.3557046979865777E-6</v>
      </c>
      <c r="AA19" s="92">
        <f t="shared" si="4"/>
        <v>3.3557046979865777E-6</v>
      </c>
      <c r="AB19" s="92">
        <f t="shared" si="4"/>
        <v>3.3557046979865777E-6</v>
      </c>
      <c r="AC19" s="92">
        <f t="shared" si="4"/>
        <v>3.3557046979865777E-6</v>
      </c>
      <c r="AD19" s="92">
        <f t="shared" si="4"/>
        <v>3.3557046979865777E-6</v>
      </c>
      <c r="AE19" s="92">
        <f t="shared" si="4"/>
        <v>3.3557046979865777E-6</v>
      </c>
      <c r="AF19" s="92">
        <f t="shared" si="4"/>
        <v>3.3557046979865777E-6</v>
      </c>
      <c r="AG19" s="92">
        <f t="shared" si="4"/>
        <v>3.3557046979865777E-6</v>
      </c>
      <c r="AH19" s="92">
        <f t="shared" si="4"/>
        <v>3.8571318367661763E-7</v>
      </c>
    </row>
    <row r="20" spans="2:34" x14ac:dyDescent="0.3">
      <c r="B20" s="97"/>
      <c r="C20" s="98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4" x14ac:dyDescent="0.3">
      <c r="B21" s="97" t="s">
        <v>62</v>
      </c>
      <c r="C21" s="98"/>
      <c r="D21" s="101">
        <f>+D19*D16*1000</f>
        <v>10431.366</v>
      </c>
      <c r="E21" s="101">
        <f t="shared" ref="E21:AH21" si="5">+E19*E16*1000</f>
        <v>11464.100833230948</v>
      </c>
      <c r="F21" s="101">
        <f t="shared" si="5"/>
        <v>11438.564285362692</v>
      </c>
      <c r="G21" s="101">
        <f t="shared" si="5"/>
        <v>11404.248592506605</v>
      </c>
      <c r="H21" s="101">
        <f t="shared" si="5"/>
        <v>11401.18662987081</v>
      </c>
      <c r="I21" s="101">
        <f t="shared" si="5"/>
        <v>11335.925739188897</v>
      </c>
      <c r="J21" s="101">
        <f t="shared" si="5"/>
        <v>11301.91796197133</v>
      </c>
      <c r="K21" s="101">
        <f t="shared" si="5"/>
        <v>11268.012208085416</v>
      </c>
      <c r="L21" s="101">
        <f t="shared" si="5"/>
        <v>11264.986823985711</v>
      </c>
      <c r="M21" s="101">
        <f t="shared" si="5"/>
        <v>11200.505546946777</v>
      </c>
      <c r="N21" s="101">
        <f t="shared" si="5"/>
        <v>11166.904030305936</v>
      </c>
      <c r="O21" s="101">
        <f t="shared" si="5"/>
        <v>11133.40331821502</v>
      </c>
      <c r="P21" s="101">
        <f t="shared" si="5"/>
        <v>11130.414075680266</v>
      </c>
      <c r="Q21" s="101">
        <f t="shared" si="5"/>
        <v>11066.703098935592</v>
      </c>
      <c r="R21" s="101">
        <f t="shared" si="5"/>
        <v>11033.502989638786</v>
      </c>
      <c r="S21" s="101">
        <f t="shared" si="5"/>
        <v>11000.402480669871</v>
      </c>
      <c r="T21" s="101">
        <f t="shared" si="5"/>
        <v>10997.448947949033</v>
      </c>
      <c r="U21" s="101">
        <f t="shared" si="5"/>
        <v>10934.499069408177</v>
      </c>
      <c r="V21" s="101">
        <f t="shared" si="5"/>
        <v>10901.695572199953</v>
      </c>
      <c r="W21" s="101">
        <f t="shared" si="5"/>
        <v>10868.990485483353</v>
      </c>
      <c r="X21" s="101">
        <f t="shared" si="5"/>
        <v>10866.072235983142</v>
      </c>
      <c r="Y21" s="101">
        <f t="shared" si="5"/>
        <v>10803.874363484823</v>
      </c>
      <c r="Z21" s="101">
        <f t="shared" si="5"/>
        <v>10771.462740394365</v>
      </c>
      <c r="AA21" s="101">
        <f t="shared" si="5"/>
        <v>10739.148352173184</v>
      </c>
      <c r="AB21" s="101">
        <f t="shared" si="5"/>
        <v>10736.264964396436</v>
      </c>
      <c r="AC21" s="101">
        <f t="shared" si="5"/>
        <v>10674.810114395315</v>
      </c>
      <c r="AD21" s="101">
        <f t="shared" si="5"/>
        <v>10642.785684052129</v>
      </c>
      <c r="AE21" s="101">
        <f t="shared" si="5"/>
        <v>10610.857326999972</v>
      </c>
      <c r="AF21" s="101">
        <f t="shared" si="5"/>
        <v>10608.00838448478</v>
      </c>
      <c r="AG21" s="101">
        <f t="shared" si="5"/>
        <v>10547.287680753916</v>
      </c>
      <c r="AH21" s="101">
        <f t="shared" si="5"/>
        <v>880.81226071011315</v>
      </c>
    </row>
    <row r="22" spans="2:34" x14ac:dyDescent="0.3">
      <c r="B22" s="97"/>
      <c r="C22" s="98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</row>
    <row r="23" spans="2:34" x14ac:dyDescent="0.3">
      <c r="B23" s="97" t="s">
        <v>63</v>
      </c>
      <c r="C23" s="98"/>
      <c r="D23" s="103">
        <v>1</v>
      </c>
      <c r="E23" s="103">
        <v>1</v>
      </c>
      <c r="F23" s="103">
        <v>1</v>
      </c>
      <c r="G23" s="103">
        <v>1</v>
      </c>
      <c r="H23" s="103">
        <v>1</v>
      </c>
      <c r="I23" s="103">
        <v>1</v>
      </c>
      <c r="J23" s="103">
        <v>1</v>
      </c>
      <c r="K23" s="103">
        <v>1</v>
      </c>
      <c r="L23" s="103">
        <v>1</v>
      </c>
      <c r="M23" s="103">
        <v>1</v>
      </c>
      <c r="N23" s="103">
        <v>1</v>
      </c>
      <c r="O23" s="103">
        <v>1</v>
      </c>
      <c r="P23" s="103">
        <v>1</v>
      </c>
      <c r="Q23" s="103">
        <v>1</v>
      </c>
      <c r="R23" s="103">
        <v>1</v>
      </c>
      <c r="S23" s="103">
        <v>1</v>
      </c>
      <c r="T23" s="103">
        <v>1</v>
      </c>
      <c r="U23" s="103">
        <v>1</v>
      </c>
      <c r="V23" s="103">
        <v>1</v>
      </c>
      <c r="W23" s="103">
        <v>1</v>
      </c>
      <c r="X23" s="103">
        <v>1</v>
      </c>
      <c r="Y23" s="103">
        <v>1</v>
      </c>
      <c r="Z23" s="103">
        <v>1</v>
      </c>
      <c r="AA23" s="103">
        <v>1</v>
      </c>
      <c r="AB23" s="103">
        <v>1</v>
      </c>
      <c r="AC23" s="103">
        <v>1</v>
      </c>
      <c r="AD23" s="103">
        <v>1</v>
      </c>
      <c r="AE23" s="103">
        <v>1</v>
      </c>
      <c r="AF23" s="103">
        <v>1</v>
      </c>
      <c r="AG23" s="103">
        <v>1</v>
      </c>
      <c r="AH23" s="103">
        <v>1</v>
      </c>
    </row>
    <row r="24" spans="2:34" x14ac:dyDescent="0.3">
      <c r="B24" s="97" t="s">
        <v>70</v>
      </c>
      <c r="C24" s="98"/>
      <c r="D24" s="115">
        <v>6.2695682022714818</v>
      </c>
      <c r="E24" s="115">
        <f t="shared" ref="E24:AH24" si="6">+$D$24*E23</f>
        <v>6.2695682022714818</v>
      </c>
      <c r="F24" s="115">
        <f t="shared" si="6"/>
        <v>6.2695682022714818</v>
      </c>
      <c r="G24" s="115">
        <f t="shared" si="6"/>
        <v>6.2695682022714818</v>
      </c>
      <c r="H24" s="115">
        <f t="shared" si="6"/>
        <v>6.2695682022714818</v>
      </c>
      <c r="I24" s="115">
        <f t="shared" si="6"/>
        <v>6.2695682022714818</v>
      </c>
      <c r="J24" s="115">
        <f t="shared" si="6"/>
        <v>6.2695682022714818</v>
      </c>
      <c r="K24" s="115">
        <f t="shared" si="6"/>
        <v>6.2695682022714818</v>
      </c>
      <c r="L24" s="115">
        <f t="shared" si="6"/>
        <v>6.2695682022714818</v>
      </c>
      <c r="M24" s="115">
        <f t="shared" si="6"/>
        <v>6.2695682022714818</v>
      </c>
      <c r="N24" s="115">
        <f t="shared" si="6"/>
        <v>6.2695682022714818</v>
      </c>
      <c r="O24" s="115">
        <f t="shared" si="6"/>
        <v>6.2695682022714818</v>
      </c>
      <c r="P24" s="115">
        <f t="shared" si="6"/>
        <v>6.2695682022714818</v>
      </c>
      <c r="Q24" s="115">
        <f t="shared" si="6"/>
        <v>6.2695682022714818</v>
      </c>
      <c r="R24" s="115">
        <f t="shared" si="6"/>
        <v>6.2695682022714818</v>
      </c>
      <c r="S24" s="115">
        <f t="shared" si="6"/>
        <v>6.2695682022714818</v>
      </c>
      <c r="T24" s="115">
        <f t="shared" si="6"/>
        <v>6.2695682022714818</v>
      </c>
      <c r="U24" s="115">
        <f t="shared" si="6"/>
        <v>6.2695682022714818</v>
      </c>
      <c r="V24" s="115">
        <f t="shared" si="6"/>
        <v>6.2695682022714818</v>
      </c>
      <c r="W24" s="115">
        <f t="shared" si="6"/>
        <v>6.2695682022714818</v>
      </c>
      <c r="X24" s="115">
        <f t="shared" si="6"/>
        <v>6.2695682022714818</v>
      </c>
      <c r="Y24" s="115">
        <f t="shared" si="6"/>
        <v>6.2695682022714818</v>
      </c>
      <c r="Z24" s="115">
        <f t="shared" si="6"/>
        <v>6.2695682022714818</v>
      </c>
      <c r="AA24" s="115">
        <f t="shared" si="6"/>
        <v>6.2695682022714818</v>
      </c>
      <c r="AB24" s="115">
        <f t="shared" si="6"/>
        <v>6.2695682022714818</v>
      </c>
      <c r="AC24" s="115">
        <f t="shared" si="6"/>
        <v>6.2695682022714818</v>
      </c>
      <c r="AD24" s="115">
        <f t="shared" si="6"/>
        <v>6.2695682022714818</v>
      </c>
      <c r="AE24" s="115">
        <f t="shared" si="6"/>
        <v>6.2695682022714818</v>
      </c>
      <c r="AF24" s="115">
        <f t="shared" si="6"/>
        <v>6.2695682022714818</v>
      </c>
      <c r="AG24" s="115">
        <f t="shared" si="6"/>
        <v>6.2695682022714818</v>
      </c>
      <c r="AH24" s="115">
        <f t="shared" si="6"/>
        <v>6.2695682022714818</v>
      </c>
    </row>
    <row r="25" spans="2:34" x14ac:dyDescent="0.3">
      <c r="B25" s="97" t="s">
        <v>65</v>
      </c>
      <c r="C25" s="98"/>
      <c r="D25" s="94">
        <f>+D10*D12*D24</f>
        <v>344.8262511249315</v>
      </c>
      <c r="E25" s="94">
        <f t="shared" ref="E25:AH25" si="7">+E10*E12*E24</f>
        <v>376.17409213628889</v>
      </c>
      <c r="F25" s="94">
        <f t="shared" si="7"/>
        <v>376.17409213628889</v>
      </c>
      <c r="G25" s="94">
        <f t="shared" si="7"/>
        <v>376.17409213628889</v>
      </c>
      <c r="H25" s="94">
        <f t="shared" si="7"/>
        <v>376.17409213628889</v>
      </c>
      <c r="I25" s="94">
        <f t="shared" si="7"/>
        <v>376.17409213628889</v>
      </c>
      <c r="J25" s="94">
        <f t="shared" si="7"/>
        <v>376.17409213628889</v>
      </c>
      <c r="K25" s="94">
        <f t="shared" si="7"/>
        <v>376.17409213628889</v>
      </c>
      <c r="L25" s="94">
        <f t="shared" si="7"/>
        <v>376.17409213628889</v>
      </c>
      <c r="M25" s="94">
        <f t="shared" si="7"/>
        <v>376.17409213628889</v>
      </c>
      <c r="N25" s="94">
        <f t="shared" si="7"/>
        <v>376.17409213628889</v>
      </c>
      <c r="O25" s="94">
        <f t="shared" si="7"/>
        <v>376.17409213628889</v>
      </c>
      <c r="P25" s="94">
        <f t="shared" si="7"/>
        <v>376.17409213628889</v>
      </c>
      <c r="Q25" s="94">
        <f t="shared" si="7"/>
        <v>376.17409213628889</v>
      </c>
      <c r="R25" s="94">
        <f t="shared" si="7"/>
        <v>376.17409213628889</v>
      </c>
      <c r="S25" s="94">
        <f t="shared" si="7"/>
        <v>376.17409213628889</v>
      </c>
      <c r="T25" s="94">
        <f t="shared" si="7"/>
        <v>376.17409213628889</v>
      </c>
      <c r="U25" s="94">
        <f t="shared" si="7"/>
        <v>376.17409213628889</v>
      </c>
      <c r="V25" s="94">
        <f t="shared" si="7"/>
        <v>376.17409213628889</v>
      </c>
      <c r="W25" s="94">
        <f t="shared" si="7"/>
        <v>376.17409213628889</v>
      </c>
      <c r="X25" s="94">
        <f t="shared" si="7"/>
        <v>376.17409213628889</v>
      </c>
      <c r="Y25" s="94">
        <f t="shared" si="7"/>
        <v>376.17409213628889</v>
      </c>
      <c r="Z25" s="94">
        <f t="shared" si="7"/>
        <v>376.17409213628889</v>
      </c>
      <c r="AA25" s="94">
        <f t="shared" si="7"/>
        <v>376.17409213628889</v>
      </c>
      <c r="AB25" s="94">
        <f t="shared" si="7"/>
        <v>376.17409213628889</v>
      </c>
      <c r="AC25" s="94">
        <f t="shared" si="7"/>
        <v>376.17409213628889</v>
      </c>
      <c r="AD25" s="94">
        <f t="shared" si="7"/>
        <v>376.17409213628889</v>
      </c>
      <c r="AE25" s="94">
        <f t="shared" si="7"/>
        <v>376.17409213628889</v>
      </c>
      <c r="AF25" s="94">
        <f t="shared" si="7"/>
        <v>376.17409213628889</v>
      </c>
      <c r="AG25" s="94">
        <f t="shared" si="7"/>
        <v>376.17409213628889</v>
      </c>
      <c r="AH25" s="94">
        <f t="shared" si="7"/>
        <v>31.34784101135741</v>
      </c>
    </row>
    <row r="26" spans="2:34" x14ac:dyDescent="0.3">
      <c r="B26" s="97"/>
      <c r="C26" s="98"/>
      <c r="D26" s="98"/>
      <c r="E26" s="98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2:34" x14ac:dyDescent="0.3">
      <c r="B27" s="104" t="s">
        <v>57</v>
      </c>
      <c r="C27" s="98"/>
      <c r="D27" s="98"/>
      <c r="E27" s="98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2:34" x14ac:dyDescent="0.3">
      <c r="B28" s="97" t="s">
        <v>55</v>
      </c>
      <c r="C28" s="98"/>
      <c r="D28" s="96">
        <f t="shared" ref="D28:AH28" si="8">+D14</f>
        <v>-306.35000000000002</v>
      </c>
      <c r="E28" s="96">
        <f t="shared" si="8"/>
        <v>-334.20000000000005</v>
      </c>
      <c r="F28" s="96">
        <f t="shared" si="8"/>
        <v>-334.20000000000005</v>
      </c>
      <c r="G28" s="96">
        <f t="shared" si="8"/>
        <v>-334.20000000000005</v>
      </c>
      <c r="H28" s="96">
        <f t="shared" si="8"/>
        <v>-334.20000000000005</v>
      </c>
      <c r="I28" s="96">
        <f t="shared" si="8"/>
        <v>-334.20000000000005</v>
      </c>
      <c r="J28" s="96">
        <f t="shared" si="8"/>
        <v>-334.20000000000005</v>
      </c>
      <c r="K28" s="96">
        <f t="shared" si="8"/>
        <v>-334.20000000000005</v>
      </c>
      <c r="L28" s="96">
        <f t="shared" si="8"/>
        <v>-334.20000000000005</v>
      </c>
      <c r="M28" s="96">
        <f t="shared" si="8"/>
        <v>-334.20000000000005</v>
      </c>
      <c r="N28" s="96">
        <f t="shared" si="8"/>
        <v>-334.20000000000005</v>
      </c>
      <c r="O28" s="96">
        <f t="shared" si="8"/>
        <v>-334.20000000000005</v>
      </c>
      <c r="P28" s="96">
        <f t="shared" si="8"/>
        <v>-334.20000000000005</v>
      </c>
      <c r="Q28" s="96">
        <f t="shared" si="8"/>
        <v>-334.20000000000005</v>
      </c>
      <c r="R28" s="96">
        <f t="shared" si="8"/>
        <v>-334.20000000000005</v>
      </c>
      <c r="S28" s="96">
        <f t="shared" si="8"/>
        <v>-334.20000000000005</v>
      </c>
      <c r="T28" s="96">
        <f t="shared" si="8"/>
        <v>-334.20000000000005</v>
      </c>
      <c r="U28" s="96">
        <f t="shared" si="8"/>
        <v>-334.20000000000005</v>
      </c>
      <c r="V28" s="96">
        <f t="shared" si="8"/>
        <v>-334.20000000000005</v>
      </c>
      <c r="W28" s="96">
        <f t="shared" si="8"/>
        <v>-334.20000000000005</v>
      </c>
      <c r="X28" s="96">
        <f t="shared" si="8"/>
        <v>-334.20000000000005</v>
      </c>
      <c r="Y28" s="96">
        <f t="shared" si="8"/>
        <v>-334.20000000000005</v>
      </c>
      <c r="Z28" s="96">
        <f t="shared" si="8"/>
        <v>-334.20000000000005</v>
      </c>
      <c r="AA28" s="96">
        <f t="shared" si="8"/>
        <v>-334.20000000000005</v>
      </c>
      <c r="AB28" s="96">
        <f t="shared" si="8"/>
        <v>-334.20000000000005</v>
      </c>
      <c r="AC28" s="96">
        <f t="shared" si="8"/>
        <v>-334.20000000000005</v>
      </c>
      <c r="AD28" s="96">
        <f t="shared" si="8"/>
        <v>-334.20000000000005</v>
      </c>
      <c r="AE28" s="96">
        <f t="shared" si="8"/>
        <v>-334.20000000000005</v>
      </c>
      <c r="AF28" s="96">
        <f t="shared" si="8"/>
        <v>-334.20000000000005</v>
      </c>
      <c r="AG28" s="96">
        <f t="shared" si="8"/>
        <v>-334.20000000000005</v>
      </c>
      <c r="AH28" s="96">
        <f t="shared" si="8"/>
        <v>-27.85</v>
      </c>
    </row>
    <row r="29" spans="2:34" x14ac:dyDescent="0.3">
      <c r="B29" s="97" t="s">
        <v>65</v>
      </c>
      <c r="C29" s="98"/>
      <c r="D29" s="102">
        <f t="shared" ref="D29:AH29" si="9">+D25</f>
        <v>344.8262511249315</v>
      </c>
      <c r="E29" s="102">
        <f t="shared" si="9"/>
        <v>376.17409213628889</v>
      </c>
      <c r="F29" s="102">
        <f t="shared" si="9"/>
        <v>376.17409213628889</v>
      </c>
      <c r="G29" s="102">
        <f t="shared" si="9"/>
        <v>376.17409213628889</v>
      </c>
      <c r="H29" s="102">
        <f t="shared" si="9"/>
        <v>376.17409213628889</v>
      </c>
      <c r="I29" s="102">
        <f t="shared" si="9"/>
        <v>376.17409213628889</v>
      </c>
      <c r="J29" s="102">
        <f t="shared" si="9"/>
        <v>376.17409213628889</v>
      </c>
      <c r="K29" s="102">
        <f t="shared" si="9"/>
        <v>376.17409213628889</v>
      </c>
      <c r="L29" s="102">
        <f t="shared" si="9"/>
        <v>376.17409213628889</v>
      </c>
      <c r="M29" s="102">
        <f t="shared" si="9"/>
        <v>376.17409213628889</v>
      </c>
      <c r="N29" s="102">
        <f t="shared" si="9"/>
        <v>376.17409213628889</v>
      </c>
      <c r="O29" s="102">
        <f t="shared" si="9"/>
        <v>376.17409213628889</v>
      </c>
      <c r="P29" s="102">
        <f t="shared" si="9"/>
        <v>376.17409213628889</v>
      </c>
      <c r="Q29" s="102">
        <f t="shared" si="9"/>
        <v>376.17409213628889</v>
      </c>
      <c r="R29" s="102">
        <f t="shared" si="9"/>
        <v>376.17409213628889</v>
      </c>
      <c r="S29" s="102">
        <f t="shared" si="9"/>
        <v>376.17409213628889</v>
      </c>
      <c r="T29" s="102">
        <f t="shared" si="9"/>
        <v>376.17409213628889</v>
      </c>
      <c r="U29" s="102">
        <f t="shared" si="9"/>
        <v>376.17409213628889</v>
      </c>
      <c r="V29" s="102">
        <f t="shared" si="9"/>
        <v>376.17409213628889</v>
      </c>
      <c r="W29" s="102">
        <f t="shared" si="9"/>
        <v>376.17409213628889</v>
      </c>
      <c r="X29" s="102">
        <f t="shared" si="9"/>
        <v>376.17409213628889</v>
      </c>
      <c r="Y29" s="102">
        <f t="shared" si="9"/>
        <v>376.17409213628889</v>
      </c>
      <c r="Z29" s="102">
        <f t="shared" si="9"/>
        <v>376.17409213628889</v>
      </c>
      <c r="AA29" s="102">
        <f t="shared" si="9"/>
        <v>376.17409213628889</v>
      </c>
      <c r="AB29" s="102">
        <f t="shared" si="9"/>
        <v>376.17409213628889</v>
      </c>
      <c r="AC29" s="102">
        <f t="shared" si="9"/>
        <v>376.17409213628889</v>
      </c>
      <c r="AD29" s="102">
        <f t="shared" si="9"/>
        <v>376.17409213628889</v>
      </c>
      <c r="AE29" s="102">
        <f t="shared" si="9"/>
        <v>376.17409213628889</v>
      </c>
      <c r="AF29" s="102">
        <f t="shared" si="9"/>
        <v>376.17409213628889</v>
      </c>
      <c r="AG29" s="102">
        <f t="shared" si="9"/>
        <v>376.17409213628889</v>
      </c>
      <c r="AH29" s="102">
        <f t="shared" si="9"/>
        <v>31.34784101135741</v>
      </c>
    </row>
    <row r="30" spans="2:34" x14ac:dyDescent="0.3">
      <c r="B30" s="108" t="s">
        <v>66</v>
      </c>
      <c r="C30" s="109"/>
      <c r="D30" s="110">
        <f t="shared" ref="D30:AH30" si="10">SUM(D28:D29)</f>
        <v>38.47625112493148</v>
      </c>
      <c r="E30" s="110">
        <f t="shared" si="10"/>
        <v>41.974092136288846</v>
      </c>
      <c r="F30" s="110">
        <f t="shared" si="10"/>
        <v>41.974092136288846</v>
      </c>
      <c r="G30" s="110">
        <f t="shared" si="10"/>
        <v>41.974092136288846</v>
      </c>
      <c r="H30" s="110">
        <f t="shared" si="10"/>
        <v>41.974092136288846</v>
      </c>
      <c r="I30" s="110">
        <f t="shared" si="10"/>
        <v>41.974092136288846</v>
      </c>
      <c r="J30" s="110">
        <f t="shared" si="10"/>
        <v>41.974092136288846</v>
      </c>
      <c r="K30" s="110">
        <f t="shared" si="10"/>
        <v>41.974092136288846</v>
      </c>
      <c r="L30" s="110">
        <f t="shared" si="10"/>
        <v>41.974092136288846</v>
      </c>
      <c r="M30" s="110">
        <f t="shared" si="10"/>
        <v>41.974092136288846</v>
      </c>
      <c r="N30" s="110">
        <f t="shared" si="10"/>
        <v>41.974092136288846</v>
      </c>
      <c r="O30" s="110">
        <f t="shared" si="10"/>
        <v>41.974092136288846</v>
      </c>
      <c r="P30" s="110">
        <f t="shared" si="10"/>
        <v>41.974092136288846</v>
      </c>
      <c r="Q30" s="110">
        <f t="shared" si="10"/>
        <v>41.974092136288846</v>
      </c>
      <c r="R30" s="110">
        <f t="shared" si="10"/>
        <v>41.974092136288846</v>
      </c>
      <c r="S30" s="110">
        <f t="shared" si="10"/>
        <v>41.974092136288846</v>
      </c>
      <c r="T30" s="110">
        <f t="shared" si="10"/>
        <v>41.974092136288846</v>
      </c>
      <c r="U30" s="110">
        <f t="shared" si="10"/>
        <v>41.974092136288846</v>
      </c>
      <c r="V30" s="110">
        <f t="shared" si="10"/>
        <v>41.974092136288846</v>
      </c>
      <c r="W30" s="110">
        <f t="shared" si="10"/>
        <v>41.974092136288846</v>
      </c>
      <c r="X30" s="110">
        <f t="shared" si="10"/>
        <v>41.974092136288846</v>
      </c>
      <c r="Y30" s="110">
        <f t="shared" si="10"/>
        <v>41.974092136288846</v>
      </c>
      <c r="Z30" s="110">
        <f t="shared" si="10"/>
        <v>41.974092136288846</v>
      </c>
      <c r="AA30" s="110">
        <f t="shared" si="10"/>
        <v>41.974092136288846</v>
      </c>
      <c r="AB30" s="110">
        <f t="shared" si="10"/>
        <v>41.974092136288846</v>
      </c>
      <c r="AC30" s="110">
        <f t="shared" si="10"/>
        <v>41.974092136288846</v>
      </c>
      <c r="AD30" s="110">
        <f t="shared" si="10"/>
        <v>41.974092136288846</v>
      </c>
      <c r="AE30" s="110">
        <f t="shared" si="10"/>
        <v>41.974092136288846</v>
      </c>
      <c r="AF30" s="110">
        <f t="shared" si="10"/>
        <v>41.974092136288846</v>
      </c>
      <c r="AG30" s="110">
        <f t="shared" si="10"/>
        <v>41.974092136288846</v>
      </c>
      <c r="AH30" s="110">
        <f t="shared" si="10"/>
        <v>3.4978410113574085</v>
      </c>
    </row>
    <row r="31" spans="2:34" x14ac:dyDescent="0.3">
      <c r="B31" s="105" t="s">
        <v>67</v>
      </c>
      <c r="C31" s="98"/>
      <c r="D31" s="102">
        <f t="shared" ref="D31:AH31" si="11">+IFERROR(D30/D10,0)</f>
        <v>3.4978410113574072</v>
      </c>
      <c r="E31" s="102">
        <f t="shared" si="11"/>
        <v>3.4978410113574037</v>
      </c>
      <c r="F31" s="102">
        <f t="shared" si="11"/>
        <v>3.4978410113574037</v>
      </c>
      <c r="G31" s="102">
        <f t="shared" si="11"/>
        <v>3.4978410113574037</v>
      </c>
      <c r="H31" s="102">
        <f t="shared" si="11"/>
        <v>3.4978410113574037</v>
      </c>
      <c r="I31" s="102">
        <f t="shared" si="11"/>
        <v>3.4978410113574037</v>
      </c>
      <c r="J31" s="102">
        <f t="shared" si="11"/>
        <v>3.4978410113574037</v>
      </c>
      <c r="K31" s="102">
        <f t="shared" si="11"/>
        <v>3.4978410113574037</v>
      </c>
      <c r="L31" s="102">
        <f t="shared" si="11"/>
        <v>3.4978410113574037</v>
      </c>
      <c r="M31" s="102">
        <f t="shared" si="11"/>
        <v>3.4978410113574037</v>
      </c>
      <c r="N31" s="102">
        <f t="shared" si="11"/>
        <v>3.4978410113574037</v>
      </c>
      <c r="O31" s="102">
        <f t="shared" si="11"/>
        <v>3.4978410113574037</v>
      </c>
      <c r="P31" s="102">
        <f t="shared" si="11"/>
        <v>3.4978410113574037</v>
      </c>
      <c r="Q31" s="102">
        <f t="shared" si="11"/>
        <v>3.4978410113574037</v>
      </c>
      <c r="R31" s="102">
        <f t="shared" si="11"/>
        <v>3.4978410113574037</v>
      </c>
      <c r="S31" s="102">
        <f t="shared" si="11"/>
        <v>3.4978410113574037</v>
      </c>
      <c r="T31" s="102">
        <f t="shared" si="11"/>
        <v>3.4978410113574037</v>
      </c>
      <c r="U31" s="102">
        <f t="shared" si="11"/>
        <v>3.4978410113574037</v>
      </c>
      <c r="V31" s="102">
        <f t="shared" si="11"/>
        <v>3.4978410113574037</v>
      </c>
      <c r="W31" s="102">
        <f t="shared" si="11"/>
        <v>3.4978410113574037</v>
      </c>
      <c r="X31" s="102">
        <f t="shared" si="11"/>
        <v>3.4978410113574037</v>
      </c>
      <c r="Y31" s="102">
        <f t="shared" si="11"/>
        <v>3.4978410113574037</v>
      </c>
      <c r="Z31" s="102">
        <f t="shared" si="11"/>
        <v>3.4978410113574037</v>
      </c>
      <c r="AA31" s="102">
        <f t="shared" si="11"/>
        <v>3.4978410113574037</v>
      </c>
      <c r="AB31" s="102">
        <f t="shared" si="11"/>
        <v>3.4978410113574037</v>
      </c>
      <c r="AC31" s="102">
        <f t="shared" si="11"/>
        <v>3.4978410113574037</v>
      </c>
      <c r="AD31" s="102">
        <f t="shared" si="11"/>
        <v>3.4978410113574037</v>
      </c>
      <c r="AE31" s="102">
        <f t="shared" si="11"/>
        <v>3.4978410113574037</v>
      </c>
      <c r="AF31" s="102">
        <f t="shared" si="11"/>
        <v>3.4978410113574037</v>
      </c>
      <c r="AG31" s="102">
        <f t="shared" si="11"/>
        <v>3.4978410113574037</v>
      </c>
      <c r="AH31" s="102">
        <f t="shared" si="11"/>
        <v>3.4978410113574085</v>
      </c>
    </row>
  </sheetData>
  <pageMargins left="0.7" right="0.7" top="0.75" bottom="0.75" header="0.3" footer="0.3"/>
  <pageSetup scale="73" orientation="landscape" r:id="rId1"/>
  <colBreaks count="1" manualBreakCount="1">
    <brk id="13" min="8" max="31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9E392C51BCC45BD9C098EE4E6D7FC" ma:contentTypeVersion="" ma:contentTypeDescription="Create a new document." ma:contentTypeScope="" ma:versionID="83601251ff6d0ec95eb8c97eaf4f54c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615439B-18A3-4DDE-9058-C8A459BA7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8895C5-5375-4BFE-A5C6-877DFFD3B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B581F-6DC2-40E8-B1D1-2EEFD9BDF4A7}">
  <ds:schemaRefs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Bill Impact Summary</vt:lpstr>
      <vt:lpstr>Bill Impact Detail</vt:lpstr>
      <vt:lpstr>Reg Part 5 kw</vt:lpstr>
      <vt:lpstr>Low Income Part 5 kw </vt:lpstr>
      <vt:lpstr>'Bill Impact Detail'!Print_Area</vt:lpstr>
      <vt:lpstr>'Bill Impact Summary'!Print_Area</vt:lpstr>
      <vt:lpstr>'Low Income Part 5 kw '!Print_Area</vt:lpstr>
      <vt:lpstr>'Reg Part 5 kw'!Print_Area</vt:lpstr>
      <vt:lpstr>'Bill Impact Detail'!Print_Titles</vt:lpstr>
      <vt:lpstr>'Low Income Part 5 kw '!Print_Titles</vt:lpstr>
      <vt:lpstr>'Reg Part 5 kw'!Print_Titles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