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W:\active_files\schef\I Drive Backup\OUC 2020\"/>
    </mc:Choice>
  </mc:AlternateContent>
  <xr:revisionPtr revIDLastSave="0" documentId="8_{F3F323D4-47D2-42F9-8E5D-34C02156BE6E}" xr6:coauthVersionLast="45" xr6:coauthVersionMax="45" xr10:uidLastSave="{00000000-0000-0000-0000-000000000000}"/>
  <bookViews>
    <workbookView xWindow="28680" yWindow="-120" windowWidth="29040" windowHeight="15840" activeTab="2" xr2:uid="{00000000-000D-0000-FFFF-FFFF00000000}"/>
  </bookViews>
  <sheets>
    <sheet name="Sheet1" sheetId="1" r:id="rId1"/>
    <sheet name="Residential Impact" sheetId="2" r:id="rId2"/>
    <sheet name="Retail System Impact" sheetId="3" r:id="rId3"/>
  </sheets>
  <definedNames>
    <definedName name="_xlnm.Print_Area" localSheetId="1">'Residential Impact'!$A$61:$B$87</definedName>
    <definedName name="_xlnm.Print_Area" localSheetId="2">'Retail System Impact'!$A$43:$B$62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1" i="3" l="1"/>
  <c r="B30" i="3"/>
  <c r="B70" i="2"/>
  <c r="B40" i="2"/>
  <c r="B32" i="3" l="1"/>
  <c r="B34" i="3"/>
  <c r="B53" i="3"/>
  <c r="B55" i="3"/>
  <c r="B71" i="2"/>
  <c r="B41" i="2"/>
  <c r="B43" i="2" l="1"/>
  <c r="B46" i="2" s="1"/>
  <c r="B47" i="2" s="1"/>
  <c r="B49" i="2"/>
  <c r="B73" i="2"/>
  <c r="B76" i="2" s="1"/>
  <c r="B77" i="2" s="1"/>
  <c r="B79" i="2"/>
  <c r="B9" i="3"/>
  <c r="B11" i="3" l="1"/>
  <c r="B13" i="3"/>
  <c r="B10" i="2"/>
  <c r="B11" i="2" l="1"/>
  <c r="B13" i="2" l="1"/>
  <c r="B16" i="2" s="1"/>
  <c r="B17" i="2" s="1"/>
  <c r="B19" i="2"/>
</calcChain>
</file>

<file path=xl/sharedStrings.xml><?xml version="1.0" encoding="utf-8"?>
<sst xmlns="http://schemas.openxmlformats.org/spreadsheetml/2006/main" count="88" uniqueCount="37">
  <si>
    <t>Estimated capital cost</t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</si>
  <si>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 Return from Table 6, line 23 of COS supporting electric rates effective October 1, 2019</t>
    </r>
  </si>
  <si>
    <r>
      <rPr>
        <vertAlign val="superscript"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From Table 1, line 15 of COS supporting electric rates effective October 1, 2019</t>
    </r>
  </si>
  <si>
    <r>
      <t>Forecast annual weighted residential kWh</t>
    </r>
    <r>
      <rPr>
        <vertAlign val="superscript"/>
        <sz val="11"/>
        <color theme="1"/>
        <rFont val="Calibri"/>
        <family val="2"/>
        <scheme val="minor"/>
      </rPr>
      <t>3</t>
    </r>
  </si>
  <si>
    <r>
      <t>Residential share of incremental annual revenue requirement (41.7%)</t>
    </r>
    <r>
      <rPr>
        <vertAlign val="superscript"/>
        <sz val="11"/>
        <color theme="1"/>
        <rFont val="Calibri"/>
        <family val="2"/>
        <scheme val="minor"/>
      </rPr>
      <t>2</t>
    </r>
  </si>
  <si>
    <t>Incremental cost per kWh</t>
  </si>
  <si>
    <t>Incremental transmission cost</t>
  </si>
  <si>
    <t>% increase</t>
  </si>
  <si>
    <t>Amounts exclude incremental O&amp;M costs</t>
  </si>
  <si>
    <t>Orlando Utilities Commission</t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</si>
  <si>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From Table 1, line 15 of COS supporting electric rates effective October 1, 2019</t>
    </r>
  </si>
  <si>
    <t>Incremental cost per Retail MWh</t>
  </si>
  <si>
    <t>Orlando/St. Cloud Regional Resiliency Connection - Western Corridor</t>
  </si>
  <si>
    <t>Estimated Residential Bill Impact in 2020</t>
  </si>
  <si>
    <t>Orlando/St. Cloud Regional Resiliency Connection - Central Corridor</t>
  </si>
  <si>
    <t>Orlando/St. Cloud Regional Resiliency Connection - Eastern Corridor</t>
  </si>
  <si>
    <t>Cumulative Total Estimated Revenue Requirements - Residential (40-year life)</t>
  </si>
  <si>
    <r>
      <t>Forecast annual weighted total OUC retail &amp; St. Cloud  MWh</t>
    </r>
    <r>
      <rPr>
        <vertAlign val="superscript"/>
        <sz val="11"/>
        <color theme="1"/>
        <rFont val="Calibri"/>
        <family val="2"/>
        <scheme val="minor"/>
      </rPr>
      <t>2</t>
    </r>
  </si>
  <si>
    <t>Estimated Total System Average Bill Impact in 2020</t>
  </si>
  <si>
    <t>Cumulative Total Estimated Revenue Requirements</t>
  </si>
  <si>
    <r>
      <t xml:space="preserve">Incremental annual revenue requirement </t>
    </r>
    <r>
      <rPr>
        <i/>
        <sz val="10"/>
        <color theme="1"/>
        <rFont val="Calibri"/>
        <family val="2"/>
        <scheme val="minor"/>
      </rPr>
      <t>(assumes 40-year life and 6.25% return on rate base</t>
    </r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>)</t>
    </r>
  </si>
  <si>
    <t xml:space="preserve">  </t>
  </si>
  <si>
    <t>Residential monthly bill for 1,000 kWh with 10-1-2019 rates and without incremental transmission cost</t>
  </si>
  <si>
    <r>
      <t xml:space="preserve">Incremental annual revenue requirement </t>
    </r>
    <r>
      <rPr>
        <i/>
        <sz val="10.8"/>
        <color theme="1"/>
        <rFont val="Calibri"/>
        <family val="2"/>
        <scheme val="minor"/>
      </rPr>
      <t>(assumes 40-year life and 6.25% return on rate base</t>
    </r>
    <r>
      <rPr>
        <i/>
        <vertAlign val="superscript"/>
        <sz val="10.8"/>
        <color theme="1"/>
        <rFont val="Calibri"/>
        <family val="2"/>
        <scheme val="minor"/>
      </rPr>
      <t>1</t>
    </r>
    <r>
      <rPr>
        <i/>
        <sz val="10.8"/>
        <color theme="1"/>
        <rFont val="Calibri"/>
        <family val="2"/>
        <scheme val="minor"/>
      </rPr>
      <t>)</t>
    </r>
  </si>
  <si>
    <r>
      <t>Residential share of incremental annual revenue requirement (41.7%)</t>
    </r>
    <r>
      <rPr>
        <vertAlign val="superscript"/>
        <sz val="10.8"/>
        <color theme="1"/>
        <rFont val="Calibri"/>
        <family val="2"/>
        <scheme val="minor"/>
      </rPr>
      <t>2</t>
    </r>
  </si>
  <si>
    <r>
      <t>Forecast annual weighted residential kWh</t>
    </r>
    <r>
      <rPr>
        <vertAlign val="superscript"/>
        <sz val="10.8"/>
        <color theme="1"/>
        <rFont val="Calibri"/>
        <family val="2"/>
        <scheme val="minor"/>
      </rPr>
      <t>3</t>
    </r>
  </si>
  <si>
    <r>
      <rPr>
        <vertAlign val="superscript"/>
        <sz val="10.8"/>
        <color theme="1"/>
        <rFont val="Calibri"/>
        <family val="2"/>
        <scheme val="minor"/>
      </rPr>
      <t>(1)</t>
    </r>
    <r>
      <rPr>
        <sz val="10.8"/>
        <color theme="1"/>
        <rFont val="Calibri"/>
        <family val="2"/>
        <scheme val="minor"/>
      </rPr>
      <t xml:space="preserve">  Return from Table 6, line 23 of COS supporting electric rates effective October 1, 2019</t>
    </r>
  </si>
  <si>
    <r>
      <rPr>
        <vertAlign val="superscript"/>
        <sz val="10.8"/>
        <color theme="1"/>
        <rFont val="Calibri"/>
        <family val="2"/>
        <scheme val="minor"/>
      </rPr>
      <t>(3)</t>
    </r>
    <r>
      <rPr>
        <sz val="10.8"/>
        <color theme="1"/>
        <rFont val="Calibri"/>
        <family val="2"/>
        <scheme val="minor"/>
      </rPr>
      <t xml:space="preserve"> From Table 1, line 15 of COS supporting electric rates effective October 1, 2019</t>
    </r>
  </si>
  <si>
    <t>Docket No. 20200107-EM - OUC's Response to Staff's Interrogatory No. 2.c - Spreadsheet 4 of 6</t>
  </si>
  <si>
    <t>Docket No. 20200107-EM - OUC's Response to Staff's Interrogatory No. 2.c - Spreadsheet 5 of 6</t>
  </si>
  <si>
    <t>Docket No. 20200107-EM - OUC's Response to Staff's Interrogatory No. 2.c - Spreadsheet 6 of 6</t>
  </si>
  <si>
    <t>Docket No. 20200107-EM - OUC's Response to Staff's Interrogatory No. 2.c - Spreadsheet 3 of 6</t>
  </si>
  <si>
    <t>Docket No. 20200107-EM - OUC's Response to Staff's Interrogatory No. 2.c - Spreadsheet 2 of 6</t>
  </si>
  <si>
    <t>Docket No. 20200107-EM - OUC's Response to Staff's Interrogatory No. 2.c - Spreadsheet 1 of 6</t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</si>
  <si>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 % allocatIon from Table 7, line 15 of COS supporting electric rates effective October 1, 2019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</si>
  <si>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 % allocation from Table 7, line 15 of COS supporting electric rates effective October 1, 2019</t>
    </r>
  </si>
  <si>
    <r>
      <rPr>
        <vertAlign val="superscript"/>
        <sz val="10.8"/>
        <color theme="1"/>
        <rFont val="Calibri"/>
        <family val="2"/>
        <scheme val="minor"/>
      </rPr>
      <t>(2)</t>
    </r>
    <r>
      <rPr>
        <sz val="10.8"/>
        <color theme="1"/>
        <rFont val="Calibri"/>
        <family val="2"/>
        <scheme val="minor"/>
      </rPr>
      <t xml:space="preserve">  % allocation from Table 7, line 15 of COS supporting electric rates effective October 1,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</si>
</sst>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0000_);_(&quot;$&quot;* \(#,##0.000000000\);_(&quot;$&quot;* &quot;-&quot;??_);_(@_)"/>
    <numFmt numFmtId="165" formatCode="_(&quot;$&quot;* #,##0_);_(&quot;$&quot;* \(#,##0\);_(&quot;$&quot;* &quot;-&quot;??_);_(@_)"/>
    <numFmt numFmtId="166" formatCode="_(&quot;$&quot;* #,##0.00000_);_(&quot;$&quot;* \(#,##0.00000\);_(&quot;$&quot;* &quot;-&quot;??_);_(@_)"/>
    <numFmt numFmtId="167" formatCode="0.0%"/>
    <numFmt numFmtId="168" formatCode="_(* #,##0_);_(* \(#,##0\);_(* &quot;-&quot;??_);_(@_)"/>
    <numFmt numFmtId="169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8"/>
      <color theme="1"/>
      <name val="Calibri"/>
      <family val="2"/>
      <scheme val="minor"/>
    </font>
    <font>
      <i/>
      <sz val="10.8"/>
      <color theme="1"/>
      <name val="Calibri"/>
      <family val="2"/>
      <scheme val="minor"/>
    </font>
    <font>
      <i/>
      <vertAlign val="superscript"/>
      <sz val="10.8"/>
      <color theme="1"/>
      <name val="Calibri"/>
      <family val="2"/>
      <scheme val="minor"/>
    </font>
    <font>
      <vertAlign val="superscript"/>
      <sz val="10.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44" fontId="0" fillId="2" borderId="0" xfId="1" applyFont="1" applyFill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left"/>
    </xf>
    <xf numFmtId="165" fontId="0" fillId="0" borderId="0" xfId="1" applyNumberFormat="1" applyFont="1" applyFill="1" applyAlignment="1">
      <alignment horizontal="center"/>
    </xf>
    <xf numFmtId="44" fontId="0" fillId="0" borderId="0" xfId="1" applyFont="1"/>
    <xf numFmtId="166" fontId="0" fillId="0" borderId="0" xfId="1" applyNumberFormat="1" applyFont="1"/>
    <xf numFmtId="3" fontId="0" fillId="0" borderId="1" xfId="0" applyNumberFormat="1" applyBorder="1"/>
    <xf numFmtId="167" fontId="0" fillId="0" borderId="0" xfId="2" applyNumberFormat="1" applyFont="1"/>
    <xf numFmtId="165" fontId="0" fillId="0" borderId="0" xfId="1" applyNumberFormat="1" applyFont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left"/>
    </xf>
    <xf numFmtId="168" fontId="0" fillId="0" borderId="1" xfId="3" applyNumberFormat="1" applyFont="1" applyBorder="1"/>
    <xf numFmtId="5" fontId="0" fillId="0" borderId="0" xfId="1" applyNumberFormat="1" applyFont="1"/>
    <xf numFmtId="169" fontId="0" fillId="0" borderId="0" xfId="0" applyNumberFormat="1"/>
    <xf numFmtId="0" fontId="4" fillId="0" borderId="0" xfId="0" quotePrefix="1" applyFont="1" applyAlignment="1">
      <alignment horizontal="left" wrapText="1"/>
    </xf>
    <xf numFmtId="0" fontId="8" fillId="0" borderId="0" xfId="0" applyFont="1"/>
    <xf numFmtId="165" fontId="8" fillId="0" borderId="0" xfId="1" applyNumberFormat="1" applyFont="1" applyFill="1" applyAlignment="1">
      <alignment horizontal="center"/>
    </xf>
    <xf numFmtId="0" fontId="8" fillId="0" borderId="0" xfId="0" quotePrefix="1" applyFont="1" applyAlignment="1">
      <alignment horizontal="left" wrapText="1"/>
    </xf>
    <xf numFmtId="165" fontId="8" fillId="0" borderId="0" xfId="1" applyNumberFormat="1" applyFont="1"/>
    <xf numFmtId="0" fontId="8" fillId="0" borderId="0" xfId="0" quotePrefix="1" applyFont="1" applyAlignment="1">
      <alignment horizontal="left"/>
    </xf>
    <xf numFmtId="3" fontId="8" fillId="0" borderId="1" xfId="0" applyNumberFormat="1" applyFont="1" applyBorder="1"/>
    <xf numFmtId="166" fontId="8" fillId="0" borderId="0" xfId="1" applyNumberFormat="1" applyFont="1"/>
    <xf numFmtId="44" fontId="8" fillId="0" borderId="0" xfId="1" applyFont="1"/>
    <xf numFmtId="0" fontId="8" fillId="0" borderId="0" xfId="0" applyFont="1" applyAlignment="1">
      <alignment horizontal="left"/>
    </xf>
    <xf numFmtId="167" fontId="8" fillId="0" borderId="0" xfId="2" applyNumberFormat="1" applyFont="1"/>
    <xf numFmtId="5" fontId="8" fillId="0" borderId="0" xfId="1" applyNumberFormat="1" applyFont="1"/>
    <xf numFmtId="0" fontId="7" fillId="0" borderId="0" xfId="0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N4"/>
  <sheetViews>
    <sheetView workbookViewId="0"/>
  </sheetViews>
  <sheetFormatPr defaultRowHeight="15" x14ac:dyDescent="0.25"/>
  <cols>
    <col min="2" max="2" width="10" style="1" bestFit="1" customWidth="1"/>
    <col min="3" max="3" width="9.28515625" style="1" bestFit="1" customWidth="1"/>
    <col min="4" max="4" width="9" style="1" bestFit="1" customWidth="1"/>
    <col min="5" max="5" width="16.42578125" style="1" bestFit="1" customWidth="1"/>
    <col min="6" max="6" width="8.85546875" style="1"/>
    <col min="7" max="7" width="27" style="1" customWidth="1"/>
    <col min="8" max="8" width="8.85546875" style="1"/>
    <col min="9" max="9" width="16.28515625" style="1" bestFit="1" customWidth="1"/>
    <col min="10" max="10" width="8.85546875" style="1"/>
    <col min="11" max="11" width="15.7109375" style="1" bestFit="1" customWidth="1"/>
    <col min="12" max="12" width="8.85546875" style="1"/>
    <col min="13" max="13" width="13.85546875" style="1" bestFit="1" customWidth="1"/>
    <col min="14" max="14" width="8.85546875" style="1"/>
  </cols>
  <sheetData>
    <row r="4" spans="7:13" x14ac:dyDescent="0.25">
      <c r="G4" s="2"/>
      <c r="I4" s="5"/>
      <c r="K4" s="3"/>
      <c r="M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opLeftCell="A67" workbookViewId="0">
      <selection activeCell="A80" sqref="A80"/>
    </sheetView>
  </sheetViews>
  <sheetFormatPr defaultRowHeight="15" x14ac:dyDescent="0.25"/>
  <cols>
    <col min="1" max="1" width="82.85546875" customWidth="1"/>
    <col min="2" max="2" width="15.140625" customWidth="1"/>
  </cols>
  <sheetData>
    <row r="1" spans="1:6" x14ac:dyDescent="0.25">
      <c r="A1" t="s">
        <v>33</v>
      </c>
    </row>
    <row r="3" spans="1:6" ht="17.25" x14ac:dyDescent="0.3">
      <c r="A3" s="14" t="s">
        <v>9</v>
      </c>
    </row>
    <row r="4" spans="1:6" ht="17.25" x14ac:dyDescent="0.3">
      <c r="A4" s="14" t="s">
        <v>12</v>
      </c>
    </row>
    <row r="5" spans="1:6" ht="17.25" x14ac:dyDescent="0.3">
      <c r="A5" s="14" t="s">
        <v>13</v>
      </c>
    </row>
    <row r="6" spans="1:6" ht="17.25" x14ac:dyDescent="0.3">
      <c r="A6" s="15"/>
    </row>
    <row r="8" spans="1:6" x14ac:dyDescent="0.25">
      <c r="F8" s="31"/>
    </row>
    <row r="9" spans="1:6" x14ac:dyDescent="0.25">
      <c r="A9" s="20" t="s">
        <v>0</v>
      </c>
      <c r="B9" s="21">
        <v>99119503</v>
      </c>
    </row>
    <row r="10" spans="1:6" ht="16.5" x14ac:dyDescent="0.25">
      <c r="A10" s="22" t="s">
        <v>23</v>
      </c>
      <c r="B10" s="23">
        <f>PMT(6.25%/12,12*40,-B9)*12</f>
        <v>6752887.72062629</v>
      </c>
    </row>
    <row r="11" spans="1:6" ht="16.5" x14ac:dyDescent="0.25">
      <c r="A11" s="24" t="s">
        <v>24</v>
      </c>
      <c r="B11" s="23">
        <f>B10*41.7%</f>
        <v>2815954.1795011633</v>
      </c>
    </row>
    <row r="12" spans="1:6" ht="16.5" x14ac:dyDescent="0.25">
      <c r="A12" s="24" t="s">
        <v>25</v>
      </c>
      <c r="B12" s="25">
        <v>2545807712</v>
      </c>
    </row>
    <row r="13" spans="1:6" x14ac:dyDescent="0.25">
      <c r="A13" s="24" t="s">
        <v>5</v>
      </c>
      <c r="B13" s="26">
        <f>ROUND(B11/B12,5)</f>
        <v>1.1100000000000001E-3</v>
      </c>
    </row>
    <row r="14" spans="1:6" x14ac:dyDescent="0.25">
      <c r="A14" s="20"/>
      <c r="B14" s="20"/>
    </row>
    <row r="15" spans="1:6" x14ac:dyDescent="0.25">
      <c r="A15" s="24" t="s">
        <v>22</v>
      </c>
      <c r="B15" s="27">
        <v>109.5</v>
      </c>
    </row>
    <row r="16" spans="1:6" x14ac:dyDescent="0.25">
      <c r="A16" s="24" t="s">
        <v>6</v>
      </c>
      <c r="B16" s="27">
        <f>B13*1000</f>
        <v>1.1100000000000001</v>
      </c>
    </row>
    <row r="17" spans="1:2" x14ac:dyDescent="0.25">
      <c r="A17" s="28" t="s">
        <v>7</v>
      </c>
      <c r="B17" s="29">
        <f>B16/B15</f>
        <v>1.0136986301369864E-2</v>
      </c>
    </row>
    <row r="18" spans="1:2" x14ac:dyDescent="0.25">
      <c r="A18" s="28"/>
      <c r="B18" s="29"/>
    </row>
    <row r="19" spans="1:2" x14ac:dyDescent="0.25">
      <c r="A19" s="28" t="s">
        <v>16</v>
      </c>
      <c r="B19" s="30">
        <f>+B11*40</f>
        <v>112638167.18004653</v>
      </c>
    </row>
    <row r="20" spans="1:2" x14ac:dyDescent="0.25">
      <c r="A20" s="20"/>
      <c r="B20" s="20"/>
    </row>
    <row r="21" spans="1:2" x14ac:dyDescent="0.25">
      <c r="A21" s="20" t="s">
        <v>8</v>
      </c>
      <c r="B21" s="20"/>
    </row>
    <row r="22" spans="1:2" x14ac:dyDescent="0.25">
      <c r="A22" s="20"/>
      <c r="B22" s="20"/>
    </row>
    <row r="23" spans="1:2" ht="16.5" x14ac:dyDescent="0.25">
      <c r="A23" s="24" t="s">
        <v>26</v>
      </c>
      <c r="B23" s="20"/>
    </row>
    <row r="24" spans="1:2" ht="16.5" x14ac:dyDescent="0.25">
      <c r="A24" s="24" t="s">
        <v>36</v>
      </c>
      <c r="B24" s="20"/>
    </row>
    <row r="25" spans="1:2" ht="16.5" x14ac:dyDescent="0.25">
      <c r="A25" s="24" t="s">
        <v>27</v>
      </c>
      <c r="B25" s="20"/>
    </row>
    <row r="26" spans="1:2" x14ac:dyDescent="0.25">
      <c r="A26" s="20"/>
      <c r="B26" s="20"/>
    </row>
    <row r="27" spans="1:2" x14ac:dyDescent="0.25">
      <c r="A27" s="20"/>
      <c r="B27" s="20"/>
    </row>
    <row r="31" spans="1:2" x14ac:dyDescent="0.25">
      <c r="A31" t="s">
        <v>32</v>
      </c>
    </row>
    <row r="33" spans="1:2" ht="17.25" x14ac:dyDescent="0.3">
      <c r="A33" s="14" t="s">
        <v>9</v>
      </c>
    </row>
    <row r="34" spans="1:2" ht="17.25" x14ac:dyDescent="0.3">
      <c r="A34" s="14" t="s">
        <v>14</v>
      </c>
    </row>
    <row r="35" spans="1:2" ht="17.25" x14ac:dyDescent="0.3">
      <c r="A35" s="14" t="s">
        <v>13</v>
      </c>
    </row>
    <row r="36" spans="1:2" ht="17.25" x14ac:dyDescent="0.3">
      <c r="A36" s="15"/>
    </row>
    <row r="39" spans="1:2" x14ac:dyDescent="0.25">
      <c r="A39" t="s">
        <v>0</v>
      </c>
      <c r="B39" s="7">
        <v>94490811</v>
      </c>
    </row>
    <row r="40" spans="1:2" ht="16.5" x14ac:dyDescent="0.25">
      <c r="A40" s="22" t="s">
        <v>23</v>
      </c>
      <c r="B40" s="12">
        <f>PMT(6.25%/12,12*40,-B39)*12</f>
        <v>6437540.7261063401</v>
      </c>
    </row>
    <row r="41" spans="1:2" ht="17.25" x14ac:dyDescent="0.25">
      <c r="A41" s="6" t="s">
        <v>4</v>
      </c>
      <c r="B41" s="12">
        <f>B40*41.7%</f>
        <v>2684454.4827863439</v>
      </c>
    </row>
    <row r="42" spans="1:2" ht="17.25" x14ac:dyDescent="0.25">
      <c r="A42" s="6" t="s">
        <v>3</v>
      </c>
      <c r="B42" s="10">
        <v>2545807712</v>
      </c>
    </row>
    <row r="43" spans="1:2" x14ac:dyDescent="0.25">
      <c r="A43" s="6" t="s">
        <v>5</v>
      </c>
      <c r="B43" s="9">
        <f>ROUND(B41/B42,5)</f>
        <v>1.0499999999999999E-3</v>
      </c>
    </row>
    <row r="45" spans="1:2" x14ac:dyDescent="0.25">
      <c r="A45" s="6" t="s">
        <v>22</v>
      </c>
      <c r="B45" s="8">
        <v>109.5</v>
      </c>
    </row>
    <row r="46" spans="1:2" x14ac:dyDescent="0.25">
      <c r="A46" s="6" t="s">
        <v>6</v>
      </c>
      <c r="B46" s="8">
        <f>B43*1000</f>
        <v>1.05</v>
      </c>
    </row>
    <row r="47" spans="1:2" x14ac:dyDescent="0.25">
      <c r="A47" s="13" t="s">
        <v>7</v>
      </c>
      <c r="B47" s="11">
        <f>B46/B45</f>
        <v>9.5890410958904115E-3</v>
      </c>
    </row>
    <row r="48" spans="1:2" x14ac:dyDescent="0.25">
      <c r="A48" s="13"/>
      <c r="B48" s="11"/>
    </row>
    <row r="49" spans="1:2" x14ac:dyDescent="0.25">
      <c r="A49" s="13" t="s">
        <v>16</v>
      </c>
      <c r="B49" s="17">
        <f>+B41*40</f>
        <v>107378179.31145376</v>
      </c>
    </row>
    <row r="51" spans="1:2" x14ac:dyDescent="0.25">
      <c r="A51" t="s">
        <v>8</v>
      </c>
    </row>
    <row r="53" spans="1:2" ht="17.25" x14ac:dyDescent="0.25">
      <c r="A53" s="6" t="s">
        <v>1</v>
      </c>
    </row>
    <row r="54" spans="1:2" ht="17.25" x14ac:dyDescent="0.25">
      <c r="A54" s="6" t="s">
        <v>35</v>
      </c>
    </row>
    <row r="55" spans="1:2" ht="17.25" x14ac:dyDescent="0.25">
      <c r="A55" s="6" t="s">
        <v>2</v>
      </c>
    </row>
    <row r="61" spans="1:2" x14ac:dyDescent="0.25">
      <c r="A61" t="s">
        <v>31</v>
      </c>
    </row>
    <row r="63" spans="1:2" ht="17.25" x14ac:dyDescent="0.3">
      <c r="A63" s="14" t="s">
        <v>9</v>
      </c>
    </row>
    <row r="64" spans="1:2" ht="17.25" x14ac:dyDescent="0.3">
      <c r="A64" s="14" t="s">
        <v>15</v>
      </c>
    </row>
    <row r="65" spans="1:2" ht="17.25" x14ac:dyDescent="0.3">
      <c r="A65" s="14" t="s">
        <v>13</v>
      </c>
    </row>
    <row r="66" spans="1:2" ht="17.25" x14ac:dyDescent="0.3">
      <c r="A66" s="15"/>
    </row>
    <row r="69" spans="1:2" x14ac:dyDescent="0.25">
      <c r="A69" t="s">
        <v>0</v>
      </c>
      <c r="B69" s="7">
        <v>103531671</v>
      </c>
    </row>
    <row r="70" spans="1:2" ht="16.5" x14ac:dyDescent="0.25">
      <c r="A70" s="22" t="s">
        <v>23</v>
      </c>
      <c r="B70" s="12">
        <f>PMT(6.25%/12,12*40,-B69)*12</f>
        <v>7053483.2059420329</v>
      </c>
    </row>
    <row r="71" spans="1:2" ht="17.25" x14ac:dyDescent="0.25">
      <c r="A71" s="6" t="s">
        <v>4</v>
      </c>
      <c r="B71" s="12">
        <f>B70*41.7%</f>
        <v>2941302.4968778281</v>
      </c>
    </row>
    <row r="72" spans="1:2" ht="17.25" x14ac:dyDescent="0.25">
      <c r="A72" s="6" t="s">
        <v>3</v>
      </c>
      <c r="B72" s="10">
        <v>2545807712</v>
      </c>
    </row>
    <row r="73" spans="1:2" x14ac:dyDescent="0.25">
      <c r="A73" s="6" t="s">
        <v>5</v>
      </c>
      <c r="B73" s="9">
        <f>ROUND(B71/B72,5)</f>
        <v>1.16E-3</v>
      </c>
    </row>
    <row r="75" spans="1:2" x14ac:dyDescent="0.25">
      <c r="A75" s="6" t="s">
        <v>22</v>
      </c>
      <c r="B75" s="8">
        <v>109.5</v>
      </c>
    </row>
    <row r="76" spans="1:2" x14ac:dyDescent="0.25">
      <c r="A76" s="6" t="s">
        <v>6</v>
      </c>
      <c r="B76" s="8">
        <f>B73*1000</f>
        <v>1.1599999999999999</v>
      </c>
    </row>
    <row r="77" spans="1:2" x14ac:dyDescent="0.25">
      <c r="A77" s="13" t="s">
        <v>7</v>
      </c>
      <c r="B77" s="11">
        <f>B76/B75</f>
        <v>1.0593607305936073E-2</v>
      </c>
    </row>
    <row r="78" spans="1:2" x14ac:dyDescent="0.25">
      <c r="A78" s="13"/>
      <c r="B78" s="11"/>
    </row>
    <row r="79" spans="1:2" x14ac:dyDescent="0.25">
      <c r="A79" s="13" t="s">
        <v>16</v>
      </c>
      <c r="B79" s="17">
        <f>+B71*40</f>
        <v>117652099.87511313</v>
      </c>
    </row>
    <row r="81" spans="1:1" x14ac:dyDescent="0.25">
      <c r="A81" t="s">
        <v>8</v>
      </c>
    </row>
    <row r="83" spans="1:1" ht="17.25" x14ac:dyDescent="0.25">
      <c r="A83" s="6" t="s">
        <v>1</v>
      </c>
    </row>
    <row r="84" spans="1:1" ht="17.25" x14ac:dyDescent="0.25">
      <c r="A84" s="6" t="s">
        <v>34</v>
      </c>
    </row>
    <row r="85" spans="1:1" ht="17.25" x14ac:dyDescent="0.25">
      <c r="A85" s="6" t="s">
        <v>2</v>
      </c>
    </row>
  </sheetData>
  <pageMargins left="0.5" right="0.3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0"/>
  <sheetViews>
    <sheetView tabSelected="1" workbookViewId="0"/>
  </sheetViews>
  <sheetFormatPr defaultRowHeight="15" x14ac:dyDescent="0.25"/>
  <cols>
    <col min="1" max="1" width="78.28515625" customWidth="1"/>
    <col min="2" max="2" width="15.42578125" customWidth="1"/>
  </cols>
  <sheetData>
    <row r="1" spans="1:2" x14ac:dyDescent="0.25">
      <c r="A1" t="s">
        <v>28</v>
      </c>
    </row>
    <row r="3" spans="1:2" ht="17.25" x14ac:dyDescent="0.3">
      <c r="A3" s="14" t="s">
        <v>9</v>
      </c>
    </row>
    <row r="4" spans="1:2" ht="17.25" x14ac:dyDescent="0.3">
      <c r="A4" s="14" t="s">
        <v>12</v>
      </c>
    </row>
    <row r="5" spans="1:2" ht="17.25" x14ac:dyDescent="0.3">
      <c r="A5" s="14" t="s">
        <v>18</v>
      </c>
    </row>
    <row r="8" spans="1:2" x14ac:dyDescent="0.25">
      <c r="A8" t="s">
        <v>0</v>
      </c>
      <c r="B8" s="7">
        <v>99119503</v>
      </c>
    </row>
    <row r="9" spans="1:2" ht="15.75" x14ac:dyDescent="0.25">
      <c r="A9" s="19" t="s">
        <v>20</v>
      </c>
      <c r="B9" s="12">
        <f>PMT(6.25%/12,12*40,-B8)*12</f>
        <v>6752887.72062629</v>
      </c>
    </row>
    <row r="10" spans="1:2" ht="17.25" x14ac:dyDescent="0.25">
      <c r="A10" s="6" t="s">
        <v>17</v>
      </c>
      <c r="B10" s="16">
        <v>6867551.0039999997</v>
      </c>
    </row>
    <row r="11" spans="1:2" x14ac:dyDescent="0.25">
      <c r="A11" s="6" t="s">
        <v>11</v>
      </c>
      <c r="B11" s="8">
        <f>B9/B10</f>
        <v>0.98330361386367215</v>
      </c>
    </row>
    <row r="13" spans="1:2" x14ac:dyDescent="0.25">
      <c r="A13" s="13" t="s">
        <v>19</v>
      </c>
      <c r="B13" s="18">
        <f>+B9*40</f>
        <v>270115508.82505161</v>
      </c>
    </row>
    <row r="15" spans="1:2" x14ac:dyDescent="0.25">
      <c r="A15" t="s">
        <v>8</v>
      </c>
    </row>
    <row r="17" spans="1:2" ht="17.25" x14ac:dyDescent="0.25">
      <c r="A17" s="6" t="s">
        <v>1</v>
      </c>
    </row>
    <row r="18" spans="1:2" ht="17.25" x14ac:dyDescent="0.25">
      <c r="A18" s="6" t="s">
        <v>10</v>
      </c>
    </row>
    <row r="22" spans="1:2" x14ac:dyDescent="0.25">
      <c r="A22" t="s">
        <v>29</v>
      </c>
    </row>
    <row r="24" spans="1:2" ht="17.25" x14ac:dyDescent="0.3">
      <c r="A24" s="14" t="s">
        <v>9</v>
      </c>
    </row>
    <row r="25" spans="1:2" ht="17.25" x14ac:dyDescent="0.3">
      <c r="A25" s="14" t="s">
        <v>14</v>
      </c>
    </row>
    <row r="26" spans="1:2" ht="17.25" x14ac:dyDescent="0.3">
      <c r="A26" s="14" t="s">
        <v>18</v>
      </c>
    </row>
    <row r="29" spans="1:2" x14ac:dyDescent="0.25">
      <c r="A29" t="s">
        <v>0</v>
      </c>
      <c r="B29" s="7">
        <v>94490811</v>
      </c>
    </row>
    <row r="30" spans="1:2" ht="15.75" x14ac:dyDescent="0.25">
      <c r="A30" s="19" t="s">
        <v>20</v>
      </c>
      <c r="B30" s="12">
        <f>PMT(6.25%/12,12*40,-B29)*12</f>
        <v>6437540.7261063401</v>
      </c>
    </row>
    <row r="31" spans="1:2" ht="17.25" x14ac:dyDescent="0.25">
      <c r="A31" s="6" t="s">
        <v>17</v>
      </c>
      <c r="B31" s="16">
        <v>6867551.0039999997</v>
      </c>
    </row>
    <row r="32" spans="1:2" x14ac:dyDescent="0.25">
      <c r="A32" s="6" t="s">
        <v>11</v>
      </c>
      <c r="B32" s="8">
        <f>B30/B31</f>
        <v>0.93738520796668268</v>
      </c>
    </row>
    <row r="33" spans="1:2" x14ac:dyDescent="0.25">
      <c r="A33" s="6"/>
      <c r="B33" s="8"/>
    </row>
    <row r="34" spans="1:2" x14ac:dyDescent="0.25">
      <c r="A34" s="13" t="s">
        <v>19</v>
      </c>
      <c r="B34" s="17">
        <f>+B30*40</f>
        <v>257501629.04425359</v>
      </c>
    </row>
    <row r="36" spans="1:2" x14ac:dyDescent="0.25">
      <c r="A36" t="s">
        <v>8</v>
      </c>
    </row>
    <row r="38" spans="1:2" ht="17.25" x14ac:dyDescent="0.25">
      <c r="A38" s="6" t="s">
        <v>1</v>
      </c>
    </row>
    <row r="39" spans="1:2" ht="17.25" x14ac:dyDescent="0.25">
      <c r="A39" s="6" t="s">
        <v>10</v>
      </c>
    </row>
    <row r="43" spans="1:2" x14ac:dyDescent="0.25">
      <c r="A43" t="s">
        <v>30</v>
      </c>
    </row>
    <row r="45" spans="1:2" ht="17.25" x14ac:dyDescent="0.3">
      <c r="A45" s="14" t="s">
        <v>9</v>
      </c>
    </row>
    <row r="46" spans="1:2" ht="17.25" x14ac:dyDescent="0.3">
      <c r="A46" s="14" t="s">
        <v>15</v>
      </c>
    </row>
    <row r="47" spans="1:2" ht="17.25" x14ac:dyDescent="0.3">
      <c r="A47" s="14" t="s">
        <v>18</v>
      </c>
    </row>
    <row r="50" spans="1:5" x14ac:dyDescent="0.25">
      <c r="A50" t="s">
        <v>0</v>
      </c>
      <c r="B50" s="7">
        <v>103531671</v>
      </c>
    </row>
    <row r="51" spans="1:5" ht="15.75" x14ac:dyDescent="0.25">
      <c r="A51" s="19" t="s">
        <v>20</v>
      </c>
      <c r="B51" s="12">
        <f>PMT(6.25%/12,12*40,-B50)*12</f>
        <v>7053483.2059420329</v>
      </c>
    </row>
    <row r="52" spans="1:5" ht="17.25" x14ac:dyDescent="0.25">
      <c r="A52" s="6" t="s">
        <v>17</v>
      </c>
      <c r="B52" s="16">
        <v>6867551.0039999997</v>
      </c>
    </row>
    <row r="53" spans="1:5" x14ac:dyDescent="0.25">
      <c r="A53" s="6" t="s">
        <v>11</v>
      </c>
      <c r="B53" s="8">
        <f>B51/B52</f>
        <v>1.0270740183558502</v>
      </c>
      <c r="E53" t="s">
        <v>21</v>
      </c>
    </row>
    <row r="55" spans="1:5" x14ac:dyDescent="0.25">
      <c r="A55" s="13" t="s">
        <v>19</v>
      </c>
      <c r="B55" s="18">
        <f>+B51*40</f>
        <v>282139328.23768133</v>
      </c>
    </row>
    <row r="56" spans="1:5" x14ac:dyDescent="0.25">
      <c r="A56" s="13"/>
    </row>
    <row r="57" spans="1:5" x14ac:dyDescent="0.25">
      <c r="A57" t="s">
        <v>8</v>
      </c>
    </row>
    <row r="59" spans="1:5" ht="17.25" x14ac:dyDescent="0.25">
      <c r="A59" s="6" t="s">
        <v>1</v>
      </c>
    </row>
    <row r="60" spans="1:5" ht="17.25" x14ac:dyDescent="0.25">
      <c r="A60" s="6" t="s">
        <v>10</v>
      </c>
    </row>
  </sheetData>
  <pageMargins left="0.5" right="0.5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Residential Impact</vt:lpstr>
      <vt:lpstr>Retail System Impact</vt:lpstr>
      <vt:lpstr>'Residential Impact'!Print_Area</vt:lpstr>
      <vt:lpstr>'Retail System Impact'!Print_Area</vt:lpstr>
    </vt:vector>
  </TitlesOfParts>
  <Company>Orlando Utilities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Schef Wright</cp:lastModifiedBy>
  <cp:lastPrinted>2020-05-31T23:21:07Z</cp:lastPrinted>
  <dcterms:created xsi:type="dcterms:W3CDTF">2020-05-19T21:27:44Z</dcterms:created>
  <dcterms:modified xsi:type="dcterms:W3CDTF">2020-06-01T17:01:04Z</dcterms:modified>
</cp:coreProperties>
</file>