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730"/>
  <workbookPr/>
  <mc:AlternateContent xmlns:mc="http://schemas.openxmlformats.org/markup-compatibility/2006">
    <mc:Choice Requires="x15">
      <x15ac:absPath xmlns:x15ac="http://schemas.microsoft.com/office/spreadsheetml/2010/11/ac" url="W:\active_files\schef\I Drive Backup\OUC 2020\"/>
    </mc:Choice>
  </mc:AlternateContent>
  <xr:revisionPtr revIDLastSave="0" documentId="8_{851A37C0-6302-4378-8EF6-FA34CFB184B0}" xr6:coauthVersionLast="45" xr6:coauthVersionMax="45" xr10:uidLastSave="{00000000-0000-0000-0000-000000000000}"/>
  <bookViews>
    <workbookView xWindow="28680" yWindow="-120" windowWidth="29040" windowHeight="15840" tabRatio="907" xr2:uid="{00000000-000D-0000-FFFF-FFFF00000000}"/>
  </bookViews>
  <sheets>
    <sheet name="Residential Impact" sheetId="2" r:id="rId1"/>
    <sheet name="Retail System Impact" sheetId="3" r:id="rId2"/>
  </sheets>
  <definedNames>
    <definedName name="_xlnm.Print_Area" localSheetId="0">'Residential Impact'!$A$61:$B$86</definedName>
    <definedName name="_xlnm.Print_Area" localSheetId="1">'Retail System Impact'!$A$121:$B$139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29" i="3" l="1"/>
  <c r="B133" i="3" s="1"/>
  <c r="B99" i="3"/>
  <c r="B103" i="3" s="1"/>
  <c r="B69" i="3"/>
  <c r="B73" i="3" s="1"/>
  <c r="B39" i="3"/>
  <c r="B43" i="3" s="1"/>
  <c r="B131" i="3" l="1"/>
  <c r="B101" i="3"/>
  <c r="B71" i="3"/>
  <c r="B41" i="3"/>
  <c r="B129" i="2"/>
  <c r="B99" i="2"/>
  <c r="B69" i="2"/>
  <c r="B39" i="2"/>
  <c r="B40" i="2" l="1"/>
  <c r="B70" i="2"/>
  <c r="B100" i="2"/>
  <c r="B130" i="2"/>
  <c r="B132" i="2" l="1"/>
  <c r="B135" i="2" s="1"/>
  <c r="B136" i="2" s="1"/>
  <c r="B138" i="2"/>
  <c r="B102" i="2"/>
  <c r="B105" i="2" s="1"/>
  <c r="B106" i="2" s="1"/>
  <c r="B108" i="2"/>
  <c r="B72" i="2"/>
  <c r="B75" i="2" s="1"/>
  <c r="B76" i="2" s="1"/>
  <c r="B78" i="2"/>
  <c r="B42" i="2"/>
  <c r="B45" i="2" s="1"/>
  <c r="B46" i="2" s="1"/>
  <c r="B48" i="2"/>
  <c r="B9" i="3"/>
  <c r="B11" i="3" l="1"/>
  <c r="B13" i="3"/>
  <c r="B9" i="2"/>
  <c r="B10" i="2" l="1"/>
  <c r="B12" i="2" l="1"/>
  <c r="B15" i="2" s="1"/>
  <c r="B16" i="2" s="1"/>
  <c r="B18" i="2"/>
</calcChain>
</file>

<file path=xl/sharedStrings.xml><?xml version="1.0" encoding="utf-8"?>
<sst xmlns="http://schemas.openxmlformats.org/spreadsheetml/2006/main" count="155" uniqueCount="38">
  <si>
    <t>Estimated capital cost</t>
  </si>
  <si>
    <r>
      <rPr>
        <vertAlign val="superscript"/>
        <sz val="11"/>
        <color theme="1"/>
        <rFont val="Calibri"/>
        <family val="2"/>
        <scheme val="minor"/>
      </rPr>
      <t>(1)</t>
    </r>
    <r>
      <rPr>
        <sz val="11"/>
        <color theme="1"/>
        <rFont val="Calibri"/>
        <family val="2"/>
        <scheme val="minor"/>
      </rPr>
      <t xml:space="preserve">  Return from Table 6, line 23 of COS supporting electric rates effective October 1, 2019</t>
    </r>
  </si>
  <si>
    <r>
      <rPr>
        <vertAlign val="superscript"/>
        <sz val="11"/>
        <color theme="1"/>
        <rFont val="Calibri"/>
        <family val="2"/>
        <scheme val="minor"/>
      </rPr>
      <t>(3)</t>
    </r>
    <r>
      <rPr>
        <sz val="11"/>
        <color theme="1"/>
        <rFont val="Calibri"/>
        <family val="2"/>
        <scheme val="minor"/>
      </rPr>
      <t xml:space="preserve"> From Table 1, line 15 of COS supporting electric rates effective October 1, 2019</t>
    </r>
  </si>
  <si>
    <r>
      <t>Forecast annual weighted residential kWh</t>
    </r>
    <r>
      <rPr>
        <vertAlign val="superscript"/>
        <sz val="11"/>
        <color theme="1"/>
        <rFont val="Calibri"/>
        <family val="2"/>
        <scheme val="minor"/>
      </rPr>
      <t>3</t>
    </r>
  </si>
  <si>
    <r>
      <t>Residential share of incremental annual revenue requirement (41.7%)</t>
    </r>
    <r>
      <rPr>
        <vertAlign val="superscript"/>
        <sz val="11"/>
        <color theme="1"/>
        <rFont val="Calibri"/>
        <family val="2"/>
        <scheme val="minor"/>
      </rPr>
      <t>2</t>
    </r>
  </si>
  <si>
    <r>
      <t xml:space="preserve">Incremental annual revenue requirement </t>
    </r>
    <r>
      <rPr>
        <i/>
        <sz val="11"/>
        <color theme="1"/>
        <rFont val="Calibri"/>
        <family val="2"/>
        <scheme val="minor"/>
      </rPr>
      <t>(assumes 40-year live and 6.25% return on rate base</t>
    </r>
    <r>
      <rPr>
        <i/>
        <vertAlign val="superscript"/>
        <sz val="11"/>
        <color theme="1"/>
        <rFont val="Calibri"/>
        <family val="2"/>
        <scheme val="minor"/>
      </rPr>
      <t>1</t>
    </r>
    <r>
      <rPr>
        <i/>
        <sz val="11"/>
        <color theme="1"/>
        <rFont val="Calibri"/>
        <family val="2"/>
        <scheme val="minor"/>
      </rPr>
      <t>)</t>
    </r>
  </si>
  <si>
    <t>Incremental cost per kWh</t>
  </si>
  <si>
    <t>% increase</t>
  </si>
  <si>
    <t>Amounts exclude incremental O&amp;M costs</t>
  </si>
  <si>
    <t>Orlando Utilities Commission</t>
  </si>
  <si>
    <r>
      <rPr>
        <vertAlign val="superscript"/>
        <sz val="11"/>
        <color theme="1"/>
        <rFont val="Calibri"/>
        <family val="2"/>
        <scheme val="minor"/>
      </rPr>
      <t>(2)</t>
    </r>
    <r>
      <rPr>
        <sz val="11"/>
        <color theme="1"/>
        <rFont val="Calibri"/>
        <family val="2"/>
        <scheme val="minor"/>
      </rPr>
      <t xml:space="preserve"> From Table 1, line 15 of COS supporting electric rates effective October 1, 2019</t>
    </r>
  </si>
  <si>
    <r>
      <t>Forecast annual weighted retail &amp; St. Cloud  MWh</t>
    </r>
    <r>
      <rPr>
        <vertAlign val="superscript"/>
        <sz val="11"/>
        <color theme="1"/>
        <rFont val="Calibri"/>
        <family val="2"/>
        <scheme val="minor"/>
      </rPr>
      <t>2</t>
    </r>
  </si>
  <si>
    <t>Estimated Residential Bill Impact in 2020</t>
  </si>
  <si>
    <t>St. Cloud Transmission Reinforcement Projects Considered</t>
  </si>
  <si>
    <t>Cumulative Total Estimated Revenue Requirements</t>
  </si>
  <si>
    <t>Incremental transmission cost per 1000 Residential kWh</t>
  </si>
  <si>
    <t>Capacitor Bank with Expanded Relaying Protection</t>
  </si>
  <si>
    <r>
      <t xml:space="preserve">Incremental annual revenue requirement </t>
    </r>
    <r>
      <rPr>
        <i/>
        <sz val="11"/>
        <color theme="1"/>
        <rFont val="Calibri"/>
        <family val="2"/>
        <scheme val="minor"/>
      </rPr>
      <t>(assumes 40-year life and 6.25% return on rate base</t>
    </r>
    <r>
      <rPr>
        <i/>
        <vertAlign val="superscript"/>
        <sz val="11"/>
        <color theme="1"/>
        <rFont val="Calibri"/>
        <family val="2"/>
        <scheme val="minor"/>
      </rPr>
      <t>1</t>
    </r>
    <r>
      <rPr>
        <i/>
        <sz val="11"/>
        <color theme="1"/>
        <rFont val="Calibri"/>
        <family val="2"/>
        <scheme val="minor"/>
      </rPr>
      <t>)</t>
    </r>
  </si>
  <si>
    <t>Upgrade KUA 69 kV Line from Domingo Toro to St. Cloud Central with Needed Additional Upgrades</t>
  </si>
  <si>
    <t>St. Cloud Central - Magnolia Ranch 230 kV Line</t>
  </si>
  <si>
    <t>St. Cloud South - Taft 230 kV Line</t>
  </si>
  <si>
    <t>Incremental cost per 1000 Retail kWh</t>
  </si>
  <si>
    <t>Incremental cost per kWh-Residential</t>
  </si>
  <si>
    <r>
      <rPr>
        <vertAlign val="superscript"/>
        <sz val="11"/>
        <color theme="1"/>
        <rFont val="Calibri"/>
        <family val="2"/>
        <scheme val="minor"/>
      </rPr>
      <t>(2)</t>
    </r>
    <r>
      <rPr>
        <sz val="11"/>
        <color theme="1"/>
        <rFont val="Calibri"/>
        <family val="2"/>
        <scheme val="minor"/>
      </rPr>
      <t xml:space="preserve">  % allocation from Table 7, line 15 of COS supporting electric rates effective October 1, 2019</t>
    </r>
  </si>
  <si>
    <t>Docket No. 20200107-EM - OUC's Response to Staff's Interrogatories 6.b &amp; 6.d - Page 1 of 10</t>
  </si>
  <si>
    <t>Docket No. 20200107-EM - OUC's Response to Staff's Interrogatories 6.b &amp; 6.d - Page 5 of 10</t>
  </si>
  <si>
    <t>Docket No. 20200107-EM - OUC's Response to Staff's Interrogatories 6.b &amp; 6.d - Page 4 of 10</t>
  </si>
  <si>
    <t>Docket No. 20200107-EM - OUC's Response to Staff's Interrogatories 6.b &amp; 6.d - Page 3 of 10</t>
  </si>
  <si>
    <t>Docket No. 20200107-EM - OUC's Response to Staff's Interrogatories 6.b &amp; 6.d - Page 2 of 10</t>
  </si>
  <si>
    <t>Docket No. 20200107-EM - OUC's Response to Staff's Interrogatories 6.b &amp; 6.d - Page 6 of 10</t>
  </si>
  <si>
    <t>Residential monthly bill for 1,000 kWh with 10-1-2019 rates w/o incremental transmission cost</t>
  </si>
  <si>
    <t>Orlando/St. Cloud Regional Resiliency Connection (St. Cloud East-Magnolia Ranch 230 kV Line)</t>
  </si>
  <si>
    <t>Estimated Total System Average Bill Impact in 2020</t>
  </si>
  <si>
    <t>Docket No. 20200107-EM - OUC's Response to Staff's Interrogatories 6.b &amp; 6.d - Page 7 of 10</t>
  </si>
  <si>
    <t>Docket No. 20200107-EM - OUC's Response to Staff's Interrogatories 6.b &amp; 6.d - Page 8 of 10</t>
  </si>
  <si>
    <t>Docket No. 20200107-EM - OUC's Response to Staff's Interrogatories 6.b &amp; 6.d - Page 9 of 10</t>
  </si>
  <si>
    <t>Docket No. 20200107-EM - OUC's Response to Staff's Interrogatories 6.b &amp; 6.d - Page 10 of 10</t>
  </si>
  <si>
    <t>Cumulative Total Estimated Revenue Requirements - Residential (40-year life)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</si>
</sst>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&quot;$&quot;* #,##0.00000_);_(&quot;$&quot;* \(#,##0.00000\);_(&quot;$&quot;* &quot;-&quot;??_);_(@_)"/>
    <numFmt numFmtId="166" formatCode="0.0%"/>
    <numFmt numFmtId="167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vertAlign val="superscript"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0.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4">
    <xf numFmtId="0" fontId="0" fillId="0" borderId="0" xfId="0"/>
    <xf numFmtId="0" fontId="0" fillId="0" borderId="0" xfId="0" quotePrefix="1" applyAlignment="1">
      <alignment horizontal="left"/>
    </xf>
    <xf numFmtId="0" fontId="0" fillId="0" borderId="0" xfId="0" quotePrefix="1" applyAlignment="1">
      <alignment horizontal="left" wrapText="1"/>
    </xf>
    <xf numFmtId="164" fontId="0" fillId="0" borderId="0" xfId="1" applyNumberFormat="1" applyFont="1" applyFill="1" applyAlignment="1">
      <alignment horizontal="center"/>
    </xf>
    <xf numFmtId="44" fontId="0" fillId="0" borderId="0" xfId="1" applyFont="1"/>
    <xf numFmtId="165" fontId="0" fillId="0" borderId="0" xfId="1" applyNumberFormat="1" applyFont="1"/>
    <xf numFmtId="3" fontId="0" fillId="0" borderId="1" xfId="0" applyNumberFormat="1" applyBorder="1"/>
    <xf numFmtId="166" fontId="0" fillId="0" borderId="0" xfId="2" applyNumberFormat="1" applyFont="1"/>
    <xf numFmtId="164" fontId="0" fillId="0" borderId="0" xfId="1" applyNumberFormat="1" applyFont="1"/>
    <xf numFmtId="0" fontId="0" fillId="0" borderId="0" xfId="0" applyAlignment="1">
      <alignment horizontal="left"/>
    </xf>
    <xf numFmtId="0" fontId="5" fillId="0" borderId="0" xfId="0" applyFont="1"/>
    <xf numFmtId="167" fontId="0" fillId="0" borderId="1" xfId="3" applyNumberFormat="1" applyFont="1" applyBorder="1"/>
    <xf numFmtId="10" fontId="0" fillId="0" borderId="0" xfId="2" applyNumberFormat="1" applyFont="1"/>
    <xf numFmtId="0" fontId="6" fillId="0" borderId="0" xfId="0" applyFont="1" applyAlignment="1">
      <alignment horizontal="left"/>
    </xf>
  </cellXfs>
  <cellStyles count="4">
    <cellStyle name="Comma" xfId="3" builtinId="3"/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44"/>
  <sheetViews>
    <sheetView tabSelected="1" workbookViewId="0">
      <selection activeCell="B9" sqref="B9"/>
    </sheetView>
  </sheetViews>
  <sheetFormatPr defaultRowHeight="15" x14ac:dyDescent="0.25"/>
  <cols>
    <col min="1" max="1" width="88" customWidth="1"/>
    <col min="2" max="2" width="14.140625" customWidth="1"/>
  </cols>
  <sheetData>
    <row r="1" spans="1:2" x14ac:dyDescent="0.25">
      <c r="A1" t="s">
        <v>24</v>
      </c>
    </row>
    <row r="3" spans="1:2" ht="17.25" x14ac:dyDescent="0.3">
      <c r="A3" s="10" t="s">
        <v>9</v>
      </c>
    </row>
    <row r="4" spans="1:2" ht="17.25" x14ac:dyDescent="0.3">
      <c r="A4" s="10" t="s">
        <v>13</v>
      </c>
    </row>
    <row r="5" spans="1:2" ht="17.25" x14ac:dyDescent="0.3">
      <c r="A5" s="10" t="s">
        <v>31</v>
      </c>
    </row>
    <row r="6" spans="1:2" ht="17.25" x14ac:dyDescent="0.3">
      <c r="A6" s="10" t="s">
        <v>12</v>
      </c>
    </row>
    <row r="8" spans="1:2" x14ac:dyDescent="0.25">
      <c r="A8" t="s">
        <v>0</v>
      </c>
      <c r="B8" s="3">
        <v>94490811</v>
      </c>
    </row>
    <row r="9" spans="1:2" ht="17.25" x14ac:dyDescent="0.25">
      <c r="A9" s="2" t="s">
        <v>17</v>
      </c>
      <c r="B9" s="8">
        <f>PMT(6.25%/12,12*40,-B8)*12</f>
        <v>6437540.7261063401</v>
      </c>
    </row>
    <row r="10" spans="1:2" ht="17.25" x14ac:dyDescent="0.25">
      <c r="A10" s="1" t="s">
        <v>4</v>
      </c>
      <c r="B10" s="8">
        <f>B9*41.7%</f>
        <v>2684454.4827863439</v>
      </c>
    </row>
    <row r="11" spans="1:2" ht="17.25" x14ac:dyDescent="0.25">
      <c r="A11" s="1" t="s">
        <v>3</v>
      </c>
      <c r="B11" s="6">
        <v>2545807712</v>
      </c>
    </row>
    <row r="12" spans="1:2" x14ac:dyDescent="0.25">
      <c r="A12" s="1" t="s">
        <v>22</v>
      </c>
      <c r="B12" s="5">
        <f>ROUND(B10/B11,5)</f>
        <v>1.0499999999999999E-3</v>
      </c>
    </row>
    <row r="14" spans="1:2" x14ac:dyDescent="0.25">
      <c r="A14" s="1" t="s">
        <v>30</v>
      </c>
      <c r="B14" s="4">
        <v>109.5</v>
      </c>
    </row>
    <row r="15" spans="1:2" x14ac:dyDescent="0.25">
      <c r="A15" s="1" t="s">
        <v>15</v>
      </c>
      <c r="B15" s="4">
        <f>B12*1000</f>
        <v>1.05</v>
      </c>
    </row>
    <row r="16" spans="1:2" x14ac:dyDescent="0.25">
      <c r="A16" s="9" t="s">
        <v>7</v>
      </c>
      <c r="B16" s="12">
        <f>B15/B14</f>
        <v>9.5890410958904115E-3</v>
      </c>
    </row>
    <row r="17" spans="1:2" x14ac:dyDescent="0.25">
      <c r="A17" s="13"/>
      <c r="B17" s="7"/>
    </row>
    <row r="18" spans="1:2" x14ac:dyDescent="0.25">
      <c r="A18" s="13" t="s">
        <v>37</v>
      </c>
      <c r="B18" s="3">
        <f>+B10*40</f>
        <v>107378179.31145376</v>
      </c>
    </row>
    <row r="20" spans="1:2" x14ac:dyDescent="0.25">
      <c r="A20" t="s">
        <v>8</v>
      </c>
    </row>
    <row r="22" spans="1:2" ht="17.25" x14ac:dyDescent="0.25">
      <c r="A22" s="1" t="s">
        <v>1</v>
      </c>
    </row>
    <row r="23" spans="1:2" ht="17.25" x14ac:dyDescent="0.25">
      <c r="A23" s="1" t="s">
        <v>23</v>
      </c>
    </row>
    <row r="24" spans="1:2" ht="17.25" x14ac:dyDescent="0.25">
      <c r="A24" s="1" t="s">
        <v>2</v>
      </c>
    </row>
    <row r="31" spans="1:2" x14ac:dyDescent="0.25">
      <c r="A31" t="s">
        <v>28</v>
      </c>
    </row>
    <row r="33" spans="1:2" ht="17.25" x14ac:dyDescent="0.3">
      <c r="A33" s="10" t="s">
        <v>9</v>
      </c>
    </row>
    <row r="34" spans="1:2" ht="17.25" x14ac:dyDescent="0.3">
      <c r="A34" s="10" t="s">
        <v>13</v>
      </c>
    </row>
    <row r="35" spans="1:2" ht="17.25" x14ac:dyDescent="0.3">
      <c r="A35" s="10" t="s">
        <v>16</v>
      </c>
    </row>
    <row r="36" spans="1:2" ht="17.25" x14ac:dyDescent="0.3">
      <c r="A36" s="10" t="s">
        <v>12</v>
      </c>
    </row>
    <row r="38" spans="1:2" x14ac:dyDescent="0.25">
      <c r="A38" t="s">
        <v>0</v>
      </c>
      <c r="B38" s="3">
        <v>74985241</v>
      </c>
    </row>
    <row r="39" spans="1:2" ht="17.25" x14ac:dyDescent="0.25">
      <c r="A39" s="1" t="s">
        <v>17</v>
      </c>
      <c r="B39" s="8">
        <f>PMT(6.25%/12,12*40,-B38)*12</f>
        <v>5108650.6474624174</v>
      </c>
    </row>
    <row r="40" spans="1:2" ht="17.25" x14ac:dyDescent="0.25">
      <c r="A40" s="1" t="s">
        <v>4</v>
      </c>
      <c r="B40" s="8">
        <f>B39*41.7%</f>
        <v>2130307.3199918284</v>
      </c>
    </row>
    <row r="41" spans="1:2" ht="17.25" x14ac:dyDescent="0.25">
      <c r="A41" s="1" t="s">
        <v>3</v>
      </c>
      <c r="B41" s="6">
        <v>2545807712</v>
      </c>
    </row>
    <row r="42" spans="1:2" x14ac:dyDescent="0.25">
      <c r="A42" s="1" t="s">
        <v>6</v>
      </c>
      <c r="B42" s="5">
        <f>ROUND(B40/B41,5)</f>
        <v>8.4000000000000003E-4</v>
      </c>
    </row>
    <row r="44" spans="1:2" x14ac:dyDescent="0.25">
      <c r="A44" s="1" t="s">
        <v>30</v>
      </c>
      <c r="B44" s="4">
        <v>109.5</v>
      </c>
    </row>
    <row r="45" spans="1:2" x14ac:dyDescent="0.25">
      <c r="A45" s="1" t="s">
        <v>15</v>
      </c>
      <c r="B45" s="4">
        <f>B42*1000</f>
        <v>0.84000000000000008</v>
      </c>
    </row>
    <row r="46" spans="1:2" x14ac:dyDescent="0.25">
      <c r="A46" s="9" t="s">
        <v>7</v>
      </c>
      <c r="B46" s="12">
        <f>B45/B44</f>
        <v>7.6712328767123295E-3</v>
      </c>
    </row>
    <row r="47" spans="1:2" x14ac:dyDescent="0.25">
      <c r="A47" s="9"/>
      <c r="B47" s="7"/>
    </row>
    <row r="48" spans="1:2" x14ac:dyDescent="0.25">
      <c r="A48" s="13" t="s">
        <v>37</v>
      </c>
      <c r="B48" s="3">
        <f>+B40*40</f>
        <v>85212292.79967314</v>
      </c>
    </row>
    <row r="50" spans="1:1" x14ac:dyDescent="0.25">
      <c r="A50" t="s">
        <v>8</v>
      </c>
    </row>
    <row r="52" spans="1:1" ht="17.25" x14ac:dyDescent="0.25">
      <c r="A52" s="1" t="s">
        <v>1</v>
      </c>
    </row>
    <row r="53" spans="1:1" ht="17.25" x14ac:dyDescent="0.25">
      <c r="A53" s="1" t="s">
        <v>23</v>
      </c>
    </row>
    <row r="54" spans="1:1" ht="17.25" x14ac:dyDescent="0.25">
      <c r="A54" s="1" t="s">
        <v>2</v>
      </c>
    </row>
    <row r="61" spans="1:1" x14ac:dyDescent="0.25">
      <c r="A61" t="s">
        <v>27</v>
      </c>
    </row>
    <row r="63" spans="1:1" ht="17.25" x14ac:dyDescent="0.3">
      <c r="A63" s="10" t="s">
        <v>9</v>
      </c>
    </row>
    <row r="64" spans="1:1" ht="17.25" x14ac:dyDescent="0.3">
      <c r="A64" s="10" t="s">
        <v>13</v>
      </c>
    </row>
    <row r="65" spans="1:2" ht="17.25" x14ac:dyDescent="0.3">
      <c r="A65" s="10" t="s">
        <v>18</v>
      </c>
    </row>
    <row r="66" spans="1:2" ht="17.25" x14ac:dyDescent="0.3">
      <c r="A66" s="10" t="s">
        <v>12</v>
      </c>
    </row>
    <row r="68" spans="1:2" x14ac:dyDescent="0.25">
      <c r="A68" t="s">
        <v>0</v>
      </c>
      <c r="B68" s="3">
        <v>121874311</v>
      </c>
    </row>
    <row r="69" spans="1:2" ht="17.25" x14ac:dyDescent="0.25">
      <c r="A69" s="1" t="s">
        <v>17</v>
      </c>
      <c r="B69" s="8">
        <f>PMT(6.25%/12,12*40,-B68)*12</f>
        <v>8303144.3187491521</v>
      </c>
    </row>
    <row r="70" spans="1:2" ht="17.25" x14ac:dyDescent="0.25">
      <c r="A70" s="1" t="s">
        <v>4</v>
      </c>
      <c r="B70" s="8">
        <f>B69*41.7%</f>
        <v>3462411.1809183969</v>
      </c>
    </row>
    <row r="71" spans="1:2" ht="17.25" x14ac:dyDescent="0.25">
      <c r="A71" s="1" t="s">
        <v>3</v>
      </c>
      <c r="B71" s="6">
        <v>2545807712</v>
      </c>
    </row>
    <row r="72" spans="1:2" x14ac:dyDescent="0.25">
      <c r="A72" s="1" t="s">
        <v>6</v>
      </c>
      <c r="B72" s="5">
        <f>ROUND(B70/B71,5)</f>
        <v>1.3600000000000001E-3</v>
      </c>
    </row>
    <row r="74" spans="1:2" x14ac:dyDescent="0.25">
      <c r="A74" s="1" t="s">
        <v>30</v>
      </c>
      <c r="B74" s="4">
        <v>109.5</v>
      </c>
    </row>
    <row r="75" spans="1:2" x14ac:dyDescent="0.25">
      <c r="A75" s="1" t="s">
        <v>15</v>
      </c>
      <c r="B75" s="4">
        <f>B72*1000</f>
        <v>1.36</v>
      </c>
    </row>
    <row r="76" spans="1:2" x14ac:dyDescent="0.25">
      <c r="A76" s="9" t="s">
        <v>7</v>
      </c>
      <c r="B76" s="7">
        <f>B75/B74</f>
        <v>1.2420091324200914E-2</v>
      </c>
    </row>
    <row r="77" spans="1:2" x14ac:dyDescent="0.25">
      <c r="A77" s="9"/>
      <c r="B77" s="7"/>
    </row>
    <row r="78" spans="1:2" x14ac:dyDescent="0.25">
      <c r="A78" s="13" t="s">
        <v>37</v>
      </c>
      <c r="B78" s="3">
        <f>+B70*40</f>
        <v>138496447.23673588</v>
      </c>
    </row>
    <row r="80" spans="1:2" x14ac:dyDescent="0.25">
      <c r="A80" t="s">
        <v>8</v>
      </c>
    </row>
    <row r="82" spans="1:1" ht="17.25" x14ac:dyDescent="0.25">
      <c r="A82" s="1" t="s">
        <v>1</v>
      </c>
    </row>
    <row r="83" spans="1:1" ht="17.25" x14ac:dyDescent="0.25">
      <c r="A83" s="1" t="s">
        <v>23</v>
      </c>
    </row>
    <row r="84" spans="1:1" ht="17.25" x14ac:dyDescent="0.25">
      <c r="A84" s="1" t="s">
        <v>2</v>
      </c>
    </row>
    <row r="91" spans="1:1" x14ac:dyDescent="0.25">
      <c r="A91" t="s">
        <v>26</v>
      </c>
    </row>
    <row r="93" spans="1:1" ht="17.25" x14ac:dyDescent="0.3">
      <c r="A93" s="10" t="s">
        <v>9</v>
      </c>
    </row>
    <row r="94" spans="1:1" ht="17.25" x14ac:dyDescent="0.3">
      <c r="A94" s="10" t="s">
        <v>13</v>
      </c>
    </row>
    <row r="95" spans="1:1" ht="17.25" x14ac:dyDescent="0.3">
      <c r="A95" s="10" t="s">
        <v>19</v>
      </c>
    </row>
    <row r="96" spans="1:1" ht="17.25" x14ac:dyDescent="0.3">
      <c r="A96" s="10" t="s">
        <v>12</v>
      </c>
    </row>
    <row r="98" spans="1:2" x14ac:dyDescent="0.25">
      <c r="A98" t="s">
        <v>0</v>
      </c>
      <c r="B98" s="3">
        <v>140497812</v>
      </c>
    </row>
    <row r="99" spans="1:2" ht="17.25" x14ac:dyDescent="0.25">
      <c r="A99" s="1" t="s">
        <v>17</v>
      </c>
      <c r="B99" s="8">
        <f>PMT(6.25%/12,12*40,-B98)*12</f>
        <v>9571940.1400717385</v>
      </c>
    </row>
    <row r="100" spans="1:2" ht="17.25" x14ac:dyDescent="0.25">
      <c r="A100" s="1" t="s">
        <v>4</v>
      </c>
      <c r="B100" s="8">
        <f>B99*41.7%</f>
        <v>3991499.0384099153</v>
      </c>
    </row>
    <row r="101" spans="1:2" ht="17.25" x14ac:dyDescent="0.25">
      <c r="A101" s="1" t="s">
        <v>3</v>
      </c>
      <c r="B101" s="6">
        <v>2545807712</v>
      </c>
    </row>
    <row r="102" spans="1:2" x14ac:dyDescent="0.25">
      <c r="A102" s="1" t="s">
        <v>6</v>
      </c>
      <c r="B102" s="5">
        <f>ROUND(B100/B101,5)</f>
        <v>1.57E-3</v>
      </c>
    </row>
    <row r="104" spans="1:2" x14ac:dyDescent="0.25">
      <c r="A104" s="1" t="s">
        <v>30</v>
      </c>
      <c r="B104" s="4">
        <v>109.5</v>
      </c>
    </row>
    <row r="105" spans="1:2" x14ac:dyDescent="0.25">
      <c r="A105" s="1" t="s">
        <v>15</v>
      </c>
      <c r="B105" s="4">
        <f>B102*1000</f>
        <v>1.57</v>
      </c>
    </row>
    <row r="106" spans="1:2" x14ac:dyDescent="0.25">
      <c r="A106" s="9" t="s">
        <v>7</v>
      </c>
      <c r="B106" s="12">
        <f>B105/B104</f>
        <v>1.4337899543378996E-2</v>
      </c>
    </row>
    <row r="107" spans="1:2" x14ac:dyDescent="0.25">
      <c r="A107" s="9"/>
      <c r="B107" s="7"/>
    </row>
    <row r="108" spans="1:2" x14ac:dyDescent="0.25">
      <c r="A108" s="13" t="s">
        <v>37</v>
      </c>
      <c r="B108" s="3">
        <f>+B100*40</f>
        <v>159659961.53639662</v>
      </c>
    </row>
    <row r="110" spans="1:2" x14ac:dyDescent="0.25">
      <c r="A110" t="s">
        <v>8</v>
      </c>
    </row>
    <row r="112" spans="1:2" ht="17.25" x14ac:dyDescent="0.25">
      <c r="A112" s="1" t="s">
        <v>1</v>
      </c>
    </row>
    <row r="113" spans="1:2" ht="17.25" x14ac:dyDescent="0.25">
      <c r="A113" s="1" t="s">
        <v>23</v>
      </c>
    </row>
    <row r="114" spans="1:2" ht="17.25" x14ac:dyDescent="0.25">
      <c r="A114" s="1" t="s">
        <v>2</v>
      </c>
    </row>
    <row r="121" spans="1:2" x14ac:dyDescent="0.25">
      <c r="A121" t="s">
        <v>25</v>
      </c>
    </row>
    <row r="123" spans="1:2" ht="17.25" x14ac:dyDescent="0.3">
      <c r="A123" s="10" t="s">
        <v>9</v>
      </c>
    </row>
    <row r="124" spans="1:2" ht="17.25" x14ac:dyDescent="0.3">
      <c r="A124" s="10" t="s">
        <v>13</v>
      </c>
    </row>
    <row r="125" spans="1:2" ht="17.25" x14ac:dyDescent="0.3">
      <c r="A125" s="10" t="s">
        <v>20</v>
      </c>
    </row>
    <row r="126" spans="1:2" ht="17.25" x14ac:dyDescent="0.3">
      <c r="A126" s="10" t="s">
        <v>12</v>
      </c>
    </row>
    <row r="128" spans="1:2" x14ac:dyDescent="0.25">
      <c r="A128" t="s">
        <v>0</v>
      </c>
      <c r="B128" s="3">
        <v>105690988</v>
      </c>
    </row>
    <row r="129" spans="1:2" ht="17.25" x14ac:dyDescent="0.25">
      <c r="A129" s="1" t="s">
        <v>17</v>
      </c>
      <c r="B129" s="8">
        <f>PMT(6.25%/12,12*40,-B128)*12</f>
        <v>7200594.7714049835</v>
      </c>
    </row>
    <row r="130" spans="1:2" ht="17.25" x14ac:dyDescent="0.25">
      <c r="A130" s="1" t="s">
        <v>4</v>
      </c>
      <c r="B130" s="8">
        <f>B129*41.7%</f>
        <v>3002648.0196758783</v>
      </c>
    </row>
    <row r="131" spans="1:2" ht="17.25" x14ac:dyDescent="0.25">
      <c r="A131" s="1" t="s">
        <v>3</v>
      </c>
      <c r="B131" s="6">
        <v>2545807712</v>
      </c>
    </row>
    <row r="132" spans="1:2" x14ac:dyDescent="0.25">
      <c r="A132" s="1" t="s">
        <v>6</v>
      </c>
      <c r="B132" s="5">
        <f>ROUND(B130/B131,5)</f>
        <v>1.1800000000000001E-3</v>
      </c>
    </row>
    <row r="134" spans="1:2" x14ac:dyDescent="0.25">
      <c r="A134" s="1" t="s">
        <v>30</v>
      </c>
      <c r="B134" s="4">
        <v>109.5</v>
      </c>
    </row>
    <row r="135" spans="1:2" x14ac:dyDescent="0.25">
      <c r="A135" s="1" t="s">
        <v>15</v>
      </c>
      <c r="B135" s="4">
        <f>B132*1000</f>
        <v>1.1800000000000002</v>
      </c>
    </row>
    <row r="136" spans="1:2" x14ac:dyDescent="0.25">
      <c r="A136" s="9" t="s">
        <v>7</v>
      </c>
      <c r="B136" s="12">
        <f>B135/B134</f>
        <v>1.0776255707762559E-2</v>
      </c>
    </row>
    <row r="137" spans="1:2" x14ac:dyDescent="0.25">
      <c r="A137" s="9"/>
      <c r="B137" s="7"/>
    </row>
    <row r="138" spans="1:2" x14ac:dyDescent="0.25">
      <c r="A138" s="13" t="s">
        <v>37</v>
      </c>
      <c r="B138" s="3">
        <f>+B130*40</f>
        <v>120105920.78703514</v>
      </c>
    </row>
    <row r="140" spans="1:2" x14ac:dyDescent="0.25">
      <c r="A140" t="s">
        <v>8</v>
      </c>
    </row>
    <row r="142" spans="1:2" ht="17.25" x14ac:dyDescent="0.25">
      <c r="A142" s="1" t="s">
        <v>1</v>
      </c>
    </row>
    <row r="143" spans="1:2" ht="17.25" x14ac:dyDescent="0.25">
      <c r="A143" s="1" t="s">
        <v>23</v>
      </c>
    </row>
    <row r="144" spans="1:2" ht="17.25" x14ac:dyDescent="0.25">
      <c r="A144" s="1" t="s">
        <v>2</v>
      </c>
    </row>
  </sheetData>
  <pageMargins left="0.3" right="0.3" top="0.75" bottom="0.75" header="0.3" footer="0.3"/>
  <pageSetup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38"/>
  <sheetViews>
    <sheetView topLeftCell="A111" workbookViewId="0">
      <selection activeCell="B128" sqref="B128"/>
    </sheetView>
  </sheetViews>
  <sheetFormatPr defaultRowHeight="15" x14ac:dyDescent="0.25"/>
  <cols>
    <col min="1" max="1" width="86" customWidth="1"/>
    <col min="2" max="2" width="14.28515625" customWidth="1"/>
  </cols>
  <sheetData>
    <row r="1" spans="1:2" x14ac:dyDescent="0.25">
      <c r="A1" t="s">
        <v>29</v>
      </c>
    </row>
    <row r="3" spans="1:2" ht="17.25" x14ac:dyDescent="0.3">
      <c r="A3" s="10" t="s">
        <v>9</v>
      </c>
    </row>
    <row r="4" spans="1:2" ht="17.25" x14ac:dyDescent="0.3">
      <c r="A4" s="10" t="s">
        <v>13</v>
      </c>
    </row>
    <row r="5" spans="1:2" ht="17.25" x14ac:dyDescent="0.3">
      <c r="A5" s="10" t="s">
        <v>31</v>
      </c>
    </row>
    <row r="6" spans="1:2" ht="17.25" x14ac:dyDescent="0.3">
      <c r="A6" s="10" t="s">
        <v>32</v>
      </c>
    </row>
    <row r="8" spans="1:2" x14ac:dyDescent="0.25">
      <c r="A8" t="s">
        <v>0</v>
      </c>
      <c r="B8" s="3">
        <v>94490811</v>
      </c>
    </row>
    <row r="9" spans="1:2" ht="17.25" x14ac:dyDescent="0.25">
      <c r="A9" s="2" t="s">
        <v>5</v>
      </c>
      <c r="B9" s="8">
        <f>PMT(6.25%/12,12*40,-B8)*12</f>
        <v>6437540.7261063401</v>
      </c>
    </row>
    <row r="10" spans="1:2" ht="17.25" x14ac:dyDescent="0.25">
      <c r="A10" s="1" t="s">
        <v>11</v>
      </c>
      <c r="B10" s="11">
        <v>6867551.0039999997</v>
      </c>
    </row>
    <row r="11" spans="1:2" x14ac:dyDescent="0.25">
      <c r="A11" s="1" t="s">
        <v>21</v>
      </c>
      <c r="B11" s="4">
        <f>B9/B10</f>
        <v>0.93738520796668268</v>
      </c>
    </row>
    <row r="13" spans="1:2" x14ac:dyDescent="0.25">
      <c r="A13" s="9" t="s">
        <v>14</v>
      </c>
      <c r="B13" s="3">
        <f>+B9*40</f>
        <v>257501629.04425359</v>
      </c>
    </row>
    <row r="15" spans="1:2" x14ac:dyDescent="0.25">
      <c r="A15" t="s">
        <v>8</v>
      </c>
    </row>
    <row r="17" spans="1:1" ht="17.25" x14ac:dyDescent="0.25">
      <c r="A17" s="1" t="s">
        <v>1</v>
      </c>
    </row>
    <row r="18" spans="1:1" ht="17.25" x14ac:dyDescent="0.25">
      <c r="A18" s="1" t="s">
        <v>10</v>
      </c>
    </row>
    <row r="31" spans="1:1" x14ac:dyDescent="0.25">
      <c r="A31" t="s">
        <v>33</v>
      </c>
    </row>
    <row r="33" spans="1:2" ht="17.25" x14ac:dyDescent="0.3">
      <c r="A33" s="10" t="s">
        <v>9</v>
      </c>
    </row>
    <row r="34" spans="1:2" ht="17.25" x14ac:dyDescent="0.3">
      <c r="A34" s="10" t="s">
        <v>13</v>
      </c>
    </row>
    <row r="35" spans="1:2" ht="17.25" x14ac:dyDescent="0.3">
      <c r="A35" s="10" t="s">
        <v>16</v>
      </c>
    </row>
    <row r="36" spans="1:2" ht="17.25" x14ac:dyDescent="0.3">
      <c r="A36" s="10" t="s">
        <v>32</v>
      </c>
    </row>
    <row r="38" spans="1:2" x14ac:dyDescent="0.25">
      <c r="A38" t="s">
        <v>0</v>
      </c>
      <c r="B38" s="3">
        <v>74985241</v>
      </c>
    </row>
    <row r="39" spans="1:2" ht="17.25" x14ac:dyDescent="0.25">
      <c r="A39" s="2" t="s">
        <v>5</v>
      </c>
      <c r="B39" s="8">
        <f>PMT(6.25%/12,12*40,-B38)*12</f>
        <v>5108650.6474624174</v>
      </c>
    </row>
    <row r="40" spans="1:2" ht="17.25" x14ac:dyDescent="0.25">
      <c r="A40" s="1" t="s">
        <v>11</v>
      </c>
      <c r="B40" s="11">
        <v>6867551.0039999997</v>
      </c>
    </row>
    <row r="41" spans="1:2" x14ac:dyDescent="0.25">
      <c r="A41" s="1" t="s">
        <v>21</v>
      </c>
      <c r="B41" s="4">
        <f>B39/B40</f>
        <v>0.74388244724893748</v>
      </c>
    </row>
    <row r="43" spans="1:2" x14ac:dyDescent="0.25">
      <c r="A43" s="9" t="s">
        <v>14</v>
      </c>
      <c r="B43" s="3">
        <f>+B39*40</f>
        <v>204346025.89849669</v>
      </c>
    </row>
    <row r="45" spans="1:2" x14ac:dyDescent="0.25">
      <c r="A45" t="s">
        <v>8</v>
      </c>
    </row>
    <row r="47" spans="1:2" ht="17.25" x14ac:dyDescent="0.25">
      <c r="A47" s="1" t="s">
        <v>1</v>
      </c>
    </row>
    <row r="48" spans="1:2" ht="17.25" x14ac:dyDescent="0.25">
      <c r="A48" s="1" t="s">
        <v>10</v>
      </c>
    </row>
    <row r="61" spans="1:1" x14ac:dyDescent="0.25">
      <c r="A61" t="s">
        <v>34</v>
      </c>
    </row>
    <row r="63" spans="1:1" ht="17.25" x14ac:dyDescent="0.3">
      <c r="A63" s="10" t="s">
        <v>9</v>
      </c>
    </row>
    <row r="64" spans="1:1" ht="17.25" x14ac:dyDescent="0.3">
      <c r="A64" s="10" t="s">
        <v>13</v>
      </c>
    </row>
    <row r="65" spans="1:2" ht="17.25" x14ac:dyDescent="0.3">
      <c r="A65" s="10" t="s">
        <v>18</v>
      </c>
    </row>
    <row r="66" spans="1:2" ht="17.25" x14ac:dyDescent="0.3">
      <c r="A66" s="10" t="s">
        <v>32</v>
      </c>
    </row>
    <row r="68" spans="1:2" x14ac:dyDescent="0.25">
      <c r="A68" t="s">
        <v>0</v>
      </c>
      <c r="B68" s="3">
        <v>121874311</v>
      </c>
    </row>
    <row r="69" spans="1:2" ht="17.25" x14ac:dyDescent="0.25">
      <c r="A69" s="2" t="s">
        <v>5</v>
      </c>
      <c r="B69" s="8">
        <f>PMT(6.25%/12,12*40,-B68)*12</f>
        <v>8303144.3187491521</v>
      </c>
    </row>
    <row r="70" spans="1:2" ht="17.25" x14ac:dyDescent="0.25">
      <c r="A70" s="1" t="s">
        <v>11</v>
      </c>
      <c r="B70" s="11">
        <v>6867551.0039999997</v>
      </c>
    </row>
    <row r="71" spans="1:2" x14ac:dyDescent="0.25">
      <c r="A71" s="1" t="s">
        <v>21</v>
      </c>
      <c r="B71" s="4">
        <f>B69/B70</f>
        <v>1.2090400659438849</v>
      </c>
    </row>
    <row r="73" spans="1:2" x14ac:dyDescent="0.25">
      <c r="A73" s="9" t="s">
        <v>14</v>
      </c>
      <c r="B73" s="3">
        <f>+B69*40</f>
        <v>332125772.74996608</v>
      </c>
    </row>
    <row r="75" spans="1:2" x14ac:dyDescent="0.25">
      <c r="A75" t="s">
        <v>8</v>
      </c>
    </row>
    <row r="77" spans="1:2" ht="17.25" x14ac:dyDescent="0.25">
      <c r="A77" s="1" t="s">
        <v>1</v>
      </c>
    </row>
    <row r="78" spans="1:2" ht="17.25" x14ac:dyDescent="0.25">
      <c r="A78" s="1" t="s">
        <v>10</v>
      </c>
    </row>
    <row r="91" spans="1:1" x14ac:dyDescent="0.25">
      <c r="A91" t="s">
        <v>35</v>
      </c>
    </row>
    <row r="93" spans="1:1" ht="17.25" x14ac:dyDescent="0.3">
      <c r="A93" s="10" t="s">
        <v>9</v>
      </c>
    </row>
    <row r="94" spans="1:1" ht="17.25" x14ac:dyDescent="0.3">
      <c r="A94" s="10" t="s">
        <v>13</v>
      </c>
    </row>
    <row r="95" spans="1:1" ht="17.25" x14ac:dyDescent="0.3">
      <c r="A95" s="10" t="s">
        <v>19</v>
      </c>
    </row>
    <row r="96" spans="1:1" ht="17.25" x14ac:dyDescent="0.3">
      <c r="A96" s="10" t="s">
        <v>32</v>
      </c>
    </row>
    <row r="98" spans="1:2" x14ac:dyDescent="0.25">
      <c r="A98" t="s">
        <v>0</v>
      </c>
      <c r="B98" s="3">
        <v>140497812</v>
      </c>
    </row>
    <row r="99" spans="1:2" ht="17.25" x14ac:dyDescent="0.25">
      <c r="A99" s="2" t="s">
        <v>5</v>
      </c>
      <c r="B99" s="8">
        <f>PMT(6.25%/12,12*40,-B98)*12</f>
        <v>9571940.1400717385</v>
      </c>
    </row>
    <row r="100" spans="1:2" ht="17.25" x14ac:dyDescent="0.25">
      <c r="A100" s="1" t="s">
        <v>11</v>
      </c>
      <c r="B100" s="11">
        <v>6867551.0039999997</v>
      </c>
    </row>
    <row r="101" spans="1:2" x14ac:dyDescent="0.25">
      <c r="A101" s="1" t="s">
        <v>21</v>
      </c>
      <c r="B101" s="4">
        <f>B99/B100</f>
        <v>1.3937923627355036</v>
      </c>
    </row>
    <row r="103" spans="1:2" x14ac:dyDescent="0.25">
      <c r="A103" s="9" t="s">
        <v>14</v>
      </c>
      <c r="B103" s="3">
        <f>+B99*40</f>
        <v>382877605.60286951</v>
      </c>
    </row>
    <row r="105" spans="1:2" x14ac:dyDescent="0.25">
      <c r="A105" t="s">
        <v>8</v>
      </c>
    </row>
    <row r="107" spans="1:2" ht="17.25" x14ac:dyDescent="0.25">
      <c r="A107" s="1" t="s">
        <v>1</v>
      </c>
    </row>
    <row r="108" spans="1:2" ht="17.25" x14ac:dyDescent="0.25">
      <c r="A108" s="1" t="s">
        <v>10</v>
      </c>
    </row>
    <row r="121" spans="1:2" x14ac:dyDescent="0.25">
      <c r="A121" t="s">
        <v>36</v>
      </c>
    </row>
    <row r="123" spans="1:2" ht="17.25" x14ac:dyDescent="0.3">
      <c r="A123" s="10" t="s">
        <v>9</v>
      </c>
    </row>
    <row r="124" spans="1:2" ht="17.25" x14ac:dyDescent="0.3">
      <c r="A124" s="10" t="s">
        <v>13</v>
      </c>
    </row>
    <row r="125" spans="1:2" ht="17.25" x14ac:dyDescent="0.3">
      <c r="A125" s="10" t="s">
        <v>20</v>
      </c>
    </row>
    <row r="126" spans="1:2" ht="17.25" x14ac:dyDescent="0.3">
      <c r="A126" s="10" t="s">
        <v>32</v>
      </c>
    </row>
    <row r="128" spans="1:2" x14ac:dyDescent="0.25">
      <c r="A128" t="s">
        <v>0</v>
      </c>
      <c r="B128" s="3">
        <v>105690988</v>
      </c>
    </row>
    <row r="129" spans="1:2" ht="17.25" x14ac:dyDescent="0.25">
      <c r="A129" s="2" t="s">
        <v>5</v>
      </c>
      <c r="B129" s="8">
        <f>PMT(6.25%/12,12*40,-B128)*12</f>
        <v>7200594.7714049835</v>
      </c>
    </row>
    <row r="130" spans="1:2" ht="17.25" x14ac:dyDescent="0.25">
      <c r="A130" s="1" t="s">
        <v>11</v>
      </c>
      <c r="B130" s="11">
        <v>6867551.0039999997</v>
      </c>
    </row>
    <row r="131" spans="1:2" x14ac:dyDescent="0.25">
      <c r="A131" s="1" t="s">
        <v>21</v>
      </c>
      <c r="B131" s="4">
        <f>B129/B130</f>
        <v>1.0484952739646203</v>
      </c>
    </row>
    <row r="133" spans="1:2" x14ac:dyDescent="0.25">
      <c r="A133" s="9" t="s">
        <v>14</v>
      </c>
      <c r="B133" s="3">
        <f>+B129*40</f>
        <v>288023790.85619932</v>
      </c>
    </row>
    <row r="135" spans="1:2" x14ac:dyDescent="0.25">
      <c r="A135" t="s">
        <v>8</v>
      </c>
    </row>
    <row r="137" spans="1:2" ht="17.25" x14ac:dyDescent="0.25">
      <c r="A137" s="1" t="s">
        <v>1</v>
      </c>
    </row>
    <row r="138" spans="1:2" ht="17.25" x14ac:dyDescent="0.25">
      <c r="A138" s="1" t="s">
        <v>10</v>
      </c>
    </row>
  </sheetData>
  <pageMargins left="0.3" right="0.3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Residential Impact</vt:lpstr>
      <vt:lpstr>Retail System Impact</vt:lpstr>
      <vt:lpstr>'Residential Impact'!Print_Area</vt:lpstr>
      <vt:lpstr>'Retail System Impact'!Print_Area</vt:lpstr>
    </vt:vector>
  </TitlesOfParts>
  <Company>Orlando Utilities Commission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Chuck</dc:creator>
  <cp:lastModifiedBy>Schef Wright</cp:lastModifiedBy>
  <cp:lastPrinted>2020-06-01T00:02:03Z</cp:lastPrinted>
  <dcterms:created xsi:type="dcterms:W3CDTF">2020-05-19T21:27:44Z</dcterms:created>
  <dcterms:modified xsi:type="dcterms:W3CDTF">2020-06-01T17:01:29Z</dcterms:modified>
</cp:coreProperties>
</file>