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keenergy-my.sharepoint.com/personal/brandon_womack_duke-energy_com/Documents/SPP Program Docs/"/>
    </mc:Choice>
  </mc:AlternateContent>
  <xr:revisionPtr revIDLastSave="44" documentId="8_{2CEF6DCC-2227-4ED7-8368-F87332ED2567}" xr6:coauthVersionLast="41" xr6:coauthVersionMax="41" xr10:uidLastSave="{A72F2836-B987-4BAA-AEAD-5AE4318D6D06}"/>
  <bookViews>
    <workbookView xWindow="-120" yWindow="-120" windowWidth="29040" windowHeight="15840" tabRatio="848" xr2:uid="{00000000-000D-0000-FFFF-FFFF00000000}"/>
  </bookViews>
  <sheets>
    <sheet name="Summary-Baseline" sheetId="1" r:id="rId1"/>
    <sheet name="Summary-High Storm" sheetId="8" r:id="rId2"/>
    <sheet name="Assumptions" sheetId="2" r:id="rId3"/>
    <sheet name="Navigant 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3" l="1"/>
  <c r="D13" i="3"/>
  <c r="H12" i="3"/>
  <c r="D12" i="3"/>
  <c r="H11" i="3"/>
  <c r="D11" i="3"/>
  <c r="H10" i="3"/>
  <c r="D10" i="3"/>
  <c r="H9" i="3"/>
  <c r="D9" i="3"/>
  <c r="H8" i="3"/>
  <c r="D8" i="3"/>
  <c r="H7" i="3"/>
  <c r="D7" i="3"/>
  <c r="H6" i="3"/>
  <c r="D6" i="3"/>
  <c r="H5" i="3"/>
  <c r="D5" i="3"/>
  <c r="H4" i="3"/>
  <c r="D4" i="3"/>
  <c r="C16" i="3" l="1"/>
  <c r="D16" i="3"/>
  <c r="E16" i="3"/>
  <c r="F16" i="3"/>
  <c r="G16" i="3"/>
  <c r="H16" i="3"/>
  <c r="I16" i="3"/>
  <c r="B16" i="3"/>
  <c r="J13" i="8" l="1"/>
  <c r="J14" i="8" s="1"/>
  <c r="J7" i="8"/>
  <c r="J8" i="8" s="1"/>
  <c r="I13" i="8"/>
  <c r="I14" i="8" s="1"/>
  <c r="I7" i="8"/>
  <c r="H13" i="8"/>
  <c r="H14" i="8" s="1"/>
  <c r="H7" i="8"/>
  <c r="G13" i="8"/>
  <c r="G14" i="8" s="1"/>
  <c r="G7" i="8"/>
  <c r="G8" i="8" s="1"/>
  <c r="F13" i="8"/>
  <c r="F14" i="8" s="1"/>
  <c r="F7" i="8"/>
  <c r="F8" i="8" s="1"/>
  <c r="E13" i="8"/>
  <c r="E14" i="8" s="1"/>
  <c r="E7" i="8"/>
  <c r="E8" i="8" s="1"/>
  <c r="D13" i="8"/>
  <c r="D14" i="8" s="1"/>
  <c r="D7" i="8"/>
  <c r="D8" i="8" s="1"/>
  <c r="C13" i="8"/>
  <c r="C14" i="8" s="1"/>
  <c r="C7" i="8"/>
  <c r="C8" i="8" s="1"/>
  <c r="B13" i="8"/>
  <c r="B7" i="8"/>
  <c r="B8" i="8" s="1"/>
  <c r="B14" i="8"/>
  <c r="I8" i="8"/>
  <c r="H8" i="8"/>
  <c r="J13" i="1"/>
  <c r="J14" i="1" s="1"/>
  <c r="J7" i="1"/>
  <c r="J8" i="1" s="1"/>
  <c r="I13" i="1"/>
  <c r="I14" i="1" s="1"/>
  <c r="I7" i="1"/>
  <c r="I8" i="1" s="1"/>
  <c r="H13" i="1"/>
  <c r="H14" i="1" s="1"/>
  <c r="H7" i="1"/>
  <c r="H8" i="1" s="1"/>
  <c r="G13" i="1"/>
  <c r="G14" i="1" s="1"/>
  <c r="G7" i="1"/>
  <c r="G8" i="1" s="1"/>
  <c r="E13" i="1"/>
  <c r="E7" i="1"/>
  <c r="F13" i="1"/>
  <c r="F7" i="1"/>
  <c r="D13" i="1"/>
  <c r="D7" i="1"/>
  <c r="C13" i="1"/>
  <c r="C7" i="1"/>
  <c r="B13" i="1"/>
  <c r="B7" i="1"/>
  <c r="E8" i="1" l="1"/>
  <c r="F8" i="1"/>
  <c r="D8" i="1"/>
  <c r="C8" i="1"/>
  <c r="B14" i="1" l="1"/>
  <c r="B8" i="1"/>
  <c r="E14" i="1" l="1"/>
  <c r="C14" i="1" l="1"/>
  <c r="G8" i="2" l="1"/>
  <c r="G7" i="2"/>
  <c r="G6" i="2"/>
  <c r="G5" i="2"/>
  <c r="G11" i="2" s="1"/>
  <c r="G9" i="2" l="1"/>
  <c r="D11" i="2"/>
  <c r="H7" i="2"/>
  <c r="I7" i="2" s="1"/>
  <c r="H8" i="2"/>
  <c r="I8" i="2" s="1"/>
  <c r="H5" i="2"/>
  <c r="I5" i="2" s="1"/>
  <c r="H6" i="2"/>
  <c r="I6" i="2" s="1"/>
  <c r="E9" i="2"/>
  <c r="F9" i="2"/>
  <c r="D9" i="2"/>
  <c r="H9" i="2" l="1"/>
  <c r="I9" i="2" s="1"/>
  <c r="E11" i="2"/>
  <c r="F11" i="2"/>
  <c r="D14" i="1" l="1"/>
  <c r="F14" i="1" l="1"/>
</calcChain>
</file>

<file path=xl/sharedStrings.xml><?xml version="1.0" encoding="utf-8"?>
<sst xmlns="http://schemas.openxmlformats.org/spreadsheetml/2006/main" count="107" uniqueCount="69">
  <si>
    <t>CMI Reduction %</t>
  </si>
  <si>
    <t>CMI Reduction (Total - Annual)</t>
  </si>
  <si>
    <t>Cost Reduction %</t>
  </si>
  <si>
    <t>Program Name</t>
  </si>
  <si>
    <t>Feeder Hardening</t>
  </si>
  <si>
    <t>Lateral Hardening - OH</t>
  </si>
  <si>
    <t>SOG</t>
  </si>
  <si>
    <t>DISTRIBUTION</t>
  </si>
  <si>
    <t>Substation Flood Mitigation</t>
  </si>
  <si>
    <t>Loop Radially Fed Subs</t>
  </si>
  <si>
    <t>Substation Hardening</t>
  </si>
  <si>
    <t>TRANSMISSION</t>
  </si>
  <si>
    <t>Cost Reduction $'s</t>
  </si>
  <si>
    <t>MED's Included</t>
  </si>
  <si>
    <t>No MED's</t>
  </si>
  <si>
    <t>MED Only</t>
  </si>
  <si>
    <t>5 year avg (2015-2019)</t>
  </si>
  <si>
    <t>10 year avg (2010-2019)</t>
  </si>
  <si>
    <t>Year</t>
  </si>
  <si>
    <t>* In the past MED costs were not isolated because they were so infrequent</t>
  </si>
  <si>
    <t>Source: Margarita Calo, 2-26-2020</t>
  </si>
  <si>
    <t>Row Labels</t>
  </si>
  <si>
    <t>D1: Feeder Hardening</t>
  </si>
  <si>
    <t>D2b: Lateral Hardening (OH)</t>
  </si>
  <si>
    <t>D3: Self-Optimizing Grid (SOG)</t>
  </si>
  <si>
    <t>Grand Total</t>
  </si>
  <si>
    <t>Today's Baseline MED Dist CMI</t>
  </si>
  <si>
    <t>Today's Baseline Trans CMI</t>
  </si>
  <si>
    <t xml:space="preserve">Today's Baseline Dist MED Cost </t>
  </si>
  <si>
    <t xml:space="preserve">Today's Baseline Trans MED Cost </t>
  </si>
  <si>
    <t>Today's Baseline MED Cost Total (2016 - 2019 avg)</t>
  </si>
  <si>
    <t>Today's Baseline MED CMI Total (2016 - 2019 avg)</t>
  </si>
  <si>
    <t>FEMA Hazus Model - 200 Year Average</t>
  </si>
  <si>
    <t>*no increase modeled over time</t>
  </si>
  <si>
    <t>Weather Assumptions</t>
  </si>
  <si>
    <t>Total</t>
  </si>
  <si>
    <t>Transmission</t>
  </si>
  <si>
    <t>Summary By Year</t>
  </si>
  <si>
    <t>Major Storms</t>
  </si>
  <si>
    <t>MED's</t>
  </si>
  <si>
    <t>%</t>
  </si>
  <si>
    <t>Total Storm Costs before Adjustments</t>
  </si>
  <si>
    <t>Distribution</t>
  </si>
  <si>
    <t>AVERAGE</t>
  </si>
  <si>
    <t>Sum of CMI Reduction from Failures (Normal)</t>
  </si>
  <si>
    <t>Sum of CMI Reduction from Other (Normal)</t>
  </si>
  <si>
    <t>Sum of CMI Reduction from Failures (High Storm)</t>
  </si>
  <si>
    <t>Sum of CMI Reduction from Other (High Storm)</t>
  </si>
  <si>
    <t>Sum of First Year Restoration Cost Savings (Normal)</t>
  </si>
  <si>
    <t>Sum of First Year Restoration Cost Savings (High Storm)</t>
  </si>
  <si>
    <t>Lateral Hardening - UG</t>
  </si>
  <si>
    <t>D2a: Lateral Hardening (UG)</t>
  </si>
  <si>
    <t>D2: Lateral Hardening</t>
  </si>
  <si>
    <t>D4: Underground Flood Mitigation</t>
  </si>
  <si>
    <t>T1: Structure Hardening</t>
  </si>
  <si>
    <t>T2: Substation Flood Mitigation</t>
  </si>
  <si>
    <t>T3: Loop Radially Fed Substations</t>
  </si>
  <si>
    <t>T4: Substation Hardening</t>
  </si>
  <si>
    <t>VM1: Distribution VM</t>
  </si>
  <si>
    <t>VM2: Transmission VM</t>
  </si>
  <si>
    <t>UG Flood Mitigation</t>
  </si>
  <si>
    <t>Structure Hardening</t>
  </si>
  <si>
    <t>Average Total CMI</t>
  </si>
  <si>
    <t>2016-2019 avg</t>
  </si>
  <si>
    <t>Average Distribution CMI</t>
  </si>
  <si>
    <t>Average Transmission CMI</t>
  </si>
  <si>
    <t>TOTAL SUM OF CMI REDUCTION (NORMAL)</t>
  </si>
  <si>
    <t>TOTAL SUM OF CMI REDUCTION (HIGH STORM)</t>
  </si>
  <si>
    <t>Citizens POD DR 4 Corresponding Question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</si>
</sst>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2" fillId="0" borderId="2" xfId="1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164" fontId="2" fillId="0" borderId="1" xfId="1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wrapText="1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3" fontId="5" fillId="0" borderId="8" xfId="0" applyNumberFormat="1" applyFont="1" applyBorder="1" applyAlignment="1">
      <alignment horizontal="right" vertical="center"/>
    </xf>
    <xf numFmtId="0" fontId="3" fillId="0" borderId="0" xfId="0" applyFont="1"/>
    <xf numFmtId="0" fontId="0" fillId="0" borderId="0" xfId="0" applyFill="1"/>
    <xf numFmtId="165" fontId="5" fillId="0" borderId="0" xfId="0" applyNumberFormat="1" applyFont="1" applyAlignment="1">
      <alignment horizontal="center" vertical="center"/>
    </xf>
    <xf numFmtId="0" fontId="0" fillId="0" borderId="11" xfId="0" applyFill="1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0" xfId="0" applyFont="1"/>
    <xf numFmtId="166" fontId="0" fillId="0" borderId="0" xfId="3" applyNumberFormat="1" applyFont="1"/>
    <xf numFmtId="166" fontId="0" fillId="0" borderId="0" xfId="0" applyNumberForma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9" fontId="0" fillId="0" borderId="0" xfId="2" applyFont="1"/>
    <xf numFmtId="0" fontId="8" fillId="0" borderId="0" xfId="0" applyFont="1"/>
    <xf numFmtId="0" fontId="2" fillId="0" borderId="12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66" fontId="2" fillId="0" borderId="13" xfId="3" applyNumberFormat="1" applyFont="1" applyBorder="1"/>
    <xf numFmtId="9" fontId="2" fillId="0" borderId="13" xfId="2" applyFont="1" applyBorder="1"/>
    <xf numFmtId="0" fontId="9" fillId="0" borderId="0" xfId="0" applyFont="1" applyAlignment="1">
      <alignment horizontal="center"/>
    </xf>
    <xf numFmtId="0" fontId="10" fillId="0" borderId="0" xfId="0" applyFont="1"/>
    <xf numFmtId="166" fontId="10" fillId="0" borderId="0" xfId="0" applyNumberFormat="1" applyFont="1"/>
    <xf numFmtId="0" fontId="0" fillId="0" borderId="0" xfId="0" applyAlignment="1">
      <alignment horizontal="left"/>
    </xf>
    <xf numFmtId="164" fontId="0" fillId="0" borderId="0" xfId="0" applyNumberFormat="1"/>
    <xf numFmtId="0" fontId="2" fillId="3" borderId="0" xfId="0" applyFont="1" applyFill="1"/>
    <xf numFmtId="0" fontId="2" fillId="3" borderId="0" xfId="0" applyFont="1" applyFill="1" applyAlignment="1">
      <alignment horizontal="left"/>
    </xf>
    <xf numFmtId="164" fontId="2" fillId="3" borderId="0" xfId="0" applyNumberFormat="1" applyFont="1" applyFill="1"/>
    <xf numFmtId="9" fontId="0" fillId="0" borderId="0" xfId="2" applyFont="1" applyFill="1" applyAlignment="1">
      <alignment horizontal="center" vertical="center"/>
    </xf>
    <xf numFmtId="0" fontId="0" fillId="0" borderId="0" xfId="0" applyAlignment="1">
      <alignment horizontal="left" indent="1"/>
    </xf>
    <xf numFmtId="3" fontId="7" fillId="0" borderId="14" xfId="0" applyNumberFormat="1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3" fontId="7" fillId="0" borderId="17" xfId="0" applyNumberFormat="1" applyFont="1" applyBorder="1"/>
    <xf numFmtId="3" fontId="7" fillId="0" borderId="18" xfId="0" applyNumberFormat="1" applyFont="1" applyBorder="1"/>
    <xf numFmtId="3" fontId="7" fillId="0" borderId="19" xfId="0" applyNumberFormat="1" applyFont="1" applyBorder="1"/>
    <xf numFmtId="164" fontId="0" fillId="0" borderId="17" xfId="1" applyNumberFormat="1" applyFont="1" applyFill="1" applyBorder="1" applyAlignment="1">
      <alignment horizontal="center"/>
    </xf>
    <xf numFmtId="164" fontId="0" fillId="0" borderId="18" xfId="1" applyNumberFormat="1" applyFont="1" applyFill="1" applyBorder="1" applyAlignment="1">
      <alignment horizontal="center"/>
    </xf>
    <xf numFmtId="164" fontId="0" fillId="0" borderId="19" xfId="1" applyNumberFormat="1" applyFont="1" applyFill="1" applyBorder="1" applyAlignment="1">
      <alignment horizontal="center"/>
    </xf>
    <xf numFmtId="9" fontId="0" fillId="0" borderId="17" xfId="2" applyFont="1" applyFill="1" applyBorder="1" applyAlignment="1">
      <alignment horizontal="center"/>
    </xf>
    <xf numFmtId="9" fontId="0" fillId="0" borderId="18" xfId="2" applyFont="1" applyFill="1" applyBorder="1" applyAlignment="1">
      <alignment horizontal="center"/>
    </xf>
    <xf numFmtId="10" fontId="0" fillId="0" borderId="19" xfId="2" applyNumberFormat="1" applyFont="1" applyFill="1" applyBorder="1" applyAlignment="1">
      <alignment horizontal="center"/>
    </xf>
    <xf numFmtId="9" fontId="0" fillId="0" borderId="19" xfId="2" applyFont="1" applyFill="1" applyBorder="1" applyAlignment="1">
      <alignment horizontal="center"/>
    </xf>
    <xf numFmtId="164" fontId="0" fillId="0" borderId="17" xfId="0" applyNumberFormat="1" applyFill="1" applyBorder="1"/>
    <xf numFmtId="164" fontId="0" fillId="0" borderId="17" xfId="1" applyNumberFormat="1" applyFont="1" applyBorder="1" applyAlignment="1">
      <alignment horizontal="center"/>
    </xf>
    <xf numFmtId="164" fontId="0" fillId="0" borderId="18" xfId="1" applyNumberFormat="1" applyFon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9" fontId="0" fillId="0" borderId="17" xfId="2" applyFont="1" applyBorder="1" applyAlignment="1">
      <alignment horizontal="center"/>
    </xf>
    <xf numFmtId="9" fontId="0" fillId="0" borderId="18" xfId="2" applyFont="1" applyBorder="1" applyAlignment="1">
      <alignment horizontal="center"/>
    </xf>
    <xf numFmtId="9" fontId="0" fillId="0" borderId="19" xfId="2" applyFont="1" applyBorder="1" applyAlignment="1">
      <alignment horizontal="center"/>
    </xf>
    <xf numFmtId="9" fontId="0" fillId="0" borderId="20" xfId="2" applyFont="1" applyFill="1" applyBorder="1" applyAlignment="1">
      <alignment horizontal="center"/>
    </xf>
    <xf numFmtId="9" fontId="0" fillId="0" borderId="21" xfId="2" applyFont="1" applyFill="1" applyBorder="1" applyAlignment="1">
      <alignment horizontal="center"/>
    </xf>
    <xf numFmtId="9" fontId="0" fillId="0" borderId="22" xfId="2" applyFont="1" applyFill="1" applyBorder="1" applyAlignment="1">
      <alignment horizontal="center"/>
    </xf>
    <xf numFmtId="9" fontId="0" fillId="0" borderId="20" xfId="2" applyFont="1" applyBorder="1" applyAlignment="1">
      <alignment horizontal="center"/>
    </xf>
    <xf numFmtId="9" fontId="0" fillId="0" borderId="21" xfId="2" applyFont="1" applyBorder="1" applyAlignment="1">
      <alignment horizontal="center"/>
    </xf>
    <xf numFmtId="9" fontId="0" fillId="0" borderId="22" xfId="2" applyFont="1" applyBorder="1" applyAlignment="1">
      <alignment horizontal="center"/>
    </xf>
    <xf numFmtId="10" fontId="0" fillId="0" borderId="22" xfId="2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0" fontId="6" fillId="0" borderId="0" xfId="0" applyFont="1" applyAlignment="1">
      <alignment vertical="center"/>
    </xf>
    <xf numFmtId="0" fontId="0" fillId="0" borderId="1" xfId="0" applyFill="1" applyBorder="1" applyAlignment="1">
      <alignment horizontal="right"/>
    </xf>
    <xf numFmtId="1" fontId="0" fillId="0" borderId="2" xfId="2" applyNumberFormat="1" applyFont="1" applyFill="1" applyBorder="1" applyAlignment="1">
      <alignment horizontal="center"/>
    </xf>
    <xf numFmtId="1" fontId="0" fillId="0" borderId="3" xfId="2" applyNumberFormat="1" applyFont="1" applyFill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Normal="100" workbookViewId="0"/>
  </sheetViews>
  <sheetFormatPr defaultRowHeight="15" x14ac:dyDescent="0.25"/>
  <cols>
    <col min="1" max="1" width="46.28515625" customWidth="1"/>
    <col min="2" max="7" width="15.7109375" style="1" customWidth="1"/>
    <col min="8" max="10" width="15.7109375" style="2" customWidth="1"/>
  </cols>
  <sheetData>
    <row r="1" spans="1:10" ht="15.75" thickBot="1" x14ac:dyDescent="0.3">
      <c r="C1" s="39"/>
      <c r="D1" s="39"/>
      <c r="E1" s="39"/>
      <c r="F1" s="68"/>
      <c r="G1" s="68"/>
    </row>
    <row r="2" spans="1:10" s="3" customFormat="1" ht="15.75" thickBot="1" x14ac:dyDescent="0.3">
      <c r="A2" s="7"/>
      <c r="B2" s="72" t="s">
        <v>7</v>
      </c>
      <c r="C2" s="73"/>
      <c r="D2" s="73"/>
      <c r="E2" s="73"/>
      <c r="F2" s="73"/>
      <c r="G2" s="69" t="s">
        <v>11</v>
      </c>
      <c r="H2" s="70"/>
      <c r="I2" s="70"/>
      <c r="J2" s="71"/>
    </row>
    <row r="3" spans="1:10" s="3" customFormat="1" ht="45.75" thickBot="1" x14ac:dyDescent="0.3">
      <c r="A3" s="8" t="s">
        <v>3</v>
      </c>
      <c r="B3" s="9" t="s">
        <v>4</v>
      </c>
      <c r="C3" s="4" t="s">
        <v>50</v>
      </c>
      <c r="D3" s="4" t="s">
        <v>5</v>
      </c>
      <c r="E3" s="4" t="s">
        <v>6</v>
      </c>
      <c r="F3" s="10" t="s">
        <v>60</v>
      </c>
      <c r="G3" s="9" t="s">
        <v>61</v>
      </c>
      <c r="H3" s="5" t="s">
        <v>8</v>
      </c>
      <c r="I3" s="5" t="s">
        <v>9</v>
      </c>
      <c r="J3" s="6" t="s">
        <v>10</v>
      </c>
    </row>
    <row r="4" spans="1:10" s="16" customFormat="1" x14ac:dyDescent="0.25">
      <c r="A4" s="19" t="s">
        <v>31</v>
      </c>
      <c r="B4" s="41">
        <v>1232578455</v>
      </c>
      <c r="C4" s="42">
        <v>1232578455</v>
      </c>
      <c r="D4" s="42">
        <v>1232578455</v>
      </c>
      <c r="E4" s="42">
        <v>1232578455</v>
      </c>
      <c r="F4" s="43">
        <v>1232578455</v>
      </c>
      <c r="G4" s="41">
        <v>1232578455</v>
      </c>
      <c r="H4" s="42">
        <v>1232578455</v>
      </c>
      <c r="I4" s="42">
        <v>1232578455</v>
      </c>
      <c r="J4" s="43">
        <v>1232578455</v>
      </c>
    </row>
    <row r="5" spans="1:10" s="16" customFormat="1" x14ac:dyDescent="0.25">
      <c r="A5" s="18" t="s">
        <v>26</v>
      </c>
      <c r="B5" s="44">
        <v>1225319355</v>
      </c>
      <c r="C5" s="45">
        <v>1225319355</v>
      </c>
      <c r="D5" s="45">
        <v>1225319355</v>
      </c>
      <c r="E5" s="45">
        <v>1225319355</v>
      </c>
      <c r="F5" s="46">
        <v>1225319355</v>
      </c>
      <c r="G5" s="44"/>
      <c r="H5" s="45"/>
      <c r="I5" s="45"/>
      <c r="J5" s="46"/>
    </row>
    <row r="6" spans="1:10" s="16" customFormat="1" x14ac:dyDescent="0.25">
      <c r="A6" s="18" t="s">
        <v>27</v>
      </c>
      <c r="B6" s="44"/>
      <c r="C6" s="45"/>
      <c r="D6" s="45"/>
      <c r="E6" s="45"/>
      <c r="F6" s="46"/>
      <c r="G6" s="44">
        <v>7259100</v>
      </c>
      <c r="H6" s="45">
        <v>7259100</v>
      </c>
      <c r="I6" s="45">
        <v>7259100</v>
      </c>
      <c r="J6" s="46">
        <v>7259100</v>
      </c>
    </row>
    <row r="7" spans="1:10" x14ac:dyDescent="0.25">
      <c r="A7" s="19" t="s">
        <v>1</v>
      </c>
      <c r="B7" s="47">
        <f>'Navigant Data'!D4</f>
        <v>152697801.47672212</v>
      </c>
      <c r="C7" s="48">
        <f>'Navigant Data'!D6</f>
        <v>346453582.25077713</v>
      </c>
      <c r="D7" s="48">
        <f>'Navigant Data'!D7</f>
        <v>59865657.8489298</v>
      </c>
      <c r="E7" s="48">
        <f>'Navigant Data'!D8</f>
        <v>226937189.40815905</v>
      </c>
      <c r="F7" s="49">
        <f>'Navigant Data'!D9</f>
        <v>519864.94785485213</v>
      </c>
      <c r="G7" s="55">
        <f>'Navigant Data'!D10</f>
        <v>13176480.549476014</v>
      </c>
      <c r="H7" s="56">
        <f>'Navigant Data'!D11</f>
        <v>8640395.7241401356</v>
      </c>
      <c r="I7" s="45">
        <f>'Navigant Data'!D12</f>
        <v>448641.17863144417</v>
      </c>
      <c r="J7" s="46">
        <f>'Navigant Data'!D13</f>
        <v>15367467.333577801</v>
      </c>
    </row>
    <row r="8" spans="1:10" x14ac:dyDescent="0.25">
      <c r="A8" s="19" t="s">
        <v>0</v>
      </c>
      <c r="B8" s="50">
        <f>B7/B5</f>
        <v>0.1246187786503398</v>
      </c>
      <c r="C8" s="51">
        <f t="shared" ref="C8:F8" si="0">C7/C5</f>
        <v>0.28274553963181059</v>
      </c>
      <c r="D8" s="51">
        <f t="shared" si="0"/>
        <v>4.8857187805484231E-2</v>
      </c>
      <c r="E8" s="51">
        <f>E7/E5</f>
        <v>0.18520656552279716</v>
      </c>
      <c r="F8" s="52">
        <f t="shared" si="0"/>
        <v>4.2426894322162418E-4</v>
      </c>
      <c r="G8" s="58">
        <f>G7/G6</f>
        <v>1.8151672451786054</v>
      </c>
      <c r="H8" s="59">
        <f>H7/H6</f>
        <v>1.1902847080409604</v>
      </c>
      <c r="I8" s="59">
        <f>I7/I6</f>
        <v>6.1803967245449738E-2</v>
      </c>
      <c r="J8" s="60">
        <f>J7/J6</f>
        <v>2.1169934748905237</v>
      </c>
    </row>
    <row r="9" spans="1:10" x14ac:dyDescent="0.25">
      <c r="A9" s="19"/>
      <c r="B9" s="50"/>
      <c r="C9" s="51"/>
      <c r="D9" s="51"/>
      <c r="E9" s="51"/>
      <c r="F9" s="53"/>
      <c r="G9" s="58"/>
      <c r="H9" s="59"/>
      <c r="I9" s="59"/>
      <c r="J9" s="60"/>
    </row>
    <row r="10" spans="1:10" x14ac:dyDescent="0.25">
      <c r="A10" s="19" t="s">
        <v>30</v>
      </c>
      <c r="B10" s="47">
        <v>255085000</v>
      </c>
      <c r="C10" s="48">
        <v>255085000</v>
      </c>
      <c r="D10" s="48">
        <v>255085000</v>
      </c>
      <c r="E10" s="48">
        <v>255085000</v>
      </c>
      <c r="F10" s="49">
        <v>255085000</v>
      </c>
      <c r="G10" s="47">
        <v>255085000</v>
      </c>
      <c r="H10" s="48">
        <v>255085000</v>
      </c>
      <c r="I10" s="48">
        <v>255085000</v>
      </c>
      <c r="J10" s="49">
        <v>255085000</v>
      </c>
    </row>
    <row r="11" spans="1:10" x14ac:dyDescent="0.25">
      <c r="A11" s="19" t="s">
        <v>28</v>
      </c>
      <c r="B11" s="47">
        <v>205550000</v>
      </c>
      <c r="C11" s="48">
        <v>205550000</v>
      </c>
      <c r="D11" s="48">
        <v>205550000</v>
      </c>
      <c r="E11" s="48">
        <v>205550000</v>
      </c>
      <c r="F11" s="49">
        <v>205550000</v>
      </c>
      <c r="G11" s="47"/>
      <c r="H11" s="48"/>
      <c r="I11" s="48"/>
      <c r="J11" s="49"/>
    </row>
    <row r="12" spans="1:10" x14ac:dyDescent="0.25">
      <c r="A12" s="19" t="s">
        <v>29</v>
      </c>
      <c r="B12" s="47"/>
      <c r="C12" s="48"/>
      <c r="D12" s="48"/>
      <c r="E12" s="48"/>
      <c r="F12" s="49"/>
      <c r="G12" s="47">
        <v>49535000</v>
      </c>
      <c r="H12" s="48">
        <v>49535000</v>
      </c>
      <c r="I12" s="48">
        <v>49535000</v>
      </c>
      <c r="J12" s="49">
        <v>49535000</v>
      </c>
    </row>
    <row r="13" spans="1:10" x14ac:dyDescent="0.25">
      <c r="A13" s="19" t="s">
        <v>12</v>
      </c>
      <c r="B13" s="54">
        <f>'Navigant Data'!E4</f>
        <v>22397616.720505573</v>
      </c>
      <c r="C13" s="48">
        <f>'Navigant Data'!E6</f>
        <v>78418894.709738076</v>
      </c>
      <c r="D13" s="48">
        <f>'Navigant Data'!E7</f>
        <v>16502381.182334691</v>
      </c>
      <c r="E13" s="48">
        <f>'Navigant Data'!E8</f>
        <v>0</v>
      </c>
      <c r="F13" s="49">
        <f>'Navigant Data'!E9</f>
        <v>1086005.779160666</v>
      </c>
      <c r="G13" s="47">
        <f>'Navigant Data'!E10</f>
        <v>18841718.768662564</v>
      </c>
      <c r="H13" s="56">
        <f>'Navigant Data'!E11</f>
        <v>380660.58223794325</v>
      </c>
      <c r="I13" s="56">
        <f>'Navigant Data'!E12</f>
        <v>0</v>
      </c>
      <c r="J13" s="57">
        <f>'Navigant Data'!E13</f>
        <v>68370.693079515331</v>
      </c>
    </row>
    <row r="14" spans="1:10" ht="15.75" thickBot="1" x14ac:dyDescent="0.3">
      <c r="A14" s="19" t="s">
        <v>2</v>
      </c>
      <c r="B14" s="61">
        <f>B13/B11</f>
        <v>0.1089643236220169</v>
      </c>
      <c r="C14" s="62">
        <f>C13/C11</f>
        <v>0.38150763663214826</v>
      </c>
      <c r="D14" s="62">
        <f t="shared" ref="D14:F14" si="1">D13/D11</f>
        <v>8.0284024239040089E-2</v>
      </c>
      <c r="E14" s="62">
        <f>E13/E11</f>
        <v>0</v>
      </c>
      <c r="F14" s="63">
        <f t="shared" si="1"/>
        <v>5.2834141530560255E-3</v>
      </c>
      <c r="G14" s="64">
        <f>G13/G12</f>
        <v>0.38037183342409536</v>
      </c>
      <c r="H14" s="65">
        <f>H13/H12</f>
        <v>7.6846791609557537E-3</v>
      </c>
      <c r="I14" s="65">
        <f>I13/I12</f>
        <v>0</v>
      </c>
      <c r="J14" s="67">
        <f>J13/J12</f>
        <v>1.3802501883418861E-3</v>
      </c>
    </row>
    <row r="16" spans="1:10" ht="15.75" thickBot="1" x14ac:dyDescent="0.3"/>
    <row r="17" spans="1:10" ht="15.75" thickBot="1" x14ac:dyDescent="0.3">
      <c r="A17" s="77" t="s">
        <v>68</v>
      </c>
      <c r="B17" s="78">
        <v>59</v>
      </c>
      <c r="C17" s="78">
        <v>60</v>
      </c>
      <c r="D17" s="78">
        <v>60</v>
      </c>
      <c r="E17" s="78"/>
      <c r="F17" s="78">
        <v>61</v>
      </c>
      <c r="G17" s="78">
        <v>62</v>
      </c>
      <c r="H17" s="78">
        <v>63</v>
      </c>
      <c r="I17" s="78"/>
      <c r="J17" s="79">
        <v>64</v>
      </c>
    </row>
  </sheetData>
  <mergeCells count="3">
    <mergeCell ref="F1:G1"/>
    <mergeCell ref="G2:J2"/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zoomScaleNormal="100" workbookViewId="0">
      <selection activeCell="I19" sqref="I19"/>
    </sheetView>
  </sheetViews>
  <sheetFormatPr defaultRowHeight="15" x14ac:dyDescent="0.25"/>
  <cols>
    <col min="1" max="1" width="46.28515625" customWidth="1"/>
    <col min="2" max="7" width="15.7109375" style="1" customWidth="1"/>
    <col min="8" max="10" width="15.7109375" style="2" customWidth="1"/>
  </cols>
  <sheetData>
    <row r="1" spans="1:10" ht="15.75" thickBot="1" x14ac:dyDescent="0.3">
      <c r="C1" s="39"/>
      <c r="D1" s="39"/>
      <c r="E1" s="39"/>
      <c r="F1" s="68"/>
      <c r="G1" s="68"/>
    </row>
    <row r="2" spans="1:10" s="3" customFormat="1" ht="15.75" thickBot="1" x14ac:dyDescent="0.3">
      <c r="A2" s="7"/>
      <c r="B2" s="72" t="s">
        <v>7</v>
      </c>
      <c r="C2" s="73"/>
      <c r="D2" s="73"/>
      <c r="E2" s="73"/>
      <c r="F2" s="73"/>
      <c r="G2" s="69" t="s">
        <v>11</v>
      </c>
      <c r="H2" s="70"/>
      <c r="I2" s="70"/>
      <c r="J2" s="71"/>
    </row>
    <row r="3" spans="1:10" s="3" customFormat="1" ht="45.75" thickBot="1" x14ac:dyDescent="0.3">
      <c r="A3" s="8" t="s">
        <v>3</v>
      </c>
      <c r="B3" s="9" t="s">
        <v>4</v>
      </c>
      <c r="C3" s="4" t="s">
        <v>50</v>
      </c>
      <c r="D3" s="4" t="s">
        <v>5</v>
      </c>
      <c r="E3" s="4" t="s">
        <v>6</v>
      </c>
      <c r="F3" s="10" t="s">
        <v>60</v>
      </c>
      <c r="G3" s="9" t="s">
        <v>61</v>
      </c>
      <c r="H3" s="5" t="s">
        <v>8</v>
      </c>
      <c r="I3" s="5" t="s">
        <v>9</v>
      </c>
      <c r="J3" s="6" t="s">
        <v>10</v>
      </c>
    </row>
    <row r="4" spans="1:10" s="16" customFormat="1" x14ac:dyDescent="0.25">
      <c r="A4" s="19" t="s">
        <v>31</v>
      </c>
      <c r="B4" s="41">
        <v>1232578455</v>
      </c>
      <c r="C4" s="42">
        <v>1232578455</v>
      </c>
      <c r="D4" s="42">
        <v>1232578455</v>
      </c>
      <c r="E4" s="42">
        <v>1232578455</v>
      </c>
      <c r="F4" s="43">
        <v>1232578455</v>
      </c>
      <c r="G4" s="41">
        <v>1232578455</v>
      </c>
      <c r="H4" s="42">
        <v>1232578455</v>
      </c>
      <c r="I4" s="42">
        <v>1232578455</v>
      </c>
      <c r="J4" s="43">
        <v>1232578455</v>
      </c>
    </row>
    <row r="5" spans="1:10" s="16" customFormat="1" x14ac:dyDescent="0.25">
      <c r="A5" s="18" t="s">
        <v>26</v>
      </c>
      <c r="B5" s="44">
        <v>1225319355</v>
      </c>
      <c r="C5" s="45">
        <v>1225319355</v>
      </c>
      <c r="D5" s="45">
        <v>1225319355</v>
      </c>
      <c r="E5" s="45">
        <v>1225319355</v>
      </c>
      <c r="F5" s="46">
        <v>1225319355</v>
      </c>
      <c r="G5" s="44"/>
      <c r="H5" s="45"/>
      <c r="I5" s="45"/>
      <c r="J5" s="46"/>
    </row>
    <row r="6" spans="1:10" s="16" customFormat="1" x14ac:dyDescent="0.25">
      <c r="A6" s="18" t="s">
        <v>27</v>
      </c>
      <c r="B6" s="44"/>
      <c r="C6" s="45"/>
      <c r="D6" s="45"/>
      <c r="E6" s="45"/>
      <c r="F6" s="46"/>
      <c r="G6" s="44">
        <v>7259100</v>
      </c>
      <c r="H6" s="45">
        <v>7259100</v>
      </c>
      <c r="I6" s="45">
        <v>7259100</v>
      </c>
      <c r="J6" s="46">
        <v>7259100</v>
      </c>
    </row>
    <row r="7" spans="1:10" x14ac:dyDescent="0.25">
      <c r="A7" s="19" t="s">
        <v>1</v>
      </c>
      <c r="B7" s="47">
        <f>'Navigant Data'!H4</f>
        <v>190872251.84590235</v>
      </c>
      <c r="C7" s="48">
        <f>'Navigant Data'!H6</f>
        <v>433066977.81347132</v>
      </c>
      <c r="D7" s="48">
        <f>'Navigant Data'!H7</f>
        <v>74832072.311162308</v>
      </c>
      <c r="E7" s="48">
        <f>'Navigant Data'!H8</f>
        <v>283671486.76019859</v>
      </c>
      <c r="F7" s="49">
        <f>'Navigant Data'!H9</f>
        <v>649831.18481856352</v>
      </c>
      <c r="G7" s="55">
        <f>'Navigant Data'!H10</f>
        <v>16470600.686845014</v>
      </c>
      <c r="H7" s="56">
        <f>'Navigant Data'!H11</f>
        <v>10800494.655175166</v>
      </c>
      <c r="I7" s="45">
        <f>'Navigant Data'!H12</f>
        <v>560801.47328930511</v>
      </c>
      <c r="J7" s="46">
        <f>'Navigant Data'!H13</f>
        <v>19209334.166972242</v>
      </c>
    </row>
    <row r="8" spans="1:10" x14ac:dyDescent="0.25">
      <c r="A8" s="19" t="s">
        <v>0</v>
      </c>
      <c r="B8" s="50">
        <f>B7/B5</f>
        <v>0.15577347331292449</v>
      </c>
      <c r="C8" s="51">
        <f t="shared" ref="C8:D8" si="0">C7/C5</f>
        <v>0.35343192453976319</v>
      </c>
      <c r="D8" s="51">
        <f t="shared" si="0"/>
        <v>6.1071484756855331E-2</v>
      </c>
      <c r="E8" s="51">
        <f>E7/E5</f>
        <v>0.23150820690349627</v>
      </c>
      <c r="F8" s="52">
        <f>F7/F5</f>
        <v>5.3033617902702884E-4</v>
      </c>
      <c r="G8" s="58">
        <f>G7/G6</f>
        <v>2.268959056473256</v>
      </c>
      <c r="H8" s="59">
        <f>H7/H6</f>
        <v>1.4878558850512</v>
      </c>
      <c r="I8" s="59">
        <f>I7/I6</f>
        <v>7.725495905681215E-2</v>
      </c>
      <c r="J8" s="60">
        <f>J7/J6</f>
        <v>2.6462418436131534</v>
      </c>
    </row>
    <row r="9" spans="1:10" x14ac:dyDescent="0.25">
      <c r="A9" s="19"/>
      <c r="B9" s="50"/>
      <c r="C9" s="51"/>
      <c r="D9" s="51"/>
      <c r="E9" s="51"/>
      <c r="F9" s="53"/>
      <c r="G9" s="58"/>
      <c r="H9" s="59"/>
      <c r="I9" s="59"/>
      <c r="J9" s="60"/>
    </row>
    <row r="10" spans="1:10" x14ac:dyDescent="0.25">
      <c r="A10" s="19" t="s">
        <v>30</v>
      </c>
      <c r="B10" s="47">
        <v>255085000</v>
      </c>
      <c r="C10" s="48">
        <v>255085000</v>
      </c>
      <c r="D10" s="48">
        <v>255085000</v>
      </c>
      <c r="E10" s="48">
        <v>255085000</v>
      </c>
      <c r="F10" s="49">
        <v>255085000</v>
      </c>
      <c r="G10" s="47">
        <v>255085000</v>
      </c>
      <c r="H10" s="48">
        <v>255085000</v>
      </c>
      <c r="I10" s="48">
        <v>255085000</v>
      </c>
      <c r="J10" s="49">
        <v>255085000</v>
      </c>
    </row>
    <row r="11" spans="1:10" x14ac:dyDescent="0.25">
      <c r="A11" s="19" t="s">
        <v>28</v>
      </c>
      <c r="B11" s="47">
        <v>205550000</v>
      </c>
      <c r="C11" s="48">
        <v>205550000</v>
      </c>
      <c r="D11" s="48">
        <v>205550000</v>
      </c>
      <c r="E11" s="48">
        <v>205550000</v>
      </c>
      <c r="F11" s="49">
        <v>205550000</v>
      </c>
      <c r="G11" s="47"/>
      <c r="H11" s="48"/>
      <c r="I11" s="48"/>
      <c r="J11" s="49"/>
    </row>
    <row r="12" spans="1:10" x14ac:dyDescent="0.25">
      <c r="A12" s="19" t="s">
        <v>29</v>
      </c>
      <c r="B12" s="47"/>
      <c r="C12" s="48"/>
      <c r="D12" s="48"/>
      <c r="E12" s="48"/>
      <c r="F12" s="49"/>
      <c r="G12" s="47">
        <v>49535000</v>
      </c>
      <c r="H12" s="48">
        <v>49535000</v>
      </c>
      <c r="I12" s="48">
        <v>49535000</v>
      </c>
      <c r="J12" s="49">
        <v>49535000</v>
      </c>
    </row>
    <row r="13" spans="1:10" x14ac:dyDescent="0.25">
      <c r="A13" s="19" t="s">
        <v>12</v>
      </c>
      <c r="B13" s="54">
        <f>'Navigant Data'!I4</f>
        <v>27997020.900631964</v>
      </c>
      <c r="C13" s="48">
        <f>'Navigant Data'!I6</f>
        <v>98023618.387172669</v>
      </c>
      <c r="D13" s="48">
        <f>'Navigant Data'!I7</f>
        <v>20627976.477918349</v>
      </c>
      <c r="E13" s="48">
        <f>'Navigant Data'!I8</f>
        <v>0</v>
      </c>
      <c r="F13" s="49">
        <f>'Navigant Data'!I9</f>
        <v>1357507.2239508322</v>
      </c>
      <c r="G13" s="47">
        <f>'Navigant Data'!I10</f>
        <v>23552148.460828163</v>
      </c>
      <c r="H13" s="56">
        <f>'Navigant Data'!I11</f>
        <v>475825.72779742914</v>
      </c>
      <c r="I13" s="56">
        <f>'Navigant Data'!I12</f>
        <v>0</v>
      </c>
      <c r="J13" s="57">
        <f>'Navigant Data'!I13</f>
        <v>85463.366349394084</v>
      </c>
    </row>
    <row r="14" spans="1:10" ht="15.75" thickBot="1" x14ac:dyDescent="0.3">
      <c r="A14" s="19" t="s">
        <v>2</v>
      </c>
      <c r="B14" s="61">
        <f>B13/B11</f>
        <v>0.13620540452752111</v>
      </c>
      <c r="C14" s="62">
        <f>C13/C11</f>
        <v>0.47688454579018569</v>
      </c>
      <c r="D14" s="62">
        <f t="shared" ref="D14" si="1">D13/D11</f>
        <v>0.10035503029880004</v>
      </c>
      <c r="E14" s="62">
        <f>E13/E11</f>
        <v>0</v>
      </c>
      <c r="F14" s="63">
        <f>F13/F11</f>
        <v>6.6042676913200303E-3</v>
      </c>
      <c r="G14" s="64">
        <f>G13/G12</f>
        <v>0.47546479178011836</v>
      </c>
      <c r="H14" s="65">
        <f>H13/H12</f>
        <v>9.6058489511946926E-3</v>
      </c>
      <c r="I14" s="65">
        <f>I13/I12</f>
        <v>0</v>
      </c>
      <c r="J14" s="66">
        <f>J13/J12</f>
        <v>1.7253127354273561E-3</v>
      </c>
    </row>
    <row r="16" spans="1:10" ht="15.75" thickBot="1" x14ac:dyDescent="0.3"/>
    <row r="17" spans="1:10" ht="15.75" thickBot="1" x14ac:dyDescent="0.3">
      <c r="A17" s="77" t="s">
        <v>68</v>
      </c>
      <c r="B17" s="78">
        <v>59</v>
      </c>
      <c r="C17" s="78">
        <v>60</v>
      </c>
      <c r="D17" s="78">
        <v>60</v>
      </c>
      <c r="E17" s="78"/>
      <c r="F17" s="78">
        <v>61</v>
      </c>
      <c r="G17" s="78">
        <v>62</v>
      </c>
      <c r="H17" s="78">
        <v>63</v>
      </c>
      <c r="I17" s="78"/>
      <c r="J17" s="79">
        <v>64</v>
      </c>
    </row>
  </sheetData>
  <mergeCells count="3">
    <mergeCell ref="F1:G1"/>
    <mergeCell ref="B2:F2"/>
    <mergeCell ref="G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="90" zoomScaleNormal="90" workbookViewId="0">
      <selection activeCell="D43" sqref="D43"/>
    </sheetView>
  </sheetViews>
  <sheetFormatPr defaultRowHeight="15" x14ac:dyDescent="0.25"/>
  <cols>
    <col min="2" max="2" width="21.7109375" bestFit="1" customWidth="1"/>
    <col min="3" max="3" width="17.5703125" bestFit="1" customWidth="1"/>
    <col min="4" max="4" width="18" bestFit="1" customWidth="1"/>
    <col min="5" max="5" width="18.7109375" bestFit="1" customWidth="1"/>
    <col min="6" max="6" width="14.28515625" bestFit="1" customWidth="1"/>
    <col min="7" max="7" width="12.140625" bestFit="1" customWidth="1"/>
    <col min="8" max="8" width="12.5703125" bestFit="1" customWidth="1"/>
    <col min="9" max="9" width="12.28515625" bestFit="1" customWidth="1"/>
  </cols>
  <sheetData>
    <row r="2" spans="2:9" x14ac:dyDescent="0.25">
      <c r="C2" s="20" t="s">
        <v>37</v>
      </c>
      <c r="D2" s="74" t="s">
        <v>38</v>
      </c>
      <c r="E2" s="74"/>
      <c r="F2" s="27" t="s">
        <v>39</v>
      </c>
      <c r="H2" s="75" t="s">
        <v>40</v>
      </c>
      <c r="I2" s="75"/>
    </row>
    <row r="3" spans="2:9" x14ac:dyDescent="0.25">
      <c r="C3" s="23" t="s">
        <v>41</v>
      </c>
      <c r="D3" s="27" t="s">
        <v>36</v>
      </c>
      <c r="E3" s="27" t="s">
        <v>42</v>
      </c>
      <c r="F3" s="27" t="s">
        <v>42</v>
      </c>
      <c r="G3" s="27" t="s">
        <v>35</v>
      </c>
      <c r="H3" s="28" t="s">
        <v>36</v>
      </c>
      <c r="I3" s="28" t="s">
        <v>42</v>
      </c>
    </row>
    <row r="4" spans="2:9" x14ac:dyDescent="0.25">
      <c r="C4" s="31" t="s">
        <v>18</v>
      </c>
    </row>
    <row r="5" spans="2:9" x14ac:dyDescent="0.25">
      <c r="C5">
        <v>2019</v>
      </c>
      <c r="D5" s="21">
        <v>20152.443000000007</v>
      </c>
      <c r="E5" s="21">
        <v>152056.65465999977</v>
      </c>
      <c r="F5" s="21">
        <v>1152</v>
      </c>
      <c r="G5" s="21">
        <f>SUM(D5:F5)</f>
        <v>173361.09765999977</v>
      </c>
      <c r="H5" s="25">
        <f>D5/G5</f>
        <v>0.11624547416931735</v>
      </c>
      <c r="I5" s="25">
        <f>1-H5</f>
        <v>0.8837545258306827</v>
      </c>
    </row>
    <row r="6" spans="2:9" x14ac:dyDescent="0.25">
      <c r="C6">
        <v>2018</v>
      </c>
      <c r="D6" s="21">
        <v>143612</v>
      </c>
      <c r="E6" s="21">
        <v>170752.51707000032</v>
      </c>
      <c r="F6" s="21">
        <v>1975</v>
      </c>
      <c r="G6" s="21">
        <f>SUM(D6:F6)</f>
        <v>316339.51707000029</v>
      </c>
      <c r="H6" s="25">
        <f t="shared" ref="H6:H8" si="0">D6/G6</f>
        <v>0.45398058810408193</v>
      </c>
      <c r="I6" s="25">
        <f t="shared" ref="I6:I8" si="1">1-H6</f>
        <v>0.54601941189591807</v>
      </c>
    </row>
    <row r="7" spans="2:9" x14ac:dyDescent="0.25">
      <c r="C7">
        <v>2017</v>
      </c>
      <c r="D7" s="21">
        <v>31316.343000000001</v>
      </c>
      <c r="E7" s="21">
        <v>428587.8270200009</v>
      </c>
      <c r="F7" s="21">
        <v>540</v>
      </c>
      <c r="G7" s="21">
        <f>SUM(D7:F7)</f>
        <v>460444.17002000089</v>
      </c>
      <c r="H7" s="25">
        <f t="shared" si="0"/>
        <v>6.8013333730861825E-2</v>
      </c>
      <c r="I7" s="25">
        <f t="shared" si="1"/>
        <v>0.93198666626913818</v>
      </c>
    </row>
    <row r="8" spans="2:9" x14ac:dyDescent="0.25">
      <c r="C8">
        <v>2016</v>
      </c>
      <c r="D8" s="21">
        <v>3057.3450000000003</v>
      </c>
      <c r="E8" s="21">
        <v>66949.971310000139</v>
      </c>
      <c r="F8" s="21">
        <v>187</v>
      </c>
      <c r="G8" s="21">
        <f>SUM(D8:F8)</f>
        <v>70194.31631000014</v>
      </c>
      <c r="H8" s="25">
        <f t="shared" si="0"/>
        <v>4.3555449511008912E-2</v>
      </c>
      <c r="I8" s="25">
        <f t="shared" si="1"/>
        <v>0.95644455048899113</v>
      </c>
    </row>
    <row r="9" spans="2:9" ht="15.75" thickBot="1" x14ac:dyDescent="0.3">
      <c r="B9" s="26"/>
      <c r="C9" s="26"/>
      <c r="D9" s="29">
        <f>SUM(D5:D8)</f>
        <v>198138.13099999999</v>
      </c>
      <c r="E9" s="29">
        <f t="shared" ref="E9:F9" si="2">SUM(E5:E8)</f>
        <v>818346.97006000113</v>
      </c>
      <c r="F9" s="29">
        <f t="shared" si="2"/>
        <v>3854</v>
      </c>
      <c r="G9" s="29">
        <f>SUM(G5:G8)</f>
        <v>1020339.1010600011</v>
      </c>
      <c r="H9" s="30">
        <f>D9/G9</f>
        <v>0.19418851124509487</v>
      </c>
      <c r="I9" s="30">
        <f>1-H9</f>
        <v>0.80581148875490516</v>
      </c>
    </row>
    <row r="10" spans="2:9" ht="15.75" thickTop="1" x14ac:dyDescent="0.25">
      <c r="B10" s="15"/>
      <c r="C10" s="15"/>
      <c r="D10" s="15"/>
      <c r="E10" s="24"/>
    </row>
    <row r="11" spans="2:9" x14ac:dyDescent="0.25">
      <c r="B11" s="15"/>
      <c r="C11" s="32" t="s">
        <v>43</v>
      </c>
      <c r="D11" s="33">
        <f>AVERAGE(D5:D8)</f>
        <v>49534.532749999998</v>
      </c>
      <c r="E11" s="33">
        <f t="shared" ref="E11:F11" si="3">AVERAGE(E5:E8)</f>
        <v>204586.74251500028</v>
      </c>
      <c r="F11" s="33">
        <f t="shared" si="3"/>
        <v>963.5</v>
      </c>
      <c r="G11" s="33">
        <f>AVERAGE(G5:G8)</f>
        <v>255084.77526500027</v>
      </c>
    </row>
    <row r="12" spans="2:9" x14ac:dyDescent="0.25">
      <c r="B12" s="15"/>
      <c r="C12" s="15"/>
      <c r="D12" s="15"/>
      <c r="E12" s="15"/>
    </row>
    <row r="13" spans="2:9" ht="15.75" x14ac:dyDescent="0.25">
      <c r="B13" s="76" t="s">
        <v>19</v>
      </c>
      <c r="C13" s="76"/>
      <c r="D13" s="76"/>
      <c r="E13" s="76"/>
      <c r="F13" s="76"/>
    </row>
    <row r="14" spans="2:9" x14ac:dyDescent="0.25">
      <c r="B14" t="s">
        <v>20</v>
      </c>
    </row>
    <row r="15" spans="2:9" x14ac:dyDescent="0.25">
      <c r="B15" s="15"/>
      <c r="C15" s="15"/>
      <c r="D15" s="15"/>
      <c r="E15" s="15"/>
      <c r="F15" s="15"/>
    </row>
    <row r="16" spans="2:9" x14ac:dyDescent="0.25">
      <c r="B16" s="20" t="s">
        <v>34</v>
      </c>
    </row>
    <row r="17" spans="2:6" x14ac:dyDescent="0.25">
      <c r="B17" t="s">
        <v>32</v>
      </c>
    </row>
    <row r="18" spans="2:6" x14ac:dyDescent="0.25">
      <c r="B18" t="s">
        <v>33</v>
      </c>
      <c r="E18" s="17"/>
    </row>
    <row r="21" spans="2:6" ht="15.75" thickBot="1" x14ac:dyDescent="0.3">
      <c r="F21" s="22"/>
    </row>
    <row r="22" spans="2:6" ht="15.75" thickBot="1" x14ac:dyDescent="0.3">
      <c r="B22" s="11" t="s">
        <v>62</v>
      </c>
      <c r="C22" s="12" t="s">
        <v>13</v>
      </c>
      <c r="D22" s="12" t="s">
        <v>14</v>
      </c>
      <c r="E22" s="12" t="s">
        <v>15</v>
      </c>
    </row>
    <row r="23" spans="2:6" ht="15.75" thickBot="1" x14ac:dyDescent="0.3">
      <c r="B23" s="13" t="s">
        <v>63</v>
      </c>
      <c r="C23" s="14">
        <v>1419984799</v>
      </c>
      <c r="D23" s="14">
        <v>187406344</v>
      </c>
      <c r="E23" s="14">
        <v>1232578455</v>
      </c>
    </row>
    <row r="24" spans="2:6" ht="15.75" thickBot="1" x14ac:dyDescent="0.3">
      <c r="B24" s="13" t="s">
        <v>16</v>
      </c>
      <c r="C24" s="14">
        <v>1169403976</v>
      </c>
      <c r="D24" s="14">
        <v>183341212</v>
      </c>
      <c r="E24" s="14">
        <v>986062764</v>
      </c>
    </row>
    <row r="25" spans="2:6" ht="15.75" thickBot="1" x14ac:dyDescent="0.3">
      <c r="B25" s="13" t="s">
        <v>17</v>
      </c>
      <c r="C25" s="14">
        <v>689370512</v>
      </c>
      <c r="D25" s="14">
        <v>172666584</v>
      </c>
      <c r="E25" s="14">
        <v>516703928</v>
      </c>
    </row>
    <row r="26" spans="2:6" x14ac:dyDescent="0.25">
      <c r="B26" s="15"/>
      <c r="C26" s="15"/>
      <c r="D26" s="15"/>
      <c r="E26" s="15"/>
    </row>
    <row r="27" spans="2:6" ht="15.75" thickBot="1" x14ac:dyDescent="0.3">
      <c r="B27" s="15"/>
      <c r="C27" s="15"/>
      <c r="D27" s="15"/>
      <c r="E27" s="15"/>
    </row>
    <row r="28" spans="2:6" ht="15.75" thickBot="1" x14ac:dyDescent="0.3">
      <c r="B28" s="11" t="s">
        <v>64</v>
      </c>
      <c r="C28" s="12" t="s">
        <v>13</v>
      </c>
      <c r="D28" s="12" t="s">
        <v>14</v>
      </c>
      <c r="E28" s="12" t="s">
        <v>15</v>
      </c>
    </row>
    <row r="29" spans="2:6" ht="15.75" thickBot="1" x14ac:dyDescent="0.3">
      <c r="B29" s="13" t="s">
        <v>63</v>
      </c>
      <c r="C29" s="14">
        <v>1395551684</v>
      </c>
      <c r="D29" s="14">
        <v>170232330</v>
      </c>
      <c r="E29" s="14">
        <v>1225319355</v>
      </c>
    </row>
    <row r="30" spans="2:6" ht="15.75" thickBot="1" x14ac:dyDescent="0.3">
      <c r="B30" s="13" t="s">
        <v>16</v>
      </c>
      <c r="C30" s="14">
        <v>1146919130</v>
      </c>
      <c r="D30" s="14">
        <v>166663647</v>
      </c>
      <c r="E30" s="14">
        <v>980255484</v>
      </c>
    </row>
    <row r="31" spans="2:6" ht="15.75" thickBot="1" x14ac:dyDescent="0.3">
      <c r="B31" s="13" t="s">
        <v>17</v>
      </c>
      <c r="C31" s="14">
        <v>671090002</v>
      </c>
      <c r="D31" s="14">
        <v>158316682</v>
      </c>
      <c r="E31" s="14">
        <v>512773320</v>
      </c>
    </row>
    <row r="32" spans="2:6" x14ac:dyDescent="0.25">
      <c r="B32" s="15"/>
      <c r="C32" s="15"/>
      <c r="D32" s="15"/>
      <c r="E32" s="15"/>
    </row>
    <row r="33" spans="2:5" ht="15.75" thickBot="1" x14ac:dyDescent="0.3">
      <c r="B33" s="15"/>
      <c r="C33" s="15"/>
      <c r="D33" s="15"/>
      <c r="E33" s="15"/>
    </row>
    <row r="34" spans="2:5" ht="15.75" thickBot="1" x14ac:dyDescent="0.3">
      <c r="B34" s="11" t="s">
        <v>65</v>
      </c>
      <c r="C34" s="12" t="s">
        <v>13</v>
      </c>
      <c r="D34" s="12" t="s">
        <v>14</v>
      </c>
      <c r="E34" s="12" t="s">
        <v>15</v>
      </c>
    </row>
    <row r="35" spans="2:5" ht="15.75" thickBot="1" x14ac:dyDescent="0.3">
      <c r="B35" s="13" t="s">
        <v>63</v>
      </c>
      <c r="C35" s="14">
        <v>24433115</v>
      </c>
      <c r="D35" s="14">
        <v>17174014</v>
      </c>
      <c r="E35" s="14">
        <v>7259100</v>
      </c>
    </row>
    <row r="36" spans="2:5" ht="15.75" thickBot="1" x14ac:dyDescent="0.3">
      <c r="B36" s="13" t="s">
        <v>16</v>
      </c>
      <c r="C36" s="14">
        <v>22484846</v>
      </c>
      <c r="D36" s="14">
        <v>16677565</v>
      </c>
      <c r="E36" s="14">
        <v>5807280</v>
      </c>
    </row>
    <row r="37" spans="2:5" ht="15.75" thickBot="1" x14ac:dyDescent="0.3">
      <c r="B37" s="13" t="s">
        <v>17</v>
      </c>
      <c r="C37" s="14">
        <v>18280510</v>
      </c>
      <c r="D37" s="14">
        <v>14349902</v>
      </c>
      <c r="E37" s="14">
        <v>3930608</v>
      </c>
    </row>
  </sheetData>
  <mergeCells count="3">
    <mergeCell ref="D2:E2"/>
    <mergeCell ref="H2:I2"/>
    <mergeCell ref="B13:F13"/>
  </mergeCells>
  <pageMargins left="0.7" right="0.7" top="0.75" bottom="0.75" header="0.3" footer="0.3"/>
  <pageSetup orientation="portrait" r:id="rId1"/>
  <ignoredErrors>
    <ignoredError sqref="E11:F11 G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I16"/>
  <sheetViews>
    <sheetView workbookViewId="0">
      <selection activeCell="B20" sqref="B20"/>
    </sheetView>
  </sheetViews>
  <sheetFormatPr defaultRowHeight="15" outlineLevelCol="1" x14ac:dyDescent="0.25"/>
  <cols>
    <col min="1" max="1" width="29.7109375" bestFit="1" customWidth="1"/>
    <col min="2" max="2" width="39.42578125" customWidth="1" outlineLevel="1"/>
    <col min="3" max="3" width="37.85546875" customWidth="1" outlineLevel="1"/>
    <col min="4" max="4" width="27.140625" customWidth="1"/>
    <col min="5" max="5" width="25.28515625" customWidth="1"/>
    <col min="6" max="6" width="28.28515625" customWidth="1" outlineLevel="1"/>
    <col min="7" max="7" width="40.85546875" customWidth="1" outlineLevel="1"/>
    <col min="8" max="8" width="30.42578125" customWidth="1"/>
    <col min="9" max="9" width="47.7109375" bestFit="1" customWidth="1"/>
    <col min="10" max="10" width="30.42578125" bestFit="1" customWidth="1"/>
    <col min="11" max="11" width="49.85546875" customWidth="1"/>
    <col min="12" max="12" width="31.42578125" bestFit="1" customWidth="1"/>
    <col min="13" max="13" width="36.42578125" customWidth="1"/>
    <col min="14" max="15" width="43.5703125" customWidth="1"/>
    <col min="16" max="16" width="53.140625" bestFit="1" customWidth="1"/>
  </cols>
  <sheetData>
    <row r="3" spans="1:9" s="20" customFormat="1" x14ac:dyDescent="0.25">
      <c r="A3" s="36" t="s">
        <v>21</v>
      </c>
      <c r="B3" s="36" t="s">
        <v>44</v>
      </c>
      <c r="C3" s="36" t="s">
        <v>45</v>
      </c>
      <c r="D3" s="36" t="s">
        <v>66</v>
      </c>
      <c r="E3" s="36" t="s">
        <v>48</v>
      </c>
      <c r="F3" s="36" t="s">
        <v>46</v>
      </c>
      <c r="G3" s="36" t="s">
        <v>47</v>
      </c>
      <c r="H3" s="36" t="s">
        <v>67</v>
      </c>
      <c r="I3" s="36" t="s">
        <v>49</v>
      </c>
    </row>
    <row r="4" spans="1:9" x14ac:dyDescent="0.25">
      <c r="A4" s="34" t="s">
        <v>22</v>
      </c>
      <c r="B4" s="35">
        <v>152697801.47672212</v>
      </c>
      <c r="C4" s="35">
        <v>0</v>
      </c>
      <c r="D4" s="35">
        <f>SUM(B4:C4)</f>
        <v>152697801.47672212</v>
      </c>
      <c r="E4" s="35">
        <v>22397616.720505573</v>
      </c>
      <c r="F4" s="35">
        <v>190872251.84590235</v>
      </c>
      <c r="G4" s="35">
        <v>0</v>
      </c>
      <c r="H4" s="35">
        <f>SUM(F4:G4)</f>
        <v>190872251.84590235</v>
      </c>
      <c r="I4" s="35">
        <v>27997020.900631964</v>
      </c>
    </row>
    <row r="5" spans="1:9" x14ac:dyDescent="0.25">
      <c r="A5" s="34" t="s">
        <v>52</v>
      </c>
      <c r="B5" s="35"/>
      <c r="C5" s="35"/>
      <c r="D5" s="35">
        <f t="shared" ref="D5:D13" si="0">SUM(B5:C5)</f>
        <v>0</v>
      </c>
      <c r="E5" s="35"/>
      <c r="F5" s="35"/>
      <c r="G5" s="35"/>
      <c r="H5" s="35">
        <f t="shared" ref="H5:H13" si="1">SUM(F5:G5)</f>
        <v>0</v>
      </c>
      <c r="I5" s="35"/>
    </row>
    <row r="6" spans="1:9" x14ac:dyDescent="0.25">
      <c r="A6" s="40" t="s">
        <v>51</v>
      </c>
      <c r="B6" s="35">
        <v>266192294.51437142</v>
      </c>
      <c r="C6" s="35">
        <v>80261287.736405686</v>
      </c>
      <c r="D6" s="35">
        <f t="shared" si="0"/>
        <v>346453582.25077713</v>
      </c>
      <c r="E6" s="35">
        <v>78418894.709738076</v>
      </c>
      <c r="F6" s="35">
        <v>332740368.14296412</v>
      </c>
      <c r="G6" s="35">
        <v>100326609.67050721</v>
      </c>
      <c r="H6" s="35">
        <f t="shared" si="1"/>
        <v>433066977.81347132</v>
      </c>
      <c r="I6" s="35">
        <v>98023618.387172669</v>
      </c>
    </row>
    <row r="7" spans="1:9" x14ac:dyDescent="0.25">
      <c r="A7" s="40" t="s">
        <v>23</v>
      </c>
      <c r="B7" s="35">
        <v>48235287.847492218</v>
      </c>
      <c r="C7" s="35">
        <v>11630370.001437582</v>
      </c>
      <c r="D7" s="35">
        <f t="shared" si="0"/>
        <v>59865657.8489298</v>
      </c>
      <c r="E7" s="35">
        <v>16502381.182334691</v>
      </c>
      <c r="F7" s="35">
        <v>60294109.80936534</v>
      </c>
      <c r="G7" s="35">
        <v>14537962.501796972</v>
      </c>
      <c r="H7" s="35">
        <f t="shared" si="1"/>
        <v>74832072.311162308</v>
      </c>
      <c r="I7" s="35">
        <v>20627976.477918349</v>
      </c>
    </row>
    <row r="8" spans="1:9" x14ac:dyDescent="0.25">
      <c r="A8" s="34" t="s">
        <v>24</v>
      </c>
      <c r="B8" s="35">
        <v>0</v>
      </c>
      <c r="C8" s="35">
        <v>226937189.40815905</v>
      </c>
      <c r="D8" s="35">
        <f t="shared" si="0"/>
        <v>226937189.40815905</v>
      </c>
      <c r="E8" s="35">
        <v>0</v>
      </c>
      <c r="F8" s="35">
        <v>0</v>
      </c>
      <c r="G8" s="35">
        <v>283671486.76019859</v>
      </c>
      <c r="H8" s="35">
        <f t="shared" si="1"/>
        <v>283671486.76019859</v>
      </c>
      <c r="I8" s="35">
        <v>0</v>
      </c>
    </row>
    <row r="9" spans="1:9" x14ac:dyDescent="0.25">
      <c r="A9" s="34" t="s">
        <v>53</v>
      </c>
      <c r="B9" s="35">
        <v>519864.94785485213</v>
      </c>
      <c r="C9" s="35">
        <v>0</v>
      </c>
      <c r="D9" s="35">
        <f t="shared" si="0"/>
        <v>519864.94785485213</v>
      </c>
      <c r="E9" s="35">
        <v>1086005.779160666</v>
      </c>
      <c r="F9" s="35">
        <v>649831.18481856352</v>
      </c>
      <c r="G9" s="35">
        <v>0</v>
      </c>
      <c r="H9" s="35">
        <f t="shared" si="1"/>
        <v>649831.18481856352</v>
      </c>
      <c r="I9" s="35">
        <v>1357507.2239508322</v>
      </c>
    </row>
    <row r="10" spans="1:9" x14ac:dyDescent="0.25">
      <c r="A10" s="34" t="s">
        <v>54</v>
      </c>
      <c r="B10" s="35">
        <v>12008471.881224336</v>
      </c>
      <c r="C10" s="35">
        <v>1168008.6682516788</v>
      </c>
      <c r="D10" s="35">
        <f t="shared" si="0"/>
        <v>13176480.549476014</v>
      </c>
      <c r="E10" s="35">
        <v>18841718.768662564</v>
      </c>
      <c r="F10" s="35">
        <v>15010589.851530414</v>
      </c>
      <c r="G10" s="35">
        <v>1460010.8353146003</v>
      </c>
      <c r="H10" s="35">
        <f t="shared" si="1"/>
        <v>16470600.686845014</v>
      </c>
      <c r="I10" s="35">
        <v>23552148.460828163</v>
      </c>
    </row>
    <row r="11" spans="1:9" x14ac:dyDescent="0.25">
      <c r="A11" s="34" t="s">
        <v>55</v>
      </c>
      <c r="B11" s="35">
        <v>8640395.7241401356</v>
      </c>
      <c r="C11" s="35">
        <v>0</v>
      </c>
      <c r="D11" s="35">
        <f t="shared" si="0"/>
        <v>8640395.7241401356</v>
      </c>
      <c r="E11" s="35">
        <v>380660.58223794325</v>
      </c>
      <c r="F11" s="35">
        <v>10800494.655175166</v>
      </c>
      <c r="G11" s="35">
        <v>0</v>
      </c>
      <c r="H11" s="35">
        <f t="shared" si="1"/>
        <v>10800494.655175166</v>
      </c>
      <c r="I11" s="35">
        <v>475825.72779742914</v>
      </c>
    </row>
    <row r="12" spans="1:9" x14ac:dyDescent="0.25">
      <c r="A12" s="34" t="s">
        <v>56</v>
      </c>
      <c r="B12" s="35">
        <v>0</v>
      </c>
      <c r="C12" s="35">
        <v>448641.17863144417</v>
      </c>
      <c r="D12" s="35">
        <f t="shared" si="0"/>
        <v>448641.17863144417</v>
      </c>
      <c r="E12" s="35">
        <v>0</v>
      </c>
      <c r="F12" s="35">
        <v>0</v>
      </c>
      <c r="G12" s="35">
        <v>560801.47328930511</v>
      </c>
      <c r="H12" s="35">
        <f t="shared" si="1"/>
        <v>560801.47328930511</v>
      </c>
      <c r="I12" s="35">
        <v>0</v>
      </c>
    </row>
    <row r="13" spans="1:9" x14ac:dyDescent="0.25">
      <c r="A13" s="34" t="s">
        <v>57</v>
      </c>
      <c r="B13" s="35">
        <v>605020.56525948481</v>
      </c>
      <c r="C13" s="35">
        <v>14762446.768318316</v>
      </c>
      <c r="D13" s="35">
        <f t="shared" si="0"/>
        <v>15367467.333577801</v>
      </c>
      <c r="E13" s="35">
        <v>68370.693079515331</v>
      </c>
      <c r="F13" s="35">
        <v>756275.70657435595</v>
      </c>
      <c r="G13" s="35">
        <v>18453058.460397888</v>
      </c>
      <c r="H13" s="35">
        <f t="shared" si="1"/>
        <v>19209334.166972242</v>
      </c>
      <c r="I13" s="35">
        <v>85463.366349394084</v>
      </c>
    </row>
    <row r="14" spans="1:9" x14ac:dyDescent="0.25">
      <c r="A14" s="34" t="s">
        <v>58</v>
      </c>
      <c r="B14" s="35"/>
      <c r="C14" s="35"/>
      <c r="D14" s="35">
        <v>0</v>
      </c>
      <c r="E14" s="35"/>
      <c r="F14" s="35"/>
      <c r="G14" s="35"/>
      <c r="H14" s="35">
        <v>0</v>
      </c>
      <c r="I14" s="35"/>
    </row>
    <row r="15" spans="1:9" x14ac:dyDescent="0.25">
      <c r="A15" s="34" t="s">
        <v>59</v>
      </c>
      <c r="B15" s="35"/>
      <c r="C15" s="35"/>
      <c r="D15" s="35">
        <v>0</v>
      </c>
      <c r="E15" s="35"/>
      <c r="F15" s="35"/>
      <c r="G15" s="35"/>
      <c r="H15" s="35">
        <v>0</v>
      </c>
      <c r="I15" s="35"/>
    </row>
    <row r="16" spans="1:9" s="20" customFormat="1" x14ac:dyDescent="0.25">
      <c r="A16" s="37" t="s">
        <v>25</v>
      </c>
      <c r="B16" s="38">
        <f>SUM(B4:B15)</f>
        <v>488899136.95706451</v>
      </c>
      <c r="C16" s="38">
        <f t="shared" ref="C16:I16" si="2">SUM(C4:C15)</f>
        <v>335207943.76120371</v>
      </c>
      <c r="D16" s="38">
        <f t="shared" si="2"/>
        <v>824107080.71826828</v>
      </c>
      <c r="E16" s="38">
        <f t="shared" si="2"/>
        <v>137695648.43571898</v>
      </c>
      <c r="F16" s="38">
        <f t="shared" si="2"/>
        <v>611123921.19633031</v>
      </c>
      <c r="G16" s="38">
        <f t="shared" si="2"/>
        <v>419009929.70150453</v>
      </c>
      <c r="H16" s="38">
        <f t="shared" si="2"/>
        <v>1030133850.8978349</v>
      </c>
      <c r="I16" s="38">
        <f t="shared" si="2"/>
        <v>172119560.5446488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5F1D5503D31F45B7B4283A1D7A54DA" ma:contentTypeVersion="6" ma:contentTypeDescription="Create a new document." ma:contentTypeScope="" ma:versionID="874aef30bcfc34f9ddfd1ac9393c6afd">
  <xsd:schema xmlns:xsd="http://www.w3.org/2001/XMLSchema" xmlns:xs="http://www.w3.org/2001/XMLSchema" xmlns:p="http://schemas.microsoft.com/office/2006/metadata/properties" xmlns:ns2="ccdfc1ff-34f2-47b9-b94a-943651cd2a45" xmlns:ns3="c835748d-e043-474e-b924-2ef39112e9c7" xmlns:ns4="ac228fa6-c5a8-4c92-909d-b99c42fb26b7" targetNamespace="http://schemas.microsoft.com/office/2006/metadata/properties" ma:root="true" ma:fieldsID="0e5a94472c0eec139193961fe15947be" ns2:_="" ns3:_="" ns4:_="">
    <xsd:import namespace="ccdfc1ff-34f2-47b9-b94a-943651cd2a45"/>
    <xsd:import namespace="c835748d-e043-474e-b924-2ef39112e9c7"/>
    <xsd:import namespace="ac228fa6-c5a8-4c92-909d-b99c42fb26b7"/>
    <xsd:element name="properties">
      <xsd:complexType>
        <xsd:sequence>
          <xsd:element name="documentManagement">
            <xsd:complexType>
              <xsd:all>
                <xsd:element ref="ns2:Rate_x0020_Cases" minOccurs="0"/>
                <xsd:element ref="ns3:SharedWithUsers" minOccurs="0"/>
                <xsd:element ref="ns4:Data_x0020_Work_x0020_Type" minOccurs="0"/>
                <xsd:element ref="ns4:FLL_x0020_PSC_x0020_Reliability_x0020_Repor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fc1ff-34f2-47b9-b94a-943651cd2a45" elementFormDefault="qualified">
    <xsd:import namespace="http://schemas.microsoft.com/office/2006/documentManagement/types"/>
    <xsd:import namespace="http://schemas.microsoft.com/office/infopath/2007/PartnerControls"/>
    <xsd:element name="Rate_x0020_Cases" ma:index="8" nillable="true" ma:displayName="Documents" ma:internalName="Rate_x0020_Cas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5748d-e043-474e-b924-2ef39112e9c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228fa6-c5a8-4c92-909d-b99c42fb26b7" elementFormDefault="qualified">
    <xsd:import namespace="http://schemas.microsoft.com/office/2006/documentManagement/types"/>
    <xsd:import namespace="http://schemas.microsoft.com/office/infopath/2007/PartnerControls"/>
    <xsd:element name="Data_x0020_Work_x0020_Type" ma:index="11" nillable="true" ma:displayName="Data Work Type" ma:default="Distribution" ma:format="Dropdown" ma:internalName="Data_x0020_Work_x0020_Type">
      <xsd:simpleType>
        <xsd:union memberTypes="dms:Text">
          <xsd:simpleType>
            <xsd:restriction base="dms:Choice">
              <xsd:enumeration value="Distribution"/>
              <xsd:enumeration value="Transmission"/>
              <xsd:enumeration value="Veg. Mgmt."/>
            </xsd:restriction>
          </xsd:simpleType>
        </xsd:union>
      </xsd:simpleType>
    </xsd:element>
    <xsd:element name="FLL_x0020_PSC_x0020_Reliability_x0020_Reports" ma:index="12" nillable="true" ma:displayName="Resource Links" ma:format="Hyperlink" ma:internalName="FLL_x0020_PSC_x0020_Reliability_x0020_Repor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0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LL_x0020_PSC_x0020_Reliability_x0020_Reports xmlns="ac228fa6-c5a8-4c92-909d-b99c42fb26b7">
      <Url xsi:nil="true"/>
      <Description xsi:nil="true"/>
    </FLL_x0020_PSC_x0020_Reliability_x0020_Reports>
    <Rate_x0020_Cases xmlns="ccdfc1ff-34f2-47b9-b94a-943651cd2a45" xsi:nil="true"/>
    <Data_x0020_Work_x0020_Type xmlns="ac228fa6-c5a8-4c92-909d-b99c42fb26b7">Distribution</Data_x0020_Work_x0020_Type>
  </documentManagement>
</p:properties>
</file>

<file path=customXml/itemProps1.xml><?xml version="1.0" encoding="utf-8"?>
<ds:datastoreItem xmlns:ds="http://schemas.openxmlformats.org/officeDocument/2006/customXml" ds:itemID="{3A3DF73E-CC66-4EC2-8EA1-B48B9CE413B6}"/>
</file>

<file path=customXml/itemProps2.xml><?xml version="1.0" encoding="utf-8"?>
<ds:datastoreItem xmlns:ds="http://schemas.openxmlformats.org/officeDocument/2006/customXml" ds:itemID="{4ED2DD53-E1DF-4444-8DE2-FCDD5887B9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2F554F-5D77-446A-8ACB-C2B5C6CFC01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c01c7c2d-a1ce-4356-8960-d589ab557c5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4642a65-0259-4627-9104-e5163e3bfa7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Summary-Baseline</vt:lpstr>
      <vt:lpstr>Summary-High Storm</vt:lpstr>
      <vt:lpstr>Assumptions</vt:lpstr>
      <vt:lpstr>Navigant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Tinder, Jennifer</dc:creator>
  <dc:description/>
  <cp:lastModifiedBy>Womack, Brandon S</cp:lastModifiedBy>
  <dcterms:created xsi:type="dcterms:W3CDTF">2020-02-26T18:42:29Z</dcterms:created>
  <dcterms:modified xsi:type="dcterms:W3CDTF">2020-04-23T16:57:07Z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0x0101002C5F1D5503D31F45B7B4283A1D7A54DA</vt:lpwstr>
  </property>
</Properties>
</file>