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7b Sch. 1" sheetId="1" r:id="rId1"/>
    <sheet name="7b Sch. 2" sheetId="2" r:id="rId2"/>
    <sheet name="7b Sch. 3" sheetId="3" r:id="rId3"/>
    <sheet name="7b Sch. 4" sheetId="4" r:id="rId4"/>
    <sheet name="7b Sch. 5" sheetId="5" r:id="rId5"/>
  </sheets>
  <definedNames>
    <definedName name="ADDITIONS" localSheetId="0">#REF!</definedName>
    <definedName name="ADDITIONS" localSheetId="1">#REF!</definedName>
    <definedName name="ADDITIONS" localSheetId="2">#REF!</definedName>
    <definedName name="ADDITIONS" localSheetId="3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DEPRECIATION" localSheetId="0">#REF!</definedName>
    <definedName name="DEPRECIATION" localSheetId="1">#REF!</definedName>
    <definedName name="DEPRECIATION" localSheetId="2">#REF!</definedName>
    <definedName name="DEPRECIATION" localSheetId="3">#REF!</definedName>
    <definedName name="DEPRECIATION">#REF!</definedName>
    <definedName name="NET_SALVAGE" localSheetId="0">#REF!</definedName>
    <definedName name="NET_SALVAGE" localSheetId="1">#REF!</definedName>
    <definedName name="NET_SALVAGE" localSheetId="2">#REF!</definedName>
    <definedName name="NET_SALVAGE" localSheetId="3">#REF!</definedName>
    <definedName name="NET_SALVAGE">#REF!</definedName>
    <definedName name="PAGE1" localSheetId="0">#REF!</definedName>
    <definedName name="PAGE1" localSheetId="1">#REF!</definedName>
    <definedName name="PAGE1" localSheetId="2">#REF!</definedName>
    <definedName name="PAGE1" localSheetId="3">#REF!</definedName>
    <definedName name="PAGE2" localSheetId="0">#REF!</definedName>
    <definedName name="PAGE2" localSheetId="1">#REF!</definedName>
    <definedName name="PAGE2" localSheetId="2">#REF!</definedName>
    <definedName name="PAGE2" localSheetId="3">#REF!</definedName>
    <definedName name="PAGE2">#REF!</definedName>
    <definedName name="PAGE3" localSheetId="0">#REF!</definedName>
    <definedName name="PAGE3" localSheetId="1">#REF!</definedName>
    <definedName name="PAGE3" localSheetId="2">#REF!</definedName>
    <definedName name="PAGE3" localSheetId="3">#REF!</definedName>
    <definedName name="PAGE3">#REF!</definedName>
    <definedName name="PAGE4" localSheetId="0">#REF!</definedName>
    <definedName name="PAGE4" localSheetId="1">#REF!</definedName>
    <definedName name="PAGE4" localSheetId="2">#REF!</definedName>
    <definedName name="PAGE4" localSheetId="3">#REF!</definedName>
    <definedName name="PAGE4">#REF!</definedName>
    <definedName name="PLANT_BLANCE" localSheetId="0">#REF!</definedName>
    <definedName name="PLANT_BLANCE" localSheetId="1">#REF!</definedName>
    <definedName name="PLANT_BLANCE" localSheetId="2">#REF!</definedName>
    <definedName name="PLANT_BLANCE" localSheetId="3">#REF!</definedName>
    <definedName name="PLANT_BLANCE">#REF!</definedName>
    <definedName name="_xlnm.Print_Area" localSheetId="0">'7b Sch. 1'!$A$1:$P$53</definedName>
    <definedName name="_xlnm.Print_Area" localSheetId="1">'7b Sch. 2'!$A$1:$K$46</definedName>
    <definedName name="_xlnm.Print_Area" localSheetId="2">'7b Sch. 3'!$A$1:$L$48</definedName>
    <definedName name="_xlnm.Print_Area" localSheetId="3">'7b Sch. 4'!$A$1:$L$49</definedName>
    <definedName name="_xlnm.Print_Area" localSheetId="4">'7b Sch. 5'!$A$1:$G$26</definedName>
    <definedName name="_xlnm.Print_Area">'7b Sch. 3'!$B$1:$B$1</definedName>
    <definedName name="RESERVE_BALANCE" localSheetId="0">#REF!</definedName>
    <definedName name="RESERVE_BALANCE" localSheetId="1">#REF!</definedName>
    <definedName name="RESERVE_BALANCE" localSheetId="2">#REF!</definedName>
    <definedName name="RESERVE_BALANCE" localSheetId="3">#REF!</definedName>
    <definedName name="RESERVE_BALANCE">#REF!</definedName>
    <definedName name="RETIEMENTS" localSheetId="0">#REF!</definedName>
    <definedName name="RETIEMENTS" localSheetId="1">#REF!</definedName>
    <definedName name="RETIEMENTS" localSheetId="2">#REF!</definedName>
    <definedName name="RETIEMENTS" localSheetId="3">#REF!</definedName>
    <definedName name="SAL_COR" localSheetId="0">#REF!</definedName>
    <definedName name="SAL_COR" localSheetId="1">#REF!</definedName>
    <definedName name="SAL_COR" localSheetId="2">#REF!</definedName>
    <definedName name="SAL_COR" localSheetId="3">#REF!</definedName>
    <definedName name="Z_FBBC4FDD_0ED1_43AB_94C4_EA5ABB112CA5_.wvu.Cols" localSheetId="1" hidden="1">'7b Sch. 2'!$L:$L</definedName>
    <definedName name="Z_FBBC4FDD_0ED1_43AB_94C4_EA5ABB112CA5_.wvu.PrintArea" localSheetId="0" hidden="1">'7b Sch. 1'!$A$1:$P$52</definedName>
    <definedName name="Z_FBBC4FDD_0ED1_43AB_94C4_EA5ABB112CA5_.wvu.PrintArea" localSheetId="1" hidden="1">'7b Sch. 2'!$A$1:$L$45</definedName>
    <definedName name="Z_FBBC4FDD_0ED1_43AB_94C4_EA5ABB112CA5_.wvu.PrintArea" localSheetId="3" hidden="1">'7b Sch. 4'!$A$1:$L$48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E38" i="4"/>
  <c r="E39" i="4"/>
  <c r="E40" i="4"/>
  <c r="E41" i="4"/>
  <c r="E19" i="5"/>
  <c r="F19" i="5" s="1"/>
  <c r="E21" i="5"/>
  <c r="F21" i="5" s="1"/>
  <c r="E20" i="5"/>
  <c r="F20" i="5" s="1"/>
  <c r="D23" i="5" l="1"/>
  <c r="C23" i="5"/>
  <c r="F13" i="5"/>
  <c r="C13" i="5"/>
  <c r="G11" i="5"/>
  <c r="E11" i="5"/>
  <c r="G10" i="5"/>
  <c r="E10" i="5"/>
  <c r="G9" i="5"/>
  <c r="E9" i="5"/>
  <c r="G8" i="5"/>
  <c r="E8" i="5"/>
  <c r="C6" i="5"/>
  <c r="J38" i="4"/>
  <c r="L32" i="4"/>
  <c r="J32" i="4"/>
  <c r="L30" i="4"/>
  <c r="J30" i="4"/>
  <c r="L28" i="4"/>
  <c r="L25" i="4"/>
  <c r="E16" i="4"/>
  <c r="L15" i="4"/>
  <c r="J15" i="4"/>
  <c r="E15" i="4"/>
  <c r="L14" i="4"/>
  <c r="J14" i="4"/>
  <c r="E14" i="4"/>
  <c r="L13" i="4"/>
  <c r="J13" i="4"/>
  <c r="H13" i="4"/>
  <c r="D6" i="4"/>
  <c r="F42" i="3"/>
  <c r="F41" i="3"/>
  <c r="F40" i="3"/>
  <c r="F39" i="3"/>
  <c r="D39" i="3"/>
  <c r="F37" i="3"/>
  <c r="F33" i="3"/>
  <c r="F32" i="3"/>
  <c r="C32" i="3"/>
  <c r="F31" i="3"/>
  <c r="D31" i="3"/>
  <c r="F30" i="3"/>
  <c r="F29" i="3"/>
  <c r="F28" i="3"/>
  <c r="C28" i="3"/>
  <c r="F27" i="3"/>
  <c r="F26" i="3"/>
  <c r="F25" i="3"/>
  <c r="F24" i="3"/>
  <c r="F23" i="3"/>
  <c r="F22" i="3"/>
  <c r="F18" i="3"/>
  <c r="D18" i="3"/>
  <c r="F17" i="3"/>
  <c r="C17" i="3"/>
  <c r="F16" i="3"/>
  <c r="D16" i="3"/>
  <c r="F15" i="3"/>
  <c r="C15" i="3"/>
  <c r="F14" i="3"/>
  <c r="D14" i="3"/>
  <c r="F13" i="3"/>
  <c r="C13" i="3"/>
  <c r="F12" i="3"/>
  <c r="F11" i="3"/>
  <c r="C11" i="3"/>
  <c r="C7" i="3"/>
  <c r="H43" i="2"/>
  <c r="D43" i="2"/>
  <c r="C43" i="2"/>
  <c r="H42" i="2"/>
  <c r="L41" i="4" s="1"/>
  <c r="G42" i="2"/>
  <c r="K41" i="4" s="1"/>
  <c r="D42" i="2"/>
  <c r="C42" i="2"/>
  <c r="H41" i="2"/>
  <c r="L40" i="4" s="1"/>
  <c r="G41" i="2"/>
  <c r="K40" i="4" s="1"/>
  <c r="D41" i="2"/>
  <c r="C41" i="2"/>
  <c r="G40" i="2"/>
  <c r="K39" i="4" s="1"/>
  <c r="D40" i="2"/>
  <c r="C40" i="2"/>
  <c r="H39" i="2"/>
  <c r="L38" i="4" s="1"/>
  <c r="G39" i="2"/>
  <c r="K38" i="4" s="1"/>
  <c r="F38" i="3"/>
  <c r="D39" i="2"/>
  <c r="C39" i="2"/>
  <c r="G38" i="2"/>
  <c r="K37" i="4" s="1"/>
  <c r="D38" i="2"/>
  <c r="C38" i="2"/>
  <c r="I34" i="2"/>
  <c r="G34" i="2"/>
  <c r="K33" i="4" s="1"/>
  <c r="D34" i="2"/>
  <c r="C34" i="2"/>
  <c r="I33" i="2"/>
  <c r="K33" i="2" s="1"/>
  <c r="I32" i="3" s="1"/>
  <c r="K32" i="3" s="1"/>
  <c r="H33" i="2"/>
  <c r="G33" i="2"/>
  <c r="K32" i="4" s="1"/>
  <c r="D33" i="2"/>
  <c r="C33" i="2"/>
  <c r="I32" i="2"/>
  <c r="G32" i="2"/>
  <c r="K31" i="4" s="1"/>
  <c r="D32" i="2"/>
  <c r="C32" i="2"/>
  <c r="I31" i="2"/>
  <c r="K31" i="2" s="1"/>
  <c r="I30" i="3" s="1"/>
  <c r="H31" i="2"/>
  <c r="G31" i="2"/>
  <c r="K30" i="4" s="1"/>
  <c r="D31" i="2"/>
  <c r="C31" i="2"/>
  <c r="G30" i="2"/>
  <c r="K29" i="4" s="1"/>
  <c r="D30" i="2"/>
  <c r="C30" i="2"/>
  <c r="H29" i="2"/>
  <c r="G29" i="2"/>
  <c r="K28" i="4" s="1"/>
  <c r="D29" i="2"/>
  <c r="C29" i="2"/>
  <c r="G28" i="2"/>
  <c r="K27" i="4" s="1"/>
  <c r="D28" i="2"/>
  <c r="C28" i="2"/>
  <c r="G27" i="2"/>
  <c r="K26" i="4" s="1"/>
  <c r="D27" i="2"/>
  <c r="C27" i="2"/>
  <c r="H26" i="2"/>
  <c r="G26" i="2"/>
  <c r="K25" i="4" s="1"/>
  <c r="G25" i="4" s="1"/>
  <c r="H25" i="4" s="1"/>
  <c r="D26" i="2"/>
  <c r="C26" i="2"/>
  <c r="G25" i="2"/>
  <c r="K24" i="4" s="1"/>
  <c r="D25" i="2"/>
  <c r="C25" i="2"/>
  <c r="I24" i="2"/>
  <c r="G24" i="2"/>
  <c r="K23" i="4" s="1"/>
  <c r="D24" i="2"/>
  <c r="C24" i="2"/>
  <c r="G23" i="2"/>
  <c r="K22" i="4" s="1"/>
  <c r="D23" i="2"/>
  <c r="C23" i="2"/>
  <c r="I19" i="2"/>
  <c r="G19" i="2"/>
  <c r="K18" i="4" s="1"/>
  <c r="D19" i="2"/>
  <c r="C19" i="2"/>
  <c r="I18" i="2"/>
  <c r="G18" i="2"/>
  <c r="K17" i="4" s="1"/>
  <c r="D18" i="2"/>
  <c r="C18" i="2"/>
  <c r="I17" i="2"/>
  <c r="G17" i="2"/>
  <c r="K16" i="4" s="1"/>
  <c r="D17" i="2"/>
  <c r="C17" i="2"/>
  <c r="H16" i="2"/>
  <c r="G16" i="2"/>
  <c r="K15" i="4" s="1"/>
  <c r="D16" i="2"/>
  <c r="C16" i="2"/>
  <c r="I15" i="2"/>
  <c r="H15" i="2"/>
  <c r="D15" i="2"/>
  <c r="C15" i="2"/>
  <c r="H14" i="2"/>
  <c r="G14" i="2"/>
  <c r="K13" i="4" s="1"/>
  <c r="G13" i="4" s="1"/>
  <c r="D14" i="2"/>
  <c r="C14" i="2"/>
  <c r="G13" i="2"/>
  <c r="K12" i="4" s="1"/>
  <c r="D13" i="2"/>
  <c r="C13" i="2"/>
  <c r="G12" i="2"/>
  <c r="K11" i="4" s="1"/>
  <c r="D12" i="2"/>
  <c r="C12" i="2"/>
  <c r="I7" i="2"/>
  <c r="A2" i="2"/>
  <c r="N44" i="1"/>
  <c r="L44" i="1"/>
  <c r="N43" i="1"/>
  <c r="L43" i="1"/>
  <c r="N42" i="1"/>
  <c r="J40" i="4" s="1"/>
  <c r="D40" i="4"/>
  <c r="N41" i="1"/>
  <c r="J39" i="4" s="1"/>
  <c r="N39" i="1"/>
  <c r="H38" i="2" s="1"/>
  <c r="L39" i="1"/>
  <c r="N35" i="1"/>
  <c r="L35" i="1"/>
  <c r="E33" i="4"/>
  <c r="D32" i="3"/>
  <c r="D32" i="4"/>
  <c r="N33" i="1"/>
  <c r="L33" i="1"/>
  <c r="E31" i="4"/>
  <c r="I32" i="1"/>
  <c r="D30" i="4"/>
  <c r="N31" i="1"/>
  <c r="J29" i="4" s="1"/>
  <c r="L31" i="1"/>
  <c r="E29" i="4"/>
  <c r="L30" i="1"/>
  <c r="J28" i="4" s="1"/>
  <c r="D28" i="4"/>
  <c r="N29" i="1"/>
  <c r="L29" i="1"/>
  <c r="D27" i="4"/>
  <c r="N28" i="1"/>
  <c r="L27" i="1"/>
  <c r="J25" i="4" s="1"/>
  <c r="D25" i="4"/>
  <c r="N26" i="1"/>
  <c r="E24" i="4"/>
  <c r="N25" i="1"/>
  <c r="L25" i="1"/>
  <c r="I25" i="1"/>
  <c r="D23" i="4"/>
  <c r="N24" i="1"/>
  <c r="L24" i="1"/>
  <c r="N20" i="1"/>
  <c r="I20" i="1"/>
  <c r="E18" i="4"/>
  <c r="N19" i="1"/>
  <c r="D17" i="4"/>
  <c r="N18" i="1"/>
  <c r="D18" i="1"/>
  <c r="D17" i="1"/>
  <c r="D15" i="3" s="1"/>
  <c r="D15" i="4"/>
  <c r="M16" i="1"/>
  <c r="G15" i="2" s="1"/>
  <c r="K14" i="4" s="1"/>
  <c r="G14" i="4" s="1"/>
  <c r="I16" i="1"/>
  <c r="D16" i="1"/>
  <c r="D13" i="4"/>
  <c r="N14" i="1"/>
  <c r="D14" i="1"/>
  <c r="I13" i="2" s="1"/>
  <c r="N13" i="1"/>
  <c r="D11" i="4"/>
  <c r="D8" i="1"/>
  <c r="K30" i="3" l="1"/>
  <c r="H18" i="2"/>
  <c r="J17" i="4"/>
  <c r="J22" i="4"/>
  <c r="H23" i="2"/>
  <c r="D24" i="4"/>
  <c r="C24" i="3"/>
  <c r="G24" i="3" s="1"/>
  <c r="D26" i="4"/>
  <c r="C26" i="3"/>
  <c r="D12" i="3"/>
  <c r="E11" i="4"/>
  <c r="D11" i="3"/>
  <c r="E13" i="4"/>
  <c r="I13" i="4" s="1"/>
  <c r="D13" i="3"/>
  <c r="J16" i="4"/>
  <c r="H17" i="2"/>
  <c r="D21" i="1"/>
  <c r="C37" i="3"/>
  <c r="D37" i="4"/>
  <c r="D39" i="4"/>
  <c r="C39" i="3"/>
  <c r="G39" i="3" s="1"/>
  <c r="I40" i="2"/>
  <c r="D41" i="3"/>
  <c r="I42" i="2"/>
  <c r="K42" i="2" s="1"/>
  <c r="I41" i="3" s="1"/>
  <c r="K41" i="3" s="1"/>
  <c r="L41" i="3" s="1"/>
  <c r="D42" i="4"/>
  <c r="C42" i="3"/>
  <c r="G42" i="3" s="1"/>
  <c r="A2" i="4"/>
  <c r="A2" i="5"/>
  <c r="A2" i="3"/>
  <c r="J11" i="4"/>
  <c r="H12" i="2"/>
  <c r="J12" i="4"/>
  <c r="H13" i="2"/>
  <c r="J18" i="4"/>
  <c r="H19" i="2"/>
  <c r="D22" i="4"/>
  <c r="C22" i="3"/>
  <c r="D25" i="3"/>
  <c r="E25" i="4"/>
  <c r="I25" i="4" s="1"/>
  <c r="D26" i="3"/>
  <c r="E26" i="4"/>
  <c r="D27" i="3"/>
  <c r="E27" i="4"/>
  <c r="C29" i="3"/>
  <c r="G29" i="3" s="1"/>
  <c r="D29" i="4"/>
  <c r="J31" i="4"/>
  <c r="H32" i="2"/>
  <c r="J33" i="4"/>
  <c r="H34" i="2"/>
  <c r="E37" i="4"/>
  <c r="D37" i="3"/>
  <c r="D38" i="4"/>
  <c r="C38" i="3"/>
  <c r="G38" i="3" s="1"/>
  <c r="D42" i="3"/>
  <c r="E42" i="4"/>
  <c r="I43" i="2"/>
  <c r="K43" i="2" s="1"/>
  <c r="I42" i="3" s="1"/>
  <c r="K42" i="3" s="1"/>
  <c r="L42" i="3" s="1"/>
  <c r="C46" i="1"/>
  <c r="I12" i="2"/>
  <c r="I16" i="2"/>
  <c r="K16" i="2" s="1"/>
  <c r="I15" i="3" s="1"/>
  <c r="K15" i="3" s="1"/>
  <c r="I23" i="2"/>
  <c r="I25" i="2"/>
  <c r="G28" i="4"/>
  <c r="H28" i="4" s="1"/>
  <c r="I38" i="2"/>
  <c r="K38" i="2" s="1"/>
  <c r="I37" i="3" s="1"/>
  <c r="K37" i="3" s="1"/>
  <c r="G11" i="3"/>
  <c r="G13" i="3"/>
  <c r="G15" i="3"/>
  <c r="G17" i="3"/>
  <c r="C27" i="3"/>
  <c r="G27" i="3" s="1"/>
  <c r="G28" i="3"/>
  <c r="L42" i="4"/>
  <c r="E6" i="4"/>
  <c r="D7" i="3"/>
  <c r="D14" i="4"/>
  <c r="H14" i="4" s="1"/>
  <c r="I14" i="4" s="1"/>
  <c r="C14" i="3"/>
  <c r="G14" i="3" s="1"/>
  <c r="D16" i="4"/>
  <c r="C16" i="3"/>
  <c r="G16" i="3" s="1"/>
  <c r="D18" i="4"/>
  <c r="C18" i="3"/>
  <c r="G18" i="3" s="1"/>
  <c r="D36" i="1"/>
  <c r="E22" i="4"/>
  <c r="J23" i="4"/>
  <c r="H24" i="2"/>
  <c r="J24" i="4"/>
  <c r="H25" i="2"/>
  <c r="J26" i="4"/>
  <c r="H27" i="2"/>
  <c r="E28" i="4"/>
  <c r="D28" i="3"/>
  <c r="D31" i="4"/>
  <c r="C31" i="3"/>
  <c r="G31" i="3" s="1"/>
  <c r="C33" i="3"/>
  <c r="G33" i="3" s="1"/>
  <c r="D33" i="4"/>
  <c r="J41" i="4"/>
  <c r="M44" i="1"/>
  <c r="G43" i="2" s="1"/>
  <c r="K42" i="4" s="1"/>
  <c r="I26" i="2"/>
  <c r="K26" i="2" s="1"/>
  <c r="I25" i="3" s="1"/>
  <c r="K25" i="3" s="1"/>
  <c r="L25" i="3" s="1"/>
  <c r="I27" i="2"/>
  <c r="I28" i="2"/>
  <c r="G30" i="4"/>
  <c r="H30" i="4" s="1"/>
  <c r="C30" i="3"/>
  <c r="G30" i="3" s="1"/>
  <c r="D12" i="4"/>
  <c r="D19" i="4" s="1"/>
  <c r="C12" i="3"/>
  <c r="G12" i="3" s="1"/>
  <c r="E17" i="4"/>
  <c r="D17" i="3"/>
  <c r="C21" i="1"/>
  <c r="E23" i="4"/>
  <c r="D23" i="3"/>
  <c r="J27" i="4"/>
  <c r="H28" i="2"/>
  <c r="D30" i="3"/>
  <c r="E30" i="4"/>
  <c r="C36" i="1"/>
  <c r="J42" i="4"/>
  <c r="I14" i="2"/>
  <c r="K14" i="2" s="1"/>
  <c r="I13" i="3" s="1"/>
  <c r="K13" i="3" s="1"/>
  <c r="L13" i="3" s="1"/>
  <c r="K15" i="2"/>
  <c r="I14" i="3" s="1"/>
  <c r="G15" i="4"/>
  <c r="H15" i="4" s="1"/>
  <c r="I29" i="2"/>
  <c r="K29" i="2" s="1"/>
  <c r="I28" i="3" s="1"/>
  <c r="K28" i="3" s="1"/>
  <c r="L28" i="3" s="1"/>
  <c r="I30" i="2"/>
  <c r="G32" i="4"/>
  <c r="H32" i="4" s="1"/>
  <c r="H40" i="2"/>
  <c r="D22" i="3"/>
  <c r="C23" i="3"/>
  <c r="G23" i="3" s="1"/>
  <c r="D24" i="3"/>
  <c r="C25" i="3"/>
  <c r="G25" i="3" s="1"/>
  <c r="G26" i="3"/>
  <c r="D29" i="3"/>
  <c r="D33" i="3"/>
  <c r="L37" i="4"/>
  <c r="F23" i="5"/>
  <c r="E23" i="5"/>
  <c r="H30" i="2"/>
  <c r="G38" i="4"/>
  <c r="H38" i="4" s="1"/>
  <c r="G40" i="4"/>
  <c r="H40" i="4" s="1"/>
  <c r="C40" i="3"/>
  <c r="G40" i="3" s="1"/>
  <c r="E32" i="4"/>
  <c r="I32" i="4" s="1"/>
  <c r="J37" i="4"/>
  <c r="G37" i="4" s="1"/>
  <c r="H37" i="4" s="1"/>
  <c r="G13" i="5"/>
  <c r="C41" i="3"/>
  <c r="G41" i="3" s="1"/>
  <c r="D41" i="4"/>
  <c r="G41" i="4"/>
  <c r="H41" i="4" s="1"/>
  <c r="G32" i="3"/>
  <c r="L32" i="3" s="1"/>
  <c r="I15" i="4"/>
  <c r="G26" i="4" l="1"/>
  <c r="H26" i="4" s="1"/>
  <c r="I26" i="4" s="1"/>
  <c r="G11" i="4"/>
  <c r="H11" i="4" s="1"/>
  <c r="I11" i="4" s="1"/>
  <c r="C34" i="3"/>
  <c r="G22" i="3"/>
  <c r="G34" i="3" s="1"/>
  <c r="K13" i="2"/>
  <c r="I12" i="3" s="1"/>
  <c r="K12" i="3" s="1"/>
  <c r="L12" i="3" s="1"/>
  <c r="L12" i="4"/>
  <c r="G12" i="4" s="1"/>
  <c r="H12" i="4" s="1"/>
  <c r="I12" i="4" s="1"/>
  <c r="I41" i="4"/>
  <c r="K18" i="2"/>
  <c r="I17" i="3" s="1"/>
  <c r="K17" i="3" s="1"/>
  <c r="L17" i="3" s="1"/>
  <c r="L17" i="4"/>
  <c r="G17" i="4" s="1"/>
  <c r="H17" i="4" s="1"/>
  <c r="L30" i="3"/>
  <c r="I30" i="4"/>
  <c r="G42" i="4"/>
  <c r="H42" i="4" s="1"/>
  <c r="I42" i="4" s="1"/>
  <c r="K32" i="2"/>
  <c r="I31" i="3" s="1"/>
  <c r="K31" i="3" s="1"/>
  <c r="L31" i="3" s="1"/>
  <c r="L31" i="4"/>
  <c r="G31" i="4" s="1"/>
  <c r="H31" i="4" s="1"/>
  <c r="I31" i="4" s="1"/>
  <c r="D34" i="4"/>
  <c r="K17" i="2"/>
  <c r="I16" i="3" s="1"/>
  <c r="K16" i="3" s="1"/>
  <c r="L16" i="3" s="1"/>
  <c r="L16" i="4"/>
  <c r="G16" i="4" s="1"/>
  <c r="H16" i="4" s="1"/>
  <c r="I16" i="4" s="1"/>
  <c r="D19" i="3"/>
  <c r="K23" i="2"/>
  <c r="I22" i="3" s="1"/>
  <c r="K22" i="3" s="1"/>
  <c r="L22" i="4"/>
  <c r="G22" i="4" s="1"/>
  <c r="H22" i="4" s="1"/>
  <c r="C19" i="3"/>
  <c r="K27" i="2"/>
  <c r="I26" i="3" s="1"/>
  <c r="K26" i="3" s="1"/>
  <c r="L26" i="3" s="1"/>
  <c r="L26" i="4"/>
  <c r="K24" i="2"/>
  <c r="I23" i="3" s="1"/>
  <c r="K23" i="3" s="1"/>
  <c r="L23" i="3" s="1"/>
  <c r="L23" i="4"/>
  <c r="G23" i="4" s="1"/>
  <c r="H23" i="4" s="1"/>
  <c r="I23" i="4" s="1"/>
  <c r="K30" i="2"/>
  <c r="I29" i="3" s="1"/>
  <c r="K29" i="3" s="1"/>
  <c r="L29" i="3" s="1"/>
  <c r="L29" i="4"/>
  <c r="G29" i="4" s="1"/>
  <c r="H29" i="4" s="1"/>
  <c r="I29" i="4" s="1"/>
  <c r="D34" i="3"/>
  <c r="K14" i="3"/>
  <c r="L14" i="3" s="1"/>
  <c r="I17" i="4"/>
  <c r="K25" i="2"/>
  <c r="I24" i="3" s="1"/>
  <c r="K24" i="3" s="1"/>
  <c r="L24" i="3" s="1"/>
  <c r="L24" i="4"/>
  <c r="G24" i="4" s="1"/>
  <c r="H24" i="4" s="1"/>
  <c r="I24" i="4" s="1"/>
  <c r="E34" i="4"/>
  <c r="G19" i="3"/>
  <c r="C48" i="1"/>
  <c r="I37" i="4"/>
  <c r="K19" i="2"/>
  <c r="I18" i="3" s="1"/>
  <c r="K18" i="3" s="1"/>
  <c r="L18" i="3" s="1"/>
  <c r="L18" i="4"/>
  <c r="G18" i="4" s="1"/>
  <c r="H18" i="4" s="1"/>
  <c r="I18" i="4" s="1"/>
  <c r="L11" i="4"/>
  <c r="K12" i="2"/>
  <c r="I11" i="3" s="1"/>
  <c r="K11" i="3" s="1"/>
  <c r="D44" i="4"/>
  <c r="E19" i="4"/>
  <c r="L39" i="4"/>
  <c r="G39" i="4" s="1"/>
  <c r="H39" i="4" s="1"/>
  <c r="I39" i="4" s="1"/>
  <c r="K40" i="2"/>
  <c r="I39" i="3" s="1"/>
  <c r="K39" i="3" s="1"/>
  <c r="L39" i="3" s="1"/>
  <c r="K28" i="2"/>
  <c r="I27" i="3" s="1"/>
  <c r="K27" i="3" s="1"/>
  <c r="L27" i="3" s="1"/>
  <c r="L27" i="4"/>
  <c r="G27" i="4" s="1"/>
  <c r="H27" i="4" s="1"/>
  <c r="I27" i="4" s="1"/>
  <c r="I28" i="4"/>
  <c r="L15" i="3"/>
  <c r="K34" i="2"/>
  <c r="I33" i="3" s="1"/>
  <c r="K33" i="3" s="1"/>
  <c r="L33" i="3" s="1"/>
  <c r="L33" i="4"/>
  <c r="G33" i="4" s="1"/>
  <c r="H33" i="4" s="1"/>
  <c r="I33" i="4" s="1"/>
  <c r="C43" i="3"/>
  <c r="G37" i="3"/>
  <c r="G43" i="3" s="1"/>
  <c r="G45" i="3" s="1"/>
  <c r="I19" i="4" l="1"/>
  <c r="H34" i="4"/>
  <c r="I22" i="4"/>
  <c r="I34" i="4" s="1"/>
  <c r="L37" i="3"/>
  <c r="K19" i="3"/>
  <c r="L11" i="3"/>
  <c r="L19" i="3" s="1"/>
  <c r="C45" i="3"/>
  <c r="K34" i="3"/>
  <c r="L22" i="3"/>
  <c r="L34" i="3" s="1"/>
  <c r="H19" i="4"/>
  <c r="H44" i="4"/>
  <c r="D46" i="4"/>
  <c r="H46" i="4" l="1"/>
  <c r="D40" i="3" l="1"/>
  <c r="I40" i="4"/>
  <c r="E44" i="4"/>
  <c r="E46" i="4" s="1"/>
  <c r="I38" i="4"/>
  <c r="I44" i="4" s="1"/>
  <c r="I46" i="4" s="1"/>
  <c r="D42" i="1"/>
  <c r="I41" i="2"/>
  <c r="K41" i="2" s="1"/>
  <c r="I40" i="3" s="1"/>
  <c r="K40" i="3" s="1"/>
  <c r="L40" i="3" s="1"/>
  <c r="D40" i="1"/>
  <c r="D38" i="3" s="1"/>
  <c r="D43" i="3" s="1"/>
  <c r="D45" i="3" s="1"/>
  <c r="D46" i="1" l="1"/>
  <c r="D48" i="1" s="1"/>
  <c r="I39" i="2"/>
  <c r="K39" i="2" s="1"/>
  <c r="I38" i="3" s="1"/>
  <c r="K38" i="3" s="1"/>
  <c r="L38" i="3" l="1"/>
  <c r="L43" i="3" s="1"/>
  <c r="L45" i="3" s="1"/>
  <c r="K43" i="3"/>
  <c r="K45" i="3" s="1"/>
</calcChain>
</file>

<file path=xl/sharedStrings.xml><?xml version="1.0" encoding="utf-8"?>
<sst xmlns="http://schemas.openxmlformats.org/spreadsheetml/2006/main" count="407" uniqueCount="106">
  <si>
    <t xml:space="preserve">FLORIDA PUBLIC UTILITIES </t>
  </si>
  <si>
    <t>COMPARISON OF CURRENT AND PROPOSED DEPRECIATION RATES</t>
  </si>
  <si>
    <t>CURRENT</t>
  </si>
  <si>
    <t>COMPANY PROPOSED</t>
  </si>
  <si>
    <t>AVERAGE</t>
  </si>
  <si>
    <t>SERVICE</t>
  </si>
  <si>
    <t>REMAINING</t>
  </si>
  <si>
    <t>NET</t>
  </si>
  <si>
    <t>(Sch. L)</t>
  </si>
  <si>
    <t>INVESTMENT</t>
  </si>
  <si>
    <t>RESERVE</t>
  </si>
  <si>
    <t>LIFE</t>
  </si>
  <si>
    <t>SALVAGE</t>
  </si>
  <si>
    <t>AGE</t>
  </si>
  <si>
    <t>CURVE</t>
  </si>
  <si>
    <t xml:space="preserve"> </t>
  </si>
  <si>
    <t>ACCOUNT</t>
  </si>
  <si>
    <t>(YRS.)</t>
  </si>
  <si>
    <t>(%)</t>
  </si>
  <si>
    <t>TRANSMISSION PLANT</t>
  </si>
  <si>
    <t>350.1 - Land Rights</t>
  </si>
  <si>
    <t>SQ</t>
  </si>
  <si>
    <t>352 - Structures and Improvements</t>
  </si>
  <si>
    <t>*</t>
  </si>
  <si>
    <t>S5</t>
  </si>
  <si>
    <t>353 - Station Equipment</t>
  </si>
  <si>
    <t>S2</t>
  </si>
  <si>
    <t>S3</t>
  </si>
  <si>
    <t>354 - Towers and Fixtures</t>
  </si>
  <si>
    <t>S6</t>
  </si>
  <si>
    <t>355 - Poles and Fixtures</t>
  </si>
  <si>
    <t>R5</t>
  </si>
  <si>
    <t>R4</t>
  </si>
  <si>
    <t>355.1 - Poles and Fixtures - Concrete</t>
  </si>
  <si>
    <t>356 - Overhead Conductors and Devices</t>
  </si>
  <si>
    <t>359 - Roads and Trails</t>
  </si>
  <si>
    <t>Total Transmission Assets</t>
  </si>
  <si>
    <t>DISTRIBUTION PLANT</t>
  </si>
  <si>
    <t>360.1 - Land Rights</t>
  </si>
  <si>
    <t>361 - Structures and Improvements</t>
  </si>
  <si>
    <t>362 - Station Equipment</t>
  </si>
  <si>
    <t>364 - Poles, Towers, and Fixtures</t>
  </si>
  <si>
    <t>365 - Overhead Conductors &amp; Devices</t>
  </si>
  <si>
    <t>366 - Underground Conduit</t>
  </si>
  <si>
    <t>367 - Underground Conductors &amp; Devices</t>
  </si>
  <si>
    <t>368 - Line Transformers</t>
  </si>
  <si>
    <t>S4</t>
  </si>
  <si>
    <t>369 - Services</t>
  </si>
  <si>
    <t>370 - Meters</t>
  </si>
  <si>
    <t>371 - Installation on Customers' Premises</t>
  </si>
  <si>
    <t>373 - Street Lighting &amp; Signal Systems</t>
  </si>
  <si>
    <t>R3</t>
  </si>
  <si>
    <t>Total Distribution Assets</t>
  </si>
  <si>
    <t>GENERAL PLANT</t>
  </si>
  <si>
    <t>390 - Structures &amp; Improvements</t>
  </si>
  <si>
    <t>392.1 - Transportation-Cars</t>
  </si>
  <si>
    <t>392.2 - Transportation-Light Trucks &amp; Vans</t>
  </si>
  <si>
    <t>392.3 - Transportation - Heavy Trucks</t>
  </si>
  <si>
    <t>392.4 - Transporation - Trailers</t>
  </si>
  <si>
    <t>396 - Power Operated Equipment</t>
  </si>
  <si>
    <t>Total General Plant Assets</t>
  </si>
  <si>
    <t>GRAND TOTAL</t>
  </si>
  <si>
    <t>FLORIDA PUBLIC UTILITIES</t>
  </si>
  <si>
    <t>COMPARISON OF CURRENT AND PROPOSED DEPRECIATION COMPONENTS</t>
  </si>
  <si>
    <t>CURRENT EFFECTIVE 1/1/2015</t>
  </si>
  <si>
    <t>COMPANY PROPOSED - Proposed Effective Date 1/1/2020</t>
  </si>
  <si>
    <t xml:space="preserve">REMAINING </t>
  </si>
  <si>
    <t>RATE</t>
  </si>
  <si>
    <t xml:space="preserve">COMPARISON OF ANNUAL DEPRECIATION EXPENSES </t>
  </si>
  <si>
    <t>CHANGE</t>
  </si>
  <si>
    <t>EXPENSES</t>
  </si>
  <si>
    <t xml:space="preserve"> EXPENSES</t>
  </si>
  <si>
    <t>TOTAL TRANSMISSION PLANT</t>
  </si>
  <si>
    <t>TOTAL DISTRIBUTION PLANT</t>
  </si>
  <si>
    <t>TOTAL GENERAL PROPERTY</t>
  </si>
  <si>
    <t>TOTAL RATES</t>
  </si>
  <si>
    <t>COMPARISON OF ACCUMULATED BOOK RESERVE AND THEORETICAL RESERVE - PROPOSED RATES</t>
  </si>
  <si>
    <t>THEORETICAL</t>
  </si>
  <si>
    <t xml:space="preserve">THEORETICAL </t>
  </si>
  <si>
    <t xml:space="preserve">IMBALANCE </t>
  </si>
  <si>
    <t>WLR</t>
  </si>
  <si>
    <t>ARL</t>
  </si>
  <si>
    <t>SALV</t>
  </si>
  <si>
    <t>(YEARS)</t>
  </si>
  <si>
    <t>PROPOSED RESERVE ALLOCATIONS</t>
  </si>
  <si>
    <t>PROPOSED</t>
  </si>
  <si>
    <t xml:space="preserve">RESTATED </t>
  </si>
  <si>
    <t>BOOK RESERVE*</t>
  </si>
  <si>
    <t>IMBALANCE</t>
  </si>
  <si>
    <t>ALLOCATIONS</t>
  </si>
  <si>
    <t>Structures and Improvements</t>
  </si>
  <si>
    <t>Towers and Fixtures</t>
  </si>
  <si>
    <t>Poles and Fixtures</t>
  </si>
  <si>
    <t>Poles and Fixtures - Concrete</t>
  </si>
  <si>
    <t>TOTAL</t>
  </si>
  <si>
    <t>4-YR.</t>
  </si>
  <si>
    <t>AMORTIZATION</t>
  </si>
  <si>
    <t>Transportation-Cars</t>
  </si>
  <si>
    <t>Transportation-Light Trucks &amp; Vans</t>
  </si>
  <si>
    <t>Transportation-Heavy Trucks</t>
  </si>
  <si>
    <t>Sch. F 2019</t>
  </si>
  <si>
    <t>2019 CONSOLIDATED ELECTRIC DIVISIONS</t>
  </si>
  <si>
    <t>**</t>
  </si>
  <si>
    <t>Reflects reserve adjusted for Hurricane Michael unrecovered costs addressed in Docket No. 20190155-EI.</t>
  </si>
  <si>
    <t>Reflects restated reserve after proposed corrective reserve allocations and amortization of transportation reserve surplus.</t>
  </si>
  <si>
    <t>392.4 - Transportation - Trailers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</si>
</sst>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General;[Red]\-General"/>
    <numFmt numFmtId="165" formatCode="0.0_);\(0.0\)"/>
    <numFmt numFmtId="166" formatCode="#,##0.0;[Red]\-#,##0.0"/>
    <numFmt numFmtId="167" formatCode="#,##0.0"/>
    <numFmt numFmtId="168" formatCode="#,##0.0_);\(#,##0.0\)"/>
    <numFmt numFmtId="169" formatCode="0.00_);\(0.00\)"/>
    <numFmt numFmtId="170" formatCode="0.0"/>
  </numFmts>
  <fonts count="2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2"/>
      <color indexed="8"/>
      <name val="SWISS"/>
    </font>
    <font>
      <sz val="14"/>
      <color indexed="8"/>
      <name val="SWISS"/>
    </font>
    <font>
      <sz val="8"/>
      <color indexed="8"/>
      <name val="SWISS"/>
    </font>
    <font>
      <b/>
      <sz val="12"/>
      <color indexed="8"/>
      <name val="SWISS"/>
    </font>
    <font>
      <b/>
      <sz val="8"/>
      <color indexed="8"/>
      <name val="SWISS"/>
    </font>
    <font>
      <sz val="12"/>
      <name val="SWISS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40">
    <xf numFmtId="0" fontId="0" fillId="0" borderId="0" xfId="0"/>
    <xf numFmtId="0" fontId="4" fillId="0" borderId="0" xfId="2" applyFont="1"/>
    <xf numFmtId="0" fontId="3" fillId="0" borderId="0" xfId="2"/>
    <xf numFmtId="0" fontId="1" fillId="0" borderId="0" xfId="2" applyFont="1"/>
    <xf numFmtId="49" fontId="6" fillId="0" borderId="0" xfId="1" applyNumberFormat="1" applyFont="1" applyAlignment="1"/>
    <xf numFmtId="164" fontId="6" fillId="0" borderId="0" xfId="1" applyNumberFormat="1" applyFont="1" applyAlignment="1"/>
    <xf numFmtId="164" fontId="6" fillId="0" borderId="0" xfId="1" applyNumberFormat="1" applyFont="1" applyAlignment="1">
      <alignment horizontal="center"/>
    </xf>
    <xf numFmtId="0" fontId="7" fillId="0" borderId="0" xfId="1" applyNumberFormat="1" applyFont="1" applyAlignment="1"/>
    <xf numFmtId="0" fontId="7" fillId="0" borderId="0" xfId="1" applyNumberFormat="1" applyFont="1" applyAlignment="1">
      <alignment horizontal="center"/>
    </xf>
    <xf numFmtId="0" fontId="8" fillId="0" borderId="0" xfId="2" applyFont="1"/>
    <xf numFmtId="49" fontId="9" fillId="2" borderId="1" xfId="1" applyNumberFormat="1" applyFont="1" applyFill="1" applyBorder="1" applyAlignment="1"/>
    <xf numFmtId="49" fontId="9" fillId="2" borderId="2" xfId="1" applyNumberFormat="1" applyFont="1" applyFill="1" applyBorder="1" applyAlignment="1"/>
    <xf numFmtId="164" fontId="9" fillId="2" borderId="1" xfId="1" applyNumberFormat="1" applyFont="1" applyFill="1" applyBorder="1" applyAlignment="1"/>
    <xf numFmtId="164" fontId="9" fillId="2" borderId="3" xfId="1" applyNumberFormat="1" applyFont="1" applyFill="1" applyBorder="1" applyAlignment="1"/>
    <xf numFmtId="164" fontId="9" fillId="2" borderId="2" xfId="1" applyNumberFormat="1" applyFont="1" applyFill="1" applyBorder="1" applyAlignment="1"/>
    <xf numFmtId="0" fontId="10" fillId="2" borderId="7" xfId="1" applyNumberFormat="1" applyFont="1" applyFill="1" applyBorder="1"/>
    <xf numFmtId="49" fontId="6" fillId="2" borderId="8" xfId="1" applyNumberFormat="1" applyFont="1" applyFill="1" applyBorder="1" applyAlignment="1"/>
    <xf numFmtId="49" fontId="6" fillId="2" borderId="0" xfId="1" applyNumberFormat="1" applyFont="1" applyFill="1" applyBorder="1" applyAlignment="1"/>
    <xf numFmtId="164" fontId="6" fillId="2" borderId="8" xfId="1" applyNumberFormat="1" applyFont="1" applyFill="1" applyBorder="1" applyAlignment="1">
      <alignment horizontal="center"/>
    </xf>
    <xf numFmtId="164" fontId="6" fillId="2" borderId="9" xfId="1" applyNumberFormat="1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11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0" fontId="7" fillId="2" borderId="13" xfId="1" applyNumberFormat="1" applyFont="1" applyFill="1" applyBorder="1" applyAlignment="1">
      <alignment horizontal="center"/>
    </xf>
    <xf numFmtId="0" fontId="7" fillId="2" borderId="0" xfId="1" applyNumberFormat="1" applyFont="1" applyFill="1" applyBorder="1" applyAlignment="1"/>
    <xf numFmtId="14" fontId="6" fillId="2" borderId="8" xfId="1" applyNumberFormat="1" applyFont="1" applyFill="1" applyBorder="1" applyAlignment="1">
      <alignment horizontal="center"/>
    </xf>
    <xf numFmtId="14" fontId="6" fillId="2" borderId="9" xfId="1" applyNumberFormat="1" applyFont="1" applyFill="1" applyBorder="1" applyAlignment="1">
      <alignment horizontal="center"/>
    </xf>
    <xf numFmtId="14" fontId="6" fillId="2" borderId="0" xfId="1" applyNumberFormat="1" applyFont="1" applyFill="1" applyBorder="1" applyAlignment="1">
      <alignment horizontal="center"/>
    </xf>
    <xf numFmtId="49" fontId="11" fillId="2" borderId="8" xfId="1" applyNumberFormat="1" applyFont="1" applyFill="1" applyBorder="1" applyAlignment="1"/>
    <xf numFmtId="49" fontId="6" fillId="2" borderId="14" xfId="1" applyNumberFormat="1" applyFont="1" applyFill="1" applyBorder="1" applyAlignment="1">
      <alignment horizontal="centerContinuous"/>
    </xf>
    <xf numFmtId="49" fontId="6" fillId="2" borderId="15" xfId="1" applyNumberFormat="1" applyFont="1" applyFill="1" applyBorder="1" applyAlignment="1">
      <alignment horizontal="centerContinuous"/>
    </xf>
    <xf numFmtId="164" fontId="6" fillId="2" borderId="14" xfId="1" applyNumberFormat="1" applyFont="1" applyFill="1" applyBorder="1" applyAlignment="1">
      <alignment horizontal="center"/>
    </xf>
    <xf numFmtId="164" fontId="6" fillId="2" borderId="16" xfId="1" applyNumberFormat="1" applyFont="1" applyFill="1" applyBorder="1" applyAlignment="1">
      <alignment horizontal="center"/>
    </xf>
    <xf numFmtId="164" fontId="6" fillId="2" borderId="15" xfId="1" applyNumberFormat="1" applyFont="1" applyFill="1" applyBorder="1" applyAlignment="1">
      <alignment horizontal="center"/>
    </xf>
    <xf numFmtId="0" fontId="7" fillId="2" borderId="13" xfId="1" applyNumberFormat="1" applyFont="1" applyFill="1" applyBorder="1" applyAlignment="1"/>
    <xf numFmtId="49" fontId="6" fillId="0" borderId="17" xfId="1" applyNumberFormat="1" applyFont="1" applyBorder="1" applyAlignment="1"/>
    <xf numFmtId="49" fontId="6" fillId="0" borderId="18" xfId="1" applyNumberFormat="1" applyFont="1" applyBorder="1" applyAlignment="1"/>
    <xf numFmtId="164" fontId="6" fillId="0" borderId="17" xfId="1" applyNumberFormat="1" applyFont="1" applyFill="1" applyBorder="1" applyAlignment="1">
      <alignment horizontal="center"/>
    </xf>
    <xf numFmtId="164" fontId="6" fillId="0" borderId="19" xfId="1" applyNumberFormat="1" applyFont="1" applyFill="1" applyBorder="1" applyAlignment="1">
      <alignment horizontal="center"/>
    </xf>
    <xf numFmtId="164" fontId="6" fillId="0" borderId="18" xfId="1" applyNumberFormat="1" applyFont="1" applyFill="1" applyBorder="1" applyAlignment="1">
      <alignment horizontal="center"/>
    </xf>
    <xf numFmtId="0" fontId="7" fillId="0" borderId="13" xfId="1" applyNumberFormat="1" applyFont="1" applyFill="1" applyBorder="1"/>
    <xf numFmtId="164" fontId="6" fillId="0" borderId="18" xfId="1" applyNumberFormat="1" applyFont="1" applyBorder="1" applyAlignment="1">
      <alignment horizontal="center"/>
    </xf>
    <xf numFmtId="164" fontId="6" fillId="0" borderId="19" xfId="1" applyNumberFormat="1" applyFont="1" applyBorder="1" applyAlignment="1">
      <alignment horizontal="center"/>
    </xf>
    <xf numFmtId="49" fontId="6" fillId="2" borderId="20" xfId="1" applyNumberFormat="1" applyFont="1" applyFill="1" applyBorder="1" applyAlignment="1"/>
    <xf numFmtId="49" fontId="6" fillId="2" borderId="21" xfId="1" applyNumberFormat="1" applyFont="1" applyFill="1" applyBorder="1" applyAlignment="1"/>
    <xf numFmtId="164" fontId="12" fillId="0" borderId="20" xfId="1" applyNumberFormat="1" applyFont="1" applyFill="1" applyBorder="1" applyAlignment="1"/>
    <xf numFmtId="164" fontId="12" fillId="0" borderId="22" xfId="1" applyNumberFormat="1" applyFont="1" applyFill="1" applyBorder="1" applyAlignment="1"/>
    <xf numFmtId="164" fontId="12" fillId="0" borderId="21" xfId="1" applyNumberFormat="1" applyFont="1" applyFill="1" applyBorder="1" applyAlignment="1"/>
    <xf numFmtId="164" fontId="12" fillId="0" borderId="20" xfId="1" applyNumberFormat="1" applyFont="1" applyFill="1" applyBorder="1" applyAlignment="1">
      <alignment horizontal="center"/>
    </xf>
    <xf numFmtId="164" fontId="12" fillId="0" borderId="21" xfId="1" applyNumberFormat="1" applyFont="1" applyFill="1" applyBorder="1" applyAlignment="1">
      <alignment horizontal="center"/>
    </xf>
    <xf numFmtId="164" fontId="12" fillId="0" borderId="22" xfId="1" applyNumberFormat="1" applyFont="1" applyFill="1" applyBorder="1" applyAlignment="1">
      <alignment horizontal="center"/>
    </xf>
    <xf numFmtId="0" fontId="3" fillId="0" borderId="13" xfId="1" applyNumberFormat="1" applyFont="1" applyFill="1" applyBorder="1"/>
    <xf numFmtId="49" fontId="6" fillId="0" borderId="20" xfId="1" applyNumberFormat="1" applyFont="1" applyBorder="1" applyAlignment="1">
      <alignment vertical="center"/>
    </xf>
    <xf numFmtId="49" fontId="6" fillId="0" borderId="21" xfId="1" applyNumberFormat="1" applyFont="1" applyBorder="1" applyAlignment="1">
      <alignment vertical="center" wrapText="1"/>
    </xf>
    <xf numFmtId="5" fontId="12" fillId="0" borderId="20" xfId="1" applyNumberFormat="1" applyFont="1" applyFill="1" applyBorder="1" applyAlignment="1">
      <alignment vertical="center"/>
    </xf>
    <xf numFmtId="5" fontId="12" fillId="0" borderId="22" xfId="1" applyNumberFormat="1" applyFont="1" applyFill="1" applyBorder="1" applyAlignment="1">
      <alignment vertical="center"/>
    </xf>
    <xf numFmtId="5" fontId="12" fillId="0" borderId="21" xfId="1" applyNumberFormat="1" applyFont="1" applyFill="1" applyBorder="1" applyAlignment="1">
      <alignment vertical="center"/>
    </xf>
    <xf numFmtId="165" fontId="12" fillId="0" borderId="20" xfId="1" applyNumberFormat="1" applyFont="1" applyFill="1" applyBorder="1" applyAlignment="1">
      <alignment horizontal="center" vertical="center"/>
    </xf>
    <xf numFmtId="165" fontId="12" fillId="0" borderId="21" xfId="1" applyNumberFormat="1" applyFont="1" applyFill="1" applyBorder="1" applyAlignment="1">
      <alignment horizontal="center" vertical="center"/>
    </xf>
    <xf numFmtId="166" fontId="12" fillId="0" borderId="22" xfId="1" applyNumberFormat="1" applyFont="1" applyFill="1" applyBorder="1" applyAlignment="1">
      <alignment horizontal="center" vertical="center"/>
    </xf>
    <xf numFmtId="167" fontId="3" fillId="0" borderId="13" xfId="1" applyNumberFormat="1" applyFont="1" applyFill="1" applyBorder="1" applyAlignment="1">
      <alignment vertical="center"/>
    </xf>
    <xf numFmtId="168" fontId="12" fillId="0" borderId="20" xfId="1" applyNumberFormat="1" applyFont="1" applyFill="1" applyBorder="1" applyAlignment="1">
      <alignment horizontal="center" vertical="center"/>
    </xf>
    <xf numFmtId="168" fontId="12" fillId="0" borderId="21" xfId="1" applyNumberFormat="1" applyFont="1" applyFill="1" applyBorder="1" applyAlignment="1">
      <alignment horizontal="center" vertical="center"/>
    </xf>
    <xf numFmtId="49" fontId="6" fillId="0" borderId="23" xfId="1" applyNumberFormat="1" applyFont="1" applyBorder="1" applyAlignment="1">
      <alignment vertical="center" wrapText="1"/>
    </xf>
    <xf numFmtId="49" fontId="6" fillId="2" borderId="24" xfId="1" applyNumberFormat="1" applyFont="1" applyFill="1" applyBorder="1" applyAlignment="1">
      <alignment vertical="center" wrapText="1"/>
    </xf>
    <xf numFmtId="5" fontId="6" fillId="0" borderId="25" xfId="1" applyNumberFormat="1" applyFont="1" applyFill="1" applyBorder="1" applyAlignment="1">
      <alignment vertical="center"/>
    </xf>
    <xf numFmtId="5" fontId="6" fillId="0" borderId="26" xfId="1" applyNumberFormat="1" applyFont="1" applyFill="1" applyBorder="1" applyAlignment="1">
      <alignment vertical="center"/>
    </xf>
    <xf numFmtId="5" fontId="6" fillId="0" borderId="0" xfId="1" applyNumberFormat="1" applyFont="1" applyFill="1" applyBorder="1" applyAlignment="1">
      <alignment vertical="center"/>
    </xf>
    <xf numFmtId="165" fontId="6" fillId="0" borderId="20" xfId="1" applyNumberFormat="1" applyFont="1" applyFill="1" applyBorder="1" applyAlignment="1">
      <alignment horizontal="center" vertical="center"/>
    </xf>
    <xf numFmtId="165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7" fontId="7" fillId="0" borderId="13" xfId="1" applyNumberFormat="1" applyFont="1" applyFill="1" applyBorder="1" applyAlignment="1">
      <alignment vertical="center"/>
    </xf>
    <xf numFmtId="168" fontId="6" fillId="0" borderId="20" xfId="1" applyNumberFormat="1" applyFont="1" applyFill="1" applyBorder="1" applyAlignment="1">
      <alignment horizontal="center" vertical="center"/>
    </xf>
    <xf numFmtId="168" fontId="6" fillId="0" borderId="21" xfId="1" applyNumberFormat="1" applyFont="1" applyFill="1" applyBorder="1" applyAlignment="1">
      <alignment horizontal="center" vertical="center"/>
    </xf>
    <xf numFmtId="0" fontId="10" fillId="0" borderId="0" xfId="2" applyFont="1"/>
    <xf numFmtId="49" fontId="6" fillId="0" borderId="18" xfId="1" applyNumberFormat="1" applyFont="1" applyBorder="1" applyAlignment="1">
      <alignment vertical="center" wrapText="1"/>
    </xf>
    <xf numFmtId="5" fontId="12" fillId="0" borderId="17" xfId="1" applyNumberFormat="1" applyFont="1" applyFill="1" applyBorder="1" applyAlignment="1">
      <alignment vertical="center"/>
    </xf>
    <xf numFmtId="5" fontId="12" fillId="0" borderId="19" xfId="1" applyNumberFormat="1" applyFont="1" applyFill="1" applyBorder="1" applyAlignment="1">
      <alignment vertical="center"/>
    </xf>
    <xf numFmtId="5" fontId="12" fillId="0" borderId="18" xfId="1" applyNumberFormat="1" applyFont="1" applyFill="1" applyBorder="1" applyAlignment="1">
      <alignment vertical="center"/>
    </xf>
    <xf numFmtId="49" fontId="6" fillId="2" borderId="20" xfId="1" applyNumberFormat="1" applyFont="1" applyFill="1" applyBorder="1" applyAlignment="1">
      <alignment vertical="center"/>
    </xf>
    <xf numFmtId="49" fontId="6" fillId="2" borderId="21" xfId="1" applyNumberFormat="1" applyFont="1" applyFill="1" applyBorder="1" applyAlignment="1">
      <alignment vertical="center" wrapText="1"/>
    </xf>
    <xf numFmtId="5" fontId="12" fillId="3" borderId="22" xfId="1" applyNumberFormat="1" applyFont="1" applyFill="1" applyBorder="1" applyAlignment="1">
      <alignment vertical="center"/>
    </xf>
    <xf numFmtId="49" fontId="6" fillId="0" borderId="23" xfId="1" applyNumberFormat="1" applyFont="1" applyBorder="1" applyAlignment="1">
      <alignment vertical="center"/>
    </xf>
    <xf numFmtId="5" fontId="12" fillId="0" borderId="27" xfId="1" applyNumberFormat="1" applyFont="1" applyFill="1" applyBorder="1" applyAlignment="1">
      <alignment vertical="center"/>
    </xf>
    <xf numFmtId="5" fontId="12" fillId="0" borderId="28" xfId="1" applyNumberFormat="1" applyFont="1" applyFill="1" applyBorder="1" applyAlignment="1">
      <alignment vertical="center"/>
    </xf>
    <xf numFmtId="5" fontId="12" fillId="0" borderId="23" xfId="1" applyNumberFormat="1" applyFont="1" applyFill="1" applyBorder="1" applyAlignment="1">
      <alignment vertical="center"/>
    </xf>
    <xf numFmtId="167" fontId="3" fillId="0" borderId="20" xfId="1" applyNumberFormat="1" applyFont="1" applyFill="1" applyBorder="1" applyAlignment="1">
      <alignment horizontal="center" vertical="center"/>
    </xf>
    <xf numFmtId="167" fontId="3" fillId="0" borderId="21" xfId="1" applyNumberFormat="1" applyFont="1" applyFill="1" applyBorder="1" applyAlignment="1">
      <alignment horizontal="center" vertical="center"/>
    </xf>
    <xf numFmtId="167" fontId="3" fillId="0" borderId="22" xfId="1" applyNumberFormat="1" applyFont="1" applyFill="1" applyBorder="1" applyAlignment="1">
      <alignment horizontal="center" vertical="center"/>
    </xf>
    <xf numFmtId="49" fontId="6" fillId="0" borderId="20" xfId="1" applyNumberFormat="1" applyFont="1" applyBorder="1" applyAlignment="1"/>
    <xf numFmtId="49" fontId="6" fillId="2" borderId="24" xfId="1" applyNumberFormat="1" applyFont="1" applyFill="1" applyBorder="1" applyAlignment="1"/>
    <xf numFmtId="5" fontId="6" fillId="0" borderId="25" xfId="1" applyNumberFormat="1" applyFont="1" applyFill="1" applyBorder="1" applyAlignment="1"/>
    <xf numFmtId="5" fontId="6" fillId="0" borderId="26" xfId="1" applyNumberFormat="1" applyFont="1" applyFill="1" applyBorder="1" applyAlignment="1"/>
    <xf numFmtId="5" fontId="6" fillId="0" borderId="0" xfId="1" applyNumberFormat="1" applyFont="1" applyFill="1" applyBorder="1" applyAlignment="1"/>
    <xf numFmtId="165" fontId="6" fillId="0" borderId="20" xfId="1" applyNumberFormat="1" applyFont="1" applyFill="1" applyBorder="1" applyAlignment="1">
      <alignment horizontal="center"/>
    </xf>
    <xf numFmtId="165" fontId="6" fillId="0" borderId="21" xfId="1" applyNumberFormat="1" applyFont="1" applyFill="1" applyBorder="1" applyAlignment="1">
      <alignment horizontal="center"/>
    </xf>
    <xf numFmtId="166" fontId="6" fillId="0" borderId="22" xfId="1" applyNumberFormat="1" applyFont="1" applyFill="1" applyBorder="1" applyAlignment="1">
      <alignment horizontal="center"/>
    </xf>
    <xf numFmtId="167" fontId="7" fillId="0" borderId="13" xfId="1" applyNumberFormat="1" applyFont="1" applyFill="1" applyBorder="1"/>
    <xf numFmtId="167" fontId="7" fillId="0" borderId="20" xfId="1" applyNumberFormat="1" applyFont="1" applyFill="1" applyBorder="1" applyAlignment="1">
      <alignment horizontal="center"/>
    </xf>
    <xf numFmtId="167" fontId="7" fillId="0" borderId="21" xfId="1" applyNumberFormat="1" applyFont="1" applyFill="1" applyBorder="1" applyAlignment="1">
      <alignment horizontal="center"/>
    </xf>
    <xf numFmtId="167" fontId="7" fillId="0" borderId="22" xfId="1" applyNumberFormat="1" applyFont="1" applyFill="1" applyBorder="1" applyAlignment="1">
      <alignment horizontal="center"/>
    </xf>
    <xf numFmtId="49" fontId="6" fillId="0" borderId="27" xfId="1" applyNumberFormat="1" applyFont="1" applyBorder="1" applyAlignment="1"/>
    <xf numFmtId="49" fontId="6" fillId="0" borderId="0" xfId="1" applyNumberFormat="1" applyFont="1" applyBorder="1" applyAlignment="1"/>
    <xf numFmtId="5" fontId="12" fillId="0" borderId="8" xfId="1" applyNumberFormat="1" applyFont="1" applyFill="1" applyBorder="1" applyAlignment="1"/>
    <xf numFmtId="5" fontId="12" fillId="0" borderId="9" xfId="1" applyNumberFormat="1" applyFont="1" applyFill="1" applyBorder="1" applyAlignment="1"/>
    <xf numFmtId="5" fontId="12" fillId="0" borderId="0" xfId="1" applyNumberFormat="1" applyFont="1" applyFill="1" applyBorder="1" applyAlignment="1"/>
    <xf numFmtId="165" fontId="12" fillId="0" borderId="20" xfId="1" applyNumberFormat="1" applyFont="1" applyFill="1" applyBorder="1" applyAlignment="1">
      <alignment horizontal="center"/>
    </xf>
    <xf numFmtId="165" fontId="12" fillId="0" borderId="21" xfId="1" applyNumberFormat="1" applyFont="1" applyFill="1" applyBorder="1" applyAlignment="1">
      <alignment horizontal="center"/>
    </xf>
    <xf numFmtId="166" fontId="12" fillId="0" borderId="22" xfId="1" applyNumberFormat="1" applyFont="1" applyFill="1" applyBorder="1" applyAlignment="1">
      <alignment horizontal="center"/>
    </xf>
    <xf numFmtId="167" fontId="3" fillId="0" borderId="13" xfId="1" applyNumberFormat="1" applyFont="1" applyFill="1" applyBorder="1"/>
    <xf numFmtId="167" fontId="3" fillId="0" borderId="20" xfId="1" applyNumberFormat="1" applyFont="1" applyFill="1" applyBorder="1" applyAlignment="1">
      <alignment horizontal="center"/>
    </xf>
    <xf numFmtId="167" fontId="3" fillId="0" borderId="21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49" fontId="6" fillId="2" borderId="29" xfId="1" applyNumberFormat="1" applyFont="1" applyFill="1" applyBorder="1" applyAlignment="1"/>
    <xf numFmtId="41" fontId="6" fillId="2" borderId="29" xfId="1" applyNumberFormat="1" applyFont="1" applyFill="1" applyBorder="1" applyAlignment="1"/>
    <xf numFmtId="41" fontId="6" fillId="2" borderId="30" xfId="1" applyNumberFormat="1" applyFont="1" applyFill="1" applyBorder="1" applyAlignment="1"/>
    <xf numFmtId="41" fontId="6" fillId="0" borderId="0" xfId="1" applyNumberFormat="1" applyFont="1" applyFill="1" applyBorder="1" applyAlignment="1"/>
    <xf numFmtId="167" fontId="7" fillId="0" borderId="21" xfId="1" applyNumberFormat="1" applyFont="1" applyBorder="1" applyAlignment="1">
      <alignment horizontal="center"/>
    </xf>
    <xf numFmtId="167" fontId="7" fillId="0" borderId="22" xfId="1" applyNumberFormat="1" applyFont="1" applyBorder="1" applyAlignment="1">
      <alignment horizontal="center"/>
    </xf>
    <xf numFmtId="0" fontId="7" fillId="0" borderId="14" xfId="1" applyNumberFormat="1" applyFont="1" applyBorder="1" applyAlignment="1"/>
    <xf numFmtId="0" fontId="7" fillId="0" borderId="15" xfId="1" applyNumberFormat="1" applyFont="1" applyBorder="1" applyAlignment="1"/>
    <xf numFmtId="41" fontId="3" fillId="0" borderId="14" xfId="1" applyNumberFormat="1" applyFont="1" applyBorder="1" applyAlignment="1"/>
    <xf numFmtId="41" fontId="3" fillId="0" borderId="16" xfId="1" applyNumberFormat="1" applyFont="1" applyBorder="1" applyAlignment="1"/>
    <xf numFmtId="41" fontId="3" fillId="0" borderId="15" xfId="1" applyNumberFormat="1" applyFont="1" applyBorder="1" applyAlignment="1"/>
    <xf numFmtId="165" fontId="3" fillId="0" borderId="14" xfId="1" applyNumberFormat="1" applyFont="1" applyBorder="1" applyAlignment="1">
      <alignment horizontal="center"/>
    </xf>
    <xf numFmtId="165" fontId="3" fillId="0" borderId="15" xfId="1" applyNumberFormat="1" applyFont="1" applyBorder="1" applyAlignment="1">
      <alignment horizontal="center"/>
    </xf>
    <xf numFmtId="0" fontId="3" fillId="0" borderId="16" xfId="1" applyNumberFormat="1" applyFont="1" applyBorder="1" applyAlignment="1">
      <alignment horizontal="center"/>
    </xf>
    <xf numFmtId="0" fontId="3" fillId="0" borderId="31" xfId="1" applyNumberFormat="1" applyFont="1" applyBorder="1" applyAlignment="1"/>
    <xf numFmtId="0" fontId="3" fillId="0" borderId="14" xfId="1" applyNumberFormat="1" applyFont="1" applyBorder="1" applyAlignment="1">
      <alignment horizontal="center"/>
    </xf>
    <xf numFmtId="0" fontId="3" fillId="0" borderId="15" xfId="1" applyNumberFormat="1" applyFont="1" applyBorder="1" applyAlignment="1">
      <alignment horizontal="center"/>
    </xf>
    <xf numFmtId="49" fontId="1" fillId="0" borderId="0" xfId="1" applyNumberFormat="1" applyFont="1" applyAlignment="1"/>
    <xf numFmtId="49" fontId="3" fillId="0" borderId="0" xfId="1" applyNumberFormat="1" applyFont="1" applyAlignment="1"/>
    <xf numFmtId="164" fontId="2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centerContinuous"/>
    </xf>
    <xf numFmtId="164" fontId="9" fillId="0" borderId="0" xfId="1" applyNumberFormat="1" applyFont="1" applyAlignment="1">
      <alignment horizontal="centerContinuous"/>
    </xf>
    <xf numFmtId="164" fontId="9" fillId="0" borderId="0" xfId="1" applyNumberFormat="1" applyFont="1" applyBorder="1" applyAlignment="1">
      <alignment horizontal="centerContinuous"/>
    </xf>
    <xf numFmtId="49" fontId="9" fillId="2" borderId="3" xfId="1" applyNumberFormat="1" applyFont="1" applyFill="1" applyBorder="1" applyAlignment="1"/>
    <xf numFmtId="164" fontId="9" fillId="2" borderId="33" xfId="1" applyNumberFormat="1" applyFont="1" applyFill="1" applyBorder="1" applyAlignment="1"/>
    <xf numFmtId="164" fontId="9" fillId="0" borderId="0" xfId="1" applyNumberFormat="1" applyFont="1" applyBorder="1" applyAlignment="1"/>
    <xf numFmtId="49" fontId="9" fillId="2" borderId="8" xfId="1" applyNumberFormat="1" applyFont="1" applyFill="1" applyBorder="1" applyAlignment="1"/>
    <xf numFmtId="49" fontId="9" fillId="2" borderId="9" xfId="1" applyNumberFormat="1" applyFont="1" applyFill="1" applyBorder="1" applyAlignment="1"/>
    <xf numFmtId="164" fontId="9" fillId="2" borderId="11" xfId="1" applyNumberFormat="1" applyFont="1" applyFill="1" applyBorder="1" applyAlignment="1">
      <alignment horizontal="center"/>
    </xf>
    <xf numFmtId="164" fontId="9" fillId="2" borderId="11" xfId="1" applyNumberFormat="1" applyFont="1" applyFill="1" applyBorder="1" applyAlignment="1"/>
    <xf numFmtId="164" fontId="9" fillId="2" borderId="35" xfId="1" applyNumberFormat="1" applyFont="1" applyFill="1" applyBorder="1" applyAlignment="1"/>
    <xf numFmtId="164" fontId="9" fillId="2" borderId="36" xfId="1" applyNumberFormat="1" applyFont="1" applyFill="1" applyBorder="1" applyAlignment="1">
      <alignment horizontal="center"/>
    </xf>
    <xf numFmtId="164" fontId="9" fillId="2" borderId="12" xfId="1" applyNumberFormat="1" applyFont="1" applyFill="1" applyBorder="1" applyAlignment="1">
      <alignment horizontal="center"/>
    </xf>
    <xf numFmtId="164" fontId="9" fillId="2" borderId="0" xfId="1" applyNumberFormat="1" applyFont="1" applyFill="1" applyBorder="1" applyAlignment="1">
      <alignment horizontal="center"/>
    </xf>
    <xf numFmtId="164" fontId="9" fillId="2" borderId="35" xfId="1" applyNumberFormat="1" applyFont="1" applyFill="1" applyBorder="1" applyAlignment="1">
      <alignment horizontal="center"/>
    </xf>
    <xf numFmtId="14" fontId="9" fillId="2" borderId="0" xfId="1" applyNumberFormat="1" applyFont="1" applyFill="1" applyBorder="1" applyAlignment="1">
      <alignment horizontal="center"/>
    </xf>
    <xf numFmtId="164" fontId="9" fillId="2" borderId="9" xfId="1" applyNumberFormat="1" applyFont="1" applyFill="1" applyBorder="1" applyAlignment="1">
      <alignment horizontal="center"/>
    </xf>
    <xf numFmtId="49" fontId="9" fillId="2" borderId="14" xfId="1" applyNumberFormat="1" applyFont="1" applyFill="1" applyBorder="1" applyAlignment="1">
      <alignment horizontal="centerContinuous"/>
    </xf>
    <xf numFmtId="49" fontId="10" fillId="2" borderId="16" xfId="1" applyNumberFormat="1" applyFont="1" applyFill="1" applyBorder="1" applyAlignment="1">
      <alignment horizontal="centerContinuous"/>
    </xf>
    <xf numFmtId="164" fontId="9" fillId="2" borderId="15" xfId="1" applyNumberFormat="1" applyFont="1" applyFill="1" applyBorder="1" applyAlignment="1">
      <alignment horizontal="center"/>
    </xf>
    <xf numFmtId="164" fontId="9" fillId="2" borderId="37" xfId="1" applyNumberFormat="1" applyFont="1" applyFill="1" applyBorder="1" applyAlignment="1">
      <alignment horizontal="center"/>
    </xf>
    <xf numFmtId="164" fontId="9" fillId="2" borderId="16" xfId="1" applyNumberFormat="1" applyFont="1" applyFill="1" applyBorder="1" applyAlignment="1">
      <alignment horizontal="center"/>
    </xf>
    <xf numFmtId="49" fontId="10" fillId="0" borderId="17" xfId="1" applyNumberFormat="1" applyFont="1" applyBorder="1" applyAlignment="1"/>
    <xf numFmtId="49" fontId="10" fillId="0" borderId="18" xfId="1" applyNumberFormat="1" applyFont="1" applyBorder="1" applyAlignment="1"/>
    <xf numFmtId="166" fontId="9" fillId="0" borderId="38" xfId="1" applyNumberFormat="1" applyFont="1" applyBorder="1" applyAlignment="1"/>
    <xf numFmtId="166" fontId="9" fillId="0" borderId="18" xfId="1" applyNumberFormat="1" applyFont="1" applyBorder="1" applyAlignment="1"/>
    <xf numFmtId="164" fontId="9" fillId="0" borderId="38" xfId="1" applyNumberFormat="1" applyFont="1" applyBorder="1" applyAlignment="1"/>
    <xf numFmtId="0" fontId="14" fillId="0" borderId="38" xfId="1" applyNumberFormat="1" applyFont="1" applyFill="1" applyBorder="1" applyAlignment="1"/>
    <xf numFmtId="0" fontId="8" fillId="0" borderId="18" xfId="1" applyNumberFormat="1" applyFont="1" applyFill="1" applyBorder="1" applyAlignment="1"/>
    <xf numFmtId="0" fontId="14" fillId="0" borderId="19" xfId="1" applyNumberFormat="1" applyFont="1" applyFill="1" applyBorder="1" applyAlignment="1"/>
    <xf numFmtId="164" fontId="14" fillId="0" borderId="18" xfId="1" applyNumberFormat="1" applyFont="1" applyBorder="1" applyAlignment="1"/>
    <xf numFmtId="49" fontId="15" fillId="2" borderId="20" xfId="1" applyNumberFormat="1" applyFont="1" applyFill="1" applyBorder="1" applyAlignment="1"/>
    <xf numFmtId="49" fontId="9" fillId="2" borderId="21" xfId="1" applyNumberFormat="1" applyFont="1" applyFill="1" applyBorder="1" applyAlignment="1"/>
    <xf numFmtId="166" fontId="12" fillId="0" borderId="39" xfId="1" applyNumberFormat="1" applyFont="1" applyBorder="1" applyAlignment="1"/>
    <xf numFmtId="166" fontId="12" fillId="0" borderId="21" xfId="1" applyNumberFormat="1" applyFont="1" applyBorder="1" applyAlignment="1"/>
    <xf numFmtId="164" fontId="12" fillId="0" borderId="39" xfId="1" applyNumberFormat="1" applyFont="1" applyBorder="1" applyAlignment="1"/>
    <xf numFmtId="0" fontId="12" fillId="0" borderId="39" xfId="1" applyNumberFormat="1" applyFont="1" applyFill="1" applyBorder="1" applyAlignment="1"/>
    <xf numFmtId="0" fontId="3" fillId="0" borderId="21" xfId="1" applyNumberFormat="1" applyFont="1" applyFill="1" applyBorder="1" applyAlignment="1"/>
    <xf numFmtId="0" fontId="12" fillId="0" borderId="22" xfId="1" applyNumberFormat="1" applyFont="1" applyFill="1" applyBorder="1" applyAlignment="1"/>
    <xf numFmtId="164" fontId="16" fillId="0" borderId="0" xfId="1" applyNumberFormat="1" applyFont="1" applyBorder="1" applyAlignment="1"/>
    <xf numFmtId="49" fontId="9" fillId="0" borderId="20" xfId="1" applyNumberFormat="1" applyFont="1" applyBorder="1" applyAlignment="1"/>
    <xf numFmtId="49" fontId="9" fillId="0" borderId="21" xfId="1" applyNumberFormat="1" applyFont="1" applyBorder="1" applyAlignment="1"/>
    <xf numFmtId="166" fontId="12" fillId="0" borderId="39" xfId="1" applyNumberFormat="1" applyFont="1" applyBorder="1" applyAlignment="1">
      <alignment horizontal="center"/>
    </xf>
    <xf numFmtId="168" fontId="12" fillId="0" borderId="21" xfId="1" applyNumberFormat="1" applyFont="1" applyBorder="1" applyAlignment="1">
      <alignment horizontal="center"/>
    </xf>
    <xf numFmtId="164" fontId="12" fillId="0" borderId="39" xfId="1" applyNumberFormat="1" applyFont="1" applyBorder="1" applyAlignment="1">
      <alignment horizontal="center"/>
    </xf>
    <xf numFmtId="168" fontId="12" fillId="0" borderId="39" xfId="1" applyNumberFormat="1" applyFont="1" applyFill="1" applyBorder="1" applyAlignment="1">
      <alignment horizontal="center"/>
    </xf>
    <xf numFmtId="168" fontId="12" fillId="0" borderId="21" xfId="1" applyNumberFormat="1" applyFont="1" applyFill="1" applyBorder="1" applyAlignment="1">
      <alignment horizontal="center"/>
    </xf>
    <xf numFmtId="2" fontId="12" fillId="0" borderId="21" xfId="1" applyNumberFormat="1" applyFont="1" applyFill="1" applyBorder="1" applyAlignment="1">
      <alignment horizontal="center"/>
    </xf>
    <xf numFmtId="168" fontId="12" fillId="0" borderId="22" xfId="1" applyNumberFormat="1" applyFont="1" applyFill="1" applyBorder="1" applyAlignment="1">
      <alignment horizontal="center"/>
    </xf>
    <xf numFmtId="164" fontId="17" fillId="0" borderId="0" xfId="1" applyNumberFormat="1" applyFont="1" applyBorder="1" applyAlignment="1"/>
    <xf numFmtId="49" fontId="9" fillId="0" borderId="21" xfId="1" applyNumberFormat="1" applyFont="1" applyFill="1" applyBorder="1" applyAlignment="1"/>
    <xf numFmtId="166" fontId="12" fillId="0" borderId="39" xfId="1" applyNumberFormat="1" applyFont="1" applyFill="1" applyBorder="1" applyAlignment="1">
      <alignment horizontal="center"/>
    </xf>
    <xf numFmtId="164" fontId="12" fillId="0" borderId="39" xfId="1" applyNumberFormat="1" applyFont="1" applyFill="1" applyBorder="1" applyAlignment="1">
      <alignment horizontal="center"/>
    </xf>
    <xf numFmtId="166" fontId="14" fillId="0" borderId="39" xfId="1" applyNumberFormat="1" applyFont="1" applyBorder="1" applyAlignment="1">
      <alignment horizontal="center"/>
    </xf>
    <xf numFmtId="166" fontId="14" fillId="0" borderId="21" xfId="1" applyNumberFormat="1" applyFont="1" applyBorder="1" applyAlignment="1">
      <alignment horizontal="center"/>
    </xf>
    <xf numFmtId="164" fontId="14" fillId="0" borderId="39" xfId="1" applyNumberFormat="1" applyFont="1" applyBorder="1" applyAlignment="1">
      <alignment horizontal="center"/>
    </xf>
    <xf numFmtId="168" fontId="14" fillId="0" borderId="22" xfId="1" applyNumberFormat="1" applyFont="1" applyFill="1" applyBorder="1" applyAlignment="1">
      <alignment horizontal="center"/>
    </xf>
    <xf numFmtId="164" fontId="18" fillId="0" borderId="0" xfId="1" applyNumberFormat="1" applyFont="1" applyBorder="1" applyAlignment="1"/>
    <xf numFmtId="49" fontId="10" fillId="0" borderId="21" xfId="1" applyNumberFormat="1" applyFont="1" applyBorder="1" applyAlignment="1"/>
    <xf numFmtId="164" fontId="14" fillId="0" borderId="21" xfId="1" applyNumberFormat="1" applyFont="1" applyBorder="1" applyAlignment="1">
      <alignment horizontal="center"/>
    </xf>
    <xf numFmtId="168" fontId="14" fillId="0" borderId="39" xfId="1" applyNumberFormat="1" applyFont="1" applyFill="1" applyBorder="1" applyAlignment="1">
      <alignment horizontal="center"/>
    </xf>
    <xf numFmtId="168" fontId="14" fillId="0" borderId="21" xfId="1" applyNumberFormat="1" applyFont="1" applyFill="1" applyBorder="1" applyAlignment="1">
      <alignment horizontal="center"/>
    </xf>
    <xf numFmtId="2" fontId="14" fillId="0" borderId="21" xfId="1" applyNumberFormat="1" applyFont="1" applyFill="1" applyBorder="1" applyAlignment="1">
      <alignment horizontal="center"/>
    </xf>
    <xf numFmtId="166" fontId="12" fillId="0" borderId="21" xfId="1" applyNumberFormat="1" applyFont="1" applyBorder="1" applyAlignment="1">
      <alignment horizontal="center"/>
    </xf>
    <xf numFmtId="164" fontId="12" fillId="0" borderId="21" xfId="1" applyNumberFormat="1" applyFont="1" applyBorder="1" applyAlignment="1">
      <alignment horizontal="center"/>
    </xf>
    <xf numFmtId="2" fontId="12" fillId="3" borderId="21" xfId="1" applyNumberFormat="1" applyFont="1" applyFill="1" applyBorder="1" applyAlignment="1">
      <alignment horizontal="center"/>
    </xf>
    <xf numFmtId="168" fontId="12" fillId="3" borderId="22" xfId="1" applyNumberFormat="1" applyFont="1" applyFill="1" applyBorder="1" applyAlignment="1">
      <alignment horizontal="center"/>
    </xf>
    <xf numFmtId="164" fontId="19" fillId="0" borderId="0" xfId="1" applyNumberFormat="1" applyFont="1" applyBorder="1" applyAlignment="1"/>
    <xf numFmtId="166" fontId="14" fillId="0" borderId="22" xfId="1" applyNumberFormat="1" applyFont="1" applyFill="1" applyBorder="1" applyAlignment="1">
      <alignment horizontal="center"/>
    </xf>
    <xf numFmtId="164" fontId="20" fillId="0" borderId="0" xfId="1" applyNumberFormat="1" applyFont="1" applyBorder="1" applyAlignment="1"/>
    <xf numFmtId="0" fontId="12" fillId="0" borderId="21" xfId="1" applyNumberFormat="1" applyFont="1" applyBorder="1" applyAlignment="1">
      <alignment horizontal="center"/>
    </xf>
    <xf numFmtId="168" fontId="12" fillId="3" borderId="39" xfId="1" applyNumberFormat="1" applyFont="1" applyFill="1" applyBorder="1" applyAlignment="1">
      <alignment horizontal="center"/>
    </xf>
    <xf numFmtId="168" fontId="12" fillId="3" borderId="21" xfId="1" applyNumberFormat="1" applyFont="1" applyFill="1" applyBorder="1" applyAlignment="1">
      <alignment horizontal="center"/>
    </xf>
    <xf numFmtId="49" fontId="9" fillId="0" borderId="14" xfId="1" applyNumberFormat="1" applyFont="1" applyBorder="1" applyAlignment="1"/>
    <xf numFmtId="49" fontId="9" fillId="0" borderId="15" xfId="1" applyNumberFormat="1" applyFont="1" applyBorder="1" applyAlignment="1"/>
    <xf numFmtId="166" fontId="14" fillId="0" borderId="37" xfId="1" applyNumberFormat="1" applyFont="1" applyBorder="1" applyAlignment="1">
      <alignment horizontal="center"/>
    </xf>
    <xf numFmtId="166" fontId="14" fillId="0" borderId="15" xfId="1" applyNumberFormat="1" applyFont="1" applyBorder="1" applyAlignment="1">
      <alignment horizontal="center"/>
    </xf>
    <xf numFmtId="164" fontId="14" fillId="0" borderId="37" xfId="1" applyNumberFormat="1" applyFont="1" applyBorder="1" applyAlignment="1">
      <alignment horizontal="center"/>
    </xf>
    <xf numFmtId="166" fontId="14" fillId="0" borderId="16" xfId="1" applyNumberFormat="1" applyFont="1" applyBorder="1" applyAlignment="1">
      <alignment horizontal="center"/>
    </xf>
    <xf numFmtId="49" fontId="3" fillId="0" borderId="0" xfId="2" applyNumberFormat="1"/>
    <xf numFmtId="49" fontId="7" fillId="0" borderId="0" xfId="1" applyNumberFormat="1" applyFont="1" applyAlignment="1">
      <alignment horizontal="centerContinuous"/>
    </xf>
    <xf numFmtId="166" fontId="6" fillId="0" borderId="0" xfId="1" applyNumberFormat="1" applyFont="1" applyAlignment="1">
      <alignment horizontal="centerContinuous"/>
    </xf>
    <xf numFmtId="166" fontId="6" fillId="0" borderId="0" xfId="1" applyNumberFormat="1" applyFont="1" applyBorder="1" applyAlignment="1">
      <alignment horizontal="centerContinuous"/>
    </xf>
    <xf numFmtId="167" fontId="7" fillId="0" borderId="0" xfId="1" applyNumberFormat="1" applyFont="1" applyAlignment="1">
      <alignment horizontal="centerContinuous"/>
    </xf>
    <xf numFmtId="166" fontId="9" fillId="0" borderId="0" xfId="1" applyNumberFormat="1" applyFont="1" applyAlignment="1">
      <alignment horizontal="centerContinuous"/>
    </xf>
    <xf numFmtId="166" fontId="9" fillId="0" borderId="0" xfId="1" applyNumberFormat="1" applyFont="1" applyBorder="1" applyAlignment="1">
      <alignment horizontal="centerContinuous"/>
    </xf>
    <xf numFmtId="166" fontId="9" fillId="2" borderId="1" xfId="1" applyNumberFormat="1" applyFont="1" applyFill="1" applyBorder="1" applyAlignment="1"/>
    <xf numFmtId="166" fontId="9" fillId="2" borderId="3" xfId="1" applyNumberFormat="1" applyFont="1" applyFill="1" applyBorder="1" applyAlignment="1"/>
    <xf numFmtId="166" fontId="9" fillId="2" borderId="2" xfId="1" applyNumberFormat="1" applyFont="1" applyFill="1" applyBorder="1" applyAlignment="1"/>
    <xf numFmtId="166" fontId="9" fillId="4" borderId="40" xfId="1" applyNumberFormat="1" applyFont="1" applyFill="1" applyBorder="1" applyAlignment="1">
      <alignment horizontal="centerContinuous"/>
    </xf>
    <xf numFmtId="49" fontId="9" fillId="2" borderId="0" xfId="1" applyNumberFormat="1" applyFont="1" applyFill="1" applyBorder="1" applyAlignment="1"/>
    <xf numFmtId="14" fontId="9" fillId="2" borderId="8" xfId="1" applyNumberFormat="1" applyFont="1" applyFill="1" applyBorder="1" applyAlignment="1">
      <alignment horizontal="center"/>
    </xf>
    <xf numFmtId="14" fontId="9" fillId="2" borderId="9" xfId="1" applyNumberFormat="1" applyFont="1" applyFill="1" applyBorder="1" applyAlignment="1">
      <alignment horizontal="center"/>
    </xf>
    <xf numFmtId="166" fontId="9" fillId="0" borderId="40" xfId="1" applyNumberFormat="1" applyFont="1" applyFill="1" applyBorder="1" applyAlignment="1"/>
    <xf numFmtId="166" fontId="9" fillId="2" borderId="35" xfId="1" applyNumberFormat="1" applyFont="1" applyFill="1" applyBorder="1" applyAlignment="1"/>
    <xf numFmtId="166" fontId="9" fillId="2" borderId="0" xfId="1" applyNumberFormat="1" applyFont="1" applyFill="1" applyBorder="1" applyAlignment="1"/>
    <xf numFmtId="166" fontId="9" fillId="2" borderId="7" xfId="1" applyNumberFormat="1" applyFont="1" applyFill="1" applyBorder="1" applyAlignment="1">
      <alignment horizontal="center"/>
    </xf>
    <xf numFmtId="49" fontId="9" fillId="2" borderId="15" xfId="1" applyNumberFormat="1" applyFont="1" applyFill="1" applyBorder="1" applyAlignment="1">
      <alignment horizontal="centerContinuous"/>
    </xf>
    <xf numFmtId="166" fontId="9" fillId="2" borderId="14" xfId="1" applyNumberFormat="1" applyFont="1" applyFill="1" applyBorder="1" applyAlignment="1">
      <alignment horizontal="center"/>
    </xf>
    <xf numFmtId="166" fontId="9" fillId="2" borderId="16" xfId="1" applyNumberFormat="1" applyFont="1" applyFill="1" applyBorder="1" applyAlignment="1">
      <alignment horizontal="center"/>
    </xf>
    <xf numFmtId="166" fontId="9" fillId="2" borderId="15" xfId="1" applyNumberFormat="1" applyFont="1" applyFill="1" applyBorder="1" applyAlignment="1">
      <alignment horizontal="center"/>
    </xf>
    <xf numFmtId="166" fontId="9" fillId="0" borderId="40" xfId="1" applyNumberFormat="1" applyFont="1" applyFill="1" applyBorder="1" applyAlignment="1">
      <alignment horizontal="center"/>
    </xf>
    <xf numFmtId="166" fontId="9" fillId="2" borderId="37" xfId="1" applyNumberFormat="1" applyFont="1" applyFill="1" applyBorder="1" applyAlignment="1">
      <alignment horizontal="center"/>
    </xf>
    <xf numFmtId="166" fontId="9" fillId="2" borderId="31" xfId="1" applyNumberFormat="1" applyFont="1" applyFill="1" applyBorder="1" applyAlignment="1">
      <alignment horizontal="center"/>
    </xf>
    <xf numFmtId="49" fontId="9" fillId="0" borderId="17" xfId="1" applyNumberFormat="1" applyFont="1" applyBorder="1" applyAlignment="1">
      <alignment horizontal="centerContinuous"/>
    </xf>
    <xf numFmtId="49" fontId="9" fillId="0" borderId="18" xfId="1" applyNumberFormat="1" applyFont="1" applyBorder="1" applyAlignment="1">
      <alignment horizontal="centerContinuous"/>
    </xf>
    <xf numFmtId="166" fontId="9" fillId="0" borderId="42" xfId="1" applyNumberFormat="1" applyFont="1" applyFill="1" applyBorder="1" applyAlignment="1">
      <alignment horizontal="center"/>
    </xf>
    <xf numFmtId="166" fontId="9" fillId="0" borderId="43" xfId="1" applyNumberFormat="1" applyFont="1" applyFill="1" applyBorder="1" applyAlignment="1">
      <alignment horizontal="center"/>
    </xf>
    <xf numFmtId="166" fontId="9" fillId="0" borderId="18" xfId="1" applyNumberFormat="1" applyFont="1" applyFill="1" applyBorder="1" applyAlignment="1">
      <alignment horizontal="center"/>
    </xf>
    <xf numFmtId="166" fontId="9" fillId="0" borderId="38" xfId="1" applyNumberFormat="1" applyFont="1" applyFill="1" applyBorder="1" applyAlignment="1">
      <alignment horizontal="center"/>
    </xf>
    <xf numFmtId="166" fontId="9" fillId="0" borderId="44" xfId="1" applyNumberFormat="1" applyFont="1" applyFill="1" applyBorder="1" applyAlignment="1">
      <alignment horizontal="center"/>
    </xf>
    <xf numFmtId="49" fontId="9" fillId="2" borderId="20" xfId="1" applyNumberFormat="1" applyFont="1" applyFill="1" applyBorder="1" applyAlignment="1"/>
    <xf numFmtId="166" fontId="12" fillId="0" borderId="45" xfId="1" applyNumberFormat="1" applyFont="1" applyFill="1" applyBorder="1" applyAlignment="1"/>
    <xf numFmtId="166" fontId="12" fillId="0" borderId="22" xfId="1" applyNumberFormat="1" applyFont="1" applyFill="1" applyBorder="1" applyAlignment="1"/>
    <xf numFmtId="166" fontId="12" fillId="0" borderId="21" xfId="1" applyNumberFormat="1" applyFont="1" applyFill="1" applyBorder="1" applyAlignment="1"/>
    <xf numFmtId="166" fontId="12" fillId="0" borderId="40" xfId="1" applyNumberFormat="1" applyFont="1" applyFill="1" applyBorder="1" applyAlignment="1"/>
    <xf numFmtId="166" fontId="12" fillId="0" borderId="39" xfId="1" applyNumberFormat="1" applyFont="1" applyFill="1" applyBorder="1" applyAlignment="1"/>
    <xf numFmtId="49" fontId="10" fillId="0" borderId="20" xfId="1" applyNumberFormat="1" applyFont="1" applyBorder="1" applyAlignment="1"/>
    <xf numFmtId="5" fontId="12" fillId="0" borderId="45" xfId="1" applyNumberFormat="1" applyFont="1" applyFill="1" applyBorder="1" applyAlignment="1"/>
    <xf numFmtId="5" fontId="12" fillId="0" borderId="22" xfId="1" applyNumberFormat="1" applyFont="1" applyFill="1" applyBorder="1" applyAlignment="1"/>
    <xf numFmtId="5" fontId="12" fillId="0" borderId="21" xfId="1" applyNumberFormat="1" applyFont="1" applyFill="1" applyBorder="1" applyAlignment="1"/>
    <xf numFmtId="41" fontId="12" fillId="0" borderId="40" xfId="1" applyNumberFormat="1" applyFont="1" applyFill="1" applyBorder="1" applyAlignment="1"/>
    <xf numFmtId="49" fontId="9" fillId="0" borderId="23" xfId="1" applyNumberFormat="1" applyFont="1" applyBorder="1" applyAlignment="1"/>
    <xf numFmtId="49" fontId="9" fillId="2" borderId="24" xfId="1" applyNumberFormat="1" applyFont="1" applyFill="1" applyBorder="1" applyAlignment="1"/>
    <xf numFmtId="5" fontId="12" fillId="0" borderId="46" xfId="1" applyNumberFormat="1" applyFont="1" applyFill="1" applyBorder="1" applyAlignment="1"/>
    <xf numFmtId="5" fontId="12" fillId="0" borderId="26" xfId="1" applyNumberFormat="1" applyFont="1" applyFill="1" applyBorder="1" applyAlignment="1"/>
    <xf numFmtId="5" fontId="12" fillId="0" borderId="24" xfId="1" applyNumberFormat="1" applyFont="1" applyFill="1" applyBorder="1" applyAlignment="1"/>
    <xf numFmtId="166" fontId="12" fillId="0" borderId="24" xfId="1" applyNumberFormat="1" applyFont="1" applyFill="1" applyBorder="1" applyAlignment="1"/>
    <xf numFmtId="166" fontId="12" fillId="0" borderId="41" xfId="1" applyNumberFormat="1" applyFont="1" applyFill="1" applyBorder="1" applyAlignment="1"/>
    <xf numFmtId="49" fontId="10" fillId="0" borderId="20" xfId="1" applyNumberFormat="1" applyFont="1" applyFill="1" applyBorder="1" applyAlignment="1"/>
    <xf numFmtId="49" fontId="9" fillId="0" borderId="18" xfId="1" applyNumberFormat="1" applyFont="1" applyFill="1" applyBorder="1" applyAlignment="1"/>
    <xf numFmtId="5" fontId="14" fillId="0" borderId="44" xfId="1" applyNumberFormat="1" applyFont="1" applyFill="1" applyBorder="1" applyAlignment="1"/>
    <xf numFmtId="5" fontId="14" fillId="0" borderId="19" xfId="1" applyNumberFormat="1" applyFont="1" applyFill="1" applyBorder="1" applyAlignment="1"/>
    <xf numFmtId="5" fontId="14" fillId="0" borderId="18" xfId="1" applyNumberFormat="1" applyFont="1" applyFill="1" applyBorder="1" applyAlignment="1"/>
    <xf numFmtId="166" fontId="14" fillId="0" borderId="18" xfId="1" applyNumberFormat="1" applyFont="1" applyFill="1" applyBorder="1" applyAlignment="1"/>
    <xf numFmtId="41" fontId="14" fillId="0" borderId="40" xfId="1" applyNumberFormat="1" applyFont="1" applyFill="1" applyBorder="1" applyAlignment="1"/>
    <xf numFmtId="166" fontId="14" fillId="0" borderId="38" xfId="1" applyNumberFormat="1" applyFont="1" applyFill="1" applyBorder="1" applyAlignment="1"/>
    <xf numFmtId="5" fontId="12" fillId="3" borderId="22" xfId="1" applyNumberFormat="1" applyFont="1" applyFill="1" applyBorder="1" applyAlignment="1"/>
    <xf numFmtId="166" fontId="12" fillId="3" borderId="39" xfId="1" applyNumberFormat="1" applyFont="1" applyFill="1" applyBorder="1" applyAlignment="1"/>
    <xf numFmtId="166" fontId="12" fillId="3" borderId="21" xfId="1" applyNumberFormat="1" applyFont="1" applyFill="1" applyBorder="1" applyAlignment="1"/>
    <xf numFmtId="5" fontId="12" fillId="3" borderId="21" xfId="1" applyNumberFormat="1" applyFont="1" applyFill="1" applyBorder="1" applyAlignment="1"/>
    <xf numFmtId="5" fontId="12" fillId="3" borderId="45" xfId="1" applyNumberFormat="1" applyFont="1" applyFill="1" applyBorder="1" applyAlignment="1"/>
    <xf numFmtId="49" fontId="9" fillId="0" borderId="20" xfId="1" applyNumberFormat="1" applyFont="1" applyFill="1" applyBorder="1" applyAlignment="1"/>
    <xf numFmtId="49" fontId="9" fillId="0" borderId="0" xfId="1" applyNumberFormat="1" applyFont="1" applyFill="1" applyBorder="1" applyAlignment="1"/>
    <xf numFmtId="5" fontId="14" fillId="0" borderId="13" xfId="1" applyNumberFormat="1" applyFont="1" applyFill="1" applyBorder="1" applyAlignment="1"/>
    <xf numFmtId="5" fontId="14" fillId="0" borderId="9" xfId="1" applyNumberFormat="1" applyFont="1" applyFill="1" applyBorder="1" applyAlignment="1"/>
    <xf numFmtId="5" fontId="14" fillId="0" borderId="0" xfId="1" applyNumberFormat="1" applyFont="1" applyFill="1" applyBorder="1" applyAlignment="1"/>
    <xf numFmtId="166" fontId="14" fillId="0" borderId="0" xfId="1" applyNumberFormat="1" applyFont="1" applyFill="1" applyBorder="1" applyAlignment="1"/>
    <xf numFmtId="166" fontId="14" fillId="0" borderId="35" xfId="1" applyNumberFormat="1" applyFont="1" applyFill="1" applyBorder="1" applyAlignment="1"/>
    <xf numFmtId="49" fontId="9" fillId="2" borderId="29" xfId="1" applyNumberFormat="1" applyFont="1" applyFill="1" applyBorder="1" applyAlignment="1"/>
    <xf numFmtId="5" fontId="12" fillId="0" borderId="47" xfId="1" applyNumberFormat="1" applyFont="1" applyFill="1" applyBorder="1" applyAlignment="1"/>
    <xf numFmtId="5" fontId="12" fillId="0" borderId="30" xfId="1" applyNumberFormat="1" applyFont="1" applyFill="1" applyBorder="1" applyAlignment="1"/>
    <xf numFmtId="5" fontId="12" fillId="0" borderId="29" xfId="1" applyNumberFormat="1" applyFont="1" applyFill="1" applyBorder="1" applyAlignment="1"/>
    <xf numFmtId="166" fontId="12" fillId="0" borderId="29" xfId="1" applyNumberFormat="1" applyFont="1" applyFill="1" applyBorder="1" applyAlignment="1"/>
    <xf numFmtId="166" fontId="12" fillId="0" borderId="48" xfId="1" applyNumberFormat="1" applyFont="1" applyFill="1" applyBorder="1" applyAlignment="1"/>
    <xf numFmtId="49" fontId="8" fillId="0" borderId="49" xfId="1" applyNumberFormat="1" applyFont="1" applyBorder="1" applyAlignment="1"/>
    <xf numFmtId="49" fontId="8" fillId="0" borderId="15" xfId="1" applyNumberFormat="1" applyFont="1" applyBorder="1" applyAlignment="1"/>
    <xf numFmtId="167" fontId="8" fillId="0" borderId="31" xfId="1" applyNumberFormat="1" applyFont="1" applyBorder="1" applyAlignment="1"/>
    <xf numFmtId="167" fontId="8" fillId="0" borderId="16" xfId="1" applyNumberFormat="1" applyFont="1" applyBorder="1" applyAlignment="1"/>
    <xf numFmtId="167" fontId="8" fillId="0" borderId="15" xfId="1" applyNumberFormat="1" applyFont="1" applyBorder="1" applyAlignment="1"/>
    <xf numFmtId="167" fontId="21" fillId="0" borderId="0" xfId="1" applyNumberFormat="1" applyFont="1" applyAlignment="1"/>
    <xf numFmtId="0" fontId="7" fillId="0" borderId="0" xfId="1" applyNumberFormat="1" applyFont="1" applyFill="1" applyBorder="1" applyAlignment="1"/>
    <xf numFmtId="0" fontId="23" fillId="0" borderId="0" xfId="1" applyNumberFormat="1" applyFont="1" applyFill="1" applyBorder="1" applyAlignment="1"/>
    <xf numFmtId="0" fontId="7" fillId="0" borderId="0" xfId="1" applyNumberFormat="1" applyFont="1" applyFill="1" applyBorder="1" applyAlignment="1">
      <alignment horizontal="centerContinuous"/>
    </xf>
    <xf numFmtId="49" fontId="10" fillId="0" borderId="0" xfId="1" applyNumberFormat="1" applyFont="1" applyFill="1" applyBorder="1" applyAlignment="1">
      <alignment horizontal="centerContinuous"/>
    </xf>
    <xf numFmtId="0" fontId="10" fillId="0" borderId="0" xfId="1" applyNumberFormat="1" applyFont="1" applyFill="1" applyBorder="1" applyAlignment="1">
      <alignment horizontal="centerContinuous"/>
    </xf>
    <xf numFmtId="0" fontId="10" fillId="0" borderId="0" xfId="1" applyNumberFormat="1" applyFont="1" applyFill="1" applyBorder="1" applyAlignment="1"/>
    <xf numFmtId="49" fontId="7" fillId="2" borderId="1" xfId="1" applyNumberFormat="1" applyFont="1" applyFill="1" applyBorder="1" applyAlignment="1"/>
    <xf numFmtId="49" fontId="7" fillId="2" borderId="2" xfId="1" applyNumberFormat="1" applyFont="1" applyFill="1" applyBorder="1" applyAlignment="1">
      <alignment horizontal="center"/>
    </xf>
    <xf numFmtId="14" fontId="6" fillId="2" borderId="1" xfId="1" applyNumberFormat="1" applyFont="1" applyFill="1" applyBorder="1" applyAlignment="1">
      <alignment horizontal="center"/>
    </xf>
    <xf numFmtId="14" fontId="6" fillId="2" borderId="3" xfId="1" applyNumberFormat="1" applyFont="1" applyFill="1" applyBorder="1" applyAlignment="1">
      <alignment horizontal="center"/>
    </xf>
    <xf numFmtId="0" fontId="7" fillId="2" borderId="7" xfId="1" applyNumberFormat="1" applyFont="1" applyFill="1" applyBorder="1" applyAlignment="1">
      <alignment horizontal="center"/>
    </xf>
    <xf numFmtId="0" fontId="7" fillId="2" borderId="7" xfId="1" applyNumberFormat="1" applyFont="1" applyFill="1" applyBorder="1" applyAlignment="1"/>
    <xf numFmtId="49" fontId="7" fillId="2" borderId="8" xfId="1" applyNumberFormat="1" applyFont="1" applyFill="1" applyBorder="1" applyAlignment="1"/>
    <xf numFmtId="49" fontId="7" fillId="2" borderId="0" xfId="1" applyNumberFormat="1" applyFont="1" applyFill="1" applyBorder="1" applyAlignment="1">
      <alignment horizontal="center"/>
    </xf>
    <xf numFmtId="49" fontId="7" fillId="2" borderId="50" xfId="1" applyNumberFormat="1" applyFont="1" applyFill="1" applyBorder="1" applyAlignment="1">
      <alignment horizontal="centerContinuous"/>
    </xf>
    <xf numFmtId="49" fontId="7" fillId="2" borderId="51" xfId="1" applyNumberFormat="1" applyFont="1" applyFill="1" applyBorder="1" applyAlignment="1">
      <alignment horizontal="centerContinuous"/>
    </xf>
    <xf numFmtId="0" fontId="7" fillId="2" borderId="50" xfId="1" applyNumberFormat="1" applyFont="1" applyFill="1" applyBorder="1" applyAlignment="1">
      <alignment horizontal="center"/>
    </xf>
    <xf numFmtId="0" fontId="7" fillId="2" borderId="52" xfId="1" applyNumberFormat="1" applyFont="1" applyFill="1" applyBorder="1" applyAlignment="1">
      <alignment horizontal="center"/>
    </xf>
    <xf numFmtId="0" fontId="7" fillId="2" borderId="53" xfId="1" applyNumberFormat="1" applyFont="1" applyFill="1" applyBorder="1" applyAlignment="1">
      <alignment horizontal="center"/>
    </xf>
    <xf numFmtId="0" fontId="7" fillId="0" borderId="44" xfId="1" applyNumberFormat="1" applyFont="1" applyFill="1" applyBorder="1" applyAlignment="1"/>
    <xf numFmtId="0" fontId="7" fillId="0" borderId="44" xfId="1" applyNumberFormat="1" applyFont="1" applyBorder="1"/>
    <xf numFmtId="0" fontId="8" fillId="0" borderId="18" xfId="1" applyNumberFormat="1" applyFont="1" applyBorder="1"/>
    <xf numFmtId="0" fontId="8" fillId="0" borderId="18" xfId="1" applyNumberFormat="1" applyFont="1" applyBorder="1" applyAlignment="1"/>
    <xf numFmtId="0" fontId="3" fillId="0" borderId="45" xfId="1" applyNumberFormat="1" applyFont="1" applyFill="1" applyBorder="1"/>
    <xf numFmtId="0" fontId="3" fillId="0" borderId="45" xfId="1" applyNumberFormat="1" applyFont="1" applyBorder="1"/>
    <xf numFmtId="0" fontId="1" fillId="0" borderId="21" xfId="1" applyNumberFormat="1" applyFont="1" applyBorder="1"/>
    <xf numFmtId="0" fontId="1" fillId="0" borderId="21" xfId="1" applyNumberFormat="1" applyFont="1" applyBorder="1" applyAlignment="1"/>
    <xf numFmtId="49" fontId="6" fillId="0" borderId="21" xfId="1" applyNumberFormat="1" applyFont="1" applyBorder="1" applyAlignment="1"/>
    <xf numFmtId="5" fontId="12" fillId="0" borderId="20" xfId="1" applyNumberFormat="1" applyFont="1" applyFill="1" applyBorder="1" applyAlignment="1"/>
    <xf numFmtId="169" fontId="3" fillId="0" borderId="45" xfId="1" applyNumberFormat="1" applyFont="1" applyFill="1" applyBorder="1" applyAlignment="1">
      <alignment horizontal="center"/>
    </xf>
    <xf numFmtId="165" fontId="3" fillId="0" borderId="45" xfId="1" applyNumberFormat="1" applyFont="1" applyBorder="1" applyAlignment="1">
      <alignment horizontal="center"/>
    </xf>
    <xf numFmtId="166" fontId="12" fillId="0" borderId="45" xfId="1" applyNumberFormat="1" applyFont="1" applyBorder="1" applyAlignment="1">
      <alignment horizontal="center"/>
    </xf>
    <xf numFmtId="0" fontId="1" fillId="0" borderId="35" xfId="1" applyNumberFormat="1" applyFont="1" applyBorder="1"/>
    <xf numFmtId="0" fontId="1" fillId="0" borderId="0" xfId="1" applyNumberFormat="1" applyFont="1" applyAlignment="1"/>
    <xf numFmtId="165" fontId="3" fillId="0" borderId="45" xfId="1" applyNumberFormat="1" applyFont="1" applyFill="1" applyBorder="1" applyAlignment="1">
      <alignment horizontal="center"/>
    </xf>
    <xf numFmtId="166" fontId="12" fillId="0" borderId="45" xfId="1" applyNumberFormat="1" applyFont="1" applyFill="1" applyBorder="1" applyAlignment="1">
      <alignment horizontal="center"/>
    </xf>
    <xf numFmtId="49" fontId="6" fillId="0" borderId="23" xfId="1" applyNumberFormat="1" applyFont="1" applyBorder="1" applyAlignment="1"/>
    <xf numFmtId="169" fontId="6" fillId="0" borderId="46" xfId="1" applyNumberFormat="1" applyFont="1" applyFill="1" applyBorder="1" applyAlignment="1">
      <alignment horizontal="center"/>
    </xf>
    <xf numFmtId="5" fontId="6" fillId="0" borderId="46" xfId="1" applyNumberFormat="1" applyFont="1" applyFill="1" applyBorder="1" applyAlignment="1"/>
    <xf numFmtId="165" fontId="7" fillId="0" borderId="46" xfId="1" applyNumberFormat="1" applyFont="1" applyFill="1" applyBorder="1" applyAlignment="1">
      <alignment horizontal="center"/>
    </xf>
    <xf numFmtId="170" fontId="7" fillId="0" borderId="46" xfId="1" applyNumberFormat="1" applyFont="1" applyFill="1" applyBorder="1" applyAlignment="1">
      <alignment horizontal="center"/>
    </xf>
    <xf numFmtId="0" fontId="23" fillId="0" borderId="35" xfId="1" applyNumberFormat="1" applyFont="1" applyBorder="1"/>
    <xf numFmtId="0" fontId="23" fillId="0" borderId="0" xfId="1" applyNumberFormat="1" applyFont="1" applyAlignment="1"/>
    <xf numFmtId="5" fontId="12" fillId="0" borderId="17" xfId="1" applyNumberFormat="1" applyFont="1" applyFill="1" applyBorder="1" applyAlignment="1"/>
    <xf numFmtId="5" fontId="12" fillId="0" borderId="19" xfId="1" applyNumberFormat="1" applyFont="1" applyFill="1" applyBorder="1" applyAlignment="1"/>
    <xf numFmtId="169" fontId="3" fillId="0" borderId="44" xfId="1" applyNumberFormat="1" applyFont="1" applyFill="1" applyBorder="1" applyAlignment="1">
      <alignment horizontal="center"/>
    </xf>
    <xf numFmtId="5" fontId="12" fillId="0" borderId="44" xfId="1" applyNumberFormat="1" applyFont="1" applyFill="1" applyBorder="1" applyAlignment="1"/>
    <xf numFmtId="165" fontId="3" fillId="0" borderId="44" xfId="1" applyNumberFormat="1" applyFont="1" applyFill="1" applyBorder="1" applyAlignment="1">
      <alignment horizontal="center"/>
    </xf>
    <xf numFmtId="170" fontId="3" fillId="0" borderId="44" xfId="1" applyNumberFormat="1" applyFont="1" applyFill="1" applyBorder="1" applyAlignment="1">
      <alignment horizontal="center"/>
    </xf>
    <xf numFmtId="170" fontId="3" fillId="0" borderId="45" xfId="1" applyNumberFormat="1" applyFont="1" applyFill="1" applyBorder="1" applyAlignment="1">
      <alignment horizontal="center"/>
    </xf>
    <xf numFmtId="0" fontId="3" fillId="0" borderId="44" xfId="1" applyNumberFormat="1" applyFont="1" applyFill="1" applyBorder="1" applyAlignment="1">
      <alignment horizontal="center"/>
    </xf>
    <xf numFmtId="0" fontId="3" fillId="0" borderId="45" xfId="1" applyNumberFormat="1" applyFont="1" applyFill="1" applyBorder="1" applyAlignment="1">
      <alignment horizontal="center"/>
    </xf>
    <xf numFmtId="5" fontId="12" fillId="0" borderId="27" xfId="1" applyNumberFormat="1" applyFont="1" applyFill="1" applyBorder="1" applyAlignment="1"/>
    <xf numFmtId="5" fontId="12" fillId="0" borderId="28" xfId="1" applyNumberFormat="1" applyFont="1" applyFill="1" applyBorder="1" applyAlignment="1"/>
    <xf numFmtId="165" fontId="3" fillId="0" borderId="54" xfId="1" applyNumberFormat="1" applyFont="1" applyFill="1" applyBorder="1" applyAlignment="1">
      <alignment horizontal="center"/>
    </xf>
    <xf numFmtId="5" fontId="12" fillId="0" borderId="54" xfId="1" applyNumberFormat="1" applyFont="1" applyFill="1" applyBorder="1" applyAlignment="1"/>
    <xf numFmtId="0" fontId="3" fillId="0" borderId="54" xfId="1" applyNumberFormat="1" applyFont="1" applyFill="1" applyBorder="1" applyAlignment="1">
      <alignment horizontal="center"/>
    </xf>
    <xf numFmtId="0" fontId="7" fillId="0" borderId="46" xfId="1" applyNumberFormat="1" applyFont="1" applyFill="1" applyBorder="1" applyAlignment="1">
      <alignment horizontal="center"/>
    </xf>
    <xf numFmtId="165" fontId="3" fillId="0" borderId="13" xfId="1" applyNumberFormat="1" applyFont="1" applyFill="1" applyBorder="1" applyAlignment="1">
      <alignment horizontal="center"/>
    </xf>
    <xf numFmtId="5" fontId="12" fillId="0" borderId="13" xfId="1" applyNumberFormat="1" applyFont="1" applyFill="1" applyBorder="1" applyAlignment="1"/>
    <xf numFmtId="0" fontId="3" fillId="0" borderId="13" xfId="1" applyNumberFormat="1" applyFont="1" applyFill="1" applyBorder="1" applyAlignment="1">
      <alignment horizontal="center"/>
    </xf>
    <xf numFmtId="49" fontId="6" fillId="2" borderId="48" xfId="1" applyNumberFormat="1" applyFont="1" applyFill="1" applyBorder="1" applyAlignment="1"/>
    <xf numFmtId="49" fontId="6" fillId="2" borderId="30" xfId="1" applyNumberFormat="1" applyFont="1" applyFill="1" applyBorder="1" applyAlignment="1"/>
    <xf numFmtId="5" fontId="6" fillId="0" borderId="55" xfId="1" applyNumberFormat="1" applyFont="1" applyFill="1" applyBorder="1" applyAlignment="1"/>
    <xf numFmtId="5" fontId="6" fillId="0" borderId="30" xfId="1" applyNumberFormat="1" applyFont="1" applyFill="1" applyBorder="1" applyAlignment="1"/>
    <xf numFmtId="165" fontId="7" fillId="0" borderId="47" xfId="1" applyNumberFormat="1" applyFont="1" applyFill="1" applyBorder="1" applyAlignment="1">
      <alignment horizontal="center"/>
    </xf>
    <xf numFmtId="5" fontId="6" fillId="0" borderId="47" xfId="1" applyNumberFormat="1" applyFont="1" applyFill="1" applyBorder="1" applyAlignment="1"/>
    <xf numFmtId="0" fontId="7" fillId="0" borderId="47" xfId="1" applyNumberFormat="1" applyFont="1" applyFill="1" applyBorder="1" applyAlignment="1">
      <alignment horizontal="center"/>
    </xf>
    <xf numFmtId="49" fontId="7" fillId="0" borderId="14" xfId="1" applyNumberFormat="1" applyFont="1" applyBorder="1" applyAlignment="1"/>
    <xf numFmtId="0" fontId="3" fillId="0" borderId="56" xfId="1" applyNumberFormat="1" applyFont="1" applyBorder="1" applyAlignment="1"/>
    <xf numFmtId="49" fontId="7" fillId="0" borderId="15" xfId="1" applyNumberFormat="1" applyFont="1" applyBorder="1" applyAlignment="1"/>
    <xf numFmtId="0" fontId="3" fillId="0" borderId="14" xfId="1" applyNumberFormat="1" applyFont="1" applyFill="1" applyBorder="1" applyAlignment="1"/>
    <xf numFmtId="0" fontId="3" fillId="0" borderId="16" xfId="1" applyNumberFormat="1" applyFont="1" applyFill="1" applyBorder="1" applyAlignment="1"/>
    <xf numFmtId="0" fontId="3" fillId="0" borderId="31" xfId="1" applyNumberFormat="1" applyFont="1" applyFill="1" applyBorder="1" applyAlignment="1"/>
    <xf numFmtId="0" fontId="7" fillId="0" borderId="0" xfId="2" applyFont="1" applyAlignment="1">
      <alignment horizontal="center"/>
    </xf>
    <xf numFmtId="0" fontId="7" fillId="2" borderId="57" xfId="2" applyFont="1" applyFill="1" applyBorder="1"/>
    <xf numFmtId="0" fontId="7" fillId="2" borderId="58" xfId="2" applyFont="1" applyFill="1" applyBorder="1"/>
    <xf numFmtId="0" fontId="7" fillId="2" borderId="58" xfId="2" applyFont="1" applyFill="1" applyBorder="1" applyAlignment="1">
      <alignment horizontal="center"/>
    </xf>
    <xf numFmtId="0" fontId="7" fillId="2" borderId="59" xfId="2" applyFont="1" applyFill="1" applyBorder="1"/>
    <xf numFmtId="0" fontId="7" fillId="0" borderId="0" xfId="2" applyFont="1"/>
    <xf numFmtId="0" fontId="7" fillId="2" borderId="60" xfId="2" applyFont="1" applyFill="1" applyBorder="1"/>
    <xf numFmtId="0" fontId="7" fillId="2" borderId="0" xfId="2" applyFont="1" applyFill="1" applyBorder="1"/>
    <xf numFmtId="14" fontId="7" fillId="2" borderId="0" xfId="2" applyNumberFormat="1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7" fillId="2" borderId="61" xfId="2" applyFont="1" applyFill="1" applyBorder="1" applyAlignment="1">
      <alignment horizontal="center"/>
    </xf>
    <xf numFmtId="0" fontId="7" fillId="2" borderId="62" xfId="2" applyFont="1" applyFill="1" applyBorder="1"/>
    <xf numFmtId="0" fontId="7" fillId="2" borderId="51" xfId="2" applyFont="1" applyFill="1" applyBorder="1"/>
    <xf numFmtId="0" fontId="7" fillId="2" borderId="51" xfId="2" applyFont="1" applyFill="1" applyBorder="1" applyAlignment="1">
      <alignment horizontal="center"/>
    </xf>
    <xf numFmtId="0" fontId="7" fillId="2" borderId="63" xfId="2" applyFont="1" applyFill="1" applyBorder="1" applyAlignment="1">
      <alignment horizontal="center"/>
    </xf>
    <xf numFmtId="0" fontId="3" fillId="0" borderId="64" xfId="2" applyFont="1" applyBorder="1"/>
    <xf numFmtId="0" fontId="3" fillId="0" borderId="31" xfId="2" applyFont="1" applyBorder="1"/>
    <xf numFmtId="37" fontId="3" fillId="0" borderId="31" xfId="2" applyNumberFormat="1" applyFont="1" applyBorder="1" applyAlignment="1">
      <alignment horizontal="right"/>
    </xf>
    <xf numFmtId="37" fontId="3" fillId="0" borderId="31" xfId="2" applyNumberFormat="1" applyFont="1" applyBorder="1"/>
    <xf numFmtId="37" fontId="3" fillId="0" borderId="65" xfId="2" applyNumberFormat="1" applyFont="1" applyBorder="1"/>
    <xf numFmtId="0" fontId="3" fillId="0" borderId="0" xfId="2" applyFont="1"/>
    <xf numFmtId="0" fontId="3" fillId="0" borderId="66" xfId="2" applyFont="1" applyBorder="1"/>
    <xf numFmtId="0" fontId="3" fillId="0" borderId="46" xfId="2" applyFont="1" applyBorder="1"/>
    <xf numFmtId="37" fontId="3" fillId="0" borderId="46" xfId="2" applyNumberFormat="1" applyFont="1" applyBorder="1" applyAlignment="1">
      <alignment horizontal="right"/>
    </xf>
    <xf numFmtId="37" fontId="3" fillId="0" borderId="46" xfId="2" applyNumberFormat="1" applyFont="1" applyBorder="1"/>
    <xf numFmtId="37" fontId="3" fillId="0" borderId="67" xfId="2" applyNumberFormat="1" applyFont="1" applyBorder="1"/>
    <xf numFmtId="3" fontId="3" fillId="0" borderId="66" xfId="2" applyNumberFormat="1" applyFont="1" applyBorder="1"/>
    <xf numFmtId="0" fontId="7" fillId="0" borderId="68" xfId="2" applyFont="1" applyBorder="1"/>
    <xf numFmtId="0" fontId="7" fillId="2" borderId="47" xfId="2" applyFont="1" applyFill="1" applyBorder="1"/>
    <xf numFmtId="37" fontId="7" fillId="0" borderId="47" xfId="2" applyNumberFormat="1" applyFont="1" applyBorder="1"/>
    <xf numFmtId="37" fontId="7" fillId="0" borderId="69" xfId="2" applyNumberFormat="1" applyFont="1" applyBorder="1"/>
    <xf numFmtId="37" fontId="7" fillId="0" borderId="0" xfId="2" applyNumberFormat="1" applyFont="1"/>
    <xf numFmtId="0" fontId="7" fillId="2" borderId="57" xfId="2" applyFont="1" applyFill="1" applyBorder="1" applyAlignment="1">
      <alignment horizontal="center"/>
    </xf>
    <xf numFmtId="14" fontId="7" fillId="2" borderId="58" xfId="2" applyNumberFormat="1" applyFont="1" applyFill="1" applyBorder="1" applyAlignment="1">
      <alignment horizontal="center"/>
    </xf>
    <xf numFmtId="0" fontId="7" fillId="2" borderId="59" xfId="2" applyFont="1" applyFill="1" applyBorder="1" applyAlignment="1">
      <alignment horizontal="center"/>
    </xf>
    <xf numFmtId="37" fontId="3" fillId="0" borderId="0" xfId="2" applyNumberFormat="1" applyFont="1"/>
    <xf numFmtId="0" fontId="3" fillId="0" borderId="0" xfId="2" applyFont="1" applyFill="1" applyAlignment="1">
      <alignment horizontal="left" indent="6"/>
    </xf>
    <xf numFmtId="3" fontId="3" fillId="0" borderId="0" xfId="2" applyNumberFormat="1" applyFont="1"/>
    <xf numFmtId="37" fontId="3" fillId="0" borderId="0" xfId="2" applyNumberFormat="1" applyFont="1" applyFill="1" applyBorder="1" applyAlignment="1">
      <alignment horizontal="right"/>
    </xf>
    <xf numFmtId="37" fontId="3" fillId="0" borderId="0" xfId="2" applyNumberFormat="1" applyFont="1" applyFill="1"/>
    <xf numFmtId="3" fontId="24" fillId="0" borderId="0" xfId="2" applyNumberFormat="1" applyFont="1"/>
    <xf numFmtId="37" fontId="3" fillId="3" borderId="31" xfId="2" applyNumberFormat="1" applyFont="1" applyFill="1" applyBorder="1" applyAlignment="1">
      <alignment horizontal="right"/>
    </xf>
    <xf numFmtId="37" fontId="3" fillId="3" borderId="31" xfId="2" applyNumberFormat="1" applyFont="1" applyFill="1" applyBorder="1"/>
    <xf numFmtId="37" fontId="3" fillId="3" borderId="65" xfId="2" applyNumberFormat="1" applyFont="1" applyFill="1" applyBorder="1"/>
    <xf numFmtId="37" fontId="3" fillId="3" borderId="46" xfId="2" applyNumberFormat="1" applyFont="1" applyFill="1" applyBorder="1" applyAlignment="1">
      <alignment horizontal="right"/>
    </xf>
    <xf numFmtId="37" fontId="3" fillId="3" borderId="46" xfId="2" applyNumberFormat="1" applyFont="1" applyFill="1" applyBorder="1"/>
    <xf numFmtId="37" fontId="3" fillId="3" borderId="67" xfId="2" applyNumberFormat="1" applyFont="1" applyFill="1" applyBorder="1"/>
    <xf numFmtId="37" fontId="7" fillId="3" borderId="47" xfId="2" applyNumberFormat="1" applyFont="1" applyFill="1" applyBorder="1"/>
    <xf numFmtId="37" fontId="7" fillId="3" borderId="69" xfId="2" applyNumberFormat="1" applyFont="1" applyFill="1" applyBorder="1"/>
    <xf numFmtId="0" fontId="3" fillId="0" borderId="0" xfId="2" applyAlignment="1">
      <alignment horizontal="right"/>
    </xf>
    <xf numFmtId="49" fontId="1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center"/>
    </xf>
    <xf numFmtId="49" fontId="1" fillId="0" borderId="0" xfId="2" applyNumberFormat="1" applyFont="1" applyAlignment="1">
      <alignment horizontal="center"/>
    </xf>
    <xf numFmtId="0" fontId="1" fillId="0" borderId="0" xfId="2" applyFont="1" applyAlignment="1">
      <alignment horizontal="center"/>
    </xf>
    <xf numFmtId="44" fontId="5" fillId="0" borderId="0" xfId="1" applyNumberFormat="1" applyFont="1" applyAlignment="1">
      <alignment horizontal="center"/>
    </xf>
    <xf numFmtId="164" fontId="9" fillId="2" borderId="4" xfId="1" applyNumberFormat="1" applyFont="1" applyFill="1" applyBorder="1" applyAlignment="1">
      <alignment horizontal="center"/>
    </xf>
    <xf numFmtId="164" fontId="9" fillId="2" borderId="5" xfId="1" applyNumberFormat="1" applyFont="1" applyFill="1" applyBorder="1" applyAlignment="1">
      <alignment horizontal="center"/>
    </xf>
    <xf numFmtId="164" fontId="9" fillId="2" borderId="6" xfId="1" applyNumberFormat="1" applyFont="1" applyFill="1" applyBorder="1" applyAlignment="1">
      <alignment horizontal="center"/>
    </xf>
    <xf numFmtId="44" fontId="2" fillId="0" borderId="0" xfId="1" applyNumberFormat="1" applyFont="1" applyAlignment="1">
      <alignment horizontal="center"/>
    </xf>
    <xf numFmtId="49" fontId="13" fillId="0" borderId="0" xfId="1" applyNumberFormat="1" applyFont="1" applyAlignment="1">
      <alignment horizontal="center"/>
    </xf>
    <xf numFmtId="164" fontId="9" fillId="2" borderId="32" xfId="1" applyNumberFormat="1" applyFont="1" applyFill="1" applyBorder="1" applyAlignment="1">
      <alignment horizontal="center"/>
    </xf>
    <xf numFmtId="164" fontId="9" fillId="2" borderId="34" xfId="1" applyNumberFormat="1" applyFont="1" applyFill="1" applyBorder="1" applyAlignment="1">
      <alignment horizontal="center"/>
    </xf>
    <xf numFmtId="166" fontId="9" fillId="2" borderId="25" xfId="1" applyNumberFormat="1" applyFont="1" applyFill="1" applyBorder="1" applyAlignment="1">
      <alignment horizontal="center"/>
    </xf>
    <xf numFmtId="166" fontId="9" fillId="2" borderId="26" xfId="1" applyNumberFormat="1" applyFont="1" applyFill="1" applyBorder="1" applyAlignment="1">
      <alignment horizontal="center"/>
    </xf>
    <xf numFmtId="166" fontId="9" fillId="2" borderId="41" xfId="1" applyNumberFormat="1" applyFont="1" applyFill="1" applyBorder="1" applyAlignment="1">
      <alignment horizontal="center"/>
    </xf>
    <xf numFmtId="166" fontId="9" fillId="2" borderId="24" xfId="1" applyNumberFormat="1" applyFont="1" applyFill="1" applyBorder="1" applyAlignment="1">
      <alignment horizontal="center"/>
    </xf>
    <xf numFmtId="49" fontId="22" fillId="0" borderId="0" xfId="1" applyNumberFormat="1" applyFont="1" applyFill="1" applyBorder="1" applyAlignment="1">
      <alignment horizontal="center"/>
    </xf>
    <xf numFmtId="49" fontId="1" fillId="0" borderId="0" xfId="1" applyNumberFormat="1" applyFont="1" applyFill="1" applyBorder="1" applyAlignment="1">
      <alignment horizontal="center"/>
    </xf>
    <xf numFmtId="44" fontId="23" fillId="0" borderId="0" xfId="1" applyNumberFormat="1" applyFont="1" applyFill="1" applyBorder="1" applyAlignment="1">
      <alignment horizontal="center"/>
    </xf>
    <xf numFmtId="0" fontId="23" fillId="0" borderId="0" xfId="2" applyFont="1" applyAlignment="1">
      <alignment horizontal="center"/>
    </xf>
  </cellXfs>
  <cellStyles count="3">
    <cellStyle name="Normal" xfId="0" builtinId="0"/>
    <cellStyle name="Normal 2" xfId="2"/>
    <cellStyle name="Normal_Copy of Fpu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Q52"/>
  <sheetViews>
    <sheetView tabSelected="1" workbookViewId="0">
      <selection activeCell="B44" sqref="B44"/>
    </sheetView>
  </sheetViews>
  <sheetFormatPr defaultColWidth="12.42578125" defaultRowHeight="12.75"/>
  <cols>
    <col min="1" max="1" width="2.28515625" style="2" customWidth="1"/>
    <col min="2" max="2" width="41.42578125" style="2" bestFit="1" customWidth="1"/>
    <col min="3" max="3" width="12.7109375" style="2" bestFit="1" customWidth="1"/>
    <col min="4" max="4" width="11.7109375" style="2" bestFit="1" customWidth="1"/>
    <col min="5" max="5" width="2.7109375" style="2" customWidth="1"/>
    <col min="6" max="6" width="9.7109375" style="2" bestFit="1" customWidth="1"/>
    <col min="7" max="7" width="11.28515625" style="2" bestFit="1" customWidth="1"/>
    <col min="8" max="8" width="9.7109375" style="2" bestFit="1" customWidth="1"/>
    <col min="9" max="9" width="6.42578125" style="2" bestFit="1" customWidth="1"/>
    <col min="10" max="10" width="7.42578125" style="2" bestFit="1" customWidth="1"/>
    <col min="11" max="11" width="1" style="2" customWidth="1"/>
    <col min="12" max="12" width="9.7109375" style="2" bestFit="1" customWidth="1"/>
    <col min="13" max="13" width="11.28515625" style="2" bestFit="1" customWidth="1"/>
    <col min="14" max="14" width="9.7109375" style="2" customWidth="1"/>
    <col min="15" max="15" width="10.7109375" style="2" bestFit="1" customWidth="1"/>
    <col min="16" max="16" width="7.42578125" style="2" bestFit="1" customWidth="1"/>
    <col min="17" max="16384" width="12.42578125" style="2"/>
  </cols>
  <sheetData>
    <row r="1" spans="1:17" s="1" customFormat="1" ht="18">
      <c r="A1" s="421" t="s">
        <v>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</row>
    <row r="2" spans="1:17" ht="15">
      <c r="A2" s="422" t="s">
        <v>101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</row>
    <row r="3" spans="1:17" s="3" customFormat="1" ht="15.75">
      <c r="A3" s="424" t="s">
        <v>1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</row>
    <row r="4" spans="1:17" s="9" customFormat="1">
      <c r="A4" s="4"/>
      <c r="B4" s="4"/>
      <c r="C4" s="5"/>
      <c r="D4" s="5"/>
      <c r="E4" s="5"/>
      <c r="F4" s="6"/>
      <c r="G4" s="6"/>
      <c r="H4" s="6"/>
      <c r="I4" s="6"/>
      <c r="J4" s="6"/>
      <c r="K4" s="7"/>
      <c r="L4" s="8"/>
      <c r="M4" s="8"/>
      <c r="N4" s="8"/>
      <c r="O4" s="8"/>
      <c r="P4" s="8"/>
    </row>
    <row r="5" spans="1:17" s="9" customFormat="1" ht="11.25">
      <c r="A5" s="10"/>
      <c r="B5" s="11"/>
      <c r="C5" s="12"/>
      <c r="D5" s="13"/>
      <c r="E5" s="14"/>
      <c r="F5" s="425" t="s">
        <v>2</v>
      </c>
      <c r="G5" s="426"/>
      <c r="H5" s="426"/>
      <c r="I5" s="426"/>
      <c r="J5" s="427"/>
      <c r="K5" s="15"/>
      <c r="L5" s="425" t="s">
        <v>3</v>
      </c>
      <c r="M5" s="426"/>
      <c r="N5" s="426"/>
      <c r="O5" s="426"/>
      <c r="P5" s="427"/>
    </row>
    <row r="6" spans="1:17" s="9" customFormat="1">
      <c r="A6" s="16"/>
      <c r="B6" s="17"/>
      <c r="C6" s="18"/>
      <c r="D6" s="19"/>
      <c r="E6" s="20"/>
      <c r="F6" s="21"/>
      <c r="G6" s="22"/>
      <c r="H6" s="22"/>
      <c r="I6" s="22"/>
      <c r="J6" s="23"/>
      <c r="K6" s="24"/>
      <c r="L6" s="21"/>
      <c r="M6" s="22"/>
      <c r="N6" s="22"/>
      <c r="O6" s="22"/>
      <c r="P6" s="23"/>
    </row>
    <row r="7" spans="1:17" s="9" customFormat="1">
      <c r="A7" s="16"/>
      <c r="B7" s="17"/>
      <c r="C7" s="18"/>
      <c r="D7" s="19"/>
      <c r="E7" s="20"/>
      <c r="F7" s="18" t="s">
        <v>4</v>
      </c>
      <c r="G7" s="20" t="s">
        <v>4</v>
      </c>
      <c r="H7" s="20"/>
      <c r="I7" s="20"/>
      <c r="J7" s="19"/>
      <c r="K7" s="24"/>
      <c r="L7" s="18" t="s">
        <v>4</v>
      </c>
      <c r="M7" s="20" t="s">
        <v>4</v>
      </c>
      <c r="N7" s="20"/>
      <c r="O7" s="25"/>
      <c r="P7" s="19"/>
    </row>
    <row r="8" spans="1:17" s="9" customFormat="1">
      <c r="A8" s="16"/>
      <c r="B8" s="17"/>
      <c r="C8" s="26">
        <v>43831</v>
      </c>
      <c r="D8" s="27">
        <f>+C8</f>
        <v>43831</v>
      </c>
      <c r="E8" s="28"/>
      <c r="F8" s="18" t="s">
        <v>5</v>
      </c>
      <c r="G8" s="20" t="s">
        <v>6</v>
      </c>
      <c r="H8" s="20" t="s">
        <v>7</v>
      </c>
      <c r="I8" s="20"/>
      <c r="J8" s="19"/>
      <c r="K8" s="24"/>
      <c r="L8" s="18" t="s">
        <v>5</v>
      </c>
      <c r="M8" s="20" t="s">
        <v>6</v>
      </c>
      <c r="N8" s="20" t="s">
        <v>7</v>
      </c>
      <c r="O8" s="20" t="s">
        <v>8</v>
      </c>
      <c r="P8" s="19"/>
    </row>
    <row r="9" spans="1:17" s="9" customFormat="1">
      <c r="A9" s="29"/>
      <c r="B9" s="17"/>
      <c r="C9" s="18" t="s">
        <v>9</v>
      </c>
      <c r="D9" s="19" t="s">
        <v>10</v>
      </c>
      <c r="E9" s="20"/>
      <c r="F9" s="18" t="s">
        <v>11</v>
      </c>
      <c r="G9" s="20" t="s">
        <v>11</v>
      </c>
      <c r="H9" s="20" t="s">
        <v>12</v>
      </c>
      <c r="I9" s="20" t="s">
        <v>13</v>
      </c>
      <c r="J9" s="19" t="s">
        <v>14</v>
      </c>
      <c r="K9" s="24"/>
      <c r="L9" s="18" t="s">
        <v>11</v>
      </c>
      <c r="M9" s="20" t="s">
        <v>11</v>
      </c>
      <c r="N9" s="20" t="s">
        <v>12</v>
      </c>
      <c r="O9" s="20" t="s">
        <v>13</v>
      </c>
      <c r="P9" s="19" t="s">
        <v>14</v>
      </c>
      <c r="Q9" s="9" t="s">
        <v>15</v>
      </c>
    </row>
    <row r="10" spans="1:17" s="9" customFormat="1">
      <c r="A10" s="30" t="s">
        <v>16</v>
      </c>
      <c r="B10" s="31"/>
      <c r="C10" s="32"/>
      <c r="D10" s="33"/>
      <c r="E10" s="34"/>
      <c r="F10" s="32" t="s">
        <v>17</v>
      </c>
      <c r="G10" s="34" t="s">
        <v>17</v>
      </c>
      <c r="H10" s="34" t="s">
        <v>18</v>
      </c>
      <c r="I10" s="34" t="s">
        <v>17</v>
      </c>
      <c r="J10" s="33"/>
      <c r="K10" s="35"/>
      <c r="L10" s="32" t="s">
        <v>17</v>
      </c>
      <c r="M10" s="34" t="s">
        <v>17</v>
      </c>
      <c r="N10" s="34" t="s">
        <v>18</v>
      </c>
      <c r="O10" s="34" t="s">
        <v>17</v>
      </c>
      <c r="P10" s="33"/>
    </row>
    <row r="11" spans="1:17" s="9" customFormat="1">
      <c r="A11" s="36"/>
      <c r="B11" s="37"/>
      <c r="C11" s="38"/>
      <c r="D11" s="39"/>
      <c r="E11" s="40"/>
      <c r="F11" s="38"/>
      <c r="G11" s="40"/>
      <c r="H11" s="40"/>
      <c r="I11" s="40"/>
      <c r="J11" s="39"/>
      <c r="K11" s="41"/>
      <c r="L11" s="38"/>
      <c r="M11" s="42"/>
      <c r="N11" s="42"/>
      <c r="O11" s="42"/>
      <c r="P11" s="43"/>
    </row>
    <row r="12" spans="1:17" s="9" customFormat="1">
      <c r="A12" s="44" t="s">
        <v>19</v>
      </c>
      <c r="B12" s="45"/>
      <c r="C12" s="46"/>
      <c r="D12" s="47"/>
      <c r="E12" s="48"/>
      <c r="F12" s="49" t="s">
        <v>15</v>
      </c>
      <c r="G12" s="50"/>
      <c r="H12" s="50"/>
      <c r="I12" s="50"/>
      <c r="J12" s="51"/>
      <c r="K12" s="52"/>
      <c r="L12" s="49"/>
      <c r="M12" s="50"/>
      <c r="N12" s="50"/>
      <c r="O12" s="50"/>
      <c r="P12" s="51"/>
    </row>
    <row r="13" spans="1:17" s="9" customFormat="1">
      <c r="A13" s="53"/>
      <c r="B13" s="54" t="s">
        <v>20</v>
      </c>
      <c r="C13" s="55">
        <v>0</v>
      </c>
      <c r="D13" s="56">
        <v>0.14000000000032742</v>
      </c>
      <c r="E13" s="57"/>
      <c r="F13" s="58">
        <v>70</v>
      </c>
      <c r="G13" s="59">
        <v>26</v>
      </c>
      <c r="H13" s="59">
        <v>0</v>
      </c>
      <c r="I13" s="59">
        <v>44.2</v>
      </c>
      <c r="J13" s="60" t="s">
        <v>21</v>
      </c>
      <c r="K13" s="61"/>
      <c r="L13" s="62">
        <v>75</v>
      </c>
      <c r="M13" s="63">
        <v>75</v>
      </c>
      <c r="N13" s="63">
        <f>+H13</f>
        <v>0</v>
      </c>
      <c r="O13" s="63">
        <v>0</v>
      </c>
      <c r="P13" s="60" t="s">
        <v>21</v>
      </c>
    </row>
    <row r="14" spans="1:17" s="9" customFormat="1">
      <c r="A14" s="53"/>
      <c r="B14" s="54" t="s">
        <v>22</v>
      </c>
      <c r="C14" s="55">
        <v>1919496.1700000006</v>
      </c>
      <c r="D14" s="56">
        <f>+'7b Sch. 5'!G8</f>
        <v>59504</v>
      </c>
      <c r="E14" s="57" t="s">
        <v>23</v>
      </c>
      <c r="F14" s="58">
        <v>55</v>
      </c>
      <c r="G14" s="59">
        <v>50</v>
      </c>
      <c r="H14" s="59">
        <v>0</v>
      </c>
      <c r="I14" s="59">
        <v>5.2</v>
      </c>
      <c r="J14" s="60" t="s">
        <v>24</v>
      </c>
      <c r="K14" s="61"/>
      <c r="L14" s="62">
        <v>60</v>
      </c>
      <c r="M14" s="63">
        <v>57</v>
      </c>
      <c r="N14" s="63">
        <f t="shared" ref="N14:N20" si="0">+H14</f>
        <v>0</v>
      </c>
      <c r="O14" s="63">
        <v>3.2</v>
      </c>
      <c r="P14" s="60" t="s">
        <v>24</v>
      </c>
    </row>
    <row r="15" spans="1:17" s="9" customFormat="1">
      <c r="A15" s="53"/>
      <c r="B15" s="54" t="s">
        <v>25</v>
      </c>
      <c r="C15" s="55">
        <v>7581692.3099999996</v>
      </c>
      <c r="D15" s="56">
        <v>1623570.3962808333</v>
      </c>
      <c r="E15" s="57"/>
      <c r="F15" s="58">
        <v>40</v>
      </c>
      <c r="G15" s="59">
        <v>27</v>
      </c>
      <c r="H15" s="59">
        <v>5</v>
      </c>
      <c r="I15" s="59">
        <v>13.4</v>
      </c>
      <c r="J15" s="60" t="s">
        <v>26</v>
      </c>
      <c r="K15" s="61"/>
      <c r="L15" s="62">
        <v>45</v>
      </c>
      <c r="M15" s="63">
        <v>35</v>
      </c>
      <c r="N15" s="63">
        <v>0</v>
      </c>
      <c r="O15" s="63">
        <v>10.199999999999999</v>
      </c>
      <c r="P15" s="60" t="s">
        <v>27</v>
      </c>
    </row>
    <row r="16" spans="1:17" s="9" customFormat="1">
      <c r="A16" s="53"/>
      <c r="B16" s="54" t="s">
        <v>28</v>
      </c>
      <c r="C16" s="55">
        <v>249798</v>
      </c>
      <c r="D16" s="56">
        <f>+'7b Sch. 5'!G9</f>
        <v>197091</v>
      </c>
      <c r="E16" s="57" t="s">
        <v>23</v>
      </c>
      <c r="F16" s="58">
        <v>55</v>
      </c>
      <c r="G16" s="59">
        <v>14.5</v>
      </c>
      <c r="H16" s="59">
        <v>-15</v>
      </c>
      <c r="I16" s="59">
        <f>F16-G16</f>
        <v>40.5</v>
      </c>
      <c r="J16" s="60" t="s">
        <v>29</v>
      </c>
      <c r="K16" s="61"/>
      <c r="L16" s="62">
        <v>60</v>
      </c>
      <c r="M16" s="63">
        <f t="shared" ref="M16" si="1">L16-O16</f>
        <v>19</v>
      </c>
      <c r="N16" s="63">
        <v>-15</v>
      </c>
      <c r="O16" s="63">
        <v>41</v>
      </c>
      <c r="P16" s="60" t="s">
        <v>29</v>
      </c>
    </row>
    <row r="17" spans="1:16" s="9" customFormat="1">
      <c r="A17" s="53"/>
      <c r="B17" s="54" t="s">
        <v>30</v>
      </c>
      <c r="C17" s="55">
        <v>1659808.85</v>
      </c>
      <c r="D17" s="56">
        <f>+'7b Sch. 5'!G10</f>
        <v>487283</v>
      </c>
      <c r="E17" s="57" t="s">
        <v>23</v>
      </c>
      <c r="F17" s="58">
        <v>40</v>
      </c>
      <c r="G17" s="59">
        <v>16.899999999999999</v>
      </c>
      <c r="H17" s="59">
        <v>-40</v>
      </c>
      <c r="I17" s="59">
        <v>23.2</v>
      </c>
      <c r="J17" s="60" t="s">
        <v>31</v>
      </c>
      <c r="K17" s="61"/>
      <c r="L17" s="62">
        <v>40</v>
      </c>
      <c r="M17" s="63">
        <v>17.8</v>
      </c>
      <c r="N17" s="63">
        <v>-50</v>
      </c>
      <c r="O17" s="63">
        <v>23</v>
      </c>
      <c r="P17" s="60" t="s">
        <v>32</v>
      </c>
    </row>
    <row r="18" spans="1:16" s="9" customFormat="1">
      <c r="A18" s="53"/>
      <c r="B18" s="54" t="s">
        <v>33</v>
      </c>
      <c r="C18" s="55">
        <v>4014730.41</v>
      </c>
      <c r="D18" s="56">
        <f>+'7b Sch. 5'!G11</f>
        <v>678489</v>
      </c>
      <c r="E18" s="57" t="s">
        <v>23</v>
      </c>
      <c r="F18" s="58">
        <v>45</v>
      </c>
      <c r="G18" s="59">
        <v>41</v>
      </c>
      <c r="H18" s="59">
        <v>-30</v>
      </c>
      <c r="I18" s="59">
        <v>4.5</v>
      </c>
      <c r="J18" s="60" t="s">
        <v>32</v>
      </c>
      <c r="K18" s="61"/>
      <c r="L18" s="62">
        <v>45</v>
      </c>
      <c r="M18" s="63">
        <v>39</v>
      </c>
      <c r="N18" s="63">
        <f t="shared" si="0"/>
        <v>-30</v>
      </c>
      <c r="O18" s="63">
        <v>5.8</v>
      </c>
      <c r="P18" s="60" t="s">
        <v>32</v>
      </c>
    </row>
    <row r="19" spans="1:16" s="9" customFormat="1">
      <c r="A19" s="53"/>
      <c r="B19" s="54" t="s">
        <v>34</v>
      </c>
      <c r="C19" s="55">
        <v>3674652.5200000005</v>
      </c>
      <c r="D19" s="56">
        <v>563667.04103124992</v>
      </c>
      <c r="E19" s="57"/>
      <c r="F19" s="58">
        <v>50</v>
      </c>
      <c r="G19" s="59">
        <v>36</v>
      </c>
      <c r="H19" s="59">
        <v>-20</v>
      </c>
      <c r="I19" s="59">
        <v>14.1</v>
      </c>
      <c r="J19" s="60" t="s">
        <v>26</v>
      </c>
      <c r="K19" s="61"/>
      <c r="L19" s="62">
        <v>55</v>
      </c>
      <c r="M19" s="63">
        <v>46</v>
      </c>
      <c r="N19" s="63">
        <f t="shared" si="0"/>
        <v>-20</v>
      </c>
      <c r="O19" s="63">
        <v>9.1999999999999993</v>
      </c>
      <c r="P19" s="60" t="s">
        <v>26</v>
      </c>
    </row>
    <row r="20" spans="1:16" s="9" customFormat="1">
      <c r="A20" s="53"/>
      <c r="B20" s="64" t="s">
        <v>35</v>
      </c>
      <c r="C20" s="55">
        <v>6788</v>
      </c>
      <c r="D20" s="56">
        <v>6009.0700000000006</v>
      </c>
      <c r="E20" s="57"/>
      <c r="F20" s="58">
        <v>65</v>
      </c>
      <c r="G20" s="59">
        <v>12.5</v>
      </c>
      <c r="H20" s="59">
        <v>0</v>
      </c>
      <c r="I20" s="59">
        <f>F20-G20</f>
        <v>52.5</v>
      </c>
      <c r="J20" s="60" t="s">
        <v>21</v>
      </c>
      <c r="K20" s="61"/>
      <c r="L20" s="62">
        <v>70</v>
      </c>
      <c r="M20" s="63">
        <v>12.5</v>
      </c>
      <c r="N20" s="63">
        <f t="shared" si="0"/>
        <v>0</v>
      </c>
      <c r="O20" s="63">
        <v>57.5</v>
      </c>
      <c r="P20" s="60" t="s">
        <v>21</v>
      </c>
    </row>
    <row r="21" spans="1:16" s="75" customFormat="1">
      <c r="A21" s="53"/>
      <c r="B21" s="65" t="s">
        <v>36</v>
      </c>
      <c r="C21" s="66">
        <f>SUM(C13:C20)</f>
        <v>19106966.260000002</v>
      </c>
      <c r="D21" s="67">
        <f>SUM(D13:D20)</f>
        <v>3615613.6473120828</v>
      </c>
      <c r="E21" s="68"/>
      <c r="F21" s="69"/>
      <c r="G21" s="70"/>
      <c r="H21" s="70"/>
      <c r="I21" s="70"/>
      <c r="J21" s="71"/>
      <c r="K21" s="72"/>
      <c r="L21" s="73"/>
      <c r="M21" s="74"/>
      <c r="N21" s="74"/>
      <c r="O21" s="74"/>
      <c r="P21" s="71"/>
    </row>
    <row r="22" spans="1:16" s="9" customFormat="1">
      <c r="A22" s="53"/>
      <c r="B22" s="76"/>
      <c r="C22" s="77"/>
      <c r="D22" s="78"/>
      <c r="E22" s="79"/>
      <c r="F22" s="58"/>
      <c r="G22" s="59"/>
      <c r="H22" s="59"/>
      <c r="I22" s="59"/>
      <c r="J22" s="60"/>
      <c r="K22" s="61"/>
      <c r="L22" s="62"/>
      <c r="M22" s="63"/>
      <c r="N22" s="63"/>
      <c r="O22" s="63"/>
      <c r="P22" s="60"/>
    </row>
    <row r="23" spans="1:16" s="9" customFormat="1">
      <c r="A23" s="80" t="s">
        <v>37</v>
      </c>
      <c r="B23" s="81"/>
      <c r="C23" s="55"/>
      <c r="D23" s="56"/>
      <c r="E23" s="57"/>
      <c r="F23" s="58"/>
      <c r="G23" s="59"/>
      <c r="H23" s="59"/>
      <c r="I23" s="59"/>
      <c r="J23" s="60"/>
      <c r="K23" s="61"/>
      <c r="L23" s="62"/>
      <c r="M23" s="63"/>
      <c r="N23" s="63"/>
      <c r="O23" s="63"/>
      <c r="P23" s="60"/>
    </row>
    <row r="24" spans="1:16" s="9" customFormat="1">
      <c r="A24" s="53"/>
      <c r="B24" s="54" t="s">
        <v>38</v>
      </c>
      <c r="C24" s="55">
        <v>56995</v>
      </c>
      <c r="D24" s="56">
        <v>34099.96</v>
      </c>
      <c r="E24" s="57"/>
      <c r="F24" s="58">
        <v>60</v>
      </c>
      <c r="G24" s="59">
        <v>31</v>
      </c>
      <c r="H24" s="59">
        <v>0</v>
      </c>
      <c r="I24" s="59">
        <v>29.5</v>
      </c>
      <c r="J24" s="60" t="s">
        <v>21</v>
      </c>
      <c r="K24" s="61"/>
      <c r="L24" s="62">
        <f t="shared" ref="L24:L35" si="2">F24</f>
        <v>60</v>
      </c>
      <c r="M24" s="63">
        <v>26</v>
      </c>
      <c r="N24" s="63">
        <f t="shared" ref="N24:N35" si="3">+H24</f>
        <v>0</v>
      </c>
      <c r="O24" s="63">
        <v>34.5</v>
      </c>
      <c r="P24" s="60" t="s">
        <v>21</v>
      </c>
    </row>
    <row r="25" spans="1:16" s="9" customFormat="1">
      <c r="A25" s="53"/>
      <c r="B25" s="54" t="s">
        <v>39</v>
      </c>
      <c r="C25" s="55">
        <v>1198983.1200000001</v>
      </c>
      <c r="D25" s="56">
        <v>108222.75652</v>
      </c>
      <c r="E25" s="57"/>
      <c r="F25" s="58">
        <v>60</v>
      </c>
      <c r="G25" s="59">
        <v>47</v>
      </c>
      <c r="H25" s="59">
        <v>-5</v>
      </c>
      <c r="I25" s="59">
        <f>F25-G25</f>
        <v>13</v>
      </c>
      <c r="J25" s="60" t="s">
        <v>21</v>
      </c>
      <c r="K25" s="61"/>
      <c r="L25" s="62">
        <f t="shared" si="2"/>
        <v>60</v>
      </c>
      <c r="M25" s="63">
        <v>54</v>
      </c>
      <c r="N25" s="63">
        <f t="shared" si="3"/>
        <v>-5</v>
      </c>
      <c r="O25" s="63">
        <v>5.6</v>
      </c>
      <c r="P25" s="60" t="s">
        <v>21</v>
      </c>
    </row>
    <row r="26" spans="1:16" s="9" customFormat="1">
      <c r="A26" s="53"/>
      <c r="B26" s="54" t="s">
        <v>40</v>
      </c>
      <c r="C26" s="55">
        <v>13235886.879999999</v>
      </c>
      <c r="D26" s="56">
        <v>3869925.0218599997</v>
      </c>
      <c r="E26" s="57"/>
      <c r="F26" s="58">
        <v>45</v>
      </c>
      <c r="G26" s="59">
        <v>34</v>
      </c>
      <c r="H26" s="59">
        <v>-10</v>
      </c>
      <c r="I26" s="59">
        <v>11.2</v>
      </c>
      <c r="J26" s="60" t="s">
        <v>27</v>
      </c>
      <c r="K26" s="61"/>
      <c r="L26" s="62">
        <v>50</v>
      </c>
      <c r="M26" s="63">
        <v>38</v>
      </c>
      <c r="N26" s="63">
        <f t="shared" si="3"/>
        <v>-10</v>
      </c>
      <c r="O26" s="63">
        <v>11.9</v>
      </c>
      <c r="P26" s="60" t="s">
        <v>27</v>
      </c>
    </row>
    <row r="27" spans="1:16" s="9" customFormat="1">
      <c r="A27" s="53"/>
      <c r="B27" s="54" t="s">
        <v>41</v>
      </c>
      <c r="C27" s="55">
        <v>25869789.330000002</v>
      </c>
      <c r="D27" s="82">
        <v>9265961.3707975</v>
      </c>
      <c r="E27" s="57" t="s">
        <v>102</v>
      </c>
      <c r="F27" s="58">
        <v>38</v>
      </c>
      <c r="G27" s="59">
        <v>24</v>
      </c>
      <c r="H27" s="59">
        <v>-45</v>
      </c>
      <c r="I27" s="59">
        <v>14.4</v>
      </c>
      <c r="J27" s="60" t="s">
        <v>32</v>
      </c>
      <c r="K27" s="61"/>
      <c r="L27" s="62">
        <f t="shared" si="2"/>
        <v>38</v>
      </c>
      <c r="M27" s="63">
        <v>28</v>
      </c>
      <c r="N27" s="63">
        <v>-50</v>
      </c>
      <c r="O27" s="63">
        <v>10.199999999999999</v>
      </c>
      <c r="P27" s="60" t="s">
        <v>32</v>
      </c>
    </row>
    <row r="28" spans="1:16" s="9" customFormat="1">
      <c r="A28" s="53"/>
      <c r="B28" s="54" t="s">
        <v>42</v>
      </c>
      <c r="C28" s="55">
        <v>20427592.879999999</v>
      </c>
      <c r="D28" s="82">
        <v>10443893.4302975</v>
      </c>
      <c r="E28" s="57" t="s">
        <v>102</v>
      </c>
      <c r="F28" s="58">
        <v>40</v>
      </c>
      <c r="G28" s="59">
        <v>21</v>
      </c>
      <c r="H28" s="59">
        <v>-35</v>
      </c>
      <c r="I28" s="59">
        <v>19.3</v>
      </c>
      <c r="J28" s="60" t="s">
        <v>31</v>
      </c>
      <c r="K28" s="61"/>
      <c r="L28" s="62">
        <v>45</v>
      </c>
      <c r="M28" s="63">
        <v>30</v>
      </c>
      <c r="N28" s="63">
        <f t="shared" si="3"/>
        <v>-35</v>
      </c>
      <c r="O28" s="63">
        <v>15.1</v>
      </c>
      <c r="P28" s="60" t="s">
        <v>31</v>
      </c>
    </row>
    <row r="29" spans="1:16" s="9" customFormat="1">
      <c r="A29" s="53"/>
      <c r="B29" s="54" t="s">
        <v>43</v>
      </c>
      <c r="C29" s="55">
        <v>7034164.1800000006</v>
      </c>
      <c r="D29" s="56">
        <v>1359792.5003524998</v>
      </c>
      <c r="E29" s="57"/>
      <c r="F29" s="58">
        <v>60</v>
      </c>
      <c r="G29" s="59">
        <v>50</v>
      </c>
      <c r="H29" s="59">
        <v>-5</v>
      </c>
      <c r="I29" s="59">
        <v>10.4</v>
      </c>
      <c r="J29" s="60" t="s">
        <v>31</v>
      </c>
      <c r="K29" s="61"/>
      <c r="L29" s="62">
        <f t="shared" si="2"/>
        <v>60</v>
      </c>
      <c r="M29" s="63">
        <v>47</v>
      </c>
      <c r="N29" s="63">
        <f t="shared" si="3"/>
        <v>-5</v>
      </c>
      <c r="O29" s="63">
        <v>12.6</v>
      </c>
      <c r="P29" s="60" t="s">
        <v>31</v>
      </c>
    </row>
    <row r="30" spans="1:16" s="9" customFormat="1">
      <c r="A30" s="53"/>
      <c r="B30" s="54" t="s">
        <v>44</v>
      </c>
      <c r="C30" s="55">
        <v>10218344.449999999</v>
      </c>
      <c r="D30" s="56">
        <v>3955509.4407866667</v>
      </c>
      <c r="E30" s="57"/>
      <c r="F30" s="58">
        <v>35</v>
      </c>
      <c r="G30" s="59">
        <v>23</v>
      </c>
      <c r="H30" s="59">
        <v>-5</v>
      </c>
      <c r="I30" s="59">
        <v>12.2</v>
      </c>
      <c r="J30" s="60" t="s">
        <v>32</v>
      </c>
      <c r="K30" s="61"/>
      <c r="L30" s="62">
        <f t="shared" si="2"/>
        <v>35</v>
      </c>
      <c r="M30" s="63">
        <v>21</v>
      </c>
      <c r="N30" s="63">
        <v>-5</v>
      </c>
      <c r="O30" s="63">
        <v>13.9</v>
      </c>
      <c r="P30" s="60" t="s">
        <v>32</v>
      </c>
    </row>
    <row r="31" spans="1:16" s="9" customFormat="1">
      <c r="A31" s="53"/>
      <c r="B31" s="54" t="s">
        <v>45</v>
      </c>
      <c r="C31" s="55">
        <v>22458862.84</v>
      </c>
      <c r="D31" s="82">
        <v>15095312.845050003</v>
      </c>
      <c r="E31" s="57" t="s">
        <v>102</v>
      </c>
      <c r="F31" s="58">
        <v>30</v>
      </c>
      <c r="G31" s="59">
        <v>12.4</v>
      </c>
      <c r="H31" s="59">
        <v>-20</v>
      </c>
      <c r="I31" s="59">
        <v>17.7</v>
      </c>
      <c r="J31" s="60" t="s">
        <v>46</v>
      </c>
      <c r="K31" s="61"/>
      <c r="L31" s="62">
        <f t="shared" si="2"/>
        <v>30</v>
      </c>
      <c r="M31" s="63">
        <v>13.6</v>
      </c>
      <c r="N31" s="63">
        <f t="shared" si="3"/>
        <v>-20</v>
      </c>
      <c r="O31" s="63">
        <v>16.5</v>
      </c>
      <c r="P31" s="60" t="s">
        <v>46</v>
      </c>
    </row>
    <row r="32" spans="1:16" s="9" customFormat="1">
      <c r="A32" s="53"/>
      <c r="B32" s="54" t="s">
        <v>47</v>
      </c>
      <c r="C32" s="55">
        <v>14341344.319999997</v>
      </c>
      <c r="D32" s="82">
        <v>8198130.7775399992</v>
      </c>
      <c r="E32" s="57" t="s">
        <v>102</v>
      </c>
      <c r="F32" s="58">
        <v>37</v>
      </c>
      <c r="G32" s="59">
        <v>19.899999999999999</v>
      </c>
      <c r="H32" s="59">
        <v>-35</v>
      </c>
      <c r="I32" s="59">
        <f>F32-G32</f>
        <v>17.100000000000001</v>
      </c>
      <c r="J32" s="60" t="s">
        <v>31</v>
      </c>
      <c r="K32" s="61"/>
      <c r="L32" s="62">
        <v>40</v>
      </c>
      <c r="M32" s="63">
        <v>25</v>
      </c>
      <c r="N32" s="63">
        <v>-40</v>
      </c>
      <c r="O32" s="63">
        <v>15.4</v>
      </c>
      <c r="P32" s="60" t="s">
        <v>31</v>
      </c>
    </row>
    <row r="33" spans="1:16" s="9" customFormat="1">
      <c r="A33" s="53"/>
      <c r="B33" s="54" t="s">
        <v>48</v>
      </c>
      <c r="C33" s="55">
        <v>5085098.6999999993</v>
      </c>
      <c r="D33" s="82">
        <v>3085554.44370875</v>
      </c>
      <c r="E33" s="57" t="s">
        <v>102</v>
      </c>
      <c r="F33" s="58">
        <v>30</v>
      </c>
      <c r="G33" s="59">
        <v>11.9</v>
      </c>
      <c r="H33" s="59">
        <v>-10</v>
      </c>
      <c r="I33" s="59">
        <v>18.2</v>
      </c>
      <c r="J33" s="60" t="s">
        <v>31</v>
      </c>
      <c r="K33" s="61"/>
      <c r="L33" s="62">
        <f t="shared" si="2"/>
        <v>30</v>
      </c>
      <c r="M33" s="63">
        <v>13</v>
      </c>
      <c r="N33" s="63">
        <f t="shared" si="3"/>
        <v>-10</v>
      </c>
      <c r="O33" s="63">
        <v>17</v>
      </c>
      <c r="P33" s="60" t="s">
        <v>31</v>
      </c>
    </row>
    <row r="34" spans="1:16" s="9" customFormat="1">
      <c r="A34" s="53"/>
      <c r="B34" s="54" t="s">
        <v>49</v>
      </c>
      <c r="C34" s="55">
        <v>3263291.5</v>
      </c>
      <c r="D34" s="82">
        <v>1784043.8800687501</v>
      </c>
      <c r="E34" s="57" t="s">
        <v>102</v>
      </c>
      <c r="F34" s="58">
        <v>20</v>
      </c>
      <c r="G34" s="59">
        <v>9.6</v>
      </c>
      <c r="H34" s="59">
        <v>10</v>
      </c>
      <c r="I34" s="59">
        <v>10.7</v>
      </c>
      <c r="J34" s="60" t="s">
        <v>27</v>
      </c>
      <c r="K34" s="61"/>
      <c r="L34" s="62">
        <v>25</v>
      </c>
      <c r="M34" s="63">
        <v>13.6</v>
      </c>
      <c r="N34" s="63">
        <v>5</v>
      </c>
      <c r="O34" s="63">
        <v>11.6</v>
      </c>
      <c r="P34" s="60" t="s">
        <v>27</v>
      </c>
    </row>
    <row r="35" spans="1:16" s="9" customFormat="1">
      <c r="A35" s="53"/>
      <c r="B35" s="64" t="s">
        <v>50</v>
      </c>
      <c r="C35" s="55">
        <v>2725583.7250000006</v>
      </c>
      <c r="D35" s="82">
        <v>1441995.9128197916</v>
      </c>
      <c r="E35" s="57" t="s">
        <v>102</v>
      </c>
      <c r="F35" s="58">
        <v>22</v>
      </c>
      <c r="G35" s="59">
        <v>7.6</v>
      </c>
      <c r="H35" s="59">
        <v>-10</v>
      </c>
      <c r="I35" s="59">
        <v>16.600000000000001</v>
      </c>
      <c r="J35" s="60" t="s">
        <v>51</v>
      </c>
      <c r="K35" s="61"/>
      <c r="L35" s="62">
        <f t="shared" si="2"/>
        <v>22</v>
      </c>
      <c r="M35" s="63">
        <v>11.4</v>
      </c>
      <c r="N35" s="63">
        <f t="shared" si="3"/>
        <v>-10</v>
      </c>
      <c r="O35" s="63">
        <v>11.5</v>
      </c>
      <c r="P35" s="60" t="s">
        <v>51</v>
      </c>
    </row>
    <row r="36" spans="1:16" s="75" customFormat="1">
      <c r="A36" s="53"/>
      <c r="B36" s="65" t="s">
        <v>52</v>
      </c>
      <c r="C36" s="66">
        <f>SUM(C24:C35)</f>
        <v>125915936.925</v>
      </c>
      <c r="D36" s="67">
        <f>SUM(D24:D35)</f>
        <v>58642442.339801461</v>
      </c>
      <c r="E36" s="68"/>
      <c r="F36" s="69"/>
      <c r="G36" s="70"/>
      <c r="H36" s="70"/>
      <c r="I36" s="70"/>
      <c r="J36" s="71"/>
      <c r="K36" s="72"/>
      <c r="L36" s="73"/>
      <c r="M36" s="74"/>
      <c r="N36" s="74"/>
      <c r="O36" s="74"/>
      <c r="P36" s="71"/>
    </row>
    <row r="37" spans="1:16" s="9" customFormat="1">
      <c r="A37" s="53"/>
      <c r="B37" s="76" t="s">
        <v>15</v>
      </c>
      <c r="C37" s="77"/>
      <c r="D37" s="78"/>
      <c r="E37" s="79"/>
      <c r="F37" s="58"/>
      <c r="G37" s="59"/>
      <c r="H37" s="59"/>
      <c r="I37" s="59"/>
      <c r="J37" s="60"/>
      <c r="K37" s="61"/>
      <c r="L37" s="62"/>
      <c r="M37" s="63"/>
      <c r="N37" s="63"/>
      <c r="O37" s="63"/>
      <c r="P37" s="60"/>
    </row>
    <row r="38" spans="1:16" s="9" customFormat="1">
      <c r="A38" s="80" t="s">
        <v>53</v>
      </c>
      <c r="B38" s="81"/>
      <c r="C38" s="55"/>
      <c r="D38" s="56"/>
      <c r="E38" s="57"/>
      <c r="F38" s="58"/>
      <c r="G38" s="59"/>
      <c r="H38" s="59"/>
      <c r="I38" s="59"/>
      <c r="J38" s="60"/>
      <c r="K38" s="61"/>
      <c r="L38" s="62"/>
      <c r="M38" s="63"/>
      <c r="N38" s="63"/>
      <c r="O38" s="63"/>
      <c r="P38" s="60"/>
    </row>
    <row r="39" spans="1:16" s="9" customFormat="1">
      <c r="A39" s="53"/>
      <c r="B39" s="54" t="s">
        <v>54</v>
      </c>
      <c r="C39" s="55">
        <v>4044796.46</v>
      </c>
      <c r="D39" s="56">
        <v>1006938.0266666666</v>
      </c>
      <c r="E39" s="57"/>
      <c r="F39" s="58">
        <v>50</v>
      </c>
      <c r="G39" s="59">
        <v>41</v>
      </c>
      <c r="H39" s="59">
        <v>0</v>
      </c>
      <c r="I39" s="59">
        <v>9</v>
      </c>
      <c r="J39" s="60" t="s">
        <v>32</v>
      </c>
      <c r="K39" s="61"/>
      <c r="L39" s="62">
        <f t="shared" ref="L39:L44" si="4">F39</f>
        <v>50</v>
      </c>
      <c r="M39" s="63">
        <v>38</v>
      </c>
      <c r="N39" s="63">
        <f t="shared" ref="N39:N44" si="5">+H39</f>
        <v>0</v>
      </c>
      <c r="O39" s="63">
        <v>12.7</v>
      </c>
      <c r="P39" s="60" t="s">
        <v>32</v>
      </c>
    </row>
    <row r="40" spans="1:16" s="9" customFormat="1">
      <c r="A40" s="53"/>
      <c r="B40" s="54" t="s">
        <v>55</v>
      </c>
      <c r="C40" s="55">
        <v>23951</v>
      </c>
      <c r="D40" s="82">
        <f>'7b Sch. 4'!E38</f>
        <v>33548.229999999996</v>
      </c>
      <c r="E40" s="57"/>
      <c r="F40" s="58">
        <v>7</v>
      </c>
      <c r="G40" s="59">
        <v>6</v>
      </c>
      <c r="H40" s="59">
        <v>15</v>
      </c>
      <c r="I40" s="59">
        <v>1</v>
      </c>
      <c r="J40" s="60" t="s">
        <v>26</v>
      </c>
      <c r="K40" s="61"/>
      <c r="L40" s="62">
        <v>11</v>
      </c>
      <c r="M40" s="63">
        <v>5.2</v>
      </c>
      <c r="N40" s="63">
        <v>15</v>
      </c>
      <c r="O40" s="63">
        <v>6.5</v>
      </c>
      <c r="P40" s="60" t="s">
        <v>26</v>
      </c>
    </row>
    <row r="41" spans="1:16" s="9" customFormat="1">
      <c r="A41" s="53"/>
      <c r="B41" s="54" t="s">
        <v>56</v>
      </c>
      <c r="C41" s="55">
        <v>1041834.1400000001</v>
      </c>
      <c r="D41" s="82">
        <f>'7b Sch. 4'!E39</f>
        <v>630884.99876499991</v>
      </c>
      <c r="E41" s="57"/>
      <c r="F41" s="58">
        <v>9</v>
      </c>
      <c r="G41" s="59">
        <v>4.9000000000000004</v>
      </c>
      <c r="H41" s="59">
        <v>12</v>
      </c>
      <c r="I41" s="59">
        <v>4.0999999999999996</v>
      </c>
      <c r="J41" s="60" t="s">
        <v>46</v>
      </c>
      <c r="K41" s="61"/>
      <c r="L41" s="62">
        <v>11</v>
      </c>
      <c r="M41" s="63">
        <v>4.0999999999999996</v>
      </c>
      <c r="N41" s="63">
        <f t="shared" si="5"/>
        <v>12</v>
      </c>
      <c r="O41" s="63">
        <v>7</v>
      </c>
      <c r="P41" s="60" t="s">
        <v>46</v>
      </c>
    </row>
    <row r="42" spans="1:16" s="9" customFormat="1">
      <c r="A42" s="53"/>
      <c r="B42" s="54" t="s">
        <v>57</v>
      </c>
      <c r="C42" s="55">
        <v>3755921.91</v>
      </c>
      <c r="D42" s="82">
        <f>+'7b Sch. 4'!E40</f>
        <v>2440984.5289000003</v>
      </c>
      <c r="E42" s="57"/>
      <c r="F42" s="58">
        <v>13</v>
      </c>
      <c r="G42" s="59">
        <v>6.4</v>
      </c>
      <c r="H42" s="59">
        <v>10</v>
      </c>
      <c r="I42" s="59">
        <v>6.8</v>
      </c>
      <c r="J42" s="60" t="s">
        <v>27</v>
      </c>
      <c r="K42" s="61"/>
      <c r="L42" s="62">
        <v>15</v>
      </c>
      <c r="M42" s="63">
        <v>6.1</v>
      </c>
      <c r="N42" s="63">
        <f t="shared" si="5"/>
        <v>10</v>
      </c>
      <c r="O42" s="63">
        <v>9.4</v>
      </c>
      <c r="P42" s="60" t="s">
        <v>27</v>
      </c>
    </row>
    <row r="43" spans="1:16" s="9" customFormat="1">
      <c r="A43" s="53"/>
      <c r="B43" s="54" t="s">
        <v>105</v>
      </c>
      <c r="C43" s="55">
        <v>144084</v>
      </c>
      <c r="D43" s="82">
        <v>94052.774000000019</v>
      </c>
      <c r="E43" s="57"/>
      <c r="F43" s="58">
        <v>25</v>
      </c>
      <c r="G43" s="59">
        <v>13.8</v>
      </c>
      <c r="H43" s="59">
        <v>5</v>
      </c>
      <c r="I43" s="59">
        <v>11.4</v>
      </c>
      <c r="J43" s="60" t="s">
        <v>32</v>
      </c>
      <c r="K43" s="61"/>
      <c r="L43" s="62">
        <f t="shared" si="4"/>
        <v>25</v>
      </c>
      <c r="M43" s="63">
        <v>9.4</v>
      </c>
      <c r="N43" s="63">
        <f t="shared" si="5"/>
        <v>5</v>
      </c>
      <c r="O43" s="63">
        <v>16.399999999999999</v>
      </c>
      <c r="P43" s="60" t="s">
        <v>32</v>
      </c>
    </row>
    <row r="44" spans="1:16" s="9" customFormat="1">
      <c r="A44" s="53"/>
      <c r="B44" s="54" t="s">
        <v>59</v>
      </c>
      <c r="C44" s="55">
        <v>898523.00000000012</v>
      </c>
      <c r="D44" s="56">
        <v>335751.82767999999</v>
      </c>
      <c r="E44" s="57"/>
      <c r="F44" s="58">
        <v>25</v>
      </c>
      <c r="G44" s="59">
        <v>8.4</v>
      </c>
      <c r="H44" s="59">
        <v>0</v>
      </c>
      <c r="I44" s="59">
        <v>16.600000000000001</v>
      </c>
      <c r="J44" s="60" t="s">
        <v>29</v>
      </c>
      <c r="K44" s="61"/>
      <c r="L44" s="62">
        <f t="shared" si="4"/>
        <v>25</v>
      </c>
      <c r="M44" s="63">
        <f t="shared" ref="M44" si="6">L44-O44</f>
        <v>15.4</v>
      </c>
      <c r="N44" s="63">
        <f t="shared" si="5"/>
        <v>0</v>
      </c>
      <c r="O44" s="63">
        <v>9.6</v>
      </c>
      <c r="P44" s="60" t="s">
        <v>29</v>
      </c>
    </row>
    <row r="45" spans="1:16" s="9" customFormat="1">
      <c r="A45" s="53"/>
      <c r="B45" s="83"/>
      <c r="C45" s="84"/>
      <c r="D45" s="85"/>
      <c r="E45" s="86"/>
      <c r="F45" s="58"/>
      <c r="G45" s="59"/>
      <c r="H45" s="59"/>
      <c r="I45" s="59"/>
      <c r="J45" s="60"/>
      <c r="K45" s="61"/>
      <c r="L45" s="87"/>
      <c r="M45" s="88"/>
      <c r="N45" s="88"/>
      <c r="O45" s="88"/>
      <c r="P45" s="89"/>
    </row>
    <row r="46" spans="1:16" s="75" customFormat="1">
      <c r="A46" s="90"/>
      <c r="B46" s="91" t="s">
        <v>60</v>
      </c>
      <c r="C46" s="92">
        <f>SUM(C39:C45)</f>
        <v>9909110.5099999998</v>
      </c>
      <c r="D46" s="93">
        <f>SUM(D39:D45)</f>
        <v>4542160.3860116666</v>
      </c>
      <c r="E46" s="94"/>
      <c r="F46" s="95" t="s">
        <v>15</v>
      </c>
      <c r="G46" s="96" t="s">
        <v>15</v>
      </c>
      <c r="H46" s="96" t="s">
        <v>15</v>
      </c>
      <c r="I46" s="96"/>
      <c r="J46" s="97"/>
      <c r="K46" s="98"/>
      <c r="L46" s="99"/>
      <c r="M46" s="100"/>
      <c r="N46" s="100"/>
      <c r="O46" s="100"/>
      <c r="P46" s="101"/>
    </row>
    <row r="47" spans="1:16" s="9" customFormat="1">
      <c r="A47" s="102"/>
      <c r="B47" s="103"/>
      <c r="C47" s="104"/>
      <c r="D47" s="105"/>
      <c r="E47" s="106"/>
      <c r="F47" s="107"/>
      <c r="G47" s="108"/>
      <c r="H47" s="108"/>
      <c r="I47" s="108"/>
      <c r="J47" s="109"/>
      <c r="K47" s="110"/>
      <c r="L47" s="111"/>
      <c r="M47" s="112"/>
      <c r="N47" s="112"/>
      <c r="O47" s="112"/>
      <c r="P47" s="113"/>
    </row>
    <row r="48" spans="1:16" s="75" customFormat="1" ht="13.5" thickBot="1">
      <c r="A48" s="114" t="s">
        <v>15</v>
      </c>
      <c r="B48" s="114" t="s">
        <v>61</v>
      </c>
      <c r="C48" s="115">
        <f>+C46+C36+C21</f>
        <v>154932013.69499999</v>
      </c>
      <c r="D48" s="116">
        <f>+D46+D36+D21</f>
        <v>66800216.37312521</v>
      </c>
      <c r="E48" s="117"/>
      <c r="F48" s="95"/>
      <c r="G48" s="96"/>
      <c r="H48" s="96"/>
      <c r="I48" s="96"/>
      <c r="J48" s="97"/>
      <c r="K48" s="98"/>
      <c r="L48" s="99"/>
      <c r="M48" s="118"/>
      <c r="N48" s="118"/>
      <c r="O48" s="118"/>
      <c r="P48" s="119"/>
    </row>
    <row r="49" spans="1:16" s="9" customFormat="1" ht="13.5" thickTop="1">
      <c r="A49" s="120"/>
      <c r="B49" s="121"/>
      <c r="C49" s="122"/>
      <c r="D49" s="123"/>
      <c r="E49" s="124"/>
      <c r="F49" s="125"/>
      <c r="G49" s="126"/>
      <c r="H49" s="126"/>
      <c r="I49" s="126"/>
      <c r="J49" s="127"/>
      <c r="K49" s="128"/>
      <c r="L49" s="129"/>
      <c r="M49" s="130"/>
      <c r="N49" s="130"/>
      <c r="O49" s="130"/>
      <c r="P49" s="127"/>
    </row>
    <row r="51" spans="1:16" ht="15">
      <c r="A51" s="420" t="s">
        <v>23</v>
      </c>
      <c r="B51" s="132" t="s">
        <v>104</v>
      </c>
    </row>
    <row r="52" spans="1:16">
      <c r="A52" s="419" t="s">
        <v>102</v>
      </c>
      <c r="B52" s="2" t="s">
        <v>103</v>
      </c>
    </row>
  </sheetData>
  <mergeCells count="5">
    <mergeCell ref="A1:P1"/>
    <mergeCell ref="A2:P2"/>
    <mergeCell ref="A3:P3"/>
    <mergeCell ref="F5:J5"/>
    <mergeCell ref="L5:P5"/>
  </mergeCells>
  <printOptions horizontalCentered="1"/>
  <pageMargins left="0.75" right="0.75" top="0.75" bottom="0.75" header="0.2" footer="0.2"/>
  <pageSetup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L46"/>
  <sheetViews>
    <sheetView topLeftCell="A34" workbookViewId="0">
      <selection activeCell="B42" sqref="B42"/>
    </sheetView>
  </sheetViews>
  <sheetFormatPr defaultColWidth="12.42578125" defaultRowHeight="12.75"/>
  <cols>
    <col min="1" max="1" width="4" style="214" customWidth="1"/>
    <col min="2" max="2" width="40.7109375" style="214" customWidth="1"/>
    <col min="3" max="5" width="14.42578125" style="2" customWidth="1"/>
    <col min="6" max="6" width="4.7109375" style="2" customWidth="1"/>
    <col min="7" max="9" width="12" style="2" customWidth="1"/>
    <col min="10" max="10" width="2.28515625" style="2" customWidth="1"/>
    <col min="11" max="11" width="12" style="2" customWidth="1"/>
    <col min="12" max="12" width="3.42578125" style="2" hidden="1" customWidth="1"/>
    <col min="13" max="16384" width="12.42578125" style="9"/>
  </cols>
  <sheetData>
    <row r="1" spans="1:12" s="1" customFormat="1" ht="18">
      <c r="A1" s="428" t="s">
        <v>62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133"/>
    </row>
    <row r="2" spans="1:12" ht="15">
      <c r="A2" s="429" t="str">
        <f>'7b Sch. 1'!A2:O2</f>
        <v>2019 CONSOLIDATED ELECTRIC DIVISIONS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6"/>
    </row>
    <row r="3" spans="1:12" s="3" customFormat="1" ht="15.75">
      <c r="A3" s="424" t="s">
        <v>63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134"/>
    </row>
    <row r="4" spans="1:12" ht="11.25">
      <c r="A4" s="135"/>
      <c r="B4" s="135"/>
      <c r="C4" s="136"/>
      <c r="D4" s="136"/>
      <c r="E4" s="136"/>
      <c r="F4" s="137"/>
      <c r="G4" s="136"/>
      <c r="H4" s="136"/>
      <c r="I4" s="136"/>
      <c r="J4" s="136"/>
      <c r="K4" s="136"/>
      <c r="L4" s="136"/>
    </row>
    <row r="5" spans="1:12" ht="11.25">
      <c r="A5" s="10"/>
      <c r="B5" s="138"/>
      <c r="C5" s="425" t="s">
        <v>64</v>
      </c>
      <c r="D5" s="426"/>
      <c r="E5" s="430"/>
      <c r="F5" s="139"/>
      <c r="G5" s="431" t="s">
        <v>65</v>
      </c>
      <c r="H5" s="426"/>
      <c r="I5" s="426"/>
      <c r="J5" s="426"/>
      <c r="K5" s="427"/>
      <c r="L5" s="140"/>
    </row>
    <row r="6" spans="1:12" ht="11.25">
      <c r="A6" s="141"/>
      <c r="B6" s="142"/>
      <c r="C6" s="143" t="s">
        <v>4</v>
      </c>
      <c r="D6" s="144"/>
      <c r="E6" s="143" t="s">
        <v>66</v>
      </c>
      <c r="F6" s="145"/>
      <c r="G6" s="146" t="s">
        <v>4</v>
      </c>
      <c r="H6" s="144"/>
      <c r="I6" s="143"/>
      <c r="J6" s="143"/>
      <c r="K6" s="147" t="s">
        <v>66</v>
      </c>
      <c r="L6" s="140"/>
    </row>
    <row r="7" spans="1:12" ht="11.25">
      <c r="A7" s="141"/>
      <c r="B7" s="142"/>
      <c r="C7" s="148" t="s">
        <v>66</v>
      </c>
      <c r="D7" s="148" t="s">
        <v>7</v>
      </c>
      <c r="E7" s="148" t="s">
        <v>11</v>
      </c>
      <c r="F7" s="145"/>
      <c r="G7" s="149" t="s">
        <v>66</v>
      </c>
      <c r="H7" s="148" t="s">
        <v>7</v>
      </c>
      <c r="I7" s="150">
        <f>+'7b Sch. 1'!C8</f>
        <v>43831</v>
      </c>
      <c r="J7" s="150"/>
      <c r="K7" s="151" t="s">
        <v>11</v>
      </c>
      <c r="L7" s="140"/>
    </row>
    <row r="8" spans="1:12" ht="11.25">
      <c r="A8" s="141" t="s">
        <v>15</v>
      </c>
      <c r="B8" s="142"/>
      <c r="C8" s="148" t="s">
        <v>11</v>
      </c>
      <c r="D8" s="148" t="s">
        <v>12</v>
      </c>
      <c r="E8" s="148" t="s">
        <v>67</v>
      </c>
      <c r="F8" s="145"/>
      <c r="G8" s="149" t="s">
        <v>11</v>
      </c>
      <c r="H8" s="148" t="s">
        <v>12</v>
      </c>
      <c r="I8" s="148" t="s">
        <v>10</v>
      </c>
      <c r="J8" s="148"/>
      <c r="K8" s="151" t="s">
        <v>67</v>
      </c>
      <c r="L8" s="140"/>
    </row>
    <row r="9" spans="1:12" ht="11.25">
      <c r="A9" s="152" t="s">
        <v>16</v>
      </c>
      <c r="B9" s="153"/>
      <c r="C9" s="154" t="s">
        <v>17</v>
      </c>
      <c r="D9" s="154" t="s">
        <v>18</v>
      </c>
      <c r="E9" s="154" t="s">
        <v>18</v>
      </c>
      <c r="F9" s="145"/>
      <c r="G9" s="155" t="s">
        <v>17</v>
      </c>
      <c r="H9" s="154" t="s">
        <v>18</v>
      </c>
      <c r="I9" s="154" t="s">
        <v>18</v>
      </c>
      <c r="J9" s="154"/>
      <c r="K9" s="156" t="s">
        <v>18</v>
      </c>
      <c r="L9" s="140"/>
    </row>
    <row r="10" spans="1:12" ht="11.25">
      <c r="A10" s="157"/>
      <c r="B10" s="158"/>
      <c r="C10" s="159"/>
      <c r="D10" s="160"/>
      <c r="E10" s="160"/>
      <c r="F10" s="161"/>
      <c r="G10" s="162"/>
      <c r="H10" s="163"/>
      <c r="I10" s="163"/>
      <c r="J10" s="163"/>
      <c r="K10" s="164"/>
      <c r="L10" s="165"/>
    </row>
    <row r="11" spans="1:12" ht="15">
      <c r="A11" s="166" t="s">
        <v>19</v>
      </c>
      <c r="B11" s="167"/>
      <c r="C11" s="168"/>
      <c r="D11" s="169"/>
      <c r="E11" s="169"/>
      <c r="F11" s="170"/>
      <c r="G11" s="171"/>
      <c r="H11" s="172"/>
      <c r="I11" s="172"/>
      <c r="J11" s="172"/>
      <c r="K11" s="173"/>
      <c r="L11" s="174"/>
    </row>
    <row r="12" spans="1:12" ht="15">
      <c r="A12" s="175"/>
      <c r="B12" s="176" t="s">
        <v>20</v>
      </c>
      <c r="C12" s="177">
        <f>'7b Sch. 1'!G13</f>
        <v>26</v>
      </c>
      <c r="D12" s="178">
        <f>'7b Sch. 1'!H13</f>
        <v>0</v>
      </c>
      <c r="E12" s="178">
        <v>1.4</v>
      </c>
      <c r="F12" s="179" t="s">
        <v>15</v>
      </c>
      <c r="G12" s="180">
        <f>'7b Sch. 1'!M13</f>
        <v>75</v>
      </c>
      <c r="H12" s="181">
        <f>'7b Sch. 1'!N13</f>
        <v>0</v>
      </c>
      <c r="I12" s="182">
        <f>IFERROR(ROUND('7b Sch. 1'!D13/'7b Sch. 1'!C13*100,2),0)</f>
        <v>0</v>
      </c>
      <c r="J12" s="182"/>
      <c r="K12" s="183">
        <f>ROUND((100-H12-I12)/G12,1)</f>
        <v>1.3</v>
      </c>
      <c r="L12" s="174"/>
    </row>
    <row r="13" spans="1:12" ht="18">
      <c r="A13" s="175"/>
      <c r="B13" s="176" t="s">
        <v>22</v>
      </c>
      <c r="C13" s="177">
        <f>'7b Sch. 1'!G14</f>
        <v>50</v>
      </c>
      <c r="D13" s="178">
        <f>'7b Sch. 1'!H14</f>
        <v>0</v>
      </c>
      <c r="E13" s="178">
        <v>1.8</v>
      </c>
      <c r="F13" s="179"/>
      <c r="G13" s="180">
        <f>'7b Sch. 1'!M14</f>
        <v>57</v>
      </c>
      <c r="H13" s="181">
        <f>'7b Sch. 1'!N14</f>
        <v>0</v>
      </c>
      <c r="I13" s="182">
        <f>ROUND('7b Sch. 1'!D14/'7b Sch. 1'!C14*100,2)</f>
        <v>3.1</v>
      </c>
      <c r="J13" s="182" t="s">
        <v>23</v>
      </c>
      <c r="K13" s="183">
        <f t="shared" ref="K13:K19" si="0">ROUND((100-H13-I13)/G13,1)</f>
        <v>1.7</v>
      </c>
      <c r="L13" s="184"/>
    </row>
    <row r="14" spans="1:12" ht="15">
      <c r="A14" s="175"/>
      <c r="B14" s="176" t="s">
        <v>25</v>
      </c>
      <c r="C14" s="177">
        <f>'7b Sch. 1'!G15</f>
        <v>27</v>
      </c>
      <c r="D14" s="178">
        <f>'7b Sch. 1'!H15</f>
        <v>5</v>
      </c>
      <c r="E14" s="178">
        <v>2.6</v>
      </c>
      <c r="F14" s="179"/>
      <c r="G14" s="180">
        <f>'7b Sch. 1'!M15</f>
        <v>35</v>
      </c>
      <c r="H14" s="181">
        <f>'7b Sch. 1'!N15</f>
        <v>0</v>
      </c>
      <c r="I14" s="182">
        <f>ROUND('7b Sch. 1'!D15/'7b Sch. 1'!C15*100,2)</f>
        <v>21.41</v>
      </c>
      <c r="J14" s="182"/>
      <c r="K14" s="183">
        <f t="shared" si="0"/>
        <v>2.2000000000000002</v>
      </c>
      <c r="L14" s="174"/>
    </row>
    <row r="15" spans="1:12" ht="15">
      <c r="A15" s="175"/>
      <c r="B15" s="176" t="s">
        <v>28</v>
      </c>
      <c r="C15" s="177">
        <f>'7b Sch. 1'!G16</f>
        <v>14.5</v>
      </c>
      <c r="D15" s="178">
        <f>'7b Sch. 1'!H16</f>
        <v>-15</v>
      </c>
      <c r="E15" s="178">
        <v>2.1</v>
      </c>
      <c r="F15" s="179"/>
      <c r="G15" s="180">
        <f>'7b Sch. 1'!M16</f>
        <v>19</v>
      </c>
      <c r="H15" s="181">
        <f>'7b Sch. 1'!N16</f>
        <v>-15</v>
      </c>
      <c r="I15" s="182">
        <f>ROUND('7b Sch. 1'!D16/'7b Sch. 1'!C16*100,2)</f>
        <v>78.900000000000006</v>
      </c>
      <c r="J15" s="182" t="s">
        <v>23</v>
      </c>
      <c r="K15" s="183">
        <f t="shared" si="0"/>
        <v>1.9</v>
      </c>
      <c r="L15" s="174"/>
    </row>
    <row r="16" spans="1:12" ht="15">
      <c r="A16" s="175"/>
      <c r="B16" s="176" t="s">
        <v>30</v>
      </c>
      <c r="C16" s="177">
        <f>'7b Sch. 1'!G17</f>
        <v>16.899999999999999</v>
      </c>
      <c r="D16" s="178">
        <f>'7b Sch. 1'!H17</f>
        <v>-40</v>
      </c>
      <c r="E16" s="178">
        <v>4.0999999999999996</v>
      </c>
      <c r="F16" s="179"/>
      <c r="G16" s="180">
        <f>'7b Sch. 1'!M17</f>
        <v>17.8</v>
      </c>
      <c r="H16" s="181">
        <f>'7b Sch. 1'!N17</f>
        <v>-50</v>
      </c>
      <c r="I16" s="182">
        <f>ROUND('7b Sch. 1'!D17/'7b Sch. 1'!C17*100,2)</f>
        <v>29.36</v>
      </c>
      <c r="J16" s="182" t="s">
        <v>23</v>
      </c>
      <c r="K16" s="183">
        <f t="shared" si="0"/>
        <v>6.8</v>
      </c>
      <c r="L16" s="174"/>
    </row>
    <row r="17" spans="1:12" ht="15">
      <c r="A17" s="175"/>
      <c r="B17" s="185" t="s">
        <v>33</v>
      </c>
      <c r="C17" s="186">
        <f>'7b Sch. 1'!G18</f>
        <v>41</v>
      </c>
      <c r="D17" s="181">
        <f>'7b Sch. 1'!H18</f>
        <v>-30</v>
      </c>
      <c r="E17" s="178">
        <v>2.9</v>
      </c>
      <c r="F17" s="187"/>
      <c r="G17" s="180">
        <f>'7b Sch. 1'!M18</f>
        <v>39</v>
      </c>
      <c r="H17" s="181">
        <f>'7b Sch. 1'!N18</f>
        <v>-30</v>
      </c>
      <c r="I17" s="182">
        <f>ROUND('7b Sch. 1'!D18/'7b Sch. 1'!C18*100,2)</f>
        <v>16.899999999999999</v>
      </c>
      <c r="J17" s="182" t="s">
        <v>23</v>
      </c>
      <c r="K17" s="183">
        <f t="shared" si="0"/>
        <v>2.9</v>
      </c>
      <c r="L17" s="174"/>
    </row>
    <row r="18" spans="1:12" ht="15">
      <c r="A18" s="175"/>
      <c r="B18" s="176" t="s">
        <v>34</v>
      </c>
      <c r="C18" s="177">
        <f>'7b Sch. 1'!G19</f>
        <v>36</v>
      </c>
      <c r="D18" s="178">
        <f>'7b Sch. 1'!H19</f>
        <v>-20</v>
      </c>
      <c r="E18" s="178">
        <v>2.5</v>
      </c>
      <c r="F18" s="179"/>
      <c r="G18" s="180">
        <f>'7b Sch. 1'!M19</f>
        <v>46</v>
      </c>
      <c r="H18" s="181">
        <f>'7b Sch. 1'!N19</f>
        <v>-20</v>
      </c>
      <c r="I18" s="182">
        <f>ROUND('7b Sch. 1'!D19/'7b Sch. 1'!C19*100,2)</f>
        <v>15.34</v>
      </c>
      <c r="J18" s="182"/>
      <c r="K18" s="183">
        <f t="shared" si="0"/>
        <v>2.2999999999999998</v>
      </c>
      <c r="L18" s="174"/>
    </row>
    <row r="19" spans="1:12" ht="15">
      <c r="A19" s="175"/>
      <c r="B19" s="176" t="s">
        <v>35</v>
      </c>
      <c r="C19" s="177">
        <f>'7b Sch. 1'!G20</f>
        <v>12.5</v>
      </c>
      <c r="D19" s="178">
        <f>'7b Sch. 1'!H20</f>
        <v>0</v>
      </c>
      <c r="E19" s="178">
        <v>1.5</v>
      </c>
      <c r="F19" s="179"/>
      <c r="G19" s="180">
        <f>'7b Sch. 1'!M20</f>
        <v>12.5</v>
      </c>
      <c r="H19" s="181">
        <f>'7b Sch. 1'!N20</f>
        <v>0</v>
      </c>
      <c r="I19" s="182">
        <f>ROUND('7b Sch. 1'!D20/'7b Sch. 1'!C20*100,2)</f>
        <v>88.52</v>
      </c>
      <c r="J19" s="182"/>
      <c r="K19" s="183">
        <f t="shared" si="0"/>
        <v>0.9</v>
      </c>
      <c r="L19" s="174"/>
    </row>
    <row r="20" spans="1:12">
      <c r="A20" s="175"/>
      <c r="B20" s="176"/>
      <c r="C20" s="188"/>
      <c r="D20" s="189"/>
      <c r="E20" s="189"/>
      <c r="F20" s="190"/>
      <c r="G20" s="180"/>
      <c r="H20" s="181"/>
      <c r="I20" s="182"/>
      <c r="J20" s="182"/>
      <c r="K20" s="191"/>
      <c r="L20" s="192"/>
    </row>
    <row r="21" spans="1:12" ht="11.25">
      <c r="A21" s="175"/>
      <c r="B21" s="193"/>
      <c r="C21" s="190"/>
      <c r="D21" s="194"/>
      <c r="E21" s="194"/>
      <c r="F21" s="190"/>
      <c r="G21" s="195"/>
      <c r="H21" s="196"/>
      <c r="I21" s="197"/>
      <c r="J21" s="197"/>
      <c r="K21" s="191"/>
      <c r="L21" s="192"/>
    </row>
    <row r="22" spans="1:12" ht="15">
      <c r="A22" s="166" t="s">
        <v>37</v>
      </c>
      <c r="B22" s="167"/>
      <c r="C22" s="179"/>
      <c r="D22" s="198"/>
      <c r="E22" s="199"/>
      <c r="F22" s="179"/>
      <c r="G22" s="180"/>
      <c r="H22" s="181"/>
      <c r="I22" s="182"/>
      <c r="J22" s="182"/>
      <c r="K22" s="183"/>
      <c r="L22" s="174"/>
    </row>
    <row r="23" spans="1:12" ht="15">
      <c r="A23" s="175"/>
      <c r="B23" s="176" t="s">
        <v>38</v>
      </c>
      <c r="C23" s="177">
        <f>'7b Sch. 1'!G24</f>
        <v>31</v>
      </c>
      <c r="D23" s="178">
        <f>'7b Sch. 1'!H24</f>
        <v>0</v>
      </c>
      <c r="E23" s="178">
        <v>1.6</v>
      </c>
      <c r="F23" s="179"/>
      <c r="G23" s="180">
        <f>'7b Sch. 1'!M24</f>
        <v>26</v>
      </c>
      <c r="H23" s="181">
        <f>'7b Sch. 1'!N24</f>
        <v>0</v>
      </c>
      <c r="I23" s="182">
        <f>ROUND('7b Sch. 1'!D24/'7b Sch. 1'!C24*100,2)</f>
        <v>59.83</v>
      </c>
      <c r="J23" s="182"/>
      <c r="K23" s="183">
        <f>ROUND((100-H23-I23)/G23,1)</f>
        <v>1.5</v>
      </c>
      <c r="L23" s="174"/>
    </row>
    <row r="24" spans="1:12" ht="15">
      <c r="A24" s="175"/>
      <c r="B24" s="176" t="s">
        <v>39</v>
      </c>
      <c r="C24" s="177">
        <f>'7b Sch. 1'!G25</f>
        <v>47</v>
      </c>
      <c r="D24" s="178">
        <f>'7b Sch. 1'!H25</f>
        <v>-5</v>
      </c>
      <c r="E24" s="178">
        <v>1.7</v>
      </c>
      <c r="F24" s="179"/>
      <c r="G24" s="180">
        <f>'7b Sch. 1'!M25</f>
        <v>54</v>
      </c>
      <c r="H24" s="181">
        <f>'7b Sch. 1'!N25</f>
        <v>-5</v>
      </c>
      <c r="I24" s="182">
        <f>ROUND('7b Sch. 1'!D25/'7b Sch. 1'!C25*100,2)</f>
        <v>9.0299999999999994</v>
      </c>
      <c r="J24" s="182"/>
      <c r="K24" s="183">
        <f t="shared" ref="K24:K29" si="1">ROUND((100-H24-I24)/G24,1)</f>
        <v>1.8</v>
      </c>
      <c r="L24" s="174"/>
    </row>
    <row r="25" spans="1:12" ht="15">
      <c r="A25" s="175"/>
      <c r="B25" s="176" t="s">
        <v>40</v>
      </c>
      <c r="C25" s="177">
        <f>'7b Sch. 1'!G26</f>
        <v>34</v>
      </c>
      <c r="D25" s="178">
        <f>'7b Sch. 1'!H26</f>
        <v>-10</v>
      </c>
      <c r="E25" s="178">
        <v>2.4</v>
      </c>
      <c r="F25" s="179"/>
      <c r="G25" s="180">
        <f>'7b Sch. 1'!M26</f>
        <v>38</v>
      </c>
      <c r="H25" s="181">
        <f>'7b Sch. 1'!N26</f>
        <v>-10</v>
      </c>
      <c r="I25" s="182">
        <f>ROUND('7b Sch. 1'!D26/'7b Sch. 1'!C26*100,2)</f>
        <v>29.24</v>
      </c>
      <c r="J25" s="182"/>
      <c r="K25" s="183">
        <f>ROUND((100-H25-I25)/G25,1)</f>
        <v>2.1</v>
      </c>
      <c r="L25" s="174"/>
    </row>
    <row r="26" spans="1:12" ht="15">
      <c r="A26" s="175"/>
      <c r="B26" s="176" t="s">
        <v>41</v>
      </c>
      <c r="C26" s="177">
        <f>'7b Sch. 1'!G27</f>
        <v>24</v>
      </c>
      <c r="D26" s="178">
        <f>'7b Sch. 1'!H27</f>
        <v>-45</v>
      </c>
      <c r="E26" s="178">
        <v>3.9</v>
      </c>
      <c r="F26" s="179"/>
      <c r="G26" s="180">
        <f>'7b Sch. 1'!M27</f>
        <v>28</v>
      </c>
      <c r="H26" s="181">
        <f>'7b Sch. 1'!N27</f>
        <v>-50</v>
      </c>
      <c r="I26" s="200">
        <f>ROUND('7b Sch. 1'!D27/'7b Sch. 1'!C27*100,2)</f>
        <v>35.82</v>
      </c>
      <c r="J26" s="182" t="s">
        <v>102</v>
      </c>
      <c r="K26" s="183">
        <f>ROUND((100-H26-I26)/G26,1)</f>
        <v>4.0999999999999996</v>
      </c>
      <c r="L26" s="174"/>
    </row>
    <row r="27" spans="1:12" ht="15">
      <c r="A27" s="175"/>
      <c r="B27" s="176" t="s">
        <v>42</v>
      </c>
      <c r="C27" s="177">
        <f>'7b Sch. 1'!G28</f>
        <v>21</v>
      </c>
      <c r="D27" s="178">
        <f>'7b Sch. 1'!H28</f>
        <v>-35</v>
      </c>
      <c r="E27" s="178">
        <v>3.4</v>
      </c>
      <c r="F27" s="179"/>
      <c r="G27" s="180">
        <f>'7b Sch. 1'!M28</f>
        <v>30</v>
      </c>
      <c r="H27" s="181">
        <f>'7b Sch. 1'!N28</f>
        <v>-35</v>
      </c>
      <c r="I27" s="200">
        <f>ROUND('7b Sch. 1'!D28/'7b Sch. 1'!C28*100,2)</f>
        <v>51.13</v>
      </c>
      <c r="J27" s="182" t="s">
        <v>102</v>
      </c>
      <c r="K27" s="183">
        <f t="shared" si="1"/>
        <v>2.8</v>
      </c>
      <c r="L27" s="174"/>
    </row>
    <row r="28" spans="1:12" ht="15">
      <c r="A28" s="175"/>
      <c r="B28" s="176" t="s">
        <v>43</v>
      </c>
      <c r="C28" s="177">
        <f>'7b Sch. 1'!G29</f>
        <v>50</v>
      </c>
      <c r="D28" s="178">
        <f>'7b Sch. 1'!H29</f>
        <v>-5</v>
      </c>
      <c r="E28" s="178">
        <v>1.8</v>
      </c>
      <c r="F28" s="179"/>
      <c r="G28" s="180">
        <f>'7b Sch. 1'!M29</f>
        <v>47</v>
      </c>
      <c r="H28" s="181">
        <f>'7b Sch. 1'!N29</f>
        <v>-5</v>
      </c>
      <c r="I28" s="182">
        <f>ROUND('7b Sch. 1'!D29/'7b Sch. 1'!C29*100,2)</f>
        <v>19.329999999999998</v>
      </c>
      <c r="J28" s="182"/>
      <c r="K28" s="183">
        <f t="shared" si="1"/>
        <v>1.8</v>
      </c>
      <c r="L28" s="174"/>
    </row>
    <row r="29" spans="1:12" ht="15">
      <c r="A29" s="175"/>
      <c r="B29" s="176" t="s">
        <v>44</v>
      </c>
      <c r="C29" s="177">
        <f>'7b Sch. 1'!G30</f>
        <v>23</v>
      </c>
      <c r="D29" s="178">
        <f>'7b Sch. 1'!H30</f>
        <v>-5</v>
      </c>
      <c r="E29" s="178">
        <v>3.2</v>
      </c>
      <c r="F29" s="179"/>
      <c r="G29" s="180">
        <f>'7b Sch. 1'!M30</f>
        <v>21</v>
      </c>
      <c r="H29" s="181">
        <f>'7b Sch. 1'!N30</f>
        <v>-5</v>
      </c>
      <c r="I29" s="182">
        <f>ROUND('7b Sch. 1'!D30/'7b Sch. 1'!C30*100,2)</f>
        <v>38.71</v>
      </c>
      <c r="J29" s="182"/>
      <c r="K29" s="183">
        <f t="shared" si="1"/>
        <v>3.2</v>
      </c>
      <c r="L29" s="174"/>
    </row>
    <row r="30" spans="1:12" ht="15">
      <c r="A30" s="175"/>
      <c r="B30" s="176" t="s">
        <v>45</v>
      </c>
      <c r="C30" s="177">
        <f>'7b Sch. 1'!G31</f>
        <v>12.4</v>
      </c>
      <c r="D30" s="178">
        <f>'7b Sch. 1'!H31</f>
        <v>-20</v>
      </c>
      <c r="E30" s="178">
        <v>4</v>
      </c>
      <c r="F30" s="179"/>
      <c r="G30" s="180">
        <f>'7b Sch. 1'!M31</f>
        <v>13.6</v>
      </c>
      <c r="H30" s="181">
        <f>'7b Sch. 1'!N31</f>
        <v>-20</v>
      </c>
      <c r="I30" s="200">
        <f>ROUND('7b Sch. 1'!D31/'7b Sch. 1'!C31*100,2)</f>
        <v>67.209999999999994</v>
      </c>
      <c r="J30" s="182" t="s">
        <v>102</v>
      </c>
      <c r="K30" s="183">
        <f>ROUND((100-H30-I30)/G30,1)</f>
        <v>3.9</v>
      </c>
      <c r="L30" s="174"/>
    </row>
    <row r="31" spans="1:12" ht="15">
      <c r="A31" s="175" t="s">
        <v>15</v>
      </c>
      <c r="B31" s="176" t="s">
        <v>47</v>
      </c>
      <c r="C31" s="177">
        <f>'7b Sch. 1'!G32</f>
        <v>19.899999999999999</v>
      </c>
      <c r="D31" s="178">
        <f>'7b Sch. 1'!H32</f>
        <v>-35</v>
      </c>
      <c r="E31" s="178">
        <v>3.6</v>
      </c>
      <c r="F31" s="179" t="s">
        <v>15</v>
      </c>
      <c r="G31" s="180">
        <f>'7b Sch. 1'!M32</f>
        <v>25</v>
      </c>
      <c r="H31" s="181">
        <f>'7b Sch. 1'!N32</f>
        <v>-40</v>
      </c>
      <c r="I31" s="200">
        <f>ROUND('7b Sch. 1'!D32/'7b Sch. 1'!C32*100,2)</f>
        <v>57.16</v>
      </c>
      <c r="J31" s="182" t="s">
        <v>102</v>
      </c>
      <c r="K31" s="201">
        <f>ROUND((100-H31-I31)/G31,1)</f>
        <v>3.3</v>
      </c>
      <c r="L31" s="174"/>
    </row>
    <row r="32" spans="1:12" ht="15.75">
      <c r="A32" s="175"/>
      <c r="B32" s="176" t="s">
        <v>48</v>
      </c>
      <c r="C32" s="177">
        <f>'7b Sch. 1'!G33</f>
        <v>11.9</v>
      </c>
      <c r="D32" s="178">
        <f>'7b Sch. 1'!H33</f>
        <v>-10</v>
      </c>
      <c r="E32" s="178">
        <v>3.7</v>
      </c>
      <c r="F32" s="179"/>
      <c r="G32" s="180">
        <f>'7b Sch. 1'!M33</f>
        <v>13</v>
      </c>
      <c r="H32" s="181">
        <f>'7b Sch. 1'!N33</f>
        <v>-10</v>
      </c>
      <c r="I32" s="200">
        <f>ROUND('7b Sch. 1'!D33/'7b Sch. 1'!C33*100,2)</f>
        <v>60.68</v>
      </c>
      <c r="J32" s="182" t="s">
        <v>102</v>
      </c>
      <c r="K32" s="183">
        <f>ROUND((100-H32-I32)/G32,1)</f>
        <v>3.8</v>
      </c>
      <c r="L32" s="202"/>
    </row>
    <row r="33" spans="1:12" ht="15.75">
      <c r="A33" s="175"/>
      <c r="B33" s="176" t="s">
        <v>49</v>
      </c>
      <c r="C33" s="177">
        <f>'7b Sch. 1'!G34</f>
        <v>9.6</v>
      </c>
      <c r="D33" s="178">
        <f>'7b Sch. 1'!H34</f>
        <v>10</v>
      </c>
      <c r="E33" s="178">
        <v>4.5</v>
      </c>
      <c r="F33" s="179"/>
      <c r="G33" s="180">
        <f>'7b Sch. 1'!M34</f>
        <v>13.6</v>
      </c>
      <c r="H33" s="181">
        <f>'7b Sch. 1'!N34</f>
        <v>5</v>
      </c>
      <c r="I33" s="200">
        <f>ROUND('7b Sch. 1'!D34/'7b Sch. 1'!C34*100,2)</f>
        <v>54.67</v>
      </c>
      <c r="J33" s="182" t="s">
        <v>102</v>
      </c>
      <c r="K33" s="201">
        <f>ROUND((100-H33-I33)/G33,1)</f>
        <v>3</v>
      </c>
      <c r="L33" s="202"/>
    </row>
    <row r="34" spans="1:12" ht="15.75">
      <c r="A34" s="175" t="s">
        <v>15</v>
      </c>
      <c r="B34" s="176" t="s">
        <v>50</v>
      </c>
      <c r="C34" s="177">
        <f>'7b Sch. 1'!G35</f>
        <v>7.6</v>
      </c>
      <c r="D34" s="178">
        <f>'7b Sch. 1'!H35</f>
        <v>-10</v>
      </c>
      <c r="E34" s="178">
        <v>4.9000000000000004</v>
      </c>
      <c r="F34" s="179"/>
      <c r="G34" s="180">
        <f>'7b Sch. 1'!M35</f>
        <v>11.4</v>
      </c>
      <c r="H34" s="181">
        <f>'7b Sch. 1'!N35</f>
        <v>-10</v>
      </c>
      <c r="I34" s="200">
        <f>ROUND('7b Sch. 1'!D35/'7b Sch. 1'!C35*100,2)</f>
        <v>52.91</v>
      </c>
      <c r="J34" s="182" t="s">
        <v>102</v>
      </c>
      <c r="K34" s="201">
        <f>ROUND((100-H34-I34)/G34,1)</f>
        <v>5</v>
      </c>
      <c r="L34" s="202"/>
    </row>
    <row r="35" spans="1:12" ht="11.25">
      <c r="A35" s="175"/>
      <c r="B35" s="176"/>
      <c r="C35" s="188"/>
      <c r="D35" s="189"/>
      <c r="E35" s="189"/>
      <c r="F35" s="190"/>
      <c r="G35" s="195"/>
      <c r="H35" s="196"/>
      <c r="I35" s="197"/>
      <c r="J35" s="197"/>
      <c r="K35" s="203"/>
      <c r="L35" s="204"/>
    </row>
    <row r="36" spans="1:12" ht="11.25">
      <c r="A36" s="175"/>
      <c r="B36" s="176"/>
      <c r="C36" s="188"/>
      <c r="D36" s="189"/>
      <c r="E36" s="189"/>
      <c r="F36" s="190"/>
      <c r="G36" s="195"/>
      <c r="H36" s="196"/>
      <c r="I36" s="197"/>
      <c r="J36" s="197"/>
      <c r="K36" s="203"/>
      <c r="L36" s="204"/>
    </row>
    <row r="37" spans="1:12" ht="15.75">
      <c r="A37" s="166" t="s">
        <v>53</v>
      </c>
      <c r="B37" s="167"/>
      <c r="C37" s="177"/>
      <c r="D37" s="198"/>
      <c r="E37" s="205"/>
      <c r="F37" s="179" t="s">
        <v>15</v>
      </c>
      <c r="G37" s="180"/>
      <c r="H37" s="181"/>
      <c r="I37" s="182"/>
      <c r="J37" s="182"/>
      <c r="K37" s="109"/>
      <c r="L37" s="202"/>
    </row>
    <row r="38" spans="1:12" ht="15.75">
      <c r="A38" s="175"/>
      <c r="B38" s="176" t="s">
        <v>54</v>
      </c>
      <c r="C38" s="177">
        <f>'7b Sch. 1'!G39</f>
        <v>41</v>
      </c>
      <c r="D38" s="178">
        <f>'7b Sch. 1'!H39</f>
        <v>0</v>
      </c>
      <c r="E38" s="178">
        <v>2</v>
      </c>
      <c r="F38" s="179" t="s">
        <v>15</v>
      </c>
      <c r="G38" s="180">
        <f>'7b Sch. 1'!M39</f>
        <v>38</v>
      </c>
      <c r="H38" s="181">
        <f>'7b Sch. 1'!N39</f>
        <v>0</v>
      </c>
      <c r="I38" s="182">
        <f>ROUND('7b Sch. 1'!D39/'7b Sch. 1'!C39*100,2)</f>
        <v>24.89</v>
      </c>
      <c r="J38" s="182"/>
      <c r="K38" s="183">
        <f t="shared" ref="K38:K43" si="2">ROUND((100-H38-I38)/G38,1)</f>
        <v>2</v>
      </c>
      <c r="L38" s="202" t="s">
        <v>15</v>
      </c>
    </row>
    <row r="39" spans="1:12" ht="15.75">
      <c r="A39" s="175"/>
      <c r="B39" s="176" t="s">
        <v>55</v>
      </c>
      <c r="C39" s="177">
        <f>'7b Sch. 1'!G40</f>
        <v>6</v>
      </c>
      <c r="D39" s="178">
        <f>'7b Sch. 1'!H40</f>
        <v>15</v>
      </c>
      <c r="E39" s="178">
        <v>11.899999999999999</v>
      </c>
      <c r="F39" s="179"/>
      <c r="G39" s="206">
        <f>'7b Sch. 1'!M40</f>
        <v>5.2</v>
      </c>
      <c r="H39" s="207">
        <f>'7b Sch. 1'!N40</f>
        <v>15</v>
      </c>
      <c r="I39" s="200">
        <f>ROUND('7b Sch. 1'!D40/'7b Sch. 1'!C40*100,2)</f>
        <v>140.07</v>
      </c>
      <c r="J39" s="200"/>
      <c r="K39" s="201">
        <f t="shared" si="2"/>
        <v>-10.6</v>
      </c>
      <c r="L39" s="202"/>
    </row>
    <row r="40" spans="1:12" ht="15.75">
      <c r="A40" s="175"/>
      <c r="B40" s="176" t="s">
        <v>56</v>
      </c>
      <c r="C40" s="177">
        <f>'7b Sch. 1'!G41</f>
        <v>4.9000000000000004</v>
      </c>
      <c r="D40" s="178">
        <f>'7b Sch. 1'!H41</f>
        <v>12</v>
      </c>
      <c r="E40" s="178">
        <v>7.8</v>
      </c>
      <c r="F40" s="179"/>
      <c r="G40" s="206">
        <f>'7b Sch. 1'!M41</f>
        <v>4.0999999999999996</v>
      </c>
      <c r="H40" s="207">
        <f>'7b Sch. 1'!N41</f>
        <v>12</v>
      </c>
      <c r="I40" s="200">
        <f>ROUND('7b Sch. 1'!D41/'7b Sch. 1'!C41*100,2)</f>
        <v>60.56</v>
      </c>
      <c r="J40" s="200"/>
      <c r="K40" s="201">
        <f t="shared" si="2"/>
        <v>6.7</v>
      </c>
      <c r="L40" s="202"/>
    </row>
    <row r="41" spans="1:12" ht="15.75">
      <c r="A41" s="175"/>
      <c r="B41" s="176" t="s">
        <v>57</v>
      </c>
      <c r="C41" s="177">
        <f>'7b Sch. 1'!G42</f>
        <v>6.4</v>
      </c>
      <c r="D41" s="178">
        <f>'7b Sch. 1'!H42</f>
        <v>10</v>
      </c>
      <c r="E41" s="178">
        <v>7</v>
      </c>
      <c r="F41" s="179"/>
      <c r="G41" s="206">
        <f>'7b Sch. 1'!M42</f>
        <v>6.1</v>
      </c>
      <c r="H41" s="207">
        <f>'7b Sch. 1'!N42</f>
        <v>10</v>
      </c>
      <c r="I41" s="200">
        <f>ROUND('7b Sch. 1'!D42/'7b Sch. 1'!C42*100,2)</f>
        <v>64.989999999999995</v>
      </c>
      <c r="J41" s="200"/>
      <c r="K41" s="201">
        <f t="shared" si="2"/>
        <v>4.0999999999999996</v>
      </c>
      <c r="L41" s="202"/>
    </row>
    <row r="42" spans="1:12" ht="15.75">
      <c r="A42" s="175"/>
      <c r="B42" s="176" t="s">
        <v>58</v>
      </c>
      <c r="C42" s="177">
        <f>'7b Sch. 1'!G43</f>
        <v>13.8</v>
      </c>
      <c r="D42" s="178">
        <f>'7b Sch. 1'!H43</f>
        <v>5</v>
      </c>
      <c r="E42" s="178">
        <v>3.7</v>
      </c>
      <c r="F42" s="179" t="s">
        <v>15</v>
      </c>
      <c r="G42" s="206">
        <f>'7b Sch. 1'!M43</f>
        <v>9.4</v>
      </c>
      <c r="H42" s="207">
        <f>'7b Sch. 1'!N43</f>
        <v>5</v>
      </c>
      <c r="I42" s="200">
        <f>ROUND('7b Sch. 1'!D43/'7b Sch. 1'!C43*100,2)</f>
        <v>65.28</v>
      </c>
      <c r="J42" s="200"/>
      <c r="K42" s="201">
        <f t="shared" si="2"/>
        <v>3.2</v>
      </c>
      <c r="L42" s="202" t="s">
        <v>15</v>
      </c>
    </row>
    <row r="43" spans="1:12" ht="15.75">
      <c r="A43" s="175"/>
      <c r="B43" s="176" t="s">
        <v>59</v>
      </c>
      <c r="C43" s="177">
        <f>'7b Sch. 1'!G44</f>
        <v>8.4</v>
      </c>
      <c r="D43" s="178">
        <f>'7b Sch. 1'!H44</f>
        <v>0</v>
      </c>
      <c r="E43" s="178">
        <v>4.4000000000000004</v>
      </c>
      <c r="F43" s="179"/>
      <c r="G43" s="180">
        <f>'7b Sch. 1'!M44</f>
        <v>15.4</v>
      </c>
      <c r="H43" s="181">
        <f>'7b Sch. 1'!N44</f>
        <v>0</v>
      </c>
      <c r="I43" s="182">
        <f>ROUND('7b Sch. 1'!D44/'7b Sch. 1'!C44*100,2)</f>
        <v>37.369999999999997</v>
      </c>
      <c r="J43" s="182"/>
      <c r="K43" s="183">
        <f t="shared" si="2"/>
        <v>4.0999999999999996</v>
      </c>
      <c r="L43" s="202"/>
    </row>
    <row r="44" spans="1:12" ht="11.25">
      <c r="A44" s="208"/>
      <c r="B44" s="209"/>
      <c r="C44" s="210"/>
      <c r="D44" s="211"/>
      <c r="E44" s="211"/>
      <c r="F44" s="212"/>
      <c r="G44" s="210"/>
      <c r="H44" s="211"/>
      <c r="I44" s="211"/>
      <c r="J44" s="211"/>
      <c r="K44" s="213"/>
      <c r="L44" s="192"/>
    </row>
    <row r="45" spans="1:12" s="2" customFormat="1" ht="15">
      <c r="A45" s="420" t="s">
        <v>23</v>
      </c>
      <c r="B45" s="132" t="s">
        <v>104</v>
      </c>
    </row>
    <row r="46" spans="1:12" s="2" customFormat="1">
      <c r="A46" s="419" t="s">
        <v>102</v>
      </c>
      <c r="B46" s="2" t="s">
        <v>103</v>
      </c>
    </row>
  </sheetData>
  <mergeCells count="5">
    <mergeCell ref="A1:K1"/>
    <mergeCell ref="A2:K2"/>
    <mergeCell ref="A3:K3"/>
    <mergeCell ref="C5:E5"/>
    <mergeCell ref="G5:K5"/>
  </mergeCells>
  <printOptions horizontalCentered="1"/>
  <pageMargins left="0.75" right="0.75" top="0.75" bottom="0.75" header="0.2" footer="0.2"/>
  <pageSetup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L48"/>
  <sheetViews>
    <sheetView workbookViewId="0">
      <selection sqref="A1:L1"/>
    </sheetView>
  </sheetViews>
  <sheetFormatPr defaultColWidth="12.42578125" defaultRowHeight="15"/>
  <cols>
    <col min="1" max="1" width="3" style="131" customWidth="1"/>
    <col min="2" max="2" width="38.7109375" style="131" customWidth="1"/>
    <col min="3" max="4" width="19" style="295" customWidth="1"/>
    <col min="5" max="5" width="2.42578125" style="295" customWidth="1"/>
    <col min="6" max="6" width="5.7109375" style="295" customWidth="1"/>
    <col min="7" max="7" width="19" style="295" customWidth="1"/>
    <col min="8" max="8" width="1.7109375" style="295" customWidth="1"/>
    <col min="9" max="9" width="6" style="295" customWidth="1"/>
    <col min="10" max="10" width="3.42578125" style="295" customWidth="1"/>
    <col min="11" max="12" width="19" style="295" customWidth="1"/>
    <col min="13" max="16384" width="12.42578125" style="9"/>
  </cols>
  <sheetData>
    <row r="1" spans="1:12" s="1" customFormat="1" ht="18">
      <c r="A1" s="421" t="s">
        <v>62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</row>
    <row r="2" spans="1:12" s="3" customFormat="1">
      <c r="A2" s="429" t="str">
        <f>'7b Sch. 1'!A2:O2</f>
        <v>2019 CONSOLIDATED ELECTRIC DIVISIONS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3" customFormat="1" ht="15.75">
      <c r="A3" s="424" t="s">
        <v>68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</row>
    <row r="4" spans="1:12" ht="12.75">
      <c r="A4" s="215"/>
      <c r="B4" s="215"/>
      <c r="C4" s="216"/>
      <c r="D4" s="216"/>
      <c r="E4" s="216"/>
      <c r="F4" s="216"/>
      <c r="G4" s="216"/>
      <c r="H4" s="217"/>
      <c r="I4" s="216"/>
      <c r="J4" s="216"/>
      <c r="K4" s="218"/>
      <c r="L4" s="216" t="s">
        <v>15</v>
      </c>
    </row>
    <row r="5" spans="1:12" ht="11.25">
      <c r="A5" s="135"/>
      <c r="B5" s="135"/>
      <c r="C5" s="219"/>
      <c r="D5" s="219"/>
      <c r="E5" s="219"/>
      <c r="F5" s="219"/>
      <c r="G5" s="219"/>
      <c r="H5" s="220"/>
      <c r="I5" s="219"/>
      <c r="J5" s="219"/>
      <c r="K5" s="219"/>
      <c r="L5" s="219"/>
    </row>
    <row r="6" spans="1:12" ht="11.25">
      <c r="A6" s="10"/>
      <c r="B6" s="11"/>
      <c r="C6" s="221"/>
      <c r="D6" s="222"/>
      <c r="E6" s="223"/>
      <c r="F6" s="432" t="s">
        <v>2</v>
      </c>
      <c r="G6" s="433"/>
      <c r="H6" s="224" t="s">
        <v>15</v>
      </c>
      <c r="I6" s="434" t="s">
        <v>3</v>
      </c>
      <c r="J6" s="435"/>
      <c r="K6" s="435"/>
      <c r="L6" s="433"/>
    </row>
    <row r="7" spans="1:12" ht="11.25">
      <c r="A7" s="141"/>
      <c r="B7" s="225"/>
      <c r="C7" s="226">
        <f>'7b Sch. 1'!C8</f>
        <v>43831</v>
      </c>
      <c r="D7" s="227">
        <f>'7b Sch. 1'!D8</f>
        <v>43831</v>
      </c>
      <c r="E7" s="150"/>
      <c r="F7" s="221"/>
      <c r="G7" s="223"/>
      <c r="H7" s="228" t="s">
        <v>15</v>
      </c>
      <c r="I7" s="229"/>
      <c r="J7" s="230"/>
      <c r="K7" s="230"/>
      <c r="L7" s="231" t="s">
        <v>69</v>
      </c>
    </row>
    <row r="8" spans="1:12" ht="11.25">
      <c r="A8" s="152" t="s">
        <v>16</v>
      </c>
      <c r="B8" s="232"/>
      <c r="C8" s="233" t="s">
        <v>9</v>
      </c>
      <c r="D8" s="234" t="s">
        <v>10</v>
      </c>
      <c r="E8" s="235"/>
      <c r="F8" s="233" t="s">
        <v>67</v>
      </c>
      <c r="G8" s="235" t="s">
        <v>70</v>
      </c>
      <c r="H8" s="236" t="s">
        <v>15</v>
      </c>
      <c r="I8" s="237" t="s">
        <v>67</v>
      </c>
      <c r="J8" s="235"/>
      <c r="K8" s="235" t="s">
        <v>71</v>
      </c>
      <c r="L8" s="238" t="s">
        <v>70</v>
      </c>
    </row>
    <row r="9" spans="1:12" ht="11.25">
      <c r="A9" s="239"/>
      <c r="B9" s="240"/>
      <c r="C9" s="241"/>
      <c r="D9" s="242"/>
      <c r="E9" s="243"/>
      <c r="F9" s="243"/>
      <c r="G9" s="243"/>
      <c r="H9" s="236" t="s">
        <v>15</v>
      </c>
      <c r="I9" s="244"/>
      <c r="J9" s="243"/>
      <c r="K9" s="243"/>
      <c r="L9" s="245"/>
    </row>
    <row r="10" spans="1:12" ht="12.75">
      <c r="A10" s="246" t="s">
        <v>19</v>
      </c>
      <c r="B10" s="167"/>
      <c r="C10" s="247"/>
      <c r="D10" s="248"/>
      <c r="E10" s="249"/>
      <c r="F10" s="249"/>
      <c r="G10" s="249"/>
      <c r="H10" s="250"/>
      <c r="I10" s="251"/>
      <c r="J10" s="249"/>
      <c r="K10" s="249"/>
      <c r="L10" s="247"/>
    </row>
    <row r="11" spans="1:12" ht="12.75">
      <c r="A11" s="252"/>
      <c r="B11" s="176" t="s">
        <v>20</v>
      </c>
      <c r="C11" s="253">
        <f>'7b Sch. 1'!C13</f>
        <v>0</v>
      </c>
      <c r="D11" s="254">
        <f>'7b Sch. 1'!D13</f>
        <v>0.14000000000032742</v>
      </c>
      <c r="E11" s="255"/>
      <c r="F11" s="249">
        <f>'7b Sch. 2'!E12</f>
        <v>1.4</v>
      </c>
      <c r="G11" s="255">
        <f>ROUND(F11/100*$C11,0)</f>
        <v>0</v>
      </c>
      <c r="H11" s="256"/>
      <c r="I11" s="251">
        <f>'7b Sch. 2'!K12</f>
        <v>1.3</v>
      </c>
      <c r="J11" s="249"/>
      <c r="K11" s="255">
        <f>ROUND(I11/100*$C11,0)</f>
        <v>0</v>
      </c>
      <c r="L11" s="253">
        <f>+K11-G11</f>
        <v>0</v>
      </c>
    </row>
    <row r="12" spans="1:12" ht="12.75">
      <c r="A12" s="252"/>
      <c r="B12" s="176" t="s">
        <v>22</v>
      </c>
      <c r="C12" s="253">
        <f>'7b Sch. 1'!C14</f>
        <v>1919496.1700000006</v>
      </c>
      <c r="D12" s="254">
        <f>'7b Sch. 1'!D14</f>
        <v>59504</v>
      </c>
      <c r="E12" s="255" t="s">
        <v>23</v>
      </c>
      <c r="F12" s="249">
        <f>'7b Sch. 2'!E13</f>
        <v>1.8</v>
      </c>
      <c r="G12" s="255">
        <f t="shared" ref="G12:G18" si="0">ROUND(F12/100*$C12,0)</f>
        <v>34551</v>
      </c>
      <c r="H12" s="256"/>
      <c r="I12" s="251">
        <f>'7b Sch. 2'!K13</f>
        <v>1.7</v>
      </c>
      <c r="J12" s="249" t="s">
        <v>23</v>
      </c>
      <c r="K12" s="255">
        <f t="shared" ref="K12:K18" si="1">ROUND(I12/100*$C12,0)</f>
        <v>32631</v>
      </c>
      <c r="L12" s="253">
        <f t="shared" ref="L12:L18" si="2">+K12-G12</f>
        <v>-1920</v>
      </c>
    </row>
    <row r="13" spans="1:12" ht="12.75">
      <c r="A13" s="252"/>
      <c r="B13" s="176" t="s">
        <v>25</v>
      </c>
      <c r="C13" s="253">
        <f>'7b Sch. 1'!C15</f>
        <v>7581692.3099999996</v>
      </c>
      <c r="D13" s="254">
        <f>'7b Sch. 1'!D15</f>
        <v>1623570.3962808333</v>
      </c>
      <c r="E13" s="255"/>
      <c r="F13" s="249">
        <f>'7b Sch. 2'!E14</f>
        <v>2.6</v>
      </c>
      <c r="G13" s="255">
        <f t="shared" si="0"/>
        <v>197124</v>
      </c>
      <c r="H13" s="256"/>
      <c r="I13" s="251">
        <f>'7b Sch. 2'!K14</f>
        <v>2.2000000000000002</v>
      </c>
      <c r="J13" s="249"/>
      <c r="K13" s="255">
        <f t="shared" si="1"/>
        <v>166797</v>
      </c>
      <c r="L13" s="253">
        <f t="shared" si="2"/>
        <v>-30327</v>
      </c>
    </row>
    <row r="14" spans="1:12" ht="12.75">
      <c r="A14" s="252"/>
      <c r="B14" s="176" t="s">
        <v>28</v>
      </c>
      <c r="C14" s="253">
        <f>'7b Sch. 1'!C16</f>
        <v>249798</v>
      </c>
      <c r="D14" s="254">
        <f>'7b Sch. 1'!D16</f>
        <v>197091</v>
      </c>
      <c r="E14" s="255" t="s">
        <v>23</v>
      </c>
      <c r="F14" s="249">
        <f>'7b Sch. 2'!E15</f>
        <v>2.1</v>
      </c>
      <c r="G14" s="255">
        <f t="shared" si="0"/>
        <v>5246</v>
      </c>
      <c r="H14" s="256"/>
      <c r="I14" s="251">
        <f>'7b Sch. 2'!K15</f>
        <v>1.9</v>
      </c>
      <c r="J14" s="249" t="s">
        <v>23</v>
      </c>
      <c r="K14" s="255">
        <f t="shared" si="1"/>
        <v>4746</v>
      </c>
      <c r="L14" s="253">
        <f t="shared" si="2"/>
        <v>-500</v>
      </c>
    </row>
    <row r="15" spans="1:12" ht="12.75">
      <c r="A15" s="252"/>
      <c r="B15" s="176" t="s">
        <v>30</v>
      </c>
      <c r="C15" s="253">
        <f>'7b Sch. 1'!C17</f>
        <v>1659808.85</v>
      </c>
      <c r="D15" s="254">
        <f>'7b Sch. 1'!D17</f>
        <v>487283</v>
      </c>
      <c r="E15" s="255" t="s">
        <v>23</v>
      </c>
      <c r="F15" s="249">
        <f>'7b Sch. 2'!E16</f>
        <v>4.0999999999999996</v>
      </c>
      <c r="G15" s="255">
        <f t="shared" si="0"/>
        <v>68052</v>
      </c>
      <c r="H15" s="256"/>
      <c r="I15" s="251">
        <f>'7b Sch. 2'!K16</f>
        <v>6.8</v>
      </c>
      <c r="J15" s="249" t="s">
        <v>23</v>
      </c>
      <c r="K15" s="255">
        <f>ROUND(I15/100*$C15,0)</f>
        <v>112867</v>
      </c>
      <c r="L15" s="253">
        <f t="shared" si="2"/>
        <v>44815</v>
      </c>
    </row>
    <row r="16" spans="1:12" ht="12.75">
      <c r="A16" s="252"/>
      <c r="B16" s="176" t="s">
        <v>33</v>
      </c>
      <c r="C16" s="253">
        <f>'7b Sch. 1'!C18</f>
        <v>4014730.41</v>
      </c>
      <c r="D16" s="254">
        <f>'7b Sch. 1'!D18</f>
        <v>678489</v>
      </c>
      <c r="E16" s="255" t="s">
        <v>23</v>
      </c>
      <c r="F16" s="249">
        <f>'7b Sch. 2'!E17</f>
        <v>2.9</v>
      </c>
      <c r="G16" s="255">
        <f>ROUND(F16/100*$C16,0)</f>
        <v>116427</v>
      </c>
      <c r="H16" s="256"/>
      <c r="I16" s="251">
        <f>'7b Sch. 2'!K17</f>
        <v>2.9</v>
      </c>
      <c r="J16" s="249" t="s">
        <v>23</v>
      </c>
      <c r="K16" s="255">
        <f>ROUND(I16/100*$C16,0)</f>
        <v>116427</v>
      </c>
      <c r="L16" s="253">
        <f>+K16-G16</f>
        <v>0</v>
      </c>
    </row>
    <row r="17" spans="1:12" ht="12.75">
      <c r="A17" s="252"/>
      <c r="B17" s="176" t="s">
        <v>34</v>
      </c>
      <c r="C17" s="253">
        <f>'7b Sch. 1'!C19</f>
        <v>3674652.5200000005</v>
      </c>
      <c r="D17" s="254">
        <f>'7b Sch. 1'!D19</f>
        <v>563667.04103124992</v>
      </c>
      <c r="E17" s="255"/>
      <c r="F17" s="249">
        <f>'7b Sch. 2'!E18</f>
        <v>2.5</v>
      </c>
      <c r="G17" s="255">
        <f t="shared" si="0"/>
        <v>91866</v>
      </c>
      <c r="H17" s="256"/>
      <c r="I17" s="251">
        <f>'7b Sch. 2'!K18</f>
        <v>2.2999999999999998</v>
      </c>
      <c r="J17" s="249"/>
      <c r="K17" s="255">
        <f t="shared" si="1"/>
        <v>84517</v>
      </c>
      <c r="L17" s="253">
        <f t="shared" si="2"/>
        <v>-7349</v>
      </c>
    </row>
    <row r="18" spans="1:12" ht="12.75">
      <c r="A18" s="252"/>
      <c r="B18" s="257" t="s">
        <v>35</v>
      </c>
      <c r="C18" s="253">
        <f>'7b Sch. 1'!C20</f>
        <v>6788</v>
      </c>
      <c r="D18" s="254">
        <f>'7b Sch. 1'!D20</f>
        <v>6009.0700000000006</v>
      </c>
      <c r="E18" s="255"/>
      <c r="F18" s="249">
        <f>'7b Sch. 2'!E19</f>
        <v>1.5</v>
      </c>
      <c r="G18" s="255">
        <f t="shared" si="0"/>
        <v>102</v>
      </c>
      <c r="H18" s="256"/>
      <c r="I18" s="251">
        <f>'7b Sch. 2'!K19</f>
        <v>0.9</v>
      </c>
      <c r="J18" s="249"/>
      <c r="K18" s="255">
        <f t="shared" si="1"/>
        <v>61</v>
      </c>
      <c r="L18" s="253">
        <f t="shared" si="2"/>
        <v>-41</v>
      </c>
    </row>
    <row r="19" spans="1:12" ht="12.75">
      <c r="A19" s="252"/>
      <c r="B19" s="258" t="s">
        <v>72</v>
      </c>
      <c r="C19" s="259">
        <f>SUM(C11:C18)</f>
        <v>19106966.260000002</v>
      </c>
      <c r="D19" s="260">
        <f>SUM(D11:D18)</f>
        <v>3615613.6473120828</v>
      </c>
      <c r="E19" s="261"/>
      <c r="F19" s="262"/>
      <c r="G19" s="261">
        <f>SUM(G11:G18)</f>
        <v>513368</v>
      </c>
      <c r="H19" s="256"/>
      <c r="I19" s="263"/>
      <c r="J19" s="262"/>
      <c r="K19" s="261">
        <f>SUM(K11:K18)</f>
        <v>518046</v>
      </c>
      <c r="L19" s="259">
        <f>SUM(L11:L18)</f>
        <v>4678</v>
      </c>
    </row>
    <row r="20" spans="1:12" ht="11.25">
      <c r="A20" s="264"/>
      <c r="B20" s="265"/>
      <c r="C20" s="266"/>
      <c r="D20" s="267"/>
      <c r="E20" s="268"/>
      <c r="F20" s="269"/>
      <c r="G20" s="268"/>
      <c r="H20" s="270"/>
      <c r="I20" s="271"/>
      <c r="J20" s="269"/>
      <c r="K20" s="268"/>
      <c r="L20" s="266"/>
    </row>
    <row r="21" spans="1:12" ht="12.75">
      <c r="A21" s="246" t="s">
        <v>37</v>
      </c>
      <c r="B21" s="167"/>
      <c r="C21" s="253"/>
      <c r="D21" s="254"/>
      <c r="E21" s="255"/>
      <c r="F21" s="249"/>
      <c r="G21" s="255"/>
      <c r="H21" s="256"/>
      <c r="I21" s="251"/>
      <c r="J21" s="249"/>
      <c r="K21" s="255"/>
      <c r="L21" s="253"/>
    </row>
    <row r="22" spans="1:12" ht="12.75">
      <c r="A22" s="175"/>
      <c r="B22" s="176" t="s">
        <v>38</v>
      </c>
      <c r="C22" s="253">
        <f>'7b Sch. 1'!C24</f>
        <v>56995</v>
      </c>
      <c r="D22" s="254">
        <f>'7b Sch. 1'!D24</f>
        <v>34099.96</v>
      </c>
      <c r="E22" s="255"/>
      <c r="F22" s="249">
        <f>'7b Sch. 2'!E23</f>
        <v>1.6</v>
      </c>
      <c r="G22" s="255">
        <f>ROUND(F22/100*$C22,0)</f>
        <v>912</v>
      </c>
      <c r="H22" s="256"/>
      <c r="I22" s="251">
        <f>'7b Sch. 2'!K23</f>
        <v>1.5</v>
      </c>
      <c r="J22" s="249"/>
      <c r="K22" s="255">
        <f>ROUND(I22/100*$C22,0)</f>
        <v>855</v>
      </c>
      <c r="L22" s="253">
        <f>+K22-G22</f>
        <v>-57</v>
      </c>
    </row>
    <row r="23" spans="1:12" ht="12.75">
      <c r="A23" s="175"/>
      <c r="B23" s="176" t="s">
        <v>39</v>
      </c>
      <c r="C23" s="253">
        <f>'7b Sch. 1'!C25</f>
        <v>1198983.1200000001</v>
      </c>
      <c r="D23" s="254">
        <f>'7b Sch. 1'!D25</f>
        <v>108222.75652</v>
      </c>
      <c r="E23" s="255"/>
      <c r="F23" s="249">
        <f>'7b Sch. 2'!E24</f>
        <v>1.7</v>
      </c>
      <c r="G23" s="255">
        <f t="shared" ref="G23:G33" si="3">ROUND(F23/100*$C23,0)</f>
        <v>20383</v>
      </c>
      <c r="H23" s="256"/>
      <c r="I23" s="251">
        <f>'7b Sch. 2'!K24</f>
        <v>1.8</v>
      </c>
      <c r="J23" s="249"/>
      <c r="K23" s="255">
        <f t="shared" ref="K23:K33" si="4">ROUND(I23/100*$C23,0)</f>
        <v>21582</v>
      </c>
      <c r="L23" s="253">
        <f t="shared" ref="L23:L33" si="5">+K23-G23</f>
        <v>1199</v>
      </c>
    </row>
    <row r="24" spans="1:12" ht="12.75">
      <c r="A24" s="175"/>
      <c r="B24" s="176" t="s">
        <v>40</v>
      </c>
      <c r="C24" s="253">
        <f>'7b Sch. 1'!C26</f>
        <v>13235886.879999999</v>
      </c>
      <c r="D24" s="254">
        <f>'7b Sch. 1'!D26</f>
        <v>3869925.0218599997</v>
      </c>
      <c r="E24" s="255"/>
      <c r="F24" s="249">
        <f>'7b Sch. 2'!E25</f>
        <v>2.4</v>
      </c>
      <c r="G24" s="255">
        <f t="shared" si="3"/>
        <v>317661</v>
      </c>
      <c r="H24" s="256"/>
      <c r="I24" s="251">
        <f>'7b Sch. 2'!K25</f>
        <v>2.1</v>
      </c>
      <c r="J24" s="249"/>
      <c r="K24" s="255">
        <f t="shared" si="4"/>
        <v>277954</v>
      </c>
      <c r="L24" s="253">
        <f t="shared" si="5"/>
        <v>-39707</v>
      </c>
    </row>
    <row r="25" spans="1:12" ht="12.75">
      <c r="A25" s="175"/>
      <c r="B25" s="176" t="s">
        <v>41</v>
      </c>
      <c r="C25" s="253">
        <f>'7b Sch. 1'!C27</f>
        <v>25869789.330000002</v>
      </c>
      <c r="D25" s="272">
        <f>'7b Sch. 1'!D27</f>
        <v>9265961.3707975</v>
      </c>
      <c r="E25" s="255" t="s">
        <v>102</v>
      </c>
      <c r="F25" s="249">
        <f>'7b Sch. 2'!E26</f>
        <v>3.9</v>
      </c>
      <c r="G25" s="255">
        <f t="shared" si="3"/>
        <v>1008922</v>
      </c>
      <c r="H25" s="256"/>
      <c r="I25" s="251">
        <f>'7b Sch. 2'!K26</f>
        <v>4.0999999999999996</v>
      </c>
      <c r="J25" s="255" t="s">
        <v>102</v>
      </c>
      <c r="K25" s="255">
        <f t="shared" si="4"/>
        <v>1060661</v>
      </c>
      <c r="L25" s="253">
        <f t="shared" si="5"/>
        <v>51739</v>
      </c>
    </row>
    <row r="26" spans="1:12" ht="12.75">
      <c r="A26" s="175"/>
      <c r="B26" s="176" t="s">
        <v>42</v>
      </c>
      <c r="C26" s="253">
        <f>'7b Sch. 1'!C28</f>
        <v>20427592.879999999</v>
      </c>
      <c r="D26" s="272">
        <f>'7b Sch. 1'!D28</f>
        <v>10443893.4302975</v>
      </c>
      <c r="E26" s="255" t="s">
        <v>102</v>
      </c>
      <c r="F26" s="249">
        <f>'7b Sch. 2'!E27</f>
        <v>3.4</v>
      </c>
      <c r="G26" s="255">
        <f t="shared" si="3"/>
        <v>694538</v>
      </c>
      <c r="H26" s="256"/>
      <c r="I26" s="251">
        <f>'7b Sch. 2'!K27</f>
        <v>2.8</v>
      </c>
      <c r="J26" s="255" t="s">
        <v>102</v>
      </c>
      <c r="K26" s="255">
        <f t="shared" si="4"/>
        <v>571973</v>
      </c>
      <c r="L26" s="253">
        <f t="shared" si="5"/>
        <v>-122565</v>
      </c>
    </row>
    <row r="27" spans="1:12" ht="12.75">
      <c r="A27" s="175"/>
      <c r="B27" s="176" t="s">
        <v>43</v>
      </c>
      <c r="C27" s="253">
        <f>'7b Sch. 1'!C29</f>
        <v>7034164.1800000006</v>
      </c>
      <c r="D27" s="254">
        <f>'7b Sch. 1'!D29</f>
        <v>1359792.5003524998</v>
      </c>
      <c r="E27" s="255"/>
      <c r="F27" s="249">
        <f>'7b Sch. 2'!E28</f>
        <v>1.8</v>
      </c>
      <c r="G27" s="255">
        <f t="shared" si="3"/>
        <v>126615</v>
      </c>
      <c r="H27" s="256"/>
      <c r="I27" s="251">
        <f>'7b Sch. 2'!K28</f>
        <v>1.8</v>
      </c>
      <c r="J27" s="249"/>
      <c r="K27" s="255">
        <f t="shared" si="4"/>
        <v>126615</v>
      </c>
      <c r="L27" s="253">
        <f t="shared" si="5"/>
        <v>0</v>
      </c>
    </row>
    <row r="28" spans="1:12" ht="12.75">
      <c r="A28" s="175"/>
      <c r="B28" s="176" t="s">
        <v>44</v>
      </c>
      <c r="C28" s="253">
        <f>'7b Sch. 1'!C30</f>
        <v>10218344.449999999</v>
      </c>
      <c r="D28" s="254">
        <f>'7b Sch. 1'!D30</f>
        <v>3955509.4407866667</v>
      </c>
      <c r="E28" s="255"/>
      <c r="F28" s="249">
        <f>'7b Sch. 2'!E29</f>
        <v>3.2</v>
      </c>
      <c r="G28" s="255">
        <f t="shared" si="3"/>
        <v>326987</v>
      </c>
      <c r="H28" s="256"/>
      <c r="I28" s="251">
        <f>'7b Sch. 2'!K29</f>
        <v>3.2</v>
      </c>
      <c r="J28" s="249"/>
      <c r="K28" s="255">
        <f t="shared" si="4"/>
        <v>326987</v>
      </c>
      <c r="L28" s="253">
        <f t="shared" si="5"/>
        <v>0</v>
      </c>
    </row>
    <row r="29" spans="1:12" ht="12.75">
      <c r="A29" s="175"/>
      <c r="B29" s="176" t="s">
        <v>45</v>
      </c>
      <c r="C29" s="253">
        <f>'7b Sch. 1'!C31</f>
        <v>22458862.84</v>
      </c>
      <c r="D29" s="272">
        <f>'7b Sch. 1'!D31</f>
        <v>15095312.845050003</v>
      </c>
      <c r="E29" s="255" t="s">
        <v>102</v>
      </c>
      <c r="F29" s="249">
        <f>'7b Sch. 2'!E30</f>
        <v>4</v>
      </c>
      <c r="G29" s="255">
        <f>ROUND(F29/100*$C29,0)</f>
        <v>898355</v>
      </c>
      <c r="H29" s="256"/>
      <c r="I29" s="251">
        <f>'7b Sch. 2'!K30</f>
        <v>3.9</v>
      </c>
      <c r="J29" s="249" t="s">
        <v>102</v>
      </c>
      <c r="K29" s="255">
        <f>ROUND(I29/100*$C29,0)</f>
        <v>875896</v>
      </c>
      <c r="L29" s="253">
        <f>+K29-G29</f>
        <v>-22459</v>
      </c>
    </row>
    <row r="30" spans="1:12" ht="12.75">
      <c r="A30" s="175"/>
      <c r="B30" s="176" t="s">
        <v>47</v>
      </c>
      <c r="C30" s="253">
        <f>'7b Sch. 1'!C32</f>
        <v>14341344.319999997</v>
      </c>
      <c r="D30" s="272">
        <f>'7b Sch. 1'!D32</f>
        <v>8198130.7775399992</v>
      </c>
      <c r="E30" s="255" t="s">
        <v>102</v>
      </c>
      <c r="F30" s="249">
        <f>'7b Sch. 2'!E31</f>
        <v>3.6</v>
      </c>
      <c r="G30" s="255">
        <f t="shared" si="3"/>
        <v>516288</v>
      </c>
      <c r="H30" s="256"/>
      <c r="I30" s="273">
        <f>'7b Sch. 2'!K31</f>
        <v>3.3</v>
      </c>
      <c r="J30" s="274" t="s">
        <v>102</v>
      </c>
      <c r="K30" s="275">
        <f t="shared" si="4"/>
        <v>473264</v>
      </c>
      <c r="L30" s="276">
        <f t="shared" si="5"/>
        <v>-43024</v>
      </c>
    </row>
    <row r="31" spans="1:12" ht="12.75">
      <c r="A31" s="175"/>
      <c r="B31" s="176" t="s">
        <v>48</v>
      </c>
      <c r="C31" s="253">
        <f>'7b Sch. 1'!C33</f>
        <v>5085098.6999999993</v>
      </c>
      <c r="D31" s="272">
        <f>'7b Sch. 1'!D33</f>
        <v>3085554.44370875</v>
      </c>
      <c r="E31" s="255" t="s">
        <v>102</v>
      </c>
      <c r="F31" s="249">
        <f>'7b Sch. 2'!E32</f>
        <v>3.7</v>
      </c>
      <c r="G31" s="255">
        <f t="shared" si="3"/>
        <v>188149</v>
      </c>
      <c r="H31" s="256"/>
      <c r="I31" s="251">
        <f>'7b Sch. 2'!K32</f>
        <v>3.8</v>
      </c>
      <c r="J31" s="249" t="s">
        <v>102</v>
      </c>
      <c r="K31" s="255">
        <f t="shared" si="4"/>
        <v>193234</v>
      </c>
      <c r="L31" s="253">
        <f t="shared" si="5"/>
        <v>5085</v>
      </c>
    </row>
    <row r="32" spans="1:12" ht="12.75">
      <c r="A32" s="175"/>
      <c r="B32" s="176" t="s">
        <v>49</v>
      </c>
      <c r="C32" s="253">
        <f>'7b Sch. 1'!C34</f>
        <v>3263291.5</v>
      </c>
      <c r="D32" s="272">
        <f>'7b Sch. 1'!D34</f>
        <v>1784043.8800687501</v>
      </c>
      <c r="E32" s="255" t="s">
        <v>102</v>
      </c>
      <c r="F32" s="249">
        <f>'7b Sch. 2'!E33</f>
        <v>4.5</v>
      </c>
      <c r="G32" s="255">
        <f t="shared" si="3"/>
        <v>146848</v>
      </c>
      <c r="H32" s="256"/>
      <c r="I32" s="273">
        <f>'7b Sch. 2'!K33</f>
        <v>3</v>
      </c>
      <c r="J32" s="274" t="s">
        <v>102</v>
      </c>
      <c r="K32" s="275">
        <f t="shared" si="4"/>
        <v>97899</v>
      </c>
      <c r="L32" s="276">
        <f t="shared" si="5"/>
        <v>-48949</v>
      </c>
    </row>
    <row r="33" spans="1:12" ht="12.75">
      <c r="A33" s="175"/>
      <c r="B33" s="257" t="s">
        <v>50</v>
      </c>
      <c r="C33" s="253">
        <f>'7b Sch. 1'!C35</f>
        <v>2725583.7250000006</v>
      </c>
      <c r="D33" s="272">
        <f>'7b Sch. 1'!D35</f>
        <v>1441995.9128197916</v>
      </c>
      <c r="E33" s="255" t="s">
        <v>102</v>
      </c>
      <c r="F33" s="249">
        <f>'7b Sch. 2'!E34</f>
        <v>4.9000000000000004</v>
      </c>
      <c r="G33" s="255">
        <f t="shared" si="3"/>
        <v>133554</v>
      </c>
      <c r="H33" s="256"/>
      <c r="I33" s="273">
        <f>'7b Sch. 2'!K34</f>
        <v>5</v>
      </c>
      <c r="J33" s="274" t="s">
        <v>102</v>
      </c>
      <c r="K33" s="275">
        <f t="shared" si="4"/>
        <v>136279</v>
      </c>
      <c r="L33" s="276">
        <f t="shared" si="5"/>
        <v>2725</v>
      </c>
    </row>
    <row r="34" spans="1:12" ht="12.75">
      <c r="A34" s="175"/>
      <c r="B34" s="258" t="s">
        <v>73</v>
      </c>
      <c r="C34" s="259">
        <f>SUM(C22:C33)</f>
        <v>125915936.925</v>
      </c>
      <c r="D34" s="260">
        <f>SUM(D22:D33)</f>
        <v>58642442.339801461</v>
      </c>
      <c r="E34" s="261"/>
      <c r="F34" s="262"/>
      <c r="G34" s="261">
        <f>SUM(G22:G33)</f>
        <v>4379212</v>
      </c>
      <c r="H34" s="256"/>
      <c r="I34" s="263"/>
      <c r="J34" s="262"/>
      <c r="K34" s="261">
        <f>SUM(K22:K33)</f>
        <v>4163199</v>
      </c>
      <c r="L34" s="259">
        <f>SUM(L22:L33)</f>
        <v>-216013</v>
      </c>
    </row>
    <row r="35" spans="1:12" ht="11.25">
      <c r="A35" s="277"/>
      <c r="B35" s="265"/>
      <c r="C35" s="266"/>
      <c r="D35" s="267"/>
      <c r="E35" s="268"/>
      <c r="F35" s="269"/>
      <c r="G35" s="268"/>
      <c r="H35" s="270"/>
      <c r="I35" s="271"/>
      <c r="J35" s="269"/>
      <c r="K35" s="268"/>
      <c r="L35" s="266"/>
    </row>
    <row r="36" spans="1:12" ht="12.75">
      <c r="A36" s="246" t="s">
        <v>53</v>
      </c>
      <c r="B36" s="167"/>
      <c r="C36" s="253"/>
      <c r="D36" s="254"/>
      <c r="E36" s="255"/>
      <c r="F36" s="249"/>
      <c r="G36" s="255"/>
      <c r="H36" s="256"/>
      <c r="I36" s="251"/>
      <c r="J36" s="249"/>
      <c r="K36" s="255"/>
      <c r="L36" s="253"/>
    </row>
    <row r="37" spans="1:12" ht="12.75">
      <c r="A37" s="175"/>
      <c r="B37" s="176" t="s">
        <v>54</v>
      </c>
      <c r="C37" s="253">
        <f>'7b Sch. 1'!C39</f>
        <v>4044796.46</v>
      </c>
      <c r="D37" s="254">
        <f>'7b Sch. 1'!D39</f>
        <v>1006938.0266666666</v>
      </c>
      <c r="E37" s="255"/>
      <c r="F37" s="249">
        <f>'7b Sch. 2'!E38</f>
        <v>2</v>
      </c>
      <c r="G37" s="255">
        <f t="shared" ref="G37:G42" si="6">ROUND(F37/100*$C37,0)</f>
        <v>80896</v>
      </c>
      <c r="H37" s="256"/>
      <c r="I37" s="251">
        <f>'7b Sch. 2'!K38</f>
        <v>2</v>
      </c>
      <c r="J37" s="249"/>
      <c r="K37" s="255">
        <f t="shared" ref="K37:K42" si="7">ROUND(I37/100*$C37,0)</f>
        <v>80896</v>
      </c>
      <c r="L37" s="253">
        <f t="shared" ref="L37:L42" si="8">+K37-G37</f>
        <v>0</v>
      </c>
    </row>
    <row r="38" spans="1:12" ht="12.75">
      <c r="A38" s="175"/>
      <c r="B38" s="176" t="s">
        <v>55</v>
      </c>
      <c r="C38" s="253">
        <f>'7b Sch. 1'!C40</f>
        <v>23951</v>
      </c>
      <c r="D38" s="272">
        <f>'7b Sch. 1'!D40</f>
        <v>33548.229999999996</v>
      </c>
      <c r="E38" s="255"/>
      <c r="F38" s="249">
        <f>'7b Sch. 2'!E39</f>
        <v>11.899999999999999</v>
      </c>
      <c r="G38" s="255">
        <f t="shared" si="6"/>
        <v>2850</v>
      </c>
      <c r="H38" s="256"/>
      <c r="I38" s="273">
        <f>'7b Sch. 2'!K39</f>
        <v>-10.6</v>
      </c>
      <c r="J38" s="274"/>
      <c r="K38" s="275">
        <f t="shared" si="7"/>
        <v>-2539</v>
      </c>
      <c r="L38" s="276">
        <f t="shared" si="8"/>
        <v>-5389</v>
      </c>
    </row>
    <row r="39" spans="1:12" ht="12.75">
      <c r="A39" s="175"/>
      <c r="B39" s="176" t="s">
        <v>56</v>
      </c>
      <c r="C39" s="253">
        <f>'7b Sch. 1'!C41</f>
        <v>1041834.1400000001</v>
      </c>
      <c r="D39" s="272">
        <f>'7b Sch. 1'!D41</f>
        <v>630884.99876499991</v>
      </c>
      <c r="E39" s="255"/>
      <c r="F39" s="249">
        <f>'7b Sch. 2'!E40</f>
        <v>7.8</v>
      </c>
      <c r="G39" s="255">
        <f t="shared" si="6"/>
        <v>81263</v>
      </c>
      <c r="H39" s="256"/>
      <c r="I39" s="273">
        <f>'7b Sch. 2'!K40</f>
        <v>6.7</v>
      </c>
      <c r="J39" s="274"/>
      <c r="K39" s="275">
        <f t="shared" si="7"/>
        <v>69803</v>
      </c>
      <c r="L39" s="276">
        <f t="shared" si="8"/>
        <v>-11460</v>
      </c>
    </row>
    <row r="40" spans="1:12" ht="12.75">
      <c r="A40" s="175"/>
      <c r="B40" s="176" t="s">
        <v>57</v>
      </c>
      <c r="C40" s="253">
        <f>'7b Sch. 1'!C42</f>
        <v>3755921.91</v>
      </c>
      <c r="D40" s="272">
        <f>'7b Sch. 1'!D42</f>
        <v>2440984.5289000003</v>
      </c>
      <c r="E40" s="255"/>
      <c r="F40" s="249">
        <f>'7b Sch. 2'!E41</f>
        <v>7</v>
      </c>
      <c r="G40" s="255">
        <f t="shared" si="6"/>
        <v>262915</v>
      </c>
      <c r="H40" s="256"/>
      <c r="I40" s="273">
        <f>'7b Sch. 2'!K41</f>
        <v>4.0999999999999996</v>
      </c>
      <c r="J40" s="274"/>
      <c r="K40" s="275">
        <f t="shared" si="7"/>
        <v>153993</v>
      </c>
      <c r="L40" s="276">
        <f t="shared" si="8"/>
        <v>-108922</v>
      </c>
    </row>
    <row r="41" spans="1:12" ht="12.75">
      <c r="A41" s="175"/>
      <c r="B41" s="176" t="s">
        <v>105</v>
      </c>
      <c r="C41" s="253">
        <f>'7b Sch. 1'!C43</f>
        <v>144084</v>
      </c>
      <c r="D41" s="272">
        <f>'7b Sch. 1'!D43</f>
        <v>94052.774000000019</v>
      </c>
      <c r="E41" s="255"/>
      <c r="F41" s="249">
        <f>'7b Sch. 2'!E42</f>
        <v>3.7</v>
      </c>
      <c r="G41" s="255">
        <f t="shared" si="6"/>
        <v>5331</v>
      </c>
      <c r="H41" s="256"/>
      <c r="I41" s="273">
        <f>'7b Sch. 2'!K42</f>
        <v>3.2</v>
      </c>
      <c r="J41" s="274"/>
      <c r="K41" s="275">
        <f t="shared" si="7"/>
        <v>4611</v>
      </c>
      <c r="L41" s="276">
        <f t="shared" si="8"/>
        <v>-720</v>
      </c>
    </row>
    <row r="42" spans="1:12" ht="12.75">
      <c r="A42" s="175"/>
      <c r="B42" s="257" t="s">
        <v>59</v>
      </c>
      <c r="C42" s="253">
        <f>'7b Sch. 1'!C44</f>
        <v>898523.00000000012</v>
      </c>
      <c r="D42" s="254">
        <f>'7b Sch. 1'!D44</f>
        <v>335751.82767999999</v>
      </c>
      <c r="E42" s="255"/>
      <c r="F42" s="249">
        <f>'7b Sch. 2'!E43</f>
        <v>4.4000000000000004</v>
      </c>
      <c r="G42" s="255">
        <f t="shared" si="6"/>
        <v>39535</v>
      </c>
      <c r="H42" s="256"/>
      <c r="I42" s="251">
        <f>'7b Sch. 2'!K43</f>
        <v>4.0999999999999996</v>
      </c>
      <c r="J42" s="249"/>
      <c r="K42" s="255">
        <f t="shared" si="7"/>
        <v>36839</v>
      </c>
      <c r="L42" s="253">
        <f t="shared" si="8"/>
        <v>-2696</v>
      </c>
    </row>
    <row r="43" spans="1:12" ht="12.75">
      <c r="A43" s="175"/>
      <c r="B43" s="258" t="s">
        <v>74</v>
      </c>
      <c r="C43" s="259">
        <f>SUM(C37:C42)</f>
        <v>9909110.5099999998</v>
      </c>
      <c r="D43" s="260">
        <f>SUM(D37:D42)</f>
        <v>4542160.3860116666</v>
      </c>
      <c r="E43" s="261"/>
      <c r="F43" s="262" t="s">
        <v>15</v>
      </c>
      <c r="G43" s="261">
        <f>SUM(G37:G42)</f>
        <v>472790</v>
      </c>
      <c r="H43" s="256"/>
      <c r="I43" s="263" t="s">
        <v>15</v>
      </c>
      <c r="J43" s="262"/>
      <c r="K43" s="261">
        <f>SUM(K37:K42)</f>
        <v>343603</v>
      </c>
      <c r="L43" s="259">
        <f>SUM(L37:L42)</f>
        <v>-129187</v>
      </c>
    </row>
    <row r="44" spans="1:12" ht="11.25">
      <c r="A44" s="277"/>
      <c r="B44" s="278"/>
      <c r="C44" s="279"/>
      <c r="D44" s="280"/>
      <c r="E44" s="281"/>
      <c r="F44" s="282"/>
      <c r="G44" s="281"/>
      <c r="H44" s="270"/>
      <c r="I44" s="283"/>
      <c r="J44" s="282"/>
      <c r="K44" s="281"/>
      <c r="L44" s="279"/>
    </row>
    <row r="45" spans="1:12" ht="13.5" thickBot="1">
      <c r="A45" s="175" t="s">
        <v>15</v>
      </c>
      <c r="B45" s="284" t="s">
        <v>75</v>
      </c>
      <c r="C45" s="285">
        <f>+C43+C34+C19</f>
        <v>154932013.69499999</v>
      </c>
      <c r="D45" s="286">
        <f>+D43+D34+D19</f>
        <v>66800216.37312521</v>
      </c>
      <c r="E45" s="287"/>
      <c r="F45" s="288"/>
      <c r="G45" s="287">
        <f>+G43+G34+G19</f>
        <v>5365370</v>
      </c>
      <c r="H45" s="256"/>
      <c r="I45" s="289"/>
      <c r="J45" s="288"/>
      <c r="K45" s="287">
        <f>+K43+K34+K19+K44</f>
        <v>5024848</v>
      </c>
      <c r="L45" s="285">
        <f>+L43+L34+L19+L44</f>
        <v>-340522</v>
      </c>
    </row>
    <row r="46" spans="1:12" ht="12" thickTop="1">
      <c r="A46" s="290"/>
      <c r="B46" s="291"/>
      <c r="C46" s="292"/>
      <c r="D46" s="293"/>
      <c r="E46" s="294"/>
      <c r="F46" s="294"/>
      <c r="G46" s="294"/>
      <c r="H46" s="294"/>
      <c r="I46" s="294"/>
      <c r="J46" s="294"/>
      <c r="K46" s="294"/>
      <c r="L46" s="293"/>
    </row>
    <row r="47" spans="1:12" s="2" customFormat="1">
      <c r="A47" s="420" t="s">
        <v>23</v>
      </c>
      <c r="B47" s="132" t="s">
        <v>104</v>
      </c>
    </row>
    <row r="48" spans="1:12" s="2" customFormat="1" ht="12.75">
      <c r="A48" s="419" t="s">
        <v>102</v>
      </c>
      <c r="B48" s="2" t="s">
        <v>103</v>
      </c>
    </row>
  </sheetData>
  <mergeCells count="5">
    <mergeCell ref="A1:L1"/>
    <mergeCell ref="A2:L2"/>
    <mergeCell ref="A3:L3"/>
    <mergeCell ref="F6:G6"/>
    <mergeCell ref="I6:L6"/>
  </mergeCells>
  <printOptions horizontalCentered="1"/>
  <pageMargins left="0.75" right="0.75" top="0.75" bottom="0.75" header="0.2" footer="0.2"/>
  <pageSetup scale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49"/>
  <sheetViews>
    <sheetView topLeftCell="A37" workbookViewId="0">
      <selection activeCell="B42" sqref="B42"/>
    </sheetView>
  </sheetViews>
  <sheetFormatPr defaultColWidth="12.42578125" defaultRowHeight="12.75"/>
  <cols>
    <col min="1" max="1" width="3.7109375" style="214" customWidth="1"/>
    <col min="2" max="2" width="19" style="214" customWidth="1"/>
    <col min="3" max="3" width="21.42578125" style="214" customWidth="1"/>
    <col min="4" max="5" width="14.140625" style="2" customWidth="1"/>
    <col min="6" max="6" width="2.42578125" style="2" customWidth="1"/>
    <col min="7" max="7" width="13.42578125" style="2" customWidth="1"/>
    <col min="8" max="8" width="14.140625" style="2" bestFit="1" customWidth="1"/>
    <col min="9" max="9" width="13.7109375" style="2" bestFit="1" customWidth="1"/>
    <col min="10" max="12" width="11.28515625" style="2" customWidth="1"/>
    <col min="13" max="16384" width="12.42578125" style="2"/>
  </cols>
  <sheetData>
    <row r="1" spans="1:13" s="296" customFormat="1" ht="18">
      <c r="A1" s="436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</row>
    <row r="2" spans="1:13" s="296" customFormat="1" ht="15">
      <c r="A2" s="437" t="str">
        <f>'7b Sch. 1'!A2:O2</f>
        <v>2019 CONSOLIDATED ELECTRIC DIVISIONS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3" spans="1:13" s="297" customFormat="1" ht="15.75">
      <c r="A3" s="438" t="s">
        <v>76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</row>
    <row r="4" spans="1:13" s="296" customFormat="1">
      <c r="L4" s="298" t="s">
        <v>15</v>
      </c>
    </row>
    <row r="5" spans="1:13" s="301" customFormat="1" ht="11.25">
      <c r="A5" s="299"/>
      <c r="B5" s="299"/>
      <c r="C5" s="299"/>
      <c r="D5" s="300"/>
      <c r="E5" s="300"/>
      <c r="F5" s="300"/>
      <c r="G5" s="300"/>
      <c r="H5" s="300"/>
      <c r="I5" s="300"/>
      <c r="J5" s="300"/>
      <c r="K5" s="300"/>
      <c r="L5" s="300" t="s">
        <v>15</v>
      </c>
    </row>
    <row r="6" spans="1:13" s="301" customFormat="1">
      <c r="A6" s="302"/>
      <c r="B6" s="303"/>
      <c r="C6" s="303"/>
      <c r="D6" s="304">
        <f>'7b Sch. 1'!C8</f>
        <v>43831</v>
      </c>
      <c r="E6" s="305">
        <f>'7b Sch. 1'!D8</f>
        <v>43831</v>
      </c>
      <c r="F6" s="305"/>
      <c r="G6" s="306" t="s">
        <v>77</v>
      </c>
      <c r="H6" s="306" t="s">
        <v>78</v>
      </c>
      <c r="I6" s="307"/>
      <c r="J6" s="307"/>
      <c r="K6" s="307"/>
      <c r="L6" s="306" t="s">
        <v>7</v>
      </c>
    </row>
    <row r="7" spans="1:13" s="301" customFormat="1">
      <c r="A7" s="308"/>
      <c r="B7" s="309"/>
      <c r="C7" s="309"/>
      <c r="D7" s="18" t="s">
        <v>9</v>
      </c>
      <c r="E7" s="19" t="s">
        <v>10</v>
      </c>
      <c r="F7" s="19"/>
      <c r="G7" s="24" t="s">
        <v>10</v>
      </c>
      <c r="H7" s="24" t="s">
        <v>10</v>
      </c>
      <c r="I7" s="24" t="s">
        <v>79</v>
      </c>
      <c r="J7" s="24" t="s">
        <v>80</v>
      </c>
      <c r="K7" s="24" t="s">
        <v>81</v>
      </c>
      <c r="L7" s="24" t="s">
        <v>82</v>
      </c>
    </row>
    <row r="8" spans="1:13" s="301" customFormat="1" ht="13.5" thickBot="1">
      <c r="A8" s="310" t="s">
        <v>16</v>
      </c>
      <c r="B8" s="311"/>
      <c r="C8" s="311"/>
      <c r="D8" s="312"/>
      <c r="E8" s="313"/>
      <c r="F8" s="313"/>
      <c r="G8" s="314" t="s">
        <v>18</v>
      </c>
      <c r="H8" s="314"/>
      <c r="I8" s="314"/>
      <c r="J8" s="314" t="s">
        <v>18</v>
      </c>
      <c r="K8" s="314" t="s">
        <v>83</v>
      </c>
      <c r="L8" s="314" t="s">
        <v>18</v>
      </c>
    </row>
    <row r="9" spans="1:13" s="318" customFormat="1">
      <c r="A9" s="36"/>
      <c r="B9" s="37"/>
      <c r="C9" s="37"/>
      <c r="D9" s="38"/>
      <c r="E9" s="39"/>
      <c r="F9" s="39"/>
      <c r="G9" s="315"/>
      <c r="H9" s="315"/>
      <c r="I9" s="315"/>
      <c r="J9" s="316"/>
      <c r="K9" s="316"/>
      <c r="L9" s="316"/>
      <c r="M9" s="317"/>
    </row>
    <row r="10" spans="1:13" s="322" customFormat="1" ht="15">
      <c r="A10" s="44" t="s">
        <v>19</v>
      </c>
      <c r="B10" s="45"/>
      <c r="C10" s="45"/>
      <c r="D10" s="46"/>
      <c r="E10" s="47"/>
      <c r="F10" s="47"/>
      <c r="G10" s="319"/>
      <c r="H10" s="319"/>
      <c r="I10" s="319"/>
      <c r="J10" s="320"/>
      <c r="K10" s="320"/>
      <c r="L10" s="320"/>
      <c r="M10" s="321"/>
    </row>
    <row r="11" spans="1:13" s="329" customFormat="1" ht="15">
      <c r="A11" s="90"/>
      <c r="B11" s="323" t="s">
        <v>20</v>
      </c>
      <c r="C11" s="323"/>
      <c r="D11" s="324">
        <f>'7b Sch. 1'!C13</f>
        <v>0</v>
      </c>
      <c r="E11" s="254">
        <f>'7b Sch. 1'!D13</f>
        <v>0.14000000000032742</v>
      </c>
      <c r="F11" s="254"/>
      <c r="G11" s="325">
        <f>ROUND(100-(K11*J11)-L11,2)</f>
        <v>2.5</v>
      </c>
      <c r="H11" s="253">
        <f>ROUND(G11*D11/100,0)</f>
        <v>0</v>
      </c>
      <c r="I11" s="253">
        <f t="shared" ref="I11:I18" si="0">SUM(E11-H11)</f>
        <v>0.14000000000032742</v>
      </c>
      <c r="J11" s="326">
        <f>ROUND((100-'7b Sch. 1'!N13)/'7b Sch. 1'!L13,1)</f>
        <v>1.3</v>
      </c>
      <c r="K11" s="327">
        <f>'7b Sch. 2'!G12</f>
        <v>75</v>
      </c>
      <c r="L11" s="326">
        <f>'7b Sch. 2'!H12</f>
        <v>0</v>
      </c>
      <c r="M11" s="328"/>
    </row>
    <row r="12" spans="1:13" s="329" customFormat="1" ht="15">
      <c r="A12" s="90"/>
      <c r="B12" s="323" t="s">
        <v>22</v>
      </c>
      <c r="C12" s="323"/>
      <c r="D12" s="324">
        <f>'7b Sch. 1'!C14</f>
        <v>1919496.1700000006</v>
      </c>
      <c r="E12" s="254">
        <v>59504</v>
      </c>
      <c r="F12" s="254" t="s">
        <v>23</v>
      </c>
      <c r="G12" s="325">
        <f t="shared" ref="G12:G18" si="1">ROUND(100-(K12*J12)-L12,2)</f>
        <v>3.1</v>
      </c>
      <c r="H12" s="253">
        <f t="shared" ref="H12:H18" si="2">ROUND(G12*D12/100,0)</f>
        <v>59504</v>
      </c>
      <c r="I12" s="253">
        <f t="shared" si="0"/>
        <v>0</v>
      </c>
      <c r="J12" s="326">
        <f>ROUND((100-'7b Sch. 1'!N14)/'7b Sch. 1'!L14,1)</f>
        <v>1.7</v>
      </c>
      <c r="K12" s="327">
        <f>'7b Sch. 2'!G13</f>
        <v>57</v>
      </c>
      <c r="L12" s="326">
        <f>'7b Sch. 2'!H13</f>
        <v>0</v>
      </c>
      <c r="M12" s="328"/>
    </row>
    <row r="13" spans="1:13" s="329" customFormat="1" ht="15">
      <c r="A13" s="90"/>
      <c r="B13" s="323" t="s">
        <v>25</v>
      </c>
      <c r="C13" s="323"/>
      <c r="D13" s="324">
        <f>'7b Sch. 1'!C15</f>
        <v>7581692.3099999996</v>
      </c>
      <c r="E13" s="254">
        <f>'7b Sch. 1'!D15</f>
        <v>1623570.3962808333</v>
      </c>
      <c r="F13" s="254"/>
      <c r="G13" s="325">
        <f t="shared" si="1"/>
        <v>23</v>
      </c>
      <c r="H13" s="253">
        <f t="shared" si="2"/>
        <v>1743789</v>
      </c>
      <c r="I13" s="253">
        <f t="shared" si="0"/>
        <v>-120218.60371916671</v>
      </c>
      <c r="J13" s="326">
        <f>ROUND((100-'7b Sch. 1'!N15)/'7b Sch. 1'!L15,1)</f>
        <v>2.2000000000000002</v>
      </c>
      <c r="K13" s="327">
        <f>'7b Sch. 2'!G14</f>
        <v>35</v>
      </c>
      <c r="L13" s="326">
        <f>'7b Sch. 2'!H14</f>
        <v>0</v>
      </c>
      <c r="M13" s="328"/>
    </row>
    <row r="14" spans="1:13" s="329" customFormat="1" ht="15">
      <c r="A14" s="90"/>
      <c r="B14" s="323" t="s">
        <v>28</v>
      </c>
      <c r="C14" s="323"/>
      <c r="D14" s="324">
        <f>'7b Sch. 1'!C16</f>
        <v>249798</v>
      </c>
      <c r="E14" s="254">
        <f>'7b Sch. 5'!G9</f>
        <v>197091</v>
      </c>
      <c r="F14" s="254" t="s">
        <v>23</v>
      </c>
      <c r="G14" s="325">
        <f>ROUND(100-(K14*J14)-L14,2)</f>
        <v>78.900000000000006</v>
      </c>
      <c r="H14" s="253">
        <f t="shared" si="2"/>
        <v>197091</v>
      </c>
      <c r="I14" s="253">
        <f t="shared" si="0"/>
        <v>0</v>
      </c>
      <c r="J14" s="326">
        <f>ROUND((100-'7b Sch. 1'!N16)/'7b Sch. 1'!L16,1)</f>
        <v>1.9</v>
      </c>
      <c r="K14" s="327">
        <f>'7b Sch. 2'!G15</f>
        <v>19</v>
      </c>
      <c r="L14" s="326">
        <f>'7b Sch. 2'!H15</f>
        <v>-15</v>
      </c>
      <c r="M14" s="328"/>
    </row>
    <row r="15" spans="1:13" s="329" customFormat="1" ht="15">
      <c r="A15" s="90"/>
      <c r="B15" s="323" t="s">
        <v>30</v>
      </c>
      <c r="C15" s="323"/>
      <c r="D15" s="324">
        <f>'7b Sch. 1'!C17</f>
        <v>1659808.85</v>
      </c>
      <c r="E15" s="254">
        <f>'7b Sch. 5'!G10</f>
        <v>487283</v>
      </c>
      <c r="F15" s="254" t="s">
        <v>23</v>
      </c>
      <c r="G15" s="325">
        <f t="shared" si="1"/>
        <v>82.36</v>
      </c>
      <c r="H15" s="253">
        <f t="shared" si="2"/>
        <v>1367019</v>
      </c>
      <c r="I15" s="253">
        <f t="shared" si="0"/>
        <v>-879736</v>
      </c>
      <c r="J15" s="326">
        <f>ROUND((100-'7b Sch. 1'!N17)/'7b Sch. 1'!L17,1)</f>
        <v>3.8</v>
      </c>
      <c r="K15" s="327">
        <f>'7b Sch. 2'!G16</f>
        <v>17.8</v>
      </c>
      <c r="L15" s="326">
        <f>'7b Sch. 2'!H16</f>
        <v>-50</v>
      </c>
      <c r="M15" s="328"/>
    </row>
    <row r="16" spans="1:13" s="329" customFormat="1" ht="15">
      <c r="A16" s="90"/>
      <c r="B16" s="323" t="s">
        <v>33</v>
      </c>
      <c r="C16" s="323"/>
      <c r="D16" s="324">
        <f>'7b Sch. 1'!C18</f>
        <v>4014730.41</v>
      </c>
      <c r="E16" s="254">
        <f>'7b Sch. 5'!G11</f>
        <v>678489</v>
      </c>
      <c r="F16" s="254" t="s">
        <v>23</v>
      </c>
      <c r="G16" s="325">
        <f>ROUND(100-(K16*J16)-L16,2)</f>
        <v>16.899999999999999</v>
      </c>
      <c r="H16" s="253">
        <f>ROUND(G16*D16/100,0)</f>
        <v>678489</v>
      </c>
      <c r="I16" s="253">
        <f>SUM(E16-H16)</f>
        <v>0</v>
      </c>
      <c r="J16" s="326">
        <f>ROUND((100-'7b Sch. 1'!N18)/'7b Sch. 1'!L18,1)</f>
        <v>2.9</v>
      </c>
      <c r="K16" s="327">
        <f>'7b Sch. 2'!G17</f>
        <v>39</v>
      </c>
      <c r="L16" s="326">
        <f>'7b Sch. 2'!H17</f>
        <v>-30</v>
      </c>
      <c r="M16" s="328"/>
    </row>
    <row r="17" spans="1:13" s="329" customFormat="1" ht="15">
      <c r="A17" s="90"/>
      <c r="B17" s="323" t="s">
        <v>34</v>
      </c>
      <c r="C17" s="323"/>
      <c r="D17" s="324">
        <f>'7b Sch. 1'!C19</f>
        <v>3674652.5200000005</v>
      </c>
      <c r="E17" s="254">
        <f>'7b Sch. 1'!D19</f>
        <v>563667.04103124992</v>
      </c>
      <c r="F17" s="254"/>
      <c r="G17" s="325">
        <f t="shared" si="1"/>
        <v>18.8</v>
      </c>
      <c r="H17" s="253">
        <f t="shared" si="2"/>
        <v>690835</v>
      </c>
      <c r="I17" s="253">
        <f t="shared" si="0"/>
        <v>-127167.95896875008</v>
      </c>
      <c r="J17" s="330">
        <f>ROUND((100-'7b Sch. 1'!N19)/'7b Sch. 1'!L19,1)</f>
        <v>2.2000000000000002</v>
      </c>
      <c r="K17" s="331">
        <f>'7b Sch. 2'!G18</f>
        <v>46</v>
      </c>
      <c r="L17" s="330">
        <f>'7b Sch. 2'!H18</f>
        <v>-20</v>
      </c>
      <c r="M17" s="328"/>
    </row>
    <row r="18" spans="1:13" s="329" customFormat="1" ht="15">
      <c r="A18" s="90"/>
      <c r="B18" s="332" t="s">
        <v>35</v>
      </c>
      <c r="C18" s="332"/>
      <c r="D18" s="324">
        <f>'7b Sch. 1'!C20</f>
        <v>6788</v>
      </c>
      <c r="E18" s="254">
        <f>'7b Sch. 1'!D20</f>
        <v>6009.0700000000006</v>
      </c>
      <c r="F18" s="254"/>
      <c r="G18" s="325">
        <f t="shared" si="1"/>
        <v>82.5</v>
      </c>
      <c r="H18" s="253">
        <f t="shared" si="2"/>
        <v>5600</v>
      </c>
      <c r="I18" s="253">
        <f t="shared" si="0"/>
        <v>409.07000000000062</v>
      </c>
      <c r="J18" s="330">
        <f>ROUND((100-'7b Sch. 1'!N20)/'7b Sch. 1'!L20,1)</f>
        <v>1.4</v>
      </c>
      <c r="K18" s="331">
        <f>'7b Sch. 2'!G19</f>
        <v>12.5</v>
      </c>
      <c r="L18" s="330">
        <f>'7b Sch. 2'!H19</f>
        <v>0</v>
      </c>
      <c r="M18" s="328"/>
    </row>
    <row r="19" spans="1:13" s="338" customFormat="1" ht="15.75">
      <c r="A19" s="90"/>
      <c r="B19" s="91" t="s">
        <v>36</v>
      </c>
      <c r="C19" s="91"/>
      <c r="D19" s="92">
        <f>SUM(D11:D18)</f>
        <v>19106966.260000002</v>
      </c>
      <c r="E19" s="93">
        <f>SUM(E11:E18)</f>
        <v>3615613.6473120828</v>
      </c>
      <c r="F19" s="93"/>
      <c r="G19" s="333"/>
      <c r="H19" s="334">
        <f>SUM(H11:H18)</f>
        <v>4742327</v>
      </c>
      <c r="I19" s="334">
        <f>SUM(I11:I18)</f>
        <v>-1126713.3526879167</v>
      </c>
      <c r="J19" s="335"/>
      <c r="K19" s="336"/>
      <c r="L19" s="335"/>
      <c r="M19" s="337"/>
    </row>
    <row r="20" spans="1:13" s="329" customFormat="1" ht="15">
      <c r="A20" s="90"/>
      <c r="B20" s="37"/>
      <c r="C20" s="37"/>
      <c r="D20" s="339"/>
      <c r="E20" s="340"/>
      <c r="F20" s="340"/>
      <c r="G20" s="341"/>
      <c r="H20" s="342"/>
      <c r="I20" s="342"/>
      <c r="J20" s="343"/>
      <c r="K20" s="344"/>
      <c r="L20" s="343"/>
      <c r="M20" s="328"/>
    </row>
    <row r="21" spans="1:13" s="329" customFormat="1" ht="15">
      <c r="A21" s="44" t="s">
        <v>37</v>
      </c>
      <c r="B21" s="45"/>
      <c r="C21" s="45"/>
      <c r="D21" s="324"/>
      <c r="E21" s="254"/>
      <c r="F21" s="254"/>
      <c r="G21" s="325"/>
      <c r="H21" s="253"/>
      <c r="I21" s="253"/>
      <c r="J21" s="330"/>
      <c r="K21" s="345"/>
      <c r="L21" s="330"/>
      <c r="M21" s="328"/>
    </row>
    <row r="22" spans="1:13" s="329" customFormat="1" ht="15">
      <c r="A22" s="90"/>
      <c r="B22" s="323" t="s">
        <v>38</v>
      </c>
      <c r="C22" s="323"/>
      <c r="D22" s="324">
        <f>'7b Sch. 1'!C24</f>
        <v>56995</v>
      </c>
      <c r="E22" s="254">
        <f>'7b Sch. 1'!D24</f>
        <v>34099.96</v>
      </c>
      <c r="F22" s="254"/>
      <c r="G22" s="325">
        <f>ROUND(100-(K22*J22)-L22,2)</f>
        <v>55.8</v>
      </c>
      <c r="H22" s="253">
        <f>ROUND(G22*D22/100,0)</f>
        <v>31803</v>
      </c>
      <c r="I22" s="253">
        <f t="shared" ref="I22:I33" si="3">SUM(E22-H22)</f>
        <v>2296.9599999999991</v>
      </c>
      <c r="J22" s="330">
        <f>ROUND((100-'7b Sch. 1'!N24)/'7b Sch. 1'!L24,1)</f>
        <v>1.7</v>
      </c>
      <c r="K22" s="331">
        <f>'7b Sch. 2'!G23</f>
        <v>26</v>
      </c>
      <c r="L22" s="330">
        <f>'7b Sch. 2'!H23</f>
        <v>0</v>
      </c>
      <c r="M22" s="328"/>
    </row>
    <row r="23" spans="1:13" s="329" customFormat="1" ht="15">
      <c r="A23" s="90"/>
      <c r="B23" s="323" t="s">
        <v>39</v>
      </c>
      <c r="C23" s="323"/>
      <c r="D23" s="324">
        <f>'7b Sch. 1'!C25</f>
        <v>1198983.1200000001</v>
      </c>
      <c r="E23" s="254">
        <f>'7b Sch. 1'!D25</f>
        <v>108222.75652</v>
      </c>
      <c r="F23" s="254"/>
      <c r="G23" s="325">
        <f t="shared" ref="G23:G32" si="4">ROUND(100-(K23*J23)-L23,2)</f>
        <v>7.8</v>
      </c>
      <c r="H23" s="253">
        <f t="shared" ref="H23:H33" si="5">ROUND(G23*D23/100,0)</f>
        <v>93521</v>
      </c>
      <c r="I23" s="253">
        <f t="shared" si="3"/>
        <v>14701.756519999995</v>
      </c>
      <c r="J23" s="330">
        <f>ROUND((100-'7b Sch. 1'!N25)/'7b Sch. 1'!L25,1)</f>
        <v>1.8</v>
      </c>
      <c r="K23" s="331">
        <f>'7b Sch. 2'!G24</f>
        <v>54</v>
      </c>
      <c r="L23" s="330">
        <f>'7b Sch. 2'!H24</f>
        <v>-5</v>
      </c>
      <c r="M23" s="328"/>
    </row>
    <row r="24" spans="1:13" s="329" customFormat="1" ht="15">
      <c r="A24" s="90"/>
      <c r="B24" s="323" t="s">
        <v>40</v>
      </c>
      <c r="C24" s="323"/>
      <c r="D24" s="324">
        <f>'7b Sch. 1'!C26</f>
        <v>13235886.879999999</v>
      </c>
      <c r="E24" s="254">
        <f>'7b Sch. 1'!D26</f>
        <v>3869925.0218599997</v>
      </c>
      <c r="F24" s="254"/>
      <c r="G24" s="325">
        <f t="shared" si="4"/>
        <v>26.4</v>
      </c>
      <c r="H24" s="253">
        <f t="shared" si="5"/>
        <v>3494274</v>
      </c>
      <c r="I24" s="253">
        <f t="shared" si="3"/>
        <v>375651.02185999975</v>
      </c>
      <c r="J24" s="330">
        <f>ROUND((100-'7b Sch. 1'!N26)/'7b Sch. 1'!L26,1)</f>
        <v>2.2000000000000002</v>
      </c>
      <c r="K24" s="331">
        <f>'7b Sch. 2'!G25</f>
        <v>38</v>
      </c>
      <c r="L24" s="330">
        <f>'7b Sch. 2'!H25</f>
        <v>-10</v>
      </c>
      <c r="M24" s="328"/>
    </row>
    <row r="25" spans="1:13" s="329" customFormat="1" ht="15">
      <c r="A25" s="90"/>
      <c r="B25" s="323" t="s">
        <v>41</v>
      </c>
      <c r="C25" s="323"/>
      <c r="D25" s="324">
        <f>'7b Sch. 1'!C27</f>
        <v>25869789.330000002</v>
      </c>
      <c r="E25" s="272">
        <f>'7b Sch. 1'!D27</f>
        <v>9265961.3707975</v>
      </c>
      <c r="F25" s="255" t="s">
        <v>102</v>
      </c>
      <c r="G25" s="325">
        <f t="shared" si="4"/>
        <v>40.799999999999997</v>
      </c>
      <c r="H25" s="253">
        <f t="shared" si="5"/>
        <v>10554874</v>
      </c>
      <c r="I25" s="253">
        <f t="shared" si="3"/>
        <v>-1288912.6292025</v>
      </c>
      <c r="J25" s="330">
        <f>ROUND((100-'7b Sch. 1'!N27)/'7b Sch. 1'!L27,1)</f>
        <v>3.9</v>
      </c>
      <c r="K25" s="331">
        <f>'7b Sch. 2'!G26</f>
        <v>28</v>
      </c>
      <c r="L25" s="330">
        <f>'7b Sch. 2'!H26</f>
        <v>-50</v>
      </c>
      <c r="M25" s="328"/>
    </row>
    <row r="26" spans="1:13" s="329" customFormat="1" ht="15">
      <c r="A26" s="90"/>
      <c r="B26" s="323" t="s">
        <v>42</v>
      </c>
      <c r="C26" s="323"/>
      <c r="D26" s="324">
        <f>'7b Sch. 1'!C28</f>
        <v>20427592.879999999</v>
      </c>
      <c r="E26" s="272">
        <f>'7b Sch. 1'!D28</f>
        <v>10443893.4302975</v>
      </c>
      <c r="F26" s="255" t="s">
        <v>102</v>
      </c>
      <c r="G26" s="325">
        <f t="shared" si="4"/>
        <v>45</v>
      </c>
      <c r="H26" s="253">
        <f t="shared" si="5"/>
        <v>9192417</v>
      </c>
      <c r="I26" s="253">
        <f t="shared" si="3"/>
        <v>1251476.4302974995</v>
      </c>
      <c r="J26" s="330">
        <f>ROUND((100-'7b Sch. 1'!N28)/'7b Sch. 1'!L28,1)</f>
        <v>3</v>
      </c>
      <c r="K26" s="331">
        <f>'7b Sch. 2'!G27</f>
        <v>30</v>
      </c>
      <c r="L26" s="330">
        <f>'7b Sch. 2'!H27</f>
        <v>-35</v>
      </c>
      <c r="M26" s="328"/>
    </row>
    <row r="27" spans="1:13" s="329" customFormat="1" ht="15">
      <c r="A27" s="90"/>
      <c r="B27" s="323" t="s">
        <v>43</v>
      </c>
      <c r="C27" s="323"/>
      <c r="D27" s="324">
        <f>'7b Sch. 1'!C29</f>
        <v>7034164.1800000006</v>
      </c>
      <c r="E27" s="254">
        <f>'7b Sch. 1'!D29</f>
        <v>1359792.5003524998</v>
      </c>
      <c r="F27" s="254"/>
      <c r="G27" s="325">
        <f t="shared" si="4"/>
        <v>20.399999999999999</v>
      </c>
      <c r="H27" s="253">
        <f t="shared" si="5"/>
        <v>1434969</v>
      </c>
      <c r="I27" s="253">
        <f t="shared" si="3"/>
        <v>-75176.499647500226</v>
      </c>
      <c r="J27" s="330">
        <f>ROUND((100-'7b Sch. 1'!N29)/'7b Sch. 1'!L29,1)</f>
        <v>1.8</v>
      </c>
      <c r="K27" s="331">
        <f>'7b Sch. 2'!G28</f>
        <v>47</v>
      </c>
      <c r="L27" s="330">
        <f>'7b Sch. 2'!H28</f>
        <v>-5</v>
      </c>
      <c r="M27" s="328"/>
    </row>
    <row r="28" spans="1:13" s="329" customFormat="1" ht="15">
      <c r="A28" s="90"/>
      <c r="B28" s="323" t="s">
        <v>44</v>
      </c>
      <c r="C28" s="323"/>
      <c r="D28" s="324">
        <f>'7b Sch. 1'!C30</f>
        <v>10218344.449999999</v>
      </c>
      <c r="E28" s="254">
        <f>'7b Sch. 1'!D30</f>
        <v>3955509.4407866667</v>
      </c>
      <c r="F28" s="254"/>
      <c r="G28" s="325">
        <f t="shared" si="4"/>
        <v>42</v>
      </c>
      <c r="H28" s="253">
        <f t="shared" si="5"/>
        <v>4291705</v>
      </c>
      <c r="I28" s="253">
        <f t="shared" si="3"/>
        <v>-336195.5592133333</v>
      </c>
      <c r="J28" s="330">
        <f>ROUND((100-'7b Sch. 1'!N30)/'7b Sch. 1'!L30,1)</f>
        <v>3</v>
      </c>
      <c r="K28" s="331">
        <f>'7b Sch. 2'!G29</f>
        <v>21</v>
      </c>
      <c r="L28" s="330">
        <f>'7b Sch. 2'!H29</f>
        <v>-5</v>
      </c>
      <c r="M28" s="328"/>
    </row>
    <row r="29" spans="1:13" s="329" customFormat="1" ht="15">
      <c r="A29" s="90"/>
      <c r="B29" s="323" t="s">
        <v>45</v>
      </c>
      <c r="C29" s="323"/>
      <c r="D29" s="324">
        <f>'7b Sch. 1'!C31</f>
        <v>22458862.84</v>
      </c>
      <c r="E29" s="272">
        <f>'7b Sch. 1'!D31</f>
        <v>15095312.845050003</v>
      </c>
      <c r="F29" s="255" t="s">
        <v>102</v>
      </c>
      <c r="G29" s="325">
        <f>ROUND(100-(K29*J29)-L29,2)</f>
        <v>65.599999999999994</v>
      </c>
      <c r="H29" s="253">
        <f>ROUND(G29*D29/100,0)</f>
        <v>14733014</v>
      </c>
      <c r="I29" s="276">
        <f t="shared" si="3"/>
        <v>362298.84505000338</v>
      </c>
      <c r="J29" s="330">
        <f>ROUND((100-'7b Sch. 1'!N31)/'7b Sch. 1'!L31,1)</f>
        <v>4</v>
      </c>
      <c r="K29" s="331">
        <f>'7b Sch. 2'!G30</f>
        <v>13.6</v>
      </c>
      <c r="L29" s="330">
        <f>'7b Sch. 2'!H30</f>
        <v>-20</v>
      </c>
      <c r="M29" s="328"/>
    </row>
    <row r="30" spans="1:13" s="329" customFormat="1" ht="15">
      <c r="A30" s="90"/>
      <c r="B30" s="323" t="s">
        <v>47</v>
      </c>
      <c r="C30" s="323"/>
      <c r="D30" s="324">
        <f>'7b Sch. 1'!C32</f>
        <v>14341344.319999997</v>
      </c>
      <c r="E30" s="272">
        <f>'7b Sch. 1'!D32</f>
        <v>8198130.7775399992</v>
      </c>
      <c r="F30" s="255" t="s">
        <v>102</v>
      </c>
      <c r="G30" s="325">
        <f t="shared" si="4"/>
        <v>52.5</v>
      </c>
      <c r="H30" s="253">
        <f t="shared" si="5"/>
        <v>7529206</v>
      </c>
      <c r="I30" s="276">
        <f t="shared" si="3"/>
        <v>668924.77753999922</v>
      </c>
      <c r="J30" s="330">
        <f>ROUND((100-'7b Sch. 1'!N32)/'7b Sch. 1'!L32,1)</f>
        <v>3.5</v>
      </c>
      <c r="K30" s="331">
        <f>'7b Sch. 2'!G31</f>
        <v>25</v>
      </c>
      <c r="L30" s="330">
        <f>'7b Sch. 2'!H31</f>
        <v>-40</v>
      </c>
      <c r="M30" s="328"/>
    </row>
    <row r="31" spans="1:13" s="329" customFormat="1" ht="15">
      <c r="A31" s="90"/>
      <c r="B31" s="323" t="s">
        <v>48</v>
      </c>
      <c r="C31" s="323"/>
      <c r="D31" s="324">
        <f>'7b Sch. 1'!C33</f>
        <v>5085098.6999999993</v>
      </c>
      <c r="E31" s="272">
        <f>'7b Sch. 1'!D33</f>
        <v>3085554.44370875</v>
      </c>
      <c r="F31" s="255" t="s">
        <v>102</v>
      </c>
      <c r="G31" s="325">
        <f t="shared" si="4"/>
        <v>61.9</v>
      </c>
      <c r="H31" s="253">
        <f t="shared" si="5"/>
        <v>3147676</v>
      </c>
      <c r="I31" s="276">
        <f t="shared" si="3"/>
        <v>-62121.556291250046</v>
      </c>
      <c r="J31" s="330">
        <f>ROUND((100-'7b Sch. 1'!N33)/'7b Sch. 1'!L33,1)</f>
        <v>3.7</v>
      </c>
      <c r="K31" s="331">
        <f>'7b Sch. 2'!G32</f>
        <v>13</v>
      </c>
      <c r="L31" s="330">
        <f>'7b Sch. 2'!H32</f>
        <v>-10</v>
      </c>
      <c r="M31" s="328"/>
    </row>
    <row r="32" spans="1:13" s="329" customFormat="1" ht="15">
      <c r="A32" s="90"/>
      <c r="B32" s="323" t="s">
        <v>49</v>
      </c>
      <c r="C32" s="323"/>
      <c r="D32" s="324">
        <f>'7b Sch. 1'!C34</f>
        <v>3263291.5</v>
      </c>
      <c r="E32" s="272">
        <f>'7b Sch. 1'!D34</f>
        <v>1784043.8800687501</v>
      </c>
      <c r="F32" s="255" t="s">
        <v>102</v>
      </c>
      <c r="G32" s="325">
        <f t="shared" si="4"/>
        <v>43.32</v>
      </c>
      <c r="H32" s="253">
        <f t="shared" si="5"/>
        <v>1413658</v>
      </c>
      <c r="I32" s="276">
        <f t="shared" si="3"/>
        <v>370385.88006875012</v>
      </c>
      <c r="J32" s="330">
        <f>ROUND((100-'7b Sch. 1'!N34)/'7b Sch. 1'!L34,1)</f>
        <v>3.8</v>
      </c>
      <c r="K32" s="331">
        <f>'7b Sch. 2'!G33</f>
        <v>13.6</v>
      </c>
      <c r="L32" s="330">
        <f>'7b Sch. 2'!H33</f>
        <v>5</v>
      </c>
      <c r="M32" s="328"/>
    </row>
    <row r="33" spans="1:13" s="329" customFormat="1" ht="15">
      <c r="A33" s="90"/>
      <c r="B33" s="332" t="s">
        <v>50</v>
      </c>
      <c r="C33" s="332"/>
      <c r="D33" s="324">
        <f>'7b Sch. 1'!C35</f>
        <v>2725583.7250000006</v>
      </c>
      <c r="E33" s="272">
        <f>'7b Sch. 1'!D35</f>
        <v>1441995.9128197916</v>
      </c>
      <c r="F33" s="255" t="s">
        <v>102</v>
      </c>
      <c r="G33" s="325">
        <f>ROUND(100-(K33*J33)-L33,2)</f>
        <v>53</v>
      </c>
      <c r="H33" s="253">
        <f t="shared" si="5"/>
        <v>1444559</v>
      </c>
      <c r="I33" s="276">
        <f t="shared" si="3"/>
        <v>-2563.0871802084148</v>
      </c>
      <c r="J33" s="330">
        <f>ROUND((100-'7b Sch. 1'!N35)/'7b Sch. 1'!L35,1)</f>
        <v>5</v>
      </c>
      <c r="K33" s="331">
        <f>'7b Sch. 2'!G34</f>
        <v>11.4</v>
      </c>
      <c r="L33" s="330">
        <f>'7b Sch. 2'!H34</f>
        <v>-10</v>
      </c>
      <c r="M33" s="328"/>
    </row>
    <row r="34" spans="1:13" s="338" customFormat="1" ht="15.75">
      <c r="A34" s="90"/>
      <c r="B34" s="91" t="s">
        <v>52</v>
      </c>
      <c r="C34" s="91"/>
      <c r="D34" s="92">
        <f>SUM(D22:D33)</f>
        <v>125915936.925</v>
      </c>
      <c r="E34" s="93">
        <f>SUM(E22:E33)</f>
        <v>58642442.339801461</v>
      </c>
      <c r="F34" s="93"/>
      <c r="G34" s="333"/>
      <c r="H34" s="334">
        <f>SUM(H22:H33)</f>
        <v>57361676</v>
      </c>
      <c r="I34" s="334">
        <f>SUM(I22:I33)</f>
        <v>1280766.33980146</v>
      </c>
      <c r="J34" s="335"/>
      <c r="K34" s="336"/>
      <c r="L34" s="335"/>
      <c r="M34" s="337"/>
    </row>
    <row r="35" spans="1:13" s="329" customFormat="1" ht="15">
      <c r="A35" s="90"/>
      <c r="B35" s="37" t="s">
        <v>15</v>
      </c>
      <c r="C35" s="37"/>
      <c r="D35" s="339"/>
      <c r="E35" s="340"/>
      <c r="F35" s="340"/>
      <c r="G35" s="341"/>
      <c r="H35" s="342"/>
      <c r="I35" s="342"/>
      <c r="J35" s="343"/>
      <c r="K35" s="346"/>
      <c r="L35" s="343"/>
      <c r="M35" s="328"/>
    </row>
    <row r="36" spans="1:13" s="329" customFormat="1" ht="15">
      <c r="A36" s="44" t="s">
        <v>53</v>
      </c>
      <c r="B36" s="45"/>
      <c r="C36" s="45"/>
      <c r="D36" s="324"/>
      <c r="E36" s="254"/>
      <c r="F36" s="254"/>
      <c r="G36" s="325"/>
      <c r="H36" s="253"/>
      <c r="I36" s="253"/>
      <c r="J36" s="330"/>
      <c r="K36" s="347"/>
      <c r="L36" s="330"/>
      <c r="M36" s="328"/>
    </row>
    <row r="37" spans="1:13" s="329" customFormat="1" ht="15">
      <c r="A37" s="90"/>
      <c r="B37" s="323" t="s">
        <v>54</v>
      </c>
      <c r="C37" s="323"/>
      <c r="D37" s="324">
        <f>'7b Sch. 1'!C39</f>
        <v>4044796.46</v>
      </c>
      <c r="E37" s="254">
        <f>'7b Sch. 1'!D39</f>
        <v>1006938.0266666666</v>
      </c>
      <c r="F37" s="254"/>
      <c r="G37" s="325">
        <f t="shared" ref="G37:G42" si="6">ROUND(100-(K37*J37)-L37,2)</f>
        <v>24</v>
      </c>
      <c r="H37" s="253">
        <f t="shared" ref="H37:H42" si="7">ROUND(G37*D37/100,0)</f>
        <v>970751</v>
      </c>
      <c r="I37" s="253">
        <f t="shared" ref="I37:I42" si="8">SUM(E37-H37)</f>
        <v>36187.026666666614</v>
      </c>
      <c r="J37" s="330">
        <f>ROUND((100-'7b Sch. 1'!N39)/'7b Sch. 1'!L39,1)</f>
        <v>2</v>
      </c>
      <c r="K37" s="331">
        <f>'7b Sch. 2'!G38</f>
        <v>38</v>
      </c>
      <c r="L37" s="330">
        <f>'7b Sch. 2'!H38</f>
        <v>0</v>
      </c>
      <c r="M37" s="328"/>
    </row>
    <row r="38" spans="1:13" s="329" customFormat="1" ht="15">
      <c r="A38" s="90"/>
      <c r="B38" s="323" t="s">
        <v>55</v>
      </c>
      <c r="C38" s="323"/>
      <c r="D38" s="324">
        <f>'7b Sch. 1'!C40</f>
        <v>23951</v>
      </c>
      <c r="E38" s="272">
        <f>+'7b Sch. 5'!C19</f>
        <v>33548.229999999996</v>
      </c>
      <c r="F38" s="254"/>
      <c r="G38" s="325">
        <f t="shared" si="6"/>
        <v>44.96</v>
      </c>
      <c r="H38" s="253">
        <f t="shared" si="7"/>
        <v>10768</v>
      </c>
      <c r="I38" s="276">
        <f t="shared" si="8"/>
        <v>22780.229999999996</v>
      </c>
      <c r="J38" s="330">
        <f>ROUND((100-'7b Sch. 1'!N40)/'7b Sch. 1'!L40,1)</f>
        <v>7.7</v>
      </c>
      <c r="K38" s="331">
        <f>'7b Sch. 2'!G39</f>
        <v>5.2</v>
      </c>
      <c r="L38" s="330">
        <f>'7b Sch. 2'!H39</f>
        <v>15</v>
      </c>
      <c r="M38" s="328"/>
    </row>
    <row r="39" spans="1:13" s="329" customFormat="1" ht="15">
      <c r="A39" s="90"/>
      <c r="B39" s="323" t="s">
        <v>56</v>
      </c>
      <c r="C39" s="323"/>
      <c r="D39" s="324">
        <f>'7b Sch. 1'!C41</f>
        <v>1041834.1400000001</v>
      </c>
      <c r="E39" s="272">
        <f>+'7b Sch. 5'!C20</f>
        <v>630884.99876499991</v>
      </c>
      <c r="F39" s="254"/>
      <c r="G39" s="325">
        <f t="shared" si="6"/>
        <v>55.2</v>
      </c>
      <c r="H39" s="253">
        <f t="shared" si="7"/>
        <v>575092</v>
      </c>
      <c r="I39" s="276">
        <f>SUM(E39-H39)</f>
        <v>55792.998764999909</v>
      </c>
      <c r="J39" s="330">
        <f>ROUND((100-'7b Sch. 1'!N41)/'7b Sch. 1'!L41,1)</f>
        <v>8</v>
      </c>
      <c r="K39" s="331">
        <f>'7b Sch. 2'!G40</f>
        <v>4.0999999999999996</v>
      </c>
      <c r="L39" s="330">
        <f>'7b Sch. 2'!H40</f>
        <v>12</v>
      </c>
      <c r="M39" s="328"/>
    </row>
    <row r="40" spans="1:13" s="329" customFormat="1" ht="15">
      <c r="A40" s="90"/>
      <c r="B40" s="323" t="s">
        <v>57</v>
      </c>
      <c r="C40" s="323"/>
      <c r="D40" s="324">
        <f>'7b Sch. 1'!C42</f>
        <v>3755921.91</v>
      </c>
      <c r="E40" s="272">
        <f>+'7b Sch. 5'!C21</f>
        <v>2440984.5289000003</v>
      </c>
      <c r="F40" s="254"/>
      <c r="G40" s="325">
        <f t="shared" si="6"/>
        <v>53.4</v>
      </c>
      <c r="H40" s="253">
        <f t="shared" si="7"/>
        <v>2005662</v>
      </c>
      <c r="I40" s="276">
        <f t="shared" si="8"/>
        <v>435322.52890000027</v>
      </c>
      <c r="J40" s="330">
        <f>ROUND((100-'7b Sch. 1'!N42)/'7b Sch. 1'!L42,1)</f>
        <v>6</v>
      </c>
      <c r="K40" s="331">
        <f>'7b Sch. 2'!G41</f>
        <v>6.1</v>
      </c>
      <c r="L40" s="330">
        <f>'7b Sch. 2'!H41</f>
        <v>10</v>
      </c>
      <c r="M40" s="328"/>
    </row>
    <row r="41" spans="1:13" s="329" customFormat="1" ht="15">
      <c r="A41" s="90"/>
      <c r="B41" s="323" t="s">
        <v>105</v>
      </c>
      <c r="C41" s="323"/>
      <c r="D41" s="324">
        <f>'7b Sch. 1'!C43</f>
        <v>144084</v>
      </c>
      <c r="E41" s="272">
        <f>'7b Sch. 1'!D43</f>
        <v>94052.774000000019</v>
      </c>
      <c r="F41" s="254"/>
      <c r="G41" s="325">
        <f t="shared" si="6"/>
        <v>59.28</v>
      </c>
      <c r="H41" s="253">
        <f t="shared" si="7"/>
        <v>85413</v>
      </c>
      <c r="I41" s="276">
        <f t="shared" si="8"/>
        <v>8639.7740000000194</v>
      </c>
      <c r="J41" s="330">
        <f>ROUND((100-'7b Sch. 1'!N43)/'7b Sch. 1'!L43,1)</f>
        <v>3.8</v>
      </c>
      <c r="K41" s="331">
        <f>'7b Sch. 2'!G42</f>
        <v>9.4</v>
      </c>
      <c r="L41" s="330">
        <f>'7b Sch. 2'!H42</f>
        <v>5</v>
      </c>
      <c r="M41" s="328"/>
    </row>
    <row r="42" spans="1:13" s="329" customFormat="1" ht="15">
      <c r="A42" s="90"/>
      <c r="B42" s="323" t="s">
        <v>59</v>
      </c>
      <c r="C42" s="323"/>
      <c r="D42" s="324">
        <f>'7b Sch. 1'!C44</f>
        <v>898523.00000000012</v>
      </c>
      <c r="E42" s="254">
        <f>'7b Sch. 1'!D44</f>
        <v>335751.82767999999</v>
      </c>
      <c r="F42" s="254"/>
      <c r="G42" s="325">
        <f t="shared" si="6"/>
        <v>38.4</v>
      </c>
      <c r="H42" s="253">
        <f t="shared" si="7"/>
        <v>345033</v>
      </c>
      <c r="I42" s="253">
        <f t="shared" si="8"/>
        <v>-9281.1723200000124</v>
      </c>
      <c r="J42" s="330">
        <f>ROUND((100-'7b Sch. 1'!N44)/'7b Sch. 1'!L44,1)</f>
        <v>4</v>
      </c>
      <c r="K42" s="331">
        <f>'7b Sch. 2'!G43</f>
        <v>15.4</v>
      </c>
      <c r="L42" s="330">
        <f>'7b Sch. 2'!H43</f>
        <v>0</v>
      </c>
      <c r="M42" s="328"/>
    </row>
    <row r="43" spans="1:13" s="329" customFormat="1" ht="15">
      <c r="A43" s="90"/>
      <c r="B43" s="332"/>
      <c r="C43" s="332"/>
      <c r="D43" s="348"/>
      <c r="E43" s="349"/>
      <c r="F43" s="349"/>
      <c r="G43" s="350"/>
      <c r="H43" s="351"/>
      <c r="I43" s="351"/>
      <c r="J43" s="350"/>
      <c r="K43" s="352"/>
      <c r="L43" s="350"/>
      <c r="M43" s="328"/>
    </row>
    <row r="44" spans="1:13" s="338" customFormat="1" ht="15.75">
      <c r="A44" s="90"/>
      <c r="B44" s="91" t="s">
        <v>60</v>
      </c>
      <c r="C44" s="91"/>
      <c r="D44" s="92">
        <f>SUM(D37:D43)</f>
        <v>9909110.5099999998</v>
      </c>
      <c r="E44" s="93">
        <f>SUM(E37:E43)</f>
        <v>4542160.3860116666</v>
      </c>
      <c r="F44" s="93"/>
      <c r="G44" s="335"/>
      <c r="H44" s="334">
        <f>SUM(H37:H43)</f>
        <v>3992719</v>
      </c>
      <c r="I44" s="334">
        <f>SUM(I37:I43)</f>
        <v>549441.38601166673</v>
      </c>
      <c r="J44" s="335"/>
      <c r="K44" s="353"/>
      <c r="L44" s="335"/>
      <c r="M44" s="337"/>
    </row>
    <row r="45" spans="1:13" s="329" customFormat="1" ht="15">
      <c r="A45" s="90"/>
      <c r="B45" s="103"/>
      <c r="C45" s="103"/>
      <c r="D45" s="104"/>
      <c r="E45" s="105"/>
      <c r="F45" s="105"/>
      <c r="G45" s="354"/>
      <c r="H45" s="355"/>
      <c r="I45" s="355"/>
      <c r="J45" s="354"/>
      <c r="K45" s="356"/>
      <c r="L45" s="354"/>
      <c r="M45" s="328"/>
    </row>
    <row r="46" spans="1:13" s="338" customFormat="1" ht="16.5" thickBot="1">
      <c r="A46" s="90" t="s">
        <v>15</v>
      </c>
      <c r="B46" s="357" t="s">
        <v>61</v>
      </c>
      <c r="C46" s="358"/>
      <c r="D46" s="359">
        <f>+D44+D34+D19</f>
        <v>154932013.69499999</v>
      </c>
      <c r="E46" s="360">
        <f>+E44+E34+E19</f>
        <v>66800216.37312521</v>
      </c>
      <c r="F46" s="360"/>
      <c r="G46" s="361"/>
      <c r="H46" s="362">
        <f>+H44+H34+H19</f>
        <v>66096722</v>
      </c>
      <c r="I46" s="362">
        <f>+I44+I34+I19</f>
        <v>703494.37312520994</v>
      </c>
      <c r="J46" s="361"/>
      <c r="K46" s="363"/>
      <c r="L46" s="361"/>
      <c r="M46" s="337"/>
    </row>
    <row r="47" spans="1:13" s="329" customFormat="1" ht="15.75" thickTop="1">
      <c r="A47" s="364"/>
      <c r="B47" s="365"/>
      <c r="C47" s="366"/>
      <c r="D47" s="367"/>
      <c r="E47" s="368"/>
      <c r="F47" s="368"/>
      <c r="G47" s="369"/>
      <c r="H47" s="369"/>
      <c r="I47" s="369"/>
      <c r="J47" s="369"/>
      <c r="K47" s="369"/>
      <c r="L47" s="369"/>
    </row>
    <row r="48" spans="1:13" ht="15">
      <c r="A48" s="420" t="s">
        <v>23</v>
      </c>
      <c r="B48" s="132" t="s">
        <v>104</v>
      </c>
      <c r="C48" s="2"/>
    </row>
    <row r="49" spans="1:3">
      <c r="A49" s="419" t="s">
        <v>102</v>
      </c>
      <c r="B49" s="2" t="s">
        <v>103</v>
      </c>
      <c r="C49" s="2"/>
    </row>
  </sheetData>
  <mergeCells count="3">
    <mergeCell ref="A1:L1"/>
    <mergeCell ref="A2:L2"/>
    <mergeCell ref="A3:L3"/>
  </mergeCells>
  <printOptions horizontalCentered="1"/>
  <pageMargins left="0.75" right="0.75" top="0.75" bottom="0.75" header="0.2" footer="0.2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L44"/>
  <sheetViews>
    <sheetView zoomScale="115" zoomScaleNormal="115" workbookViewId="0">
      <selection activeCell="C17" sqref="C17"/>
    </sheetView>
  </sheetViews>
  <sheetFormatPr defaultColWidth="8.7109375" defaultRowHeight="12.75"/>
  <cols>
    <col min="1" max="1" width="10.140625" style="2" bestFit="1" customWidth="1"/>
    <col min="2" max="2" width="29.42578125" style="2" customWidth="1"/>
    <col min="3" max="3" width="16" style="2" bestFit="1" customWidth="1"/>
    <col min="4" max="4" width="14.28515625" style="2" bestFit="1" customWidth="1"/>
    <col min="5" max="5" width="11.7109375" style="2" bestFit="1" customWidth="1"/>
    <col min="6" max="6" width="15.140625" style="2" bestFit="1" customWidth="1"/>
    <col min="7" max="7" width="11.28515625" style="2" bestFit="1" customWidth="1"/>
    <col min="8" max="16384" width="8.7109375" style="2"/>
  </cols>
  <sheetData>
    <row r="1" spans="1:8" s="1" customFormat="1" ht="18">
      <c r="A1" s="436" t="s">
        <v>0</v>
      </c>
      <c r="B1" s="436"/>
      <c r="C1" s="436"/>
      <c r="D1" s="436"/>
      <c r="E1" s="436"/>
      <c r="F1" s="436"/>
      <c r="G1" s="436"/>
    </row>
    <row r="2" spans="1:8" s="3" customFormat="1" ht="15">
      <c r="A2" s="437" t="str">
        <f>'7b Sch. 1'!A2:O2</f>
        <v>2019 CONSOLIDATED ELECTRIC DIVISIONS</v>
      </c>
      <c r="B2" s="437"/>
      <c r="C2" s="437"/>
      <c r="D2" s="437"/>
      <c r="E2" s="437"/>
      <c r="F2" s="437"/>
      <c r="G2" s="437"/>
    </row>
    <row r="3" spans="1:8" s="3" customFormat="1" ht="15.75">
      <c r="A3" s="439" t="s">
        <v>84</v>
      </c>
      <c r="B3" s="439"/>
      <c r="C3" s="439"/>
      <c r="D3" s="439"/>
      <c r="E3" s="439"/>
      <c r="F3" s="439"/>
      <c r="G3" s="439"/>
    </row>
    <row r="4" spans="1:8" ht="13.5" thickBot="1">
      <c r="A4" s="370"/>
      <c r="B4" s="370"/>
      <c r="C4" s="370"/>
      <c r="D4" s="370"/>
      <c r="E4" s="370"/>
      <c r="F4" s="370"/>
      <c r="G4" s="9"/>
    </row>
    <row r="5" spans="1:8" s="375" customFormat="1">
      <c r="A5" s="371"/>
      <c r="B5" s="372"/>
      <c r="C5" s="372"/>
      <c r="D5" s="372"/>
      <c r="E5" s="372"/>
      <c r="F5" s="373" t="s">
        <v>85</v>
      </c>
      <c r="G5" s="374"/>
    </row>
    <row r="6" spans="1:8" s="375" customFormat="1">
      <c r="A6" s="376"/>
      <c r="B6" s="377"/>
      <c r="C6" s="378">
        <f>+'7b Sch. 1'!C8</f>
        <v>43831</v>
      </c>
      <c r="D6" s="379" t="s">
        <v>77</v>
      </c>
      <c r="E6" s="379"/>
      <c r="F6" s="379" t="s">
        <v>10</v>
      </c>
      <c r="G6" s="380" t="s">
        <v>86</v>
      </c>
    </row>
    <row r="7" spans="1:8" s="375" customFormat="1" ht="13.5" thickBot="1">
      <c r="A7" s="381" t="s">
        <v>16</v>
      </c>
      <c r="B7" s="382"/>
      <c r="C7" s="383" t="s">
        <v>87</v>
      </c>
      <c r="D7" s="383" t="s">
        <v>10</v>
      </c>
      <c r="E7" s="383" t="s">
        <v>88</v>
      </c>
      <c r="F7" s="383" t="s">
        <v>89</v>
      </c>
      <c r="G7" s="384" t="s">
        <v>10</v>
      </c>
    </row>
    <row r="8" spans="1:8" s="390" customFormat="1">
      <c r="A8" s="385">
        <v>352</v>
      </c>
      <c r="B8" s="386" t="s">
        <v>90</v>
      </c>
      <c r="C8" s="387">
        <v>96690</v>
      </c>
      <c r="D8" s="387">
        <v>59504</v>
      </c>
      <c r="E8" s="388">
        <f t="shared" ref="E8:E11" si="0">C8-D8</f>
        <v>37186</v>
      </c>
      <c r="F8" s="387">
        <v>-37186</v>
      </c>
      <c r="G8" s="389">
        <f t="shared" ref="G8:G11" si="1">C8+F8</f>
        <v>59504</v>
      </c>
    </row>
    <row r="9" spans="1:8" s="390" customFormat="1">
      <c r="A9" s="391">
        <v>354</v>
      </c>
      <c r="B9" s="392" t="s">
        <v>91</v>
      </c>
      <c r="C9" s="393">
        <v>214014</v>
      </c>
      <c r="D9" s="393">
        <v>197091</v>
      </c>
      <c r="E9" s="394">
        <f t="shared" si="0"/>
        <v>16923</v>
      </c>
      <c r="F9" s="393">
        <v>-16923</v>
      </c>
      <c r="G9" s="395">
        <f t="shared" si="1"/>
        <v>197091</v>
      </c>
    </row>
    <row r="10" spans="1:8" s="390" customFormat="1">
      <c r="A10" s="391">
        <v>355</v>
      </c>
      <c r="B10" s="392" t="s">
        <v>92</v>
      </c>
      <c r="C10" s="393">
        <v>189827</v>
      </c>
      <c r="D10" s="393">
        <v>1367019</v>
      </c>
      <c r="E10" s="394">
        <f t="shared" si="0"/>
        <v>-1177192</v>
      </c>
      <c r="F10" s="393">
        <v>297456</v>
      </c>
      <c r="G10" s="395">
        <f t="shared" si="1"/>
        <v>487283</v>
      </c>
    </row>
    <row r="11" spans="1:8" s="390" customFormat="1">
      <c r="A11" s="391">
        <v>355.1</v>
      </c>
      <c r="B11" s="392" t="s">
        <v>93</v>
      </c>
      <c r="C11" s="394">
        <v>921836</v>
      </c>
      <c r="D11" s="394">
        <v>678489</v>
      </c>
      <c r="E11" s="394">
        <f t="shared" si="0"/>
        <v>243347</v>
      </c>
      <c r="F11" s="394">
        <v>-243347</v>
      </c>
      <c r="G11" s="395">
        <f t="shared" si="1"/>
        <v>678489</v>
      </c>
    </row>
    <row r="12" spans="1:8" s="390" customFormat="1">
      <c r="A12" s="396"/>
      <c r="B12" s="392"/>
      <c r="C12" s="394"/>
      <c r="D12" s="394"/>
      <c r="E12" s="394"/>
      <c r="F12" s="394"/>
      <c r="G12" s="395"/>
    </row>
    <row r="13" spans="1:8" ht="13.5" thickBot="1">
      <c r="A13" s="397"/>
      <c r="B13" s="398" t="s">
        <v>94</v>
      </c>
      <c r="C13" s="399">
        <f>SUM(C8:C12)</f>
        <v>1422367</v>
      </c>
      <c r="D13" s="399">
        <v>42311066</v>
      </c>
      <c r="E13" s="399">
        <v>42311066</v>
      </c>
      <c r="F13" s="399">
        <f>SUM(F8:F12)</f>
        <v>0</v>
      </c>
      <c r="G13" s="400">
        <f>SUM(G8:G12)</f>
        <v>1422367</v>
      </c>
      <c r="H13" s="375"/>
    </row>
    <row r="14" spans="1:8" ht="13.5" thickTop="1">
      <c r="A14" s="75"/>
      <c r="B14" s="375"/>
      <c r="C14" s="401"/>
      <c r="D14" s="401"/>
      <c r="E14" s="401"/>
      <c r="F14" s="401"/>
      <c r="G14" s="401"/>
      <c r="H14" s="375"/>
    </row>
    <row r="15" spans="1:8">
      <c r="A15" s="390"/>
      <c r="B15" s="375"/>
      <c r="C15" s="401"/>
      <c r="D15" s="401"/>
      <c r="E15" s="401"/>
      <c r="F15" s="401"/>
      <c r="G15" s="401"/>
      <c r="H15" s="375"/>
    </row>
    <row r="16" spans="1:8" ht="13.5" thickBot="1">
      <c r="A16" s="390"/>
      <c r="B16" s="375"/>
      <c r="C16" s="401"/>
      <c r="D16" s="401"/>
      <c r="E16" s="401"/>
      <c r="F16" s="401"/>
      <c r="G16" s="401"/>
      <c r="H16" s="375"/>
    </row>
    <row r="17" spans="1:12" s="370" customFormat="1">
      <c r="A17" s="402"/>
      <c r="B17" s="373"/>
      <c r="C17" s="403">
        <v>43831</v>
      </c>
      <c r="D17" s="373" t="s">
        <v>77</v>
      </c>
      <c r="E17" s="373"/>
      <c r="F17" s="404" t="s">
        <v>95</v>
      </c>
      <c r="G17" s="401"/>
    </row>
    <row r="18" spans="1:12" s="375" customFormat="1" ht="13.5" thickBot="1">
      <c r="A18" s="381" t="s">
        <v>16</v>
      </c>
      <c r="B18" s="382"/>
      <c r="C18" s="383" t="s">
        <v>87</v>
      </c>
      <c r="D18" s="383" t="s">
        <v>10</v>
      </c>
      <c r="E18" s="383" t="s">
        <v>88</v>
      </c>
      <c r="F18" s="384" t="s">
        <v>96</v>
      </c>
      <c r="G18" s="401"/>
    </row>
    <row r="19" spans="1:12" s="390" customFormat="1">
      <c r="A19" s="385">
        <v>392.1</v>
      </c>
      <c r="B19" s="386" t="s">
        <v>97</v>
      </c>
      <c r="C19" s="411">
        <v>33548.229999999996</v>
      </c>
      <c r="D19" s="387">
        <v>10768</v>
      </c>
      <c r="E19" s="412">
        <f>C19-D19</f>
        <v>22780.229999999996</v>
      </c>
      <c r="F19" s="413">
        <f>-ROUND(E19/4,0)</f>
        <v>-5695</v>
      </c>
      <c r="G19" s="401"/>
    </row>
    <row r="20" spans="1:12" s="390" customFormat="1">
      <c r="A20" s="391">
        <v>392.2</v>
      </c>
      <c r="B20" s="392" t="s">
        <v>98</v>
      </c>
      <c r="C20" s="414">
        <v>630884.99876499991</v>
      </c>
      <c r="D20" s="387">
        <v>575092</v>
      </c>
      <c r="E20" s="415">
        <f>C20-D20</f>
        <v>55792.998764999909</v>
      </c>
      <c r="F20" s="416">
        <f>-ROUND(E20/4,0)</f>
        <v>-13948</v>
      </c>
      <c r="G20" s="401"/>
    </row>
    <row r="21" spans="1:12" s="390" customFormat="1">
      <c r="A21" s="391">
        <v>392.3</v>
      </c>
      <c r="B21" s="392" t="s">
        <v>99</v>
      </c>
      <c r="C21" s="414">
        <v>2440984.5289000003</v>
      </c>
      <c r="D21" s="387">
        <v>2005662</v>
      </c>
      <c r="E21" s="415">
        <f>C21-D21</f>
        <v>435322.52890000027</v>
      </c>
      <c r="F21" s="416">
        <f>-ROUND(E21/4,0)</f>
        <v>-108831</v>
      </c>
      <c r="G21" s="401"/>
    </row>
    <row r="22" spans="1:12" s="390" customFormat="1">
      <c r="A22" s="396"/>
      <c r="B22" s="392"/>
      <c r="C22" s="394"/>
      <c r="D22" s="394"/>
      <c r="E22" s="394"/>
      <c r="F22" s="395"/>
      <c r="G22" s="401"/>
    </row>
    <row r="23" spans="1:12" ht="13.5" thickBot="1">
      <c r="A23" s="397"/>
      <c r="B23" s="398" t="s">
        <v>94</v>
      </c>
      <c r="C23" s="417">
        <f>SUM(C19:C21)</f>
        <v>3105417.7576649999</v>
      </c>
      <c r="D23" s="399">
        <f>SUM(D19:D21)</f>
        <v>2591522</v>
      </c>
      <c r="E23" s="417">
        <f>SUM(E19:E21)</f>
        <v>513895.75766500016</v>
      </c>
      <c r="F23" s="418">
        <f>SUM(F19:G21)</f>
        <v>-128474</v>
      </c>
      <c r="G23" s="401"/>
      <c r="H23" s="375"/>
    </row>
    <row r="24" spans="1:12" ht="13.5" thickTop="1">
      <c r="A24" s="390"/>
      <c r="B24" s="390"/>
      <c r="C24" s="405"/>
      <c r="D24" s="405"/>
      <c r="E24" s="405"/>
      <c r="F24" s="405"/>
      <c r="G24" s="401"/>
      <c r="H24" s="390"/>
      <c r="I24" s="390"/>
      <c r="J24" s="390"/>
      <c r="K24" s="390"/>
      <c r="L24" s="390"/>
    </row>
    <row r="25" spans="1:12">
      <c r="A25" s="406" t="s">
        <v>23</v>
      </c>
      <c r="B25" s="407" t="s">
        <v>100</v>
      </c>
      <c r="C25" s="408"/>
      <c r="D25" s="408"/>
      <c r="E25" s="409"/>
      <c r="F25" s="408"/>
      <c r="G25" s="401"/>
      <c r="H25" s="390"/>
      <c r="I25" s="390"/>
      <c r="J25" s="390"/>
      <c r="K25" s="390"/>
      <c r="L25" s="390"/>
    </row>
    <row r="26" spans="1:12">
      <c r="A26" s="390"/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</row>
    <row r="27" spans="1:12">
      <c r="A27" s="390"/>
      <c r="B27" s="407"/>
      <c r="C27" s="405"/>
      <c r="D27" s="405"/>
      <c r="E27" s="405"/>
      <c r="F27" s="405"/>
      <c r="G27" s="390"/>
      <c r="H27" s="390"/>
      <c r="I27" s="390"/>
      <c r="J27" s="390"/>
      <c r="K27" s="390"/>
      <c r="L27" s="390"/>
    </row>
    <row r="28" spans="1:12">
      <c r="A28" s="390"/>
      <c r="B28" s="410"/>
      <c r="C28" s="390"/>
      <c r="D28" s="390"/>
      <c r="E28" s="390"/>
      <c r="F28" s="390"/>
      <c r="G28" s="390"/>
      <c r="H28" s="390"/>
      <c r="I28" s="390"/>
      <c r="J28" s="390"/>
      <c r="K28" s="390"/>
      <c r="L28" s="390"/>
    </row>
    <row r="29" spans="1:12">
      <c r="A29" s="390"/>
      <c r="B29" s="390"/>
      <c r="C29" s="390"/>
      <c r="D29" s="390"/>
      <c r="E29" s="390"/>
      <c r="F29" s="390"/>
      <c r="G29" s="390"/>
      <c r="H29" s="390"/>
      <c r="I29" s="390"/>
      <c r="J29" s="390"/>
      <c r="K29" s="390"/>
      <c r="L29" s="390"/>
    </row>
    <row r="30" spans="1:12">
      <c r="A30" s="390"/>
      <c r="B30" s="390"/>
      <c r="C30" s="390"/>
      <c r="D30" s="390"/>
      <c r="E30" s="390"/>
      <c r="F30" s="390"/>
      <c r="G30" s="390"/>
      <c r="H30" s="390"/>
      <c r="I30" s="390"/>
      <c r="J30" s="390"/>
      <c r="K30" s="390"/>
      <c r="L30" s="390"/>
    </row>
    <row r="31" spans="1:12">
      <c r="A31" s="390"/>
      <c r="B31" s="407"/>
      <c r="C31" s="390"/>
      <c r="D31" s="390"/>
      <c r="E31" s="390"/>
      <c r="F31" s="390"/>
      <c r="G31" s="390"/>
      <c r="H31" s="390"/>
      <c r="I31" s="390"/>
      <c r="J31" s="390"/>
      <c r="K31" s="390"/>
      <c r="L31" s="390"/>
    </row>
    <row r="32" spans="1:12">
      <c r="A32" s="390"/>
      <c r="B32" s="407"/>
      <c r="C32" s="390"/>
      <c r="D32" s="390"/>
      <c r="E32" s="390"/>
      <c r="F32" s="390"/>
      <c r="G32" s="390"/>
      <c r="H32" s="390"/>
      <c r="I32" s="390"/>
      <c r="J32" s="390"/>
      <c r="K32" s="390"/>
      <c r="L32" s="390"/>
    </row>
    <row r="33" spans="1:12">
      <c r="A33" s="390"/>
      <c r="B33" s="410"/>
      <c r="C33" s="390"/>
      <c r="D33" s="390"/>
      <c r="E33" s="390"/>
      <c r="F33" s="390"/>
      <c r="G33" s="390"/>
      <c r="H33" s="390"/>
      <c r="I33" s="390"/>
      <c r="J33" s="390"/>
      <c r="K33" s="390"/>
      <c r="L33" s="390"/>
    </row>
    <row r="34" spans="1:12">
      <c r="A34" s="390"/>
      <c r="B34" s="407"/>
      <c r="C34" s="390"/>
      <c r="D34" s="390"/>
      <c r="E34" s="390"/>
      <c r="F34" s="390"/>
      <c r="G34" s="390"/>
      <c r="H34" s="390"/>
      <c r="I34" s="390"/>
      <c r="J34" s="390"/>
      <c r="K34" s="390"/>
      <c r="L34" s="390"/>
    </row>
    <row r="35" spans="1:12">
      <c r="A35" s="390"/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</row>
    <row r="36" spans="1:12">
      <c r="A36" s="390"/>
      <c r="B36" s="407"/>
      <c r="C36" s="390"/>
      <c r="D36" s="390"/>
      <c r="E36" s="390"/>
      <c r="F36" s="390"/>
      <c r="G36" s="390"/>
      <c r="H36" s="390"/>
      <c r="I36" s="390"/>
      <c r="J36" s="390"/>
      <c r="K36" s="390"/>
      <c r="L36" s="390"/>
    </row>
    <row r="37" spans="1:12">
      <c r="A37" s="390"/>
      <c r="B37" s="407"/>
      <c r="C37" s="390"/>
      <c r="D37" s="390"/>
      <c r="E37" s="390"/>
      <c r="F37" s="390"/>
      <c r="G37" s="390"/>
      <c r="H37" s="390"/>
      <c r="I37" s="390"/>
      <c r="J37" s="390"/>
      <c r="K37" s="390"/>
      <c r="L37" s="390"/>
    </row>
    <row r="38" spans="1:12">
      <c r="A38" s="390"/>
      <c r="B38" s="410"/>
      <c r="C38" s="390"/>
      <c r="D38" s="390"/>
      <c r="E38" s="390"/>
      <c r="F38" s="390"/>
      <c r="G38" s="390"/>
      <c r="H38" s="390"/>
      <c r="I38" s="390"/>
      <c r="J38" s="390"/>
      <c r="K38" s="390"/>
      <c r="L38" s="390"/>
    </row>
    <row r="39" spans="1:12">
      <c r="A39" s="390"/>
      <c r="B39" s="407"/>
      <c r="C39" s="390"/>
      <c r="D39" s="390"/>
      <c r="E39" s="390"/>
      <c r="F39" s="390"/>
      <c r="G39" s="390"/>
      <c r="H39" s="390"/>
      <c r="I39" s="390"/>
      <c r="J39" s="390"/>
      <c r="K39" s="390"/>
      <c r="L39" s="390"/>
    </row>
    <row r="40" spans="1:12">
      <c r="A40" s="390"/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</row>
    <row r="41" spans="1:12">
      <c r="A41" s="390"/>
      <c r="B41" s="390"/>
      <c r="C41" s="390"/>
      <c r="D41" s="390"/>
      <c r="E41" s="390"/>
      <c r="F41" s="390"/>
      <c r="G41" s="390"/>
      <c r="H41" s="390"/>
      <c r="I41" s="390"/>
      <c r="J41" s="390"/>
      <c r="K41" s="390"/>
      <c r="L41" s="390"/>
    </row>
    <row r="42" spans="1:12">
      <c r="A42" s="390"/>
      <c r="B42" s="390"/>
      <c r="C42" s="390"/>
      <c r="D42" s="390"/>
      <c r="E42" s="390"/>
      <c r="F42" s="390"/>
      <c r="G42" s="390"/>
      <c r="H42" s="390"/>
      <c r="I42" s="390"/>
      <c r="J42" s="390"/>
      <c r="K42" s="390"/>
      <c r="L42" s="390"/>
    </row>
    <row r="43" spans="1:12">
      <c r="A43" s="390"/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</row>
    <row r="44" spans="1:12">
      <c r="A44" s="390"/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</row>
  </sheetData>
  <mergeCells count="3">
    <mergeCell ref="A1:G1"/>
    <mergeCell ref="A2:G2"/>
    <mergeCell ref="A3:G3"/>
  </mergeCells>
  <printOptions horizontalCentered="1"/>
  <pageMargins left="0.75" right="0.75" top="0.83" bottom="0.75" header="0.2" footer="0.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7b Sch. 1</vt:lpstr>
      <vt:lpstr>7b Sch. 2</vt:lpstr>
      <vt:lpstr>7b Sch. 3</vt:lpstr>
      <vt:lpstr>7b Sch. 4</vt:lpstr>
      <vt:lpstr>7b Sch. 5</vt:lpstr>
      <vt:lpstr>'7b Sch. 1'!Print_Area</vt:lpstr>
      <vt:lpstr>'7b Sch. 2'!Print_Area</vt:lpstr>
      <vt:lpstr>'7b Sch. 3'!Print_Area</vt:lpstr>
      <vt:lpstr>'7b Sch. 4'!Print_Area</vt:lpstr>
      <vt:lpstr>'7b Sch. 5'!Print_Area</vt:lpstr>
      <vt:lpstr>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